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 activeTab="1"/>
  </bookViews>
  <sheets>
    <sheet name="Entities" sheetId="12" r:id="rId1"/>
    <sheet name="Dragons" sheetId="3" r:id="rId2"/>
    <sheet name="Prog." sheetId="15" r:id="rId3"/>
    <sheet name="Prog. &quot;Village&quot;" sheetId="8" r:id="rId4"/>
    <sheet name="Prog. &quot;Castle&quot;" sheetId="14" r:id="rId5"/>
    <sheet name="Prog. &quot;Dark&quot;" sheetId="16" r:id="rId6"/>
    <sheet name="DATA_DRAGONS_CONTENT" sheetId="5" r:id="rId7"/>
    <sheet name="DATA_SCENES_UNITY_1" sheetId="9" r:id="rId8"/>
    <sheet name="DATA_SCENES_UNITY_2" sheetId="13" r:id="rId9"/>
    <sheet name="CheckSpawnersDuplicity" sheetId="17" r:id="rId10"/>
    <sheet name="Entities FPS" sheetId="6" r:id="rId11"/>
  </sheets>
  <externalReferences>
    <externalReference r:id="rId12"/>
  </externalReferences>
  <calcPr calcId="145621"/>
</workbook>
</file>

<file path=xl/calcChain.xml><?xml version="1.0" encoding="utf-8"?>
<calcChain xmlns="http://schemas.openxmlformats.org/spreadsheetml/2006/main">
  <c r="Q105" i="3" l="1"/>
  <c r="S111" i="3"/>
  <c r="S112" i="3"/>
  <c r="S113" i="3"/>
  <c r="S109" i="3"/>
  <c r="S110" i="3"/>
  <c r="S107" i="3"/>
  <c r="S108" i="3"/>
  <c r="S105" i="3"/>
  <c r="S106" i="3"/>
  <c r="S104" i="3"/>
  <c r="Q113" i="3"/>
  <c r="Q112" i="3"/>
  <c r="Q111" i="3"/>
  <c r="Q110" i="3"/>
  <c r="Q109" i="3"/>
  <c r="Q108" i="3"/>
  <c r="Q106" i="3"/>
  <c r="Q107" i="3"/>
  <c r="Q104" i="3"/>
  <c r="O80" i="3"/>
  <c r="O81" i="3"/>
  <c r="O82" i="3"/>
  <c r="O83" i="3"/>
  <c r="O84" i="3"/>
  <c r="O85" i="3"/>
  <c r="O86" i="3"/>
  <c r="O87" i="3"/>
  <c r="O88" i="3"/>
  <c r="O79" i="3"/>
  <c r="N80" i="3"/>
  <c r="N81" i="3"/>
  <c r="N82" i="3"/>
  <c r="N83" i="3"/>
  <c r="N84" i="3"/>
  <c r="N85" i="3"/>
  <c r="N86" i="3"/>
  <c r="N87" i="3"/>
  <c r="N88" i="3"/>
  <c r="R88" i="3" s="1"/>
  <c r="N79" i="3"/>
  <c r="R85" i="3"/>
  <c r="R83" i="3"/>
  <c r="N68" i="3"/>
  <c r="M93" i="3"/>
  <c r="M94" i="3"/>
  <c r="M95" i="3"/>
  <c r="M96" i="3"/>
  <c r="M97" i="3"/>
  <c r="M98" i="3"/>
  <c r="M99" i="3"/>
  <c r="M100" i="3"/>
  <c r="M101" i="3"/>
  <c r="M92" i="3"/>
  <c r="M79" i="3"/>
  <c r="U80" i="3" s="1"/>
  <c r="M83" i="3"/>
  <c r="U83" i="3" s="1"/>
  <c r="M80" i="3"/>
  <c r="M81" i="3"/>
  <c r="M82" i="3"/>
  <c r="M84" i="3"/>
  <c r="M85" i="3"/>
  <c r="M86" i="3"/>
  <c r="M87" i="3"/>
  <c r="M88" i="3"/>
  <c r="U88" i="3" s="1"/>
  <c r="M66" i="3"/>
  <c r="M70" i="3"/>
  <c r="M71" i="3"/>
  <c r="R101" i="3"/>
  <c r="R100" i="3"/>
  <c r="R99" i="3"/>
  <c r="R98" i="3"/>
  <c r="R97" i="3"/>
  <c r="R96" i="3"/>
  <c r="R95" i="3"/>
  <c r="R94" i="3"/>
  <c r="R93" i="3"/>
  <c r="R92" i="3"/>
  <c r="P92" i="3"/>
  <c r="R82" i="3"/>
  <c r="R86" i="3"/>
  <c r="R84" i="3"/>
  <c r="R80" i="3"/>
  <c r="R87" i="3"/>
  <c r="P79" i="3"/>
  <c r="U87" i="3"/>
  <c r="U86" i="3"/>
  <c r="U85" i="3"/>
  <c r="U82" i="3"/>
  <c r="U81" i="3"/>
  <c r="R81" i="3"/>
  <c r="P67" i="3"/>
  <c r="P68" i="3"/>
  <c r="P69" i="3"/>
  <c r="P70" i="3"/>
  <c r="P71" i="3"/>
  <c r="P72" i="3"/>
  <c r="P73" i="3"/>
  <c r="P74" i="3"/>
  <c r="P75" i="3"/>
  <c r="P66" i="3"/>
  <c r="R79" i="3" l="1"/>
  <c r="U101" i="3"/>
  <c r="U100" i="3"/>
  <c r="U99" i="3"/>
  <c r="U96" i="3"/>
  <c r="U95" i="3"/>
  <c r="U98" i="3"/>
  <c r="U94" i="3"/>
  <c r="U93" i="3"/>
  <c r="U97" i="3"/>
  <c r="U84" i="3"/>
  <c r="R40" i="12" l="1"/>
  <c r="CX141" i="9"/>
  <c r="CP198" i="9"/>
  <c r="CP228" i="9"/>
  <c r="CP142" i="9"/>
  <c r="CX227" i="9"/>
  <c r="CX74" i="9"/>
  <c r="CP89" i="9"/>
  <c r="CP104" i="9"/>
  <c r="CP146" i="9"/>
  <c r="CX188" i="9"/>
  <c r="CP84" i="9"/>
  <c r="CP34" i="9"/>
  <c r="CX163" i="9"/>
  <c r="CP188" i="9"/>
  <c r="CX39" i="9"/>
  <c r="CX135" i="9"/>
  <c r="CX204" i="9"/>
  <c r="CP314" i="9"/>
  <c r="CX47" i="9"/>
  <c r="CP319" i="9"/>
  <c r="CP233" i="9"/>
  <c r="CX206" i="9"/>
  <c r="CX207" i="9"/>
  <c r="CP291" i="9"/>
  <c r="CX25" i="9"/>
  <c r="CP27" i="9"/>
  <c r="CX213" i="9"/>
  <c r="CP73" i="9"/>
  <c r="CP134" i="9"/>
  <c r="CP275" i="9"/>
  <c r="CX225" i="9"/>
  <c r="CX92" i="9"/>
  <c r="CX203" i="9"/>
  <c r="CP167" i="9"/>
  <c r="CP187" i="9"/>
  <c r="CP87" i="9"/>
  <c r="CP209" i="9"/>
  <c r="CP308" i="9"/>
  <c r="CP195" i="9"/>
  <c r="CX158" i="9"/>
  <c r="CX172" i="9"/>
  <c r="CX277" i="9"/>
  <c r="CP176" i="9"/>
  <c r="CP49" i="9"/>
  <c r="CX142" i="9"/>
  <c r="CX215" i="9"/>
  <c r="CP32" i="9"/>
  <c r="CP98" i="9"/>
  <c r="CP337" i="9"/>
  <c r="CP95" i="9"/>
  <c r="CX196" i="9"/>
  <c r="CX212" i="9"/>
  <c r="CP311" i="9"/>
  <c r="CP112" i="9"/>
  <c r="CX171" i="9"/>
  <c r="CP272" i="9"/>
  <c r="CX73" i="9"/>
  <c r="CP328" i="9"/>
  <c r="CP316" i="9"/>
  <c r="CX146" i="9"/>
  <c r="CX224" i="9"/>
  <c r="CP69" i="9"/>
  <c r="CP196" i="9"/>
  <c r="CP203" i="9"/>
  <c r="CX112" i="9"/>
  <c r="CP138" i="9"/>
  <c r="CX117" i="9"/>
  <c r="CP70" i="9"/>
  <c r="CX26" i="9"/>
  <c r="CX125" i="9"/>
  <c r="CP145" i="9"/>
  <c r="CP192" i="9"/>
  <c r="CP133" i="9"/>
  <c r="CX257" i="9"/>
  <c r="CX31" i="9"/>
  <c r="CP111" i="9"/>
  <c r="CP90" i="9"/>
  <c r="CX155" i="9"/>
  <c r="CX160" i="9"/>
  <c r="CX244" i="9"/>
  <c r="CP99" i="9"/>
  <c r="CP261" i="9"/>
  <c r="CP313" i="9"/>
  <c r="CX113" i="9"/>
  <c r="CP262" i="9"/>
  <c r="CP77" i="9"/>
  <c r="CX124" i="9"/>
  <c r="CX51" i="9"/>
  <c r="CX24" i="9"/>
  <c r="CP40" i="9"/>
  <c r="CP22" i="9"/>
  <c r="CP68" i="9"/>
  <c r="CP155" i="9"/>
  <c r="CP170" i="9"/>
  <c r="CX223" i="9"/>
  <c r="CX191" i="9"/>
  <c r="CX43" i="9"/>
  <c r="CP43" i="9"/>
  <c r="CX246" i="9"/>
  <c r="CP263" i="9"/>
  <c r="CP234" i="9"/>
  <c r="CX111" i="9"/>
  <c r="CP289" i="9"/>
  <c r="CP257" i="9"/>
  <c r="CP194" i="9"/>
  <c r="CX88" i="9"/>
  <c r="CP119" i="9"/>
  <c r="CX27" i="9"/>
  <c r="CX216" i="9"/>
  <c r="CX32" i="9"/>
  <c r="CX234" i="9"/>
  <c r="CX65" i="9"/>
  <c r="CP332" i="9"/>
  <c r="CP31" i="9"/>
  <c r="CX247" i="9"/>
  <c r="CP300" i="9"/>
  <c r="CX60" i="9"/>
  <c r="CP147" i="9"/>
  <c r="CX89" i="9"/>
  <c r="CP102" i="9"/>
  <c r="CP193" i="9"/>
  <c r="CX69" i="9"/>
  <c r="CP230" i="9"/>
  <c r="CP312" i="9"/>
  <c r="CX72" i="9"/>
  <c r="CP208" i="9"/>
  <c r="CP94" i="9"/>
  <c r="CX70" i="9"/>
  <c r="CX28" i="9"/>
  <c r="CX219" i="9"/>
  <c r="CP26" i="9"/>
  <c r="CX200" i="9"/>
  <c r="CP264" i="9"/>
  <c r="CX178" i="9"/>
  <c r="CP144" i="9"/>
  <c r="CX205" i="9"/>
  <c r="CX259" i="9"/>
  <c r="CX233" i="9"/>
  <c r="CX150" i="9"/>
  <c r="CX238" i="9"/>
  <c r="CP157" i="9"/>
  <c r="CP212" i="9"/>
  <c r="CX102" i="9"/>
  <c r="CP63" i="9"/>
  <c r="CX128" i="9"/>
  <c r="CP183" i="9"/>
  <c r="CX98" i="9"/>
  <c r="CP239" i="9"/>
  <c r="CP321" i="9"/>
  <c r="CX256" i="9"/>
  <c r="CP307" i="9"/>
  <c r="CP44" i="9"/>
  <c r="CX23" i="9"/>
  <c r="CP278" i="9"/>
  <c r="CX138" i="9"/>
  <c r="CP292" i="9"/>
  <c r="CP158" i="9"/>
  <c r="CX182" i="9"/>
  <c r="CP120" i="9"/>
  <c r="CP310" i="9"/>
  <c r="CX199" i="9"/>
  <c r="CX151" i="9"/>
  <c r="CX48" i="9"/>
  <c r="CP154" i="9"/>
  <c r="CP173" i="9"/>
  <c r="CP59" i="9"/>
  <c r="CP171" i="9"/>
  <c r="CP39" i="9"/>
  <c r="CX176" i="9"/>
  <c r="CP107" i="9"/>
  <c r="CX217" i="9"/>
  <c r="CX162" i="9"/>
  <c r="CX101" i="9"/>
  <c r="CP153" i="9"/>
  <c r="CX90" i="9"/>
  <c r="CP118" i="9"/>
  <c r="CP286" i="9"/>
  <c r="CP331" i="9"/>
  <c r="CX161" i="9"/>
  <c r="CP80" i="9"/>
  <c r="CX107" i="9"/>
  <c r="CP301" i="9"/>
  <c r="CP237" i="9"/>
  <c r="CP143" i="9"/>
  <c r="CP296" i="9"/>
  <c r="CP238" i="9"/>
  <c r="CP55" i="9"/>
  <c r="CP298" i="9"/>
  <c r="CP24" i="9"/>
  <c r="CP57" i="9"/>
  <c r="CP241" i="9"/>
  <c r="CX211" i="9"/>
  <c r="CX273" i="9"/>
  <c r="CP205" i="9"/>
  <c r="CX106" i="9"/>
  <c r="CP288" i="9"/>
  <c r="CX184" i="9"/>
  <c r="CP297" i="9"/>
  <c r="CP281" i="9"/>
  <c r="CX221" i="9"/>
  <c r="CX81" i="9"/>
  <c r="CX103" i="9"/>
  <c r="CP265" i="9"/>
  <c r="CX36" i="9"/>
  <c r="CX122" i="9"/>
  <c r="CP184" i="9"/>
  <c r="CP224" i="9"/>
  <c r="CP72" i="9"/>
  <c r="CP83" i="9"/>
  <c r="CX258" i="9"/>
  <c r="CX154" i="9"/>
  <c r="CX265" i="9"/>
  <c r="CP160" i="9"/>
  <c r="CX195" i="9"/>
  <c r="CX80" i="9"/>
  <c r="CP141" i="9"/>
  <c r="CP66" i="9"/>
  <c r="CP106" i="9"/>
  <c r="CP250" i="9"/>
  <c r="CX64" i="9"/>
  <c r="CP96" i="9"/>
  <c r="CX116" i="9"/>
  <c r="CP85" i="9"/>
  <c r="CP242" i="9"/>
  <c r="CX114" i="9"/>
  <c r="CP245" i="9"/>
  <c r="CX232" i="9"/>
  <c r="CX262" i="9"/>
  <c r="CX156" i="9"/>
  <c r="CX251" i="9"/>
  <c r="CP48" i="9"/>
  <c r="CX87" i="9"/>
  <c r="CX100" i="9"/>
  <c r="CX239" i="9"/>
  <c r="CP279" i="9"/>
  <c r="CP56" i="9"/>
  <c r="CX50" i="9"/>
  <c r="CP333" i="9"/>
  <c r="CP266" i="9"/>
  <c r="CP101" i="9"/>
  <c r="CP251" i="9"/>
  <c r="CX193" i="9"/>
  <c r="CX268" i="9"/>
  <c r="CP304" i="9"/>
  <c r="CX253" i="9"/>
  <c r="CP78" i="9"/>
  <c r="CP303" i="9"/>
  <c r="CP323" i="9"/>
  <c r="CP163" i="9"/>
  <c r="CX180" i="9"/>
  <c r="CP169" i="9"/>
  <c r="CP305" i="9"/>
  <c r="CX186" i="9"/>
  <c r="CP159" i="9"/>
  <c r="CX57" i="9"/>
  <c r="CX272" i="9"/>
  <c r="CP132" i="9"/>
  <c r="CP161" i="9"/>
  <c r="CX179" i="9"/>
  <c r="CX152" i="9"/>
  <c r="CX271" i="9"/>
  <c r="CP231" i="9"/>
  <c r="CP71" i="9"/>
  <c r="CP149" i="9"/>
  <c r="CP128" i="9"/>
  <c r="CX168" i="9"/>
  <c r="CP258" i="9"/>
  <c r="CP317" i="9"/>
  <c r="CP235" i="9"/>
  <c r="CP290" i="9"/>
  <c r="CP136" i="9"/>
  <c r="CP103" i="9"/>
  <c r="CP299" i="9"/>
  <c r="CP211" i="9"/>
  <c r="CX79" i="9"/>
  <c r="CX126" i="9"/>
  <c r="CX197" i="9"/>
  <c r="CX147" i="9"/>
  <c r="CP189" i="9"/>
  <c r="CP180" i="9"/>
  <c r="CP201" i="9"/>
  <c r="CP37" i="9"/>
  <c r="CX58" i="9"/>
  <c r="CX82" i="9"/>
  <c r="CP74" i="9"/>
  <c r="CX56" i="9"/>
  <c r="CP172" i="9"/>
  <c r="CX45" i="9"/>
  <c r="CP191" i="9"/>
  <c r="CP182" i="9"/>
  <c r="CX119" i="9"/>
  <c r="CP326" i="9"/>
  <c r="CX40" i="9"/>
  <c r="CP175" i="9"/>
  <c r="CP165" i="9"/>
  <c r="CP256" i="9"/>
  <c r="CP86" i="9"/>
  <c r="CP259" i="9"/>
  <c r="CP151" i="9"/>
  <c r="CP204" i="9"/>
  <c r="CP219" i="9"/>
  <c r="CX35" i="9"/>
  <c r="CX243" i="9"/>
  <c r="CP273" i="9"/>
  <c r="CX110" i="9"/>
  <c r="CP295" i="9"/>
  <c r="CP137" i="9"/>
  <c r="CX231" i="9"/>
  <c r="CX78" i="9"/>
  <c r="CP61" i="9"/>
  <c r="CX68" i="9"/>
  <c r="CP50" i="9"/>
  <c r="CP269" i="9"/>
  <c r="CP38" i="9"/>
  <c r="CX250" i="9"/>
  <c r="CX153" i="9"/>
  <c r="CP253" i="9"/>
  <c r="CP229" i="9"/>
  <c r="CX55" i="9"/>
  <c r="CX121" i="9"/>
  <c r="CX93" i="9"/>
  <c r="CP225" i="9"/>
  <c r="CX86" i="9"/>
  <c r="CX240" i="9"/>
  <c r="CP114" i="9"/>
  <c r="CX84" i="9"/>
  <c r="CX62" i="9"/>
  <c r="CP335" i="9"/>
  <c r="CP322" i="9"/>
  <c r="CX41" i="9"/>
  <c r="CX144" i="9"/>
  <c r="CX248" i="9"/>
  <c r="CX75" i="9"/>
  <c r="CP214" i="9"/>
  <c r="CX91" i="9"/>
  <c r="CP109" i="9"/>
  <c r="CX38" i="9"/>
  <c r="CX30" i="9"/>
  <c r="CP156" i="9"/>
  <c r="CX166" i="9"/>
  <c r="CP179" i="9"/>
  <c r="CX185" i="9"/>
  <c r="CP122" i="9"/>
  <c r="CX34" i="9"/>
  <c r="CP117" i="9"/>
  <c r="CX53" i="9"/>
  <c r="CX130" i="9"/>
  <c r="CX149" i="9"/>
  <c r="CX120" i="9"/>
  <c r="CX123" i="9"/>
  <c r="CP28" i="9"/>
  <c r="CX131" i="9"/>
  <c r="CP283" i="9"/>
  <c r="CP282" i="9"/>
  <c r="CX177" i="9"/>
  <c r="CX136" i="9"/>
  <c r="CP218" i="9"/>
  <c r="CX261" i="9"/>
  <c r="CX148" i="9"/>
  <c r="CX132" i="9"/>
  <c r="CP302" i="9"/>
  <c r="CX236" i="9"/>
  <c r="CP260" i="9"/>
  <c r="CX29" i="9"/>
  <c r="CX181" i="9"/>
  <c r="CP222" i="9"/>
  <c r="CX194" i="9"/>
  <c r="CP91" i="9"/>
  <c r="CP270" i="9"/>
  <c r="CP25" i="9"/>
  <c r="CP53" i="9"/>
  <c r="CP200" i="9"/>
  <c r="CP325" i="9"/>
  <c r="CP334" i="9"/>
  <c r="CX85" i="9"/>
  <c r="CP206" i="9"/>
  <c r="CP105" i="9"/>
  <c r="CP186" i="9"/>
  <c r="CX187" i="9"/>
  <c r="CX276" i="9"/>
  <c r="CX54" i="9"/>
  <c r="CP197" i="9"/>
  <c r="CP252" i="9"/>
  <c r="CX169" i="9"/>
  <c r="CP125" i="9"/>
  <c r="CP97" i="9"/>
  <c r="CP306" i="9"/>
  <c r="CP46" i="9"/>
  <c r="CP215" i="9"/>
  <c r="CX260" i="9"/>
  <c r="CX208" i="9"/>
  <c r="CX83" i="9"/>
  <c r="CP336" i="9"/>
  <c r="CP210" i="9"/>
  <c r="CX189" i="9"/>
  <c r="CX143" i="9"/>
  <c r="CX108" i="9"/>
  <c r="CX214" i="9"/>
  <c r="CP127" i="9"/>
  <c r="CP52" i="9"/>
  <c r="CX133" i="9"/>
  <c r="CX22" i="9"/>
  <c r="CP285" i="9"/>
  <c r="CX255" i="9"/>
  <c r="CP62" i="9"/>
  <c r="CX67" i="9"/>
  <c r="CP227" i="9"/>
  <c r="CX99" i="9"/>
  <c r="CP243" i="9"/>
  <c r="CX229" i="9"/>
  <c r="CX118" i="9"/>
  <c r="CP108" i="9"/>
  <c r="CP75" i="9"/>
  <c r="CP123" i="9"/>
  <c r="CP116" i="9"/>
  <c r="CX77" i="9"/>
  <c r="CP207" i="9"/>
  <c r="CP213" i="9"/>
  <c r="CP199" i="9"/>
  <c r="CX264" i="9"/>
  <c r="CP181" i="9"/>
  <c r="CX190" i="9"/>
  <c r="CX175" i="9"/>
  <c r="CP64" i="9"/>
  <c r="CP267" i="9"/>
  <c r="CX104" i="9"/>
  <c r="CP131" i="9"/>
  <c r="CP76" i="9"/>
  <c r="CP244" i="9"/>
  <c r="CP82" i="9"/>
  <c r="CP115" i="9"/>
  <c r="CX170" i="9"/>
  <c r="CP249" i="9"/>
  <c r="CX95" i="9"/>
  <c r="CX241" i="9"/>
  <c r="CX266" i="9"/>
  <c r="CP240" i="9"/>
  <c r="CX97" i="9"/>
  <c r="CX33" i="9"/>
  <c r="CX46" i="9"/>
  <c r="CP276" i="9"/>
  <c r="CP45" i="9"/>
  <c r="CP42" i="9"/>
  <c r="CP129" i="9"/>
  <c r="CP67" i="9"/>
  <c r="CP130" i="9"/>
  <c r="CX157" i="9"/>
  <c r="CP33" i="9"/>
  <c r="CX220" i="9"/>
  <c r="CP329" i="9"/>
  <c r="CP168" i="9"/>
  <c r="CX267" i="9"/>
  <c r="CP255" i="9"/>
  <c r="CX94" i="9"/>
  <c r="CP124" i="9"/>
  <c r="CP88" i="9"/>
  <c r="CP79" i="9"/>
  <c r="CP36" i="9"/>
  <c r="CP139" i="9"/>
  <c r="CX37" i="9"/>
  <c r="CX218" i="9"/>
  <c r="CX129" i="9"/>
  <c r="CP135" i="9"/>
  <c r="CP320" i="9"/>
  <c r="CP271" i="9"/>
  <c r="CP254" i="9"/>
  <c r="CP51" i="9"/>
  <c r="CX165" i="9"/>
  <c r="CX237" i="9"/>
  <c r="CP248" i="9"/>
  <c r="CX209" i="9"/>
  <c r="CX44" i="9"/>
  <c r="CX210" i="9"/>
  <c r="CX66" i="9"/>
  <c r="CP324" i="9"/>
  <c r="CP92" i="9"/>
  <c r="CP41" i="9"/>
  <c r="CX242" i="9"/>
  <c r="CX274" i="9"/>
  <c r="CX226" i="9"/>
  <c r="CX192" i="9"/>
  <c r="CP223" i="9"/>
  <c r="CP330" i="9"/>
  <c r="CP174" i="9"/>
  <c r="CP100" i="9"/>
  <c r="CP309" i="9"/>
  <c r="CX254" i="9"/>
  <c r="CP166" i="9"/>
  <c r="CP185" i="9"/>
  <c r="CX115" i="9"/>
  <c r="CP318" i="9"/>
  <c r="CP236" i="9"/>
  <c r="CX230" i="9"/>
  <c r="CX249" i="9"/>
  <c r="CP327" i="9"/>
  <c r="CP247" i="9"/>
  <c r="CP81" i="9"/>
  <c r="CP30" i="9"/>
  <c r="CX198" i="9"/>
  <c r="CP54" i="9"/>
  <c r="CX127" i="9"/>
  <c r="CP178" i="9"/>
  <c r="CX252" i="9"/>
  <c r="CX270" i="9"/>
  <c r="CP216" i="9"/>
  <c r="CX228" i="9"/>
  <c r="CP220" i="9"/>
  <c r="CX173" i="9"/>
  <c r="CX52" i="9"/>
  <c r="CX235" i="9"/>
  <c r="CX59" i="9"/>
  <c r="CX202" i="9"/>
  <c r="CX63" i="9"/>
  <c r="CX222" i="9"/>
  <c r="CP246" i="9"/>
  <c r="CP148" i="9"/>
  <c r="CP284" i="9"/>
  <c r="CX134" i="9"/>
  <c r="CP162" i="9"/>
  <c r="CX71" i="9"/>
  <c r="CP58" i="9"/>
  <c r="CP202" i="9"/>
  <c r="CP126" i="9"/>
  <c r="CP268" i="9"/>
  <c r="CX105" i="9"/>
  <c r="CX140" i="9"/>
  <c r="CP294" i="9"/>
  <c r="CP150" i="9"/>
  <c r="CX275" i="9"/>
  <c r="CX76" i="9"/>
  <c r="CX174" i="9"/>
  <c r="CP274" i="9"/>
  <c r="CP35" i="9"/>
  <c r="CP140" i="9"/>
  <c r="CP287" i="9"/>
  <c r="CX201" i="9"/>
  <c r="CP121" i="9"/>
  <c r="CP23" i="9"/>
  <c r="CX137" i="9"/>
  <c r="CP226" i="9"/>
  <c r="CX263" i="9"/>
  <c r="CX167" i="9"/>
  <c r="CP47" i="9"/>
  <c r="CP113" i="9"/>
  <c r="CX159" i="9"/>
  <c r="CX96" i="9"/>
  <c r="CX164" i="9"/>
  <c r="CP293" i="9"/>
  <c r="CP190" i="9"/>
  <c r="CX49" i="9"/>
  <c r="CX245" i="9"/>
  <c r="CP177" i="9"/>
  <c r="CP29" i="9"/>
  <c r="CX42" i="9"/>
  <c r="CX183" i="9"/>
  <c r="CP110" i="9"/>
  <c r="CX145" i="9"/>
  <c r="CP315" i="9"/>
  <c r="CP280" i="9"/>
  <c r="CP65" i="9"/>
  <c r="CP152" i="9"/>
  <c r="CP60" i="9"/>
  <c r="CX61" i="9"/>
  <c r="CP164" i="9"/>
  <c r="CX269" i="9"/>
  <c r="CP277" i="9"/>
  <c r="CP93" i="9"/>
  <c r="CP221" i="9"/>
  <c r="CX109" i="9"/>
  <c r="CX139" i="9"/>
  <c r="CP217" i="9"/>
  <c r="CP232" i="9"/>
  <c r="CQ74" i="9" l="1"/>
  <c r="CQ120" i="9"/>
  <c r="CQ291" i="9"/>
  <c r="CQ211" i="9"/>
  <c r="CQ256" i="9"/>
  <c r="CQ311" i="9"/>
  <c r="CQ210" i="9"/>
  <c r="CQ209" i="9"/>
  <c r="CQ286" i="9"/>
  <c r="CQ207" i="9"/>
  <c r="CQ165" i="9"/>
  <c r="CQ157" i="9"/>
  <c r="CQ229" i="9"/>
  <c r="CQ56" i="9"/>
  <c r="CQ195" i="9"/>
  <c r="CQ184" i="9"/>
  <c r="CQ194" i="9"/>
  <c r="CQ204" i="9"/>
  <c r="CQ219" i="9"/>
  <c r="CQ276" i="9"/>
  <c r="CQ155" i="9"/>
  <c r="CQ85" i="9"/>
  <c r="CQ274" i="9"/>
  <c r="CQ48" i="9"/>
  <c r="CQ227" i="9"/>
  <c r="CQ273" i="9"/>
  <c r="CQ203" i="9"/>
  <c r="CQ324" i="9"/>
  <c r="CQ323" i="9"/>
  <c r="CQ247" i="9"/>
  <c r="CQ246" i="9"/>
  <c r="CQ305" i="9"/>
  <c r="CQ304" i="9"/>
  <c r="CQ82" i="9"/>
  <c r="CQ177" i="9"/>
  <c r="CQ319" i="9"/>
  <c r="CQ200" i="9"/>
  <c r="CQ244" i="9"/>
  <c r="CQ41" i="9"/>
  <c r="CQ264" i="9"/>
  <c r="CQ38" i="9"/>
  <c r="CQ151" i="9"/>
  <c r="CQ75" i="9"/>
  <c r="CQ315" i="9"/>
  <c r="CQ175" i="9"/>
  <c r="CQ313" i="9"/>
  <c r="CQ71" i="9"/>
  <c r="CQ98" i="9"/>
  <c r="CQ221" i="9"/>
  <c r="CQ139" i="9"/>
  <c r="CQ232" i="9"/>
  <c r="CQ116" i="9"/>
  <c r="CQ119" i="9"/>
  <c r="CQ231" i="9"/>
  <c r="CQ230" i="9"/>
  <c r="CQ92" i="9"/>
  <c r="CQ60" i="9"/>
  <c r="CQ150" i="9"/>
  <c r="CQ91" i="9"/>
  <c r="CQ329" i="9"/>
  <c r="CQ283" i="9"/>
  <c r="CQ228" i="9"/>
  <c r="CQ30" i="9"/>
  <c r="CQ183" i="9"/>
  <c r="CQ193" i="9"/>
  <c r="CQ164" i="9"/>
  <c r="CQ29" i="9"/>
  <c r="CQ134" i="9"/>
  <c r="CQ300" i="9"/>
  <c r="CQ217" i="9"/>
  <c r="CQ181" i="9"/>
  <c r="CQ154" i="9"/>
  <c r="CQ167" i="9"/>
  <c r="CQ326" i="9"/>
  <c r="CQ114" i="9"/>
  <c r="CQ202" i="9"/>
  <c r="CQ161" i="9"/>
  <c r="CQ225" i="9"/>
  <c r="CQ201" i="9"/>
  <c r="CQ269" i="9"/>
  <c r="CQ113" i="9"/>
  <c r="CQ145" i="9"/>
  <c r="CQ192" i="9"/>
  <c r="CQ128" i="9"/>
  <c r="CQ79" i="9"/>
  <c r="CQ298" i="9"/>
  <c r="CQ266" i="9"/>
  <c r="CQ77" i="9"/>
  <c r="CQ112" i="9"/>
  <c r="CQ23" i="9"/>
  <c r="CQ223" i="9"/>
  <c r="CQ104" i="9"/>
  <c r="CQ333" i="9"/>
  <c r="CQ166" i="9"/>
  <c r="CQ22" i="9"/>
  <c r="CQ258" i="9"/>
  <c r="CQ73" i="9"/>
  <c r="CQ121" i="9"/>
  <c r="CQ214" i="9"/>
  <c r="CQ33" i="9"/>
  <c r="CQ97" i="9"/>
  <c r="CQ140" i="9"/>
  <c r="CQ290" i="9"/>
  <c r="CQ65" i="9"/>
  <c r="CQ63" i="9"/>
  <c r="CQ109" i="9"/>
  <c r="CQ285" i="9"/>
  <c r="CQ115" i="9"/>
  <c r="CQ330" i="9"/>
  <c r="CQ206" i="9"/>
  <c r="CQ190" i="9"/>
  <c r="CQ55" i="9"/>
  <c r="CQ147" i="9"/>
  <c r="CQ280" i="9"/>
  <c r="CQ144" i="9"/>
  <c r="CQ135" i="9"/>
  <c r="CQ277" i="9"/>
  <c r="CQ133" i="9"/>
  <c r="CQ250" i="9"/>
  <c r="CQ327" i="9"/>
  <c r="CQ84" i="9"/>
  <c r="CQ132" i="9"/>
  <c r="CQ123" i="9"/>
  <c r="CQ162" i="9"/>
  <c r="CQ325" i="9"/>
  <c r="CQ226" i="9"/>
  <c r="CQ131" i="9"/>
  <c r="CQ152" i="9"/>
  <c r="CQ322" i="9"/>
  <c r="CQ44" i="9"/>
  <c r="CQ268" i="9"/>
  <c r="CQ235" i="9"/>
  <c r="CQ81" i="9"/>
  <c r="CQ299" i="9"/>
  <c r="CQ106" i="9"/>
  <c r="CQ199" i="9"/>
  <c r="CQ265" i="9"/>
  <c r="CQ303" i="9"/>
  <c r="CQ243" i="9"/>
  <c r="CQ263" i="9"/>
  <c r="CQ297" i="9"/>
  <c r="CQ213" i="9"/>
  <c r="CQ69" i="9"/>
  <c r="CQ336" i="9"/>
  <c r="CQ314" i="9"/>
  <c r="CQ296" i="9"/>
  <c r="CQ70" i="9"/>
  <c r="CQ212" i="9"/>
  <c r="CQ220" i="9"/>
  <c r="CQ197" i="9"/>
  <c r="CQ137" i="9"/>
  <c r="CQ141" i="9"/>
  <c r="CQ262" i="9"/>
  <c r="CQ216" i="9"/>
  <c r="CQ103" i="9"/>
  <c r="CQ102" i="9"/>
  <c r="CQ295" i="9"/>
  <c r="CQ100" i="9"/>
  <c r="CQ241" i="9"/>
  <c r="CQ312" i="9"/>
  <c r="CQ32" i="9"/>
  <c r="CQ257" i="9"/>
  <c r="CQ138" i="9"/>
  <c r="CQ178" i="9"/>
  <c r="CQ66" i="9"/>
  <c r="CQ64" i="9"/>
  <c r="CQ331" i="9"/>
  <c r="CQ239" i="9"/>
  <c r="CQ136" i="9"/>
  <c r="CQ108" i="9"/>
  <c r="CQ309" i="9"/>
  <c r="CQ185" i="9"/>
  <c r="CQ90" i="9"/>
  <c r="CQ125" i="9"/>
  <c r="CQ196" i="9"/>
  <c r="CQ281" i="9"/>
  <c r="CQ89" i="9"/>
  <c r="CQ279" i="9"/>
  <c r="CQ170" i="9"/>
  <c r="CQ328" i="9"/>
  <c r="CQ302" i="9"/>
  <c r="CQ87" i="9"/>
  <c r="CQ52" i="9"/>
  <c r="CQ50" i="9"/>
  <c r="CQ124" i="9"/>
  <c r="CQ122" i="9"/>
  <c r="CQ47" i="9"/>
  <c r="CQ238" i="9"/>
  <c r="CQ26" i="9"/>
  <c r="CQ45" i="9"/>
  <c r="CQ130" i="9"/>
  <c r="CQ270" i="9"/>
  <c r="CQ43" i="9"/>
  <c r="CQ321" i="9"/>
  <c r="CQ320" i="9"/>
  <c r="CQ179" i="9"/>
  <c r="CQ80" i="9"/>
  <c r="CQ267" i="9"/>
  <c r="CQ171" i="9"/>
  <c r="CQ40" i="9"/>
  <c r="CQ39" i="9"/>
  <c r="CQ111" i="9"/>
  <c r="CQ37" i="9"/>
  <c r="CQ176" i="9"/>
  <c r="CQ260" i="9"/>
  <c r="CQ95" i="9"/>
  <c r="CQ191" i="9"/>
  <c r="CQ222" i="9"/>
  <c r="CQ242" i="9"/>
  <c r="CQ105" i="9"/>
  <c r="CQ261" i="9"/>
  <c r="CQ337" i="9"/>
  <c r="CQ169" i="9"/>
  <c r="CQ72" i="9"/>
  <c r="CQ294" i="9"/>
  <c r="CQ99" i="9"/>
  <c r="CQ174" i="9"/>
  <c r="CQ96" i="9"/>
  <c r="CQ240" i="9"/>
  <c r="CQ68" i="9"/>
  <c r="CQ94" i="9"/>
  <c r="CQ198" i="9"/>
  <c r="CQ110" i="9"/>
  <c r="CQ168" i="9"/>
  <c r="CQ62" i="9"/>
  <c r="CQ31" i="9"/>
  <c r="CQ208" i="9"/>
  <c r="CQ148" i="9"/>
  <c r="CQ284" i="9"/>
  <c r="CQ58" i="9"/>
  <c r="CQ255" i="9"/>
  <c r="CQ282" i="9"/>
  <c r="CQ253" i="9"/>
  <c r="CQ252" i="9"/>
  <c r="CQ54" i="9"/>
  <c r="CQ278" i="9"/>
  <c r="CQ156" i="9"/>
  <c r="CQ53" i="9"/>
  <c r="CQ275" i="9"/>
  <c r="CQ86" i="9"/>
  <c r="CQ163" i="9"/>
  <c r="CQ307" i="9"/>
  <c r="CQ118" i="9"/>
  <c r="CQ153" i="9"/>
  <c r="CQ249" i="9"/>
  <c r="CQ272" i="9"/>
  <c r="CQ83" i="9"/>
  <c r="CQ237" i="9"/>
  <c r="CQ224" i="9"/>
  <c r="CQ129" i="9"/>
  <c r="CQ173" i="9"/>
  <c r="CQ160" i="9"/>
  <c r="CQ245" i="9"/>
  <c r="CQ42" i="9"/>
  <c r="CQ158" i="9"/>
  <c r="CQ127" i="9"/>
  <c r="CQ188" i="9"/>
  <c r="CQ78" i="9"/>
  <c r="CQ76" i="9"/>
  <c r="CQ317" i="9"/>
  <c r="CQ36" i="9"/>
  <c r="CQ117" i="9"/>
  <c r="CQ259" i="9"/>
  <c r="CQ187" i="9"/>
  <c r="CQ301" i="9"/>
  <c r="CQ126" i="9"/>
  <c r="CQ233" i="9"/>
  <c r="CQ101" i="9"/>
  <c r="CQ215" i="9"/>
  <c r="CQ335" i="9"/>
  <c r="CQ293" i="9"/>
  <c r="CQ292" i="9"/>
  <c r="CQ334" i="9"/>
  <c r="CQ67" i="9"/>
  <c r="CQ93" i="9"/>
  <c r="CQ332" i="9"/>
  <c r="CQ289" i="9"/>
  <c r="CQ288" i="9"/>
  <c r="CQ61" i="9"/>
  <c r="CQ310" i="9"/>
  <c r="CQ287" i="9"/>
  <c r="CQ186" i="9"/>
  <c r="CQ59" i="9"/>
  <c r="CQ57" i="9"/>
  <c r="CQ205" i="9"/>
  <c r="CQ254" i="9"/>
  <c r="CQ149" i="9"/>
  <c r="CQ251" i="9"/>
  <c r="CQ182" i="9"/>
  <c r="CQ88" i="9"/>
  <c r="CQ146" i="9"/>
  <c r="CQ28" i="9"/>
  <c r="CQ218" i="9"/>
  <c r="CQ308" i="9"/>
  <c r="CQ51" i="9"/>
  <c r="CQ49" i="9"/>
  <c r="CQ27" i="9"/>
  <c r="CQ306" i="9"/>
  <c r="CQ46" i="9"/>
  <c r="CQ271" i="9"/>
  <c r="CQ107" i="9"/>
  <c r="CQ248" i="9"/>
  <c r="CQ236" i="9"/>
  <c r="CQ189" i="9"/>
  <c r="CQ180" i="9"/>
  <c r="CQ143" i="9"/>
  <c r="CQ159" i="9"/>
  <c r="CQ172" i="9"/>
  <c r="CQ318" i="9"/>
  <c r="CQ234" i="9"/>
  <c r="CQ25" i="9"/>
  <c r="CQ142" i="9"/>
  <c r="CQ24" i="9"/>
  <c r="CQ316" i="9"/>
  <c r="CQ35" i="9"/>
  <c r="CQ34" i="9"/>
  <c r="CY172" i="9"/>
  <c r="CY218" i="9"/>
  <c r="CY205" i="9"/>
  <c r="CY163" i="9"/>
  <c r="CY109" i="9"/>
  <c r="CY27" i="9"/>
  <c r="CY84" i="9"/>
  <c r="CY212" i="9"/>
  <c r="CY82" i="9"/>
  <c r="CY183" i="9"/>
  <c r="CY158" i="9"/>
  <c r="CY78" i="9"/>
  <c r="CY182" i="9"/>
  <c r="CY236" i="9"/>
  <c r="CY274" i="9"/>
  <c r="CY192" i="9"/>
  <c r="CY155" i="9"/>
  <c r="CY69" i="9"/>
  <c r="CY215" i="9"/>
  <c r="CY271" i="9"/>
  <c r="CY270" i="9"/>
  <c r="CY152" i="9"/>
  <c r="CY250" i="9"/>
  <c r="CY59" i="9"/>
  <c r="CY106" i="9"/>
  <c r="CY147" i="9"/>
  <c r="CY131" i="9"/>
  <c r="CY51" i="9"/>
  <c r="CY180" i="9"/>
  <c r="CY207" i="9"/>
  <c r="CY179" i="9"/>
  <c r="CY46" i="9"/>
  <c r="CY200" i="9"/>
  <c r="CY221" i="9"/>
  <c r="CY42" i="9"/>
  <c r="CY206" i="9"/>
  <c r="CY140" i="9"/>
  <c r="CY22" i="9"/>
  <c r="CY248" i="9"/>
  <c r="CY35" i="9"/>
  <c r="CY31" i="9"/>
  <c r="CY128" i="9"/>
  <c r="CY231" i="9"/>
  <c r="CY246" i="9"/>
  <c r="CY203" i="9"/>
  <c r="CY91" i="9"/>
  <c r="CY88" i="9"/>
  <c r="CY93" i="9"/>
  <c r="CY277" i="9"/>
  <c r="CY87" i="9"/>
  <c r="CY92" i="9"/>
  <c r="CY187" i="9"/>
  <c r="CY162" i="9"/>
  <c r="CY90" i="9"/>
  <c r="CY86" i="9"/>
  <c r="CY276" i="9"/>
  <c r="CY83" i="9"/>
  <c r="CY26" i="9"/>
  <c r="CY226" i="9"/>
  <c r="CY211" i="9"/>
  <c r="CY79" i="9"/>
  <c r="CY108" i="9"/>
  <c r="CY75" i="9"/>
  <c r="CY74" i="9"/>
  <c r="CY72" i="9"/>
  <c r="CY25" i="9"/>
  <c r="CY181" i="9"/>
  <c r="CY68" i="9"/>
  <c r="CY67" i="9"/>
  <c r="CY191" i="9"/>
  <c r="CY153" i="9"/>
  <c r="CY167" i="9"/>
  <c r="CY133" i="9"/>
  <c r="CY149" i="9"/>
  <c r="CY259" i="9"/>
  <c r="CY54" i="9"/>
  <c r="CY222" i="9"/>
  <c r="CY130" i="9"/>
  <c r="CY244" i="9"/>
  <c r="CY120" i="9"/>
  <c r="CY178" i="9"/>
  <c r="CY204" i="9"/>
  <c r="CY265" i="9"/>
  <c r="CY143" i="9"/>
  <c r="CY41" i="9"/>
  <c r="CY237" i="9"/>
  <c r="CY242" i="9"/>
  <c r="CY198" i="9"/>
  <c r="CY38" i="9"/>
  <c r="CY34" i="9"/>
  <c r="CY139" i="9"/>
  <c r="CY196" i="9"/>
  <c r="CY104" i="9"/>
  <c r="CY186" i="9"/>
  <c r="CY229" i="9"/>
  <c r="CY160" i="9"/>
  <c r="CY169" i="9"/>
  <c r="CY159" i="9"/>
  <c r="CY138" i="9"/>
  <c r="CY77" i="9"/>
  <c r="CY257" i="9"/>
  <c r="CY168" i="9"/>
  <c r="CY156" i="9"/>
  <c r="CY117" i="9"/>
  <c r="CY99" i="9"/>
  <c r="CY122" i="9"/>
  <c r="CY233" i="9"/>
  <c r="CY154" i="9"/>
  <c r="CY252" i="9"/>
  <c r="CY171" i="9"/>
  <c r="CY150" i="9"/>
  <c r="CY245" i="9"/>
  <c r="CY190" i="9"/>
  <c r="CY223" i="9"/>
  <c r="CY232" i="9"/>
  <c r="CY50" i="9"/>
  <c r="CY269" i="9"/>
  <c r="CY145" i="9"/>
  <c r="CY115" i="9"/>
  <c r="CY95" i="9"/>
  <c r="CY189" i="9"/>
  <c r="CY177" i="9"/>
  <c r="CY136" i="9"/>
  <c r="CY166" i="9"/>
  <c r="CY40" i="9"/>
  <c r="CY213" i="9"/>
  <c r="CY219" i="9"/>
  <c r="CY33" i="9"/>
  <c r="CY30" i="9"/>
  <c r="CY142" i="9"/>
  <c r="CY161" i="9"/>
  <c r="CY240" i="9"/>
  <c r="CY28" i="9"/>
  <c r="CY217" i="9"/>
  <c r="CY202" i="9"/>
  <c r="CY89" i="9"/>
  <c r="CY258" i="9"/>
  <c r="CY216" i="9"/>
  <c r="CY228" i="9"/>
  <c r="CY195" i="9"/>
  <c r="CY125" i="9"/>
  <c r="CY193" i="9"/>
  <c r="CY234" i="9"/>
  <c r="CY157" i="9"/>
  <c r="CY112" i="9"/>
  <c r="CY73" i="9"/>
  <c r="CY124" i="9"/>
  <c r="CY71" i="9"/>
  <c r="CY70" i="9"/>
  <c r="CY256" i="9"/>
  <c r="CY123" i="9"/>
  <c r="CY66" i="9"/>
  <c r="CY65" i="9"/>
  <c r="CY63" i="9"/>
  <c r="CY61" i="9"/>
  <c r="CY58" i="9"/>
  <c r="CY194" i="9"/>
  <c r="CY249" i="9"/>
  <c r="CY52" i="9"/>
  <c r="CY129" i="9"/>
  <c r="CY48" i="9"/>
  <c r="CY268" i="9"/>
  <c r="CY144" i="9"/>
  <c r="CY45" i="9"/>
  <c r="CY114" i="9"/>
  <c r="CY43" i="9"/>
  <c r="CY135" i="9"/>
  <c r="CY170" i="9"/>
  <c r="CY113" i="9"/>
  <c r="CY110" i="9"/>
  <c r="CY37" i="9"/>
  <c r="CY32" i="9"/>
  <c r="CY262" i="9"/>
  <c r="CY174" i="9"/>
  <c r="CY173" i="9"/>
  <c r="CY103" i="9"/>
  <c r="CY230" i="9"/>
  <c r="CY118" i="9"/>
  <c r="CY185" i="9"/>
  <c r="CY254" i="9"/>
  <c r="CY227" i="9"/>
  <c r="CY81" i="9"/>
  <c r="CY235" i="9"/>
  <c r="CY102" i="9"/>
  <c r="CY76" i="9"/>
  <c r="CY137" i="9"/>
  <c r="CY100" i="9"/>
  <c r="CY225" i="9"/>
  <c r="CY116" i="9"/>
  <c r="CY24" i="9"/>
  <c r="CY272" i="9"/>
  <c r="CY209" i="9"/>
  <c r="CY97" i="9"/>
  <c r="CY64" i="9"/>
  <c r="CY151" i="9"/>
  <c r="CY255" i="9"/>
  <c r="CY57" i="9"/>
  <c r="CY56" i="9"/>
  <c r="CY132" i="9"/>
  <c r="CY146" i="9"/>
  <c r="CY49" i="9"/>
  <c r="CY208" i="9"/>
  <c r="CY267" i="9"/>
  <c r="CY243" i="9"/>
  <c r="CY44" i="9"/>
  <c r="CY261" i="9"/>
  <c r="CY141" i="9"/>
  <c r="CY264" i="9"/>
  <c r="CY199" i="9"/>
  <c r="CY39" i="9"/>
  <c r="CY176" i="9"/>
  <c r="CY36" i="9"/>
  <c r="CY164" i="9"/>
  <c r="CY175" i="9"/>
  <c r="CY29" i="9"/>
  <c r="CY94" i="9"/>
  <c r="CY119" i="9"/>
  <c r="CY105" i="9"/>
  <c r="CY126" i="9"/>
  <c r="CY85" i="9"/>
  <c r="CY184" i="9"/>
  <c r="CY260" i="9"/>
  <c r="CY80" i="9"/>
  <c r="CY253" i="9"/>
  <c r="CY101" i="9"/>
  <c r="CY239" i="9"/>
  <c r="CY275" i="9"/>
  <c r="CY210" i="9"/>
  <c r="CY134" i="9"/>
  <c r="CY273" i="9"/>
  <c r="CY107" i="9"/>
  <c r="CY224" i="9"/>
  <c r="CY98" i="9"/>
  <c r="CY201" i="9"/>
  <c r="CY251" i="9"/>
  <c r="CY62" i="9"/>
  <c r="CY60" i="9"/>
  <c r="CY148" i="9"/>
  <c r="CY55" i="9"/>
  <c r="CY53" i="9"/>
  <c r="CY121" i="9"/>
  <c r="CY96" i="9"/>
  <c r="CY111" i="9"/>
  <c r="CY238" i="9"/>
  <c r="CY47" i="9"/>
  <c r="CY266" i="9"/>
  <c r="CY188" i="9"/>
  <c r="CY23" i="9"/>
  <c r="CY214" i="9"/>
  <c r="CY220" i="9"/>
  <c r="CY165" i="9"/>
  <c r="CY241" i="9"/>
  <c r="CY263" i="9"/>
  <c r="CY197" i="9"/>
  <c r="CY247" i="9"/>
  <c r="CY127" i="9"/>
  <c r="N17" i="12" l="1"/>
  <c r="N33" i="12"/>
  <c r="N55" i="12"/>
  <c r="N64" i="12"/>
  <c r="N87" i="12"/>
  <c r="N16" i="12"/>
  <c r="N15" i="12"/>
  <c r="N19" i="12"/>
  <c r="N18" i="12"/>
  <c r="N20" i="12"/>
  <c r="N21" i="12"/>
  <c r="N22" i="12"/>
  <c r="N23" i="12"/>
  <c r="N24" i="12"/>
  <c r="N25" i="12"/>
  <c r="N26" i="12"/>
  <c r="N27" i="12"/>
  <c r="N28" i="12"/>
  <c r="N29" i="12"/>
  <c r="N31" i="12"/>
  <c r="N32" i="12"/>
  <c r="N14" i="12"/>
  <c r="N13" i="12"/>
  <c r="N36" i="12"/>
  <c r="N37" i="12"/>
  <c r="N38" i="12"/>
  <c r="N39" i="12"/>
  <c r="N35" i="12"/>
  <c r="N34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6" i="12"/>
  <c r="N58" i="12"/>
  <c r="N60" i="12"/>
  <c r="N61" i="12"/>
  <c r="N57" i="12"/>
  <c r="N62" i="12"/>
  <c r="N63" i="12"/>
  <c r="N65" i="12"/>
  <c r="N66" i="12"/>
  <c r="N68" i="12"/>
  <c r="N67" i="12"/>
  <c r="N69" i="12"/>
  <c r="N70" i="12"/>
  <c r="N72" i="12"/>
  <c r="N71" i="12"/>
  <c r="N74" i="12"/>
  <c r="N73" i="12"/>
  <c r="N75" i="12"/>
  <c r="N76" i="12"/>
  <c r="N77" i="12"/>
  <c r="N78" i="12"/>
  <c r="N80" i="12"/>
  <c r="N79" i="12"/>
  <c r="N82" i="12"/>
  <c r="N12" i="12"/>
  <c r="N83" i="12"/>
  <c r="N85" i="12"/>
  <c r="N84" i="12"/>
  <c r="N86" i="12"/>
  <c r="N88" i="12"/>
  <c r="N89" i="12"/>
  <c r="N90" i="12"/>
  <c r="N91" i="12"/>
  <c r="N92" i="12"/>
  <c r="N93" i="12"/>
  <c r="N95" i="12"/>
  <c r="N94" i="12"/>
  <c r="N139" i="12"/>
  <c r="N143" i="12"/>
  <c r="N141" i="12"/>
  <c r="N97" i="12"/>
  <c r="N96" i="12"/>
  <c r="N98" i="12"/>
  <c r="N99" i="12"/>
  <c r="N100" i="12"/>
  <c r="N101" i="12"/>
  <c r="N102" i="12"/>
  <c r="N104" i="12"/>
  <c r="N105" i="12"/>
  <c r="N106" i="12"/>
  <c r="N103" i="12"/>
  <c r="N107" i="12"/>
  <c r="N108" i="12"/>
  <c r="N111" i="12"/>
  <c r="N110" i="12"/>
  <c r="N30" i="12"/>
  <c r="N113" i="12"/>
  <c r="N114" i="12"/>
  <c r="N115" i="12"/>
  <c r="N116" i="12"/>
  <c r="N117" i="12"/>
  <c r="N81" i="12"/>
  <c r="N119" i="12"/>
  <c r="N118" i="12"/>
  <c r="N120" i="12"/>
  <c r="N121" i="12"/>
  <c r="N122" i="12"/>
  <c r="N123" i="12"/>
  <c r="N124" i="12"/>
  <c r="N125" i="12"/>
  <c r="N126" i="12"/>
  <c r="N127" i="12"/>
  <c r="N128" i="12"/>
  <c r="N129" i="12"/>
  <c r="N59" i="12"/>
  <c r="N142" i="12"/>
  <c r="N130" i="12"/>
  <c r="N132" i="12"/>
  <c r="N134" i="12"/>
  <c r="N136" i="12"/>
  <c r="N112" i="12"/>
  <c r="N109" i="12"/>
  <c r="N135" i="12"/>
  <c r="N133" i="12"/>
  <c r="N131" i="12"/>
  <c r="N137" i="12"/>
  <c r="N138" i="12"/>
  <c r="N144" i="12"/>
  <c r="N146" i="12"/>
  <c r="N145" i="12"/>
  <c r="N140" i="12"/>
  <c r="P17" i="12"/>
  <c r="P33" i="12"/>
  <c r="P55" i="12"/>
  <c r="P64" i="12"/>
  <c r="P87" i="12"/>
  <c r="P16" i="12"/>
  <c r="P15" i="12"/>
  <c r="P19" i="12"/>
  <c r="P18" i="12"/>
  <c r="P20" i="12"/>
  <c r="P21" i="12"/>
  <c r="P22" i="12"/>
  <c r="P23" i="12"/>
  <c r="P24" i="12"/>
  <c r="P25" i="12"/>
  <c r="P26" i="12"/>
  <c r="P27" i="12"/>
  <c r="P28" i="12"/>
  <c r="P29" i="12"/>
  <c r="P31" i="12"/>
  <c r="P32" i="12"/>
  <c r="P14" i="12"/>
  <c r="P13" i="12"/>
  <c r="P36" i="12"/>
  <c r="P37" i="12"/>
  <c r="P38" i="12"/>
  <c r="P39" i="12"/>
  <c r="P35" i="12"/>
  <c r="P34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6" i="12"/>
  <c r="P58" i="12"/>
  <c r="P60" i="12"/>
  <c r="P61" i="12"/>
  <c r="P57" i="12"/>
  <c r="P62" i="12"/>
  <c r="P63" i="12"/>
  <c r="P65" i="12"/>
  <c r="P66" i="12"/>
  <c r="P68" i="12"/>
  <c r="P67" i="12"/>
  <c r="P69" i="12"/>
  <c r="P70" i="12"/>
  <c r="P72" i="12"/>
  <c r="P71" i="12"/>
  <c r="P74" i="12"/>
  <c r="P73" i="12"/>
  <c r="P75" i="12"/>
  <c r="P76" i="12"/>
  <c r="P77" i="12"/>
  <c r="P78" i="12"/>
  <c r="P80" i="12"/>
  <c r="P79" i="12"/>
  <c r="P82" i="12"/>
  <c r="P12" i="12"/>
  <c r="P83" i="12"/>
  <c r="P85" i="12"/>
  <c r="P84" i="12"/>
  <c r="P86" i="12"/>
  <c r="P88" i="12"/>
  <c r="P89" i="12"/>
  <c r="P90" i="12"/>
  <c r="P91" i="12"/>
  <c r="P92" i="12"/>
  <c r="P93" i="12"/>
  <c r="P95" i="12"/>
  <c r="P94" i="12"/>
  <c r="P139" i="12"/>
  <c r="P143" i="12"/>
  <c r="P141" i="12"/>
  <c r="P97" i="12"/>
  <c r="P96" i="12"/>
  <c r="P98" i="12"/>
  <c r="P99" i="12"/>
  <c r="P100" i="12"/>
  <c r="P101" i="12"/>
  <c r="P102" i="12"/>
  <c r="P104" i="12"/>
  <c r="P105" i="12"/>
  <c r="P106" i="12"/>
  <c r="P103" i="12"/>
  <c r="P107" i="12"/>
  <c r="P108" i="12"/>
  <c r="P111" i="12"/>
  <c r="P110" i="12"/>
  <c r="P30" i="12"/>
  <c r="P113" i="12"/>
  <c r="P114" i="12"/>
  <c r="P115" i="12"/>
  <c r="P116" i="12"/>
  <c r="P117" i="12"/>
  <c r="P81" i="12"/>
  <c r="P119" i="12"/>
  <c r="P118" i="12"/>
  <c r="P120" i="12"/>
  <c r="P121" i="12"/>
  <c r="P122" i="12"/>
  <c r="P123" i="12"/>
  <c r="P124" i="12"/>
  <c r="P125" i="12"/>
  <c r="P126" i="12"/>
  <c r="P127" i="12"/>
  <c r="P128" i="12"/>
  <c r="P129" i="12"/>
  <c r="P59" i="12"/>
  <c r="P142" i="12"/>
  <c r="P130" i="12"/>
  <c r="P132" i="12"/>
  <c r="P134" i="12"/>
  <c r="P136" i="12"/>
  <c r="P112" i="12"/>
  <c r="P109" i="12"/>
  <c r="P135" i="12"/>
  <c r="P133" i="12"/>
  <c r="P131" i="12"/>
  <c r="P137" i="12"/>
  <c r="P138" i="12"/>
  <c r="P144" i="12"/>
  <c r="P146" i="12"/>
  <c r="P145" i="12"/>
  <c r="P140" i="12"/>
  <c r="R17" i="12"/>
  <c r="R33" i="12"/>
  <c r="T33" i="12" s="1"/>
  <c r="R55" i="12"/>
  <c r="T55" i="12" s="1"/>
  <c r="R64" i="12"/>
  <c r="T64" i="12" s="1"/>
  <c r="R87" i="12"/>
  <c r="R16" i="12"/>
  <c r="R15" i="12"/>
  <c r="R19" i="12"/>
  <c r="T19" i="12" s="1"/>
  <c r="R18" i="12"/>
  <c r="T18" i="12" s="1"/>
  <c r="R20" i="12"/>
  <c r="T20" i="12" s="1"/>
  <c r="R21" i="12"/>
  <c r="R22" i="12"/>
  <c r="R23" i="12"/>
  <c r="R24" i="12"/>
  <c r="T24" i="12" s="1"/>
  <c r="R25" i="12"/>
  <c r="T25" i="12" s="1"/>
  <c r="R26" i="12"/>
  <c r="T26" i="12" s="1"/>
  <c r="R27" i="12"/>
  <c r="R28" i="12"/>
  <c r="R29" i="12"/>
  <c r="R31" i="12"/>
  <c r="T31" i="12" s="1"/>
  <c r="R32" i="12"/>
  <c r="T32" i="12" s="1"/>
  <c r="R14" i="12"/>
  <c r="T14" i="12" s="1"/>
  <c r="R13" i="12"/>
  <c r="R36" i="12"/>
  <c r="R37" i="12"/>
  <c r="R38" i="12"/>
  <c r="T38" i="12" s="1"/>
  <c r="R39" i="12"/>
  <c r="R35" i="12"/>
  <c r="R34" i="12"/>
  <c r="R41" i="12"/>
  <c r="R42" i="12"/>
  <c r="T42" i="12" s="1"/>
  <c r="R43" i="12"/>
  <c r="T43" i="12" s="1"/>
  <c r="R44" i="12"/>
  <c r="R45" i="12"/>
  <c r="R46" i="12"/>
  <c r="T46" i="12" s="1"/>
  <c r="R47" i="12"/>
  <c r="R48" i="12"/>
  <c r="T48" i="12" s="1"/>
  <c r="R49" i="12"/>
  <c r="T49" i="12" s="1"/>
  <c r="R50" i="12"/>
  <c r="R51" i="12"/>
  <c r="T51" i="12" s="1"/>
  <c r="R52" i="12"/>
  <c r="R53" i="12"/>
  <c r="R54" i="12"/>
  <c r="T54" i="12" s="1"/>
  <c r="R56" i="12"/>
  <c r="T56" i="12" s="1"/>
  <c r="R58" i="12"/>
  <c r="R60" i="12"/>
  <c r="R61" i="12"/>
  <c r="R57" i="12"/>
  <c r="R62" i="12"/>
  <c r="T62" i="12" s="1"/>
  <c r="R63" i="12"/>
  <c r="T63" i="12" s="1"/>
  <c r="R65" i="12"/>
  <c r="R66" i="12"/>
  <c r="T66" i="12" s="1"/>
  <c r="R68" i="12"/>
  <c r="R67" i="12"/>
  <c r="R69" i="12"/>
  <c r="T69" i="12" s="1"/>
  <c r="R70" i="12"/>
  <c r="T70" i="12" s="1"/>
  <c r="R72" i="12"/>
  <c r="R71" i="12"/>
  <c r="T71" i="12" s="1"/>
  <c r="R74" i="12"/>
  <c r="R73" i="12"/>
  <c r="R75" i="12"/>
  <c r="T75" i="12" s="1"/>
  <c r="R76" i="12"/>
  <c r="R77" i="12"/>
  <c r="R78" i="12"/>
  <c r="T78" i="12" s="1"/>
  <c r="R80" i="12"/>
  <c r="R79" i="12"/>
  <c r="R82" i="12"/>
  <c r="T82" i="12" s="1"/>
  <c r="R12" i="12"/>
  <c r="R83" i="12"/>
  <c r="R85" i="12"/>
  <c r="T85" i="12" s="1"/>
  <c r="R84" i="12"/>
  <c r="T84" i="12" s="1"/>
  <c r="R86" i="12"/>
  <c r="R88" i="12"/>
  <c r="T88" i="12" s="1"/>
  <c r="R89" i="12"/>
  <c r="R90" i="12"/>
  <c r="R91" i="12"/>
  <c r="R92" i="12"/>
  <c r="R93" i="12"/>
  <c r="R95" i="12"/>
  <c r="T95" i="12" s="1"/>
  <c r="R94" i="12"/>
  <c r="R139" i="12"/>
  <c r="R143" i="12"/>
  <c r="T143" i="12" s="1"/>
  <c r="R141" i="12"/>
  <c r="R97" i="12"/>
  <c r="R96" i="12"/>
  <c r="T96" i="12" s="1"/>
  <c r="R98" i="12"/>
  <c r="R99" i="12"/>
  <c r="R100" i="12"/>
  <c r="T100" i="12" s="1"/>
  <c r="R101" i="12"/>
  <c r="R102" i="12"/>
  <c r="R104" i="12"/>
  <c r="T104" i="12" s="1"/>
  <c r="R105" i="12"/>
  <c r="R106" i="12"/>
  <c r="R103" i="12"/>
  <c r="R107" i="12"/>
  <c r="R108" i="12"/>
  <c r="R111" i="12"/>
  <c r="T111" i="12" s="1"/>
  <c r="R110" i="12"/>
  <c r="R30" i="12"/>
  <c r="R113" i="12"/>
  <c r="R114" i="12"/>
  <c r="R115" i="12"/>
  <c r="R116" i="12"/>
  <c r="T116" i="12" s="1"/>
  <c r="R117" i="12"/>
  <c r="R81" i="12"/>
  <c r="R119" i="12"/>
  <c r="R118" i="12"/>
  <c r="R120" i="12"/>
  <c r="R121" i="12"/>
  <c r="T121" i="12" s="1"/>
  <c r="R122" i="12"/>
  <c r="R123" i="12"/>
  <c r="R124" i="12"/>
  <c r="R125" i="12"/>
  <c r="R126" i="12"/>
  <c r="R127" i="12"/>
  <c r="T127" i="12" s="1"/>
  <c r="R128" i="12"/>
  <c r="R129" i="12"/>
  <c r="R59" i="12"/>
  <c r="R142" i="12"/>
  <c r="R130" i="12"/>
  <c r="R132" i="12"/>
  <c r="T132" i="12" s="1"/>
  <c r="R134" i="12"/>
  <c r="R136" i="12"/>
  <c r="R112" i="12"/>
  <c r="R109" i="12"/>
  <c r="R135" i="12"/>
  <c r="R133" i="12"/>
  <c r="R131" i="12"/>
  <c r="R137" i="12"/>
  <c r="R138" i="12"/>
  <c r="R144" i="12"/>
  <c r="R146" i="12"/>
  <c r="R145" i="12"/>
  <c r="R140" i="12"/>
  <c r="T87" i="12"/>
  <c r="T27" i="12"/>
  <c r="T13" i="12"/>
  <c r="T34" i="12"/>
  <c r="T45" i="12"/>
  <c r="T91" i="12"/>
  <c r="T76" i="12" l="1"/>
  <c r="T39" i="12"/>
  <c r="T73" i="12"/>
  <c r="T67" i="12"/>
  <c r="T57" i="12"/>
  <c r="T53" i="12"/>
  <c r="T47" i="12"/>
  <c r="T41" i="12"/>
  <c r="T37" i="12"/>
  <c r="T29" i="12"/>
  <c r="T23" i="12"/>
  <c r="T15" i="12"/>
  <c r="T17" i="12"/>
  <c r="T130" i="12"/>
  <c r="T126" i="12"/>
  <c r="T120" i="12"/>
  <c r="T115" i="12"/>
  <c r="T108" i="12"/>
  <c r="T102" i="12"/>
  <c r="T97" i="12"/>
  <c r="T93" i="12"/>
  <c r="T86" i="12"/>
  <c r="T79" i="12"/>
  <c r="T30" i="12"/>
  <c r="T106" i="12"/>
  <c r="T99" i="12"/>
  <c r="T139" i="12"/>
  <c r="T90" i="12"/>
  <c r="T83" i="12"/>
  <c r="T77" i="12"/>
  <c r="T72" i="12"/>
  <c r="T65" i="12"/>
  <c r="T58" i="12"/>
  <c r="T50" i="12"/>
  <c r="T44" i="12"/>
  <c r="T35" i="12"/>
  <c r="T118" i="12"/>
  <c r="T114" i="12"/>
  <c r="T107" i="12"/>
  <c r="T141" i="12"/>
  <c r="T92" i="12"/>
  <c r="T80" i="12"/>
  <c r="T74" i="12"/>
  <c r="T68" i="12"/>
  <c r="T61" i="12"/>
  <c r="T52" i="12"/>
  <c r="T40" i="12"/>
  <c r="T36" i="12"/>
  <c r="T28" i="12"/>
  <c r="T22" i="12"/>
  <c r="T16" i="12"/>
  <c r="T119" i="12"/>
  <c r="T113" i="12"/>
  <c r="T103" i="12"/>
  <c r="T60" i="12"/>
  <c r="T21" i="12"/>
  <c r="T135" i="12"/>
  <c r="T131" i="12"/>
  <c r="T134" i="12"/>
  <c r="T122" i="12"/>
  <c r="T117" i="12"/>
  <c r="T110" i="12"/>
  <c r="T105" i="12"/>
  <c r="T98" i="12"/>
  <c r="T89" i="12"/>
  <c r="T12" i="12"/>
  <c r="T109" i="12"/>
  <c r="T142" i="12"/>
  <c r="T125" i="12"/>
  <c r="T101" i="12"/>
  <c r="T124" i="12"/>
  <c r="T133" i="12"/>
  <c r="T144" i="12"/>
  <c r="T136" i="12"/>
  <c r="T129" i="12"/>
  <c r="T123" i="12"/>
  <c r="T81" i="12"/>
  <c r="T140" i="12"/>
  <c r="T145" i="12"/>
  <c r="T146" i="12"/>
  <c r="T137" i="12"/>
  <c r="T138" i="12"/>
  <c r="T112" i="12"/>
  <c r="T59" i="12"/>
  <c r="T128" i="12"/>
  <c r="T94" i="12"/>
  <c r="M11" i="5"/>
  <c r="M8" i="5"/>
  <c r="S17" i="12" l="1"/>
  <c r="S18" i="12"/>
  <c r="S26" i="12"/>
  <c r="S13" i="12"/>
  <c r="S40" i="12"/>
  <c r="S47" i="12"/>
  <c r="S56" i="12"/>
  <c r="S65" i="12"/>
  <c r="S71" i="12"/>
  <c r="S80" i="12"/>
  <c r="S86" i="12"/>
  <c r="S99" i="12"/>
  <c r="S103" i="12"/>
  <c r="S114" i="12"/>
  <c r="S136" i="12"/>
  <c r="S138" i="12"/>
  <c r="S50" i="12"/>
  <c r="S73" i="12"/>
  <c r="S90" i="12"/>
  <c r="S101" i="12"/>
  <c r="S59" i="12"/>
  <c r="S15" i="12"/>
  <c r="S14" i="12"/>
  <c r="S55" i="12"/>
  <c r="S20" i="12"/>
  <c r="S27" i="12"/>
  <c r="S36" i="12"/>
  <c r="S41" i="12"/>
  <c r="S49" i="12"/>
  <c r="S58" i="12"/>
  <c r="S66" i="12"/>
  <c r="S74" i="12"/>
  <c r="S79" i="12"/>
  <c r="S139" i="12"/>
  <c r="S100" i="12"/>
  <c r="S107" i="12"/>
  <c r="S129" i="12"/>
  <c r="S112" i="12"/>
  <c r="S64" i="12"/>
  <c r="S21" i="12"/>
  <c r="S28" i="12"/>
  <c r="S37" i="12"/>
  <c r="S43" i="12"/>
  <c r="S60" i="12"/>
  <c r="S68" i="12"/>
  <c r="S12" i="12"/>
  <c r="S143" i="12"/>
  <c r="S123" i="12"/>
  <c r="S109" i="12"/>
  <c r="S25" i="12"/>
  <c r="S16" i="12"/>
  <c r="S23" i="12"/>
  <c r="S32" i="12"/>
  <c r="S35" i="12"/>
  <c r="S45" i="12"/>
  <c r="S52" i="12"/>
  <c r="S57" i="12"/>
  <c r="S70" i="12"/>
  <c r="S77" i="12"/>
  <c r="S85" i="12"/>
  <c r="S92" i="12"/>
  <c r="S97" i="12"/>
  <c r="S105" i="12"/>
  <c r="S30" i="12"/>
  <c r="S119" i="12"/>
  <c r="S125" i="12"/>
  <c r="S130" i="12"/>
  <c r="S87" i="12"/>
  <c r="S22" i="12"/>
  <c r="S29" i="12"/>
  <c r="S39" i="12"/>
  <c r="S44" i="12"/>
  <c r="S51" i="12"/>
  <c r="S61" i="12"/>
  <c r="S67" i="12"/>
  <c r="S76" i="12"/>
  <c r="S83" i="12"/>
  <c r="S91" i="12"/>
  <c r="S141" i="12"/>
  <c r="S102" i="12"/>
  <c r="S81" i="12"/>
  <c r="S124" i="12"/>
  <c r="S142" i="12"/>
  <c r="S63" i="12"/>
  <c r="S106" i="12"/>
  <c r="S72" i="12"/>
  <c r="S113" i="12"/>
  <c r="S78" i="12"/>
  <c r="S118" i="12"/>
  <c r="S34" i="12"/>
  <c r="S84" i="12"/>
  <c r="S126" i="12"/>
  <c r="S46" i="12"/>
  <c r="S93" i="12"/>
  <c r="S134" i="12"/>
  <c r="S53" i="12"/>
  <c r="S98" i="12"/>
  <c r="S137" i="12"/>
  <c r="S94" i="12"/>
  <c r="S115" i="12"/>
  <c r="S24" i="12"/>
  <c r="S132" i="12"/>
  <c r="S48" i="12"/>
  <c r="S122" i="12"/>
  <c r="S117" i="12"/>
  <c r="S133" i="12"/>
  <c r="S82" i="12"/>
  <c r="S144" i="12"/>
  <c r="S89" i="12"/>
  <c r="S108" i="12"/>
  <c r="S19" i="12"/>
  <c r="S104" i="12"/>
  <c r="S121" i="12"/>
  <c r="S95" i="12"/>
  <c r="S33" i="12"/>
  <c r="S75" i="12"/>
  <c r="S131" i="12"/>
  <c r="S54" i="12"/>
  <c r="S146" i="12"/>
  <c r="S62" i="12"/>
  <c r="S42" i="12"/>
  <c r="S127" i="12"/>
  <c r="S116" i="12"/>
  <c r="S145" i="12"/>
  <c r="S128" i="12"/>
  <c r="S135" i="12"/>
  <c r="S38" i="12"/>
  <c r="S140" i="12"/>
  <c r="S96" i="12"/>
  <c r="S88" i="12"/>
  <c r="S111" i="12"/>
  <c r="S120" i="12"/>
  <c r="S31" i="12"/>
  <c r="S110" i="12"/>
  <c r="S69" i="12"/>
  <c r="O64" i="12"/>
  <c r="O20" i="12"/>
  <c r="O26" i="12"/>
  <c r="O14" i="12"/>
  <c r="O35" i="12"/>
  <c r="O44" i="12"/>
  <c r="O50" i="12"/>
  <c r="O58" i="12"/>
  <c r="O65" i="12"/>
  <c r="O72" i="12"/>
  <c r="O77" i="12"/>
  <c r="O83" i="12"/>
  <c r="O90" i="12"/>
  <c r="O139" i="12"/>
  <c r="O99" i="12"/>
  <c r="O106" i="12"/>
  <c r="O30" i="12"/>
  <c r="O81" i="12"/>
  <c r="O123" i="12"/>
  <c r="O129" i="12"/>
  <c r="O136" i="12"/>
  <c r="O137" i="12"/>
  <c r="O87" i="12"/>
  <c r="O21" i="12"/>
  <c r="O27" i="12"/>
  <c r="O13" i="12"/>
  <c r="O34" i="12"/>
  <c r="O45" i="12"/>
  <c r="O51" i="12"/>
  <c r="O60" i="12"/>
  <c r="O66" i="12"/>
  <c r="O71" i="12"/>
  <c r="O78" i="12"/>
  <c r="O85" i="12"/>
  <c r="O91" i="12"/>
  <c r="O143" i="12"/>
  <c r="O100" i="12"/>
  <c r="O103" i="12"/>
  <c r="O113" i="12"/>
  <c r="O119" i="12"/>
  <c r="O124" i="12"/>
  <c r="O59" i="12"/>
  <c r="O112" i="12"/>
  <c r="O138" i="12"/>
  <c r="O16" i="12"/>
  <c r="O22" i="12"/>
  <c r="O28" i="12"/>
  <c r="O36" i="12"/>
  <c r="O40" i="12"/>
  <c r="O46" i="12"/>
  <c r="O52" i="12"/>
  <c r="O61" i="12"/>
  <c r="O68" i="12"/>
  <c r="O74" i="12"/>
  <c r="O80" i="12"/>
  <c r="O84" i="12"/>
  <c r="O92" i="12"/>
  <c r="O141" i="12"/>
  <c r="O101" i="12"/>
  <c r="O107" i="12"/>
  <c r="O114" i="12"/>
  <c r="O118" i="12"/>
  <c r="O125" i="12"/>
  <c r="O142" i="12"/>
  <c r="O109" i="12"/>
  <c r="O144" i="12"/>
  <c r="O17" i="12"/>
  <c r="O15" i="12"/>
  <c r="O23" i="12"/>
  <c r="O29" i="12"/>
  <c r="O37" i="12"/>
  <c r="O41" i="12"/>
  <c r="O47" i="12"/>
  <c r="O53" i="12"/>
  <c r="O57" i="12"/>
  <c r="O67" i="12"/>
  <c r="O73" i="12"/>
  <c r="O79" i="12"/>
  <c r="O86" i="12"/>
  <c r="O93" i="12"/>
  <c r="O97" i="12"/>
  <c r="O102" i="12"/>
  <c r="O108" i="12"/>
  <c r="O115" i="12"/>
  <c r="O120" i="12"/>
  <c r="O126" i="12"/>
  <c r="O130" i="12"/>
  <c r="O135" i="12"/>
  <c r="O33" i="12"/>
  <c r="O19" i="12"/>
  <c r="O24" i="12"/>
  <c r="O31" i="12"/>
  <c r="O38" i="12"/>
  <c r="O42" i="12"/>
  <c r="O48" i="12"/>
  <c r="O54" i="12"/>
  <c r="O62" i="12"/>
  <c r="O69" i="12"/>
  <c r="O75" i="12"/>
  <c r="O82" i="12"/>
  <c r="O88" i="12"/>
  <c r="O95" i="12"/>
  <c r="O96" i="12"/>
  <c r="O104" i="12"/>
  <c r="O111" i="12"/>
  <c r="O55" i="12"/>
  <c r="O18" i="12"/>
  <c r="O25" i="12"/>
  <c r="O32" i="12"/>
  <c r="O39" i="12"/>
  <c r="O43" i="12"/>
  <c r="O49" i="12"/>
  <c r="O56" i="12"/>
  <c r="O63" i="12"/>
  <c r="O70" i="12"/>
  <c r="O76" i="12"/>
  <c r="O12" i="12"/>
  <c r="O89" i="12"/>
  <c r="O94" i="12"/>
  <c r="O98" i="12"/>
  <c r="O105" i="12"/>
  <c r="O110" i="12"/>
  <c r="O117" i="12"/>
  <c r="O122" i="12"/>
  <c r="O128" i="12"/>
  <c r="O134" i="12"/>
  <c r="O131" i="12"/>
  <c r="O132" i="12"/>
  <c r="O116" i="12"/>
  <c r="O127" i="12"/>
  <c r="O121" i="12"/>
  <c r="O140" i="12"/>
  <c r="O133" i="12"/>
  <c r="O145" i="12"/>
  <c r="O146" i="12"/>
  <c r="Q64" i="12"/>
  <c r="Q20" i="12"/>
  <c r="Q26" i="12"/>
  <c r="Q14" i="12"/>
  <c r="Q35" i="12"/>
  <c r="Q44" i="12"/>
  <c r="Q50" i="12"/>
  <c r="Q58" i="12"/>
  <c r="Q65" i="12"/>
  <c r="Q72" i="12"/>
  <c r="Q77" i="12"/>
  <c r="Q83" i="12"/>
  <c r="Q90" i="12"/>
  <c r="Q139" i="12"/>
  <c r="Q99" i="12"/>
  <c r="Q106" i="12"/>
  <c r="Q30" i="12"/>
  <c r="Q81" i="12"/>
  <c r="Q123" i="12"/>
  <c r="Q129" i="12"/>
  <c r="Q136" i="12"/>
  <c r="Q137" i="12"/>
  <c r="Q16" i="12"/>
  <c r="Q22" i="12"/>
  <c r="Q28" i="12"/>
  <c r="Q36" i="12"/>
  <c r="Q40" i="12"/>
  <c r="Q46" i="12"/>
  <c r="Q52" i="12"/>
  <c r="Q61" i="12"/>
  <c r="Q68" i="12"/>
  <c r="Q74" i="12"/>
  <c r="Q80" i="12"/>
  <c r="Q84" i="12"/>
  <c r="Q92" i="12"/>
  <c r="Q141" i="12"/>
  <c r="Q101" i="12"/>
  <c r="Q107" i="12"/>
  <c r="Q114" i="12"/>
  <c r="Q118" i="12"/>
  <c r="Q125" i="12"/>
  <c r="Q142" i="12"/>
  <c r="Q109" i="12"/>
  <c r="Q144" i="12"/>
  <c r="Q17" i="12"/>
  <c r="Q15" i="12"/>
  <c r="Q23" i="12"/>
  <c r="Q29" i="12"/>
  <c r="Q37" i="12"/>
  <c r="Q41" i="12"/>
  <c r="Q47" i="12"/>
  <c r="Q53" i="12"/>
  <c r="Q57" i="12"/>
  <c r="Q67" i="12"/>
  <c r="Q73" i="12"/>
  <c r="Q79" i="12"/>
  <c r="Q86" i="12"/>
  <c r="Q93" i="12"/>
  <c r="Q97" i="12"/>
  <c r="Q102" i="12"/>
  <c r="Q108" i="12"/>
  <c r="Q115" i="12"/>
  <c r="Q120" i="12"/>
  <c r="Q126" i="12"/>
  <c r="Q130" i="12"/>
  <c r="Q33" i="12"/>
  <c r="Q19" i="12"/>
  <c r="Q24" i="12"/>
  <c r="Q31" i="12"/>
  <c r="Q38" i="12"/>
  <c r="Q42" i="12"/>
  <c r="Q48" i="12"/>
  <c r="Q54" i="12"/>
  <c r="Q62" i="12"/>
  <c r="Q69" i="12"/>
  <c r="Q75" i="12"/>
  <c r="Q82" i="12"/>
  <c r="Q88" i="12"/>
  <c r="Q95" i="12"/>
  <c r="Q55" i="12"/>
  <c r="Q18" i="12"/>
  <c r="Q25" i="12"/>
  <c r="Q32" i="12"/>
  <c r="Q39" i="12"/>
  <c r="Q43" i="12"/>
  <c r="Q49" i="12"/>
  <c r="Q56" i="12"/>
  <c r="Q63" i="12"/>
  <c r="Q70" i="12"/>
  <c r="Q76" i="12"/>
  <c r="Q12" i="12"/>
  <c r="Q89" i="12"/>
  <c r="Q94" i="12"/>
  <c r="Q98" i="12"/>
  <c r="Q105" i="12"/>
  <c r="Q110" i="12"/>
  <c r="Q117" i="12"/>
  <c r="Q122" i="12"/>
  <c r="Q128" i="12"/>
  <c r="Q87" i="12"/>
  <c r="Q51" i="12"/>
  <c r="Q91" i="12"/>
  <c r="Q124" i="12"/>
  <c r="Q21" i="12"/>
  <c r="Q60" i="12"/>
  <c r="Q143" i="12"/>
  <c r="Q59" i="12"/>
  <c r="Q34" i="12"/>
  <c r="Q78" i="12"/>
  <c r="Q113" i="12"/>
  <c r="Q27" i="12"/>
  <c r="Q66" i="12"/>
  <c r="Q100" i="12"/>
  <c r="Q112" i="12"/>
  <c r="Q13" i="12"/>
  <c r="Q71" i="12"/>
  <c r="Q103" i="12"/>
  <c r="Q138" i="12"/>
  <c r="Q45" i="12"/>
  <c r="Q85" i="12"/>
  <c r="Q119" i="12"/>
  <c r="Q133" i="12"/>
  <c r="Q104" i="12"/>
  <c r="Q146" i="12"/>
  <c r="Q145" i="12"/>
  <c r="Q96" i="12"/>
  <c r="Q132" i="12"/>
  <c r="Q135" i="12"/>
  <c r="Q127" i="12"/>
  <c r="Q140" i="12"/>
  <c r="Q121" i="12"/>
  <c r="Q131" i="12"/>
  <c r="Q116" i="12"/>
  <c r="Q134" i="12"/>
  <c r="Q111" i="12"/>
  <c r="U25" i="12" l="1"/>
  <c r="U14" i="12"/>
  <c r="U34" i="12"/>
  <c r="U63" i="12"/>
  <c r="U72" i="12"/>
  <c r="U78" i="12"/>
  <c r="U106" i="12"/>
  <c r="U30" i="12"/>
  <c r="U81" i="12"/>
  <c r="U123" i="12"/>
  <c r="U129" i="12"/>
  <c r="U136" i="12"/>
  <c r="U55" i="12"/>
  <c r="U27" i="12"/>
  <c r="U49" i="12"/>
  <c r="U66" i="12"/>
  <c r="U89" i="12"/>
  <c r="U100" i="12"/>
  <c r="U26" i="12"/>
  <c r="U13" i="12"/>
  <c r="U65" i="12"/>
  <c r="U71" i="12"/>
  <c r="U99" i="12"/>
  <c r="U103" i="12"/>
  <c r="U113" i="12"/>
  <c r="U119" i="12"/>
  <c r="U124" i="12"/>
  <c r="U59" i="12"/>
  <c r="U112" i="12"/>
  <c r="U138" i="12"/>
  <c r="U20" i="12"/>
  <c r="U58" i="12"/>
  <c r="U139" i="12"/>
  <c r="U87" i="12"/>
  <c r="U29" i="12"/>
  <c r="U44" i="12"/>
  <c r="U61" i="12"/>
  <c r="U83" i="12"/>
  <c r="U141" i="12"/>
  <c r="U64" i="12"/>
  <c r="U21" i="12"/>
  <c r="U28" i="12"/>
  <c r="U43" i="12"/>
  <c r="U50" i="12"/>
  <c r="U60" i="12"/>
  <c r="U68" i="12"/>
  <c r="U12" i="12"/>
  <c r="U90" i="12"/>
  <c r="U143" i="12"/>
  <c r="U101" i="12"/>
  <c r="U22" i="12"/>
  <c r="U39" i="12"/>
  <c r="U51" i="12"/>
  <c r="U67" i="12"/>
  <c r="U76" i="12"/>
  <c r="U91" i="12"/>
  <c r="U102" i="12"/>
  <c r="U32" i="12"/>
  <c r="U77" i="12"/>
  <c r="U117" i="12"/>
  <c r="U35" i="12"/>
  <c r="U92" i="12"/>
  <c r="U52" i="12"/>
  <c r="U97" i="12"/>
  <c r="U134" i="12"/>
  <c r="U70" i="12"/>
  <c r="U140" i="12"/>
  <c r="U16" i="12"/>
  <c r="U57" i="12"/>
  <c r="U105" i="12"/>
  <c r="U85" i="12"/>
  <c r="U45" i="12"/>
  <c r="U23" i="12"/>
  <c r="U110" i="12"/>
  <c r="U122" i="12"/>
  <c r="U131" i="12"/>
  <c r="U104" i="12"/>
  <c r="U36" i="12"/>
  <c r="U135" i="12"/>
  <c r="U54" i="12"/>
  <c r="U115" i="12"/>
  <c r="U19" i="12"/>
  <c r="U38" i="12"/>
  <c r="U86" i="12"/>
  <c r="U37" i="12"/>
  <c r="U144" i="12"/>
  <c r="U84" i="12"/>
  <c r="U142" i="12"/>
  <c r="U145" i="12"/>
  <c r="U107" i="12"/>
  <c r="U33" i="12"/>
  <c r="U132" i="12"/>
  <c r="U79" i="12"/>
  <c r="U15" i="12"/>
  <c r="U82" i="12"/>
  <c r="U80" i="12"/>
  <c r="U114" i="12"/>
  <c r="U111" i="12"/>
  <c r="U109" i="12"/>
  <c r="U56" i="12"/>
  <c r="U120" i="12"/>
  <c r="U126" i="12"/>
  <c r="U73" i="12"/>
  <c r="U17" i="12"/>
  <c r="U48" i="12"/>
  <c r="U74" i="12"/>
  <c r="U69" i="12"/>
  <c r="U146" i="12"/>
  <c r="U116" i="12"/>
  <c r="U18" i="12"/>
  <c r="U75" i="12"/>
  <c r="U121" i="12"/>
  <c r="U118" i="12"/>
  <c r="U53" i="12"/>
  <c r="U130" i="12"/>
  <c r="U46" i="12"/>
  <c r="U31" i="12"/>
  <c r="U127" i="12"/>
  <c r="U108" i="12"/>
  <c r="U42" i="12"/>
  <c r="U95" i="12"/>
  <c r="U96" i="12"/>
  <c r="U47" i="12"/>
  <c r="U125" i="12"/>
  <c r="U40" i="12"/>
  <c r="U133" i="12"/>
  <c r="U88" i="12"/>
  <c r="U137" i="12"/>
  <c r="U98" i="12"/>
  <c r="U24" i="12"/>
  <c r="U62" i="12"/>
  <c r="U93" i="12"/>
  <c r="U41" i="12"/>
  <c r="U94" i="12"/>
  <c r="U128" i="12"/>
  <c r="AP8" i="13"/>
  <c r="DK11" i="9"/>
  <c r="DN11" i="9" s="1"/>
  <c r="DK9" i="9"/>
  <c r="DK8" i="9"/>
  <c r="DK7" i="9"/>
  <c r="DK16" i="9" s="1"/>
  <c r="DC11" i="9"/>
  <c r="DF11" i="9" s="1"/>
  <c r="DC9" i="9"/>
  <c r="DC8" i="9"/>
  <c r="DC7" i="9"/>
  <c r="DC16" i="9" s="1"/>
  <c r="AN10" i="13"/>
  <c r="AO9" i="13"/>
  <c r="AO10" i="13" s="1"/>
  <c r="AO11" i="13" s="1"/>
  <c r="AO12" i="13" s="1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CU8" i="9"/>
  <c r="CU11" i="9"/>
  <c r="CX11" i="9" s="1"/>
  <c r="CU9" i="9"/>
  <c r="CU7" i="9"/>
  <c r="CX7" i="9" s="1"/>
  <c r="CM11" i="9"/>
  <c r="CM9" i="9"/>
  <c r="CM7" i="9"/>
  <c r="CM8" i="9"/>
  <c r="G10" i="15" l="1"/>
  <c r="AP9" i="13"/>
  <c r="CP7" i="9"/>
  <c r="F10" i="15"/>
  <c r="CP11" i="9"/>
  <c r="I10" i="15"/>
  <c r="H10" i="15"/>
  <c r="CM15" i="9"/>
  <c r="CM14" i="9"/>
  <c r="CM16" i="9"/>
  <c r="CM13" i="9"/>
  <c r="CU13" i="9"/>
  <c r="CU15" i="9"/>
  <c r="CU16" i="9"/>
  <c r="DC14" i="9"/>
  <c r="DC15" i="9"/>
  <c r="DN7" i="9"/>
  <c r="AP10" i="13"/>
  <c r="DK14" i="9"/>
  <c r="DK13" i="9"/>
  <c r="DK15" i="9"/>
  <c r="DC13" i="9"/>
  <c r="DF7" i="9"/>
  <c r="AN11" i="13"/>
  <c r="AP11" i="13" s="1"/>
  <c r="CU14" i="9"/>
  <c r="AN12" i="13" l="1"/>
  <c r="AP12" i="13" s="1"/>
  <c r="AN13" i="13" l="1"/>
  <c r="AP13" i="13" s="1"/>
  <c r="CH736" i="9"/>
  <c r="CH769" i="9"/>
  <c r="CH596" i="9"/>
  <c r="BZ260" i="9"/>
  <c r="CH793" i="9"/>
  <c r="CH672" i="9"/>
  <c r="CH731" i="9"/>
  <c r="CH829" i="9"/>
  <c r="CH90" i="9"/>
  <c r="CH191" i="9"/>
  <c r="BZ210" i="9"/>
  <c r="CH814" i="9"/>
  <c r="CH170" i="9"/>
  <c r="CH330" i="9"/>
  <c r="CH394" i="9"/>
  <c r="CH397" i="9"/>
  <c r="CH651" i="9"/>
  <c r="CH100" i="9"/>
  <c r="CH416" i="9"/>
  <c r="CH406" i="9"/>
  <c r="CH820" i="9"/>
  <c r="CH621" i="9"/>
  <c r="CH627" i="9"/>
  <c r="CH89" i="9"/>
  <c r="CH358" i="9"/>
  <c r="CH305" i="9"/>
  <c r="CH399" i="9"/>
  <c r="CH817" i="9"/>
  <c r="CH742" i="9"/>
  <c r="CH356" i="9"/>
  <c r="BZ212" i="9"/>
  <c r="CH534" i="9"/>
  <c r="CH863" i="9"/>
  <c r="CH862" i="9"/>
  <c r="CH207" i="9"/>
  <c r="CH355" i="9"/>
  <c r="CH94" i="9"/>
  <c r="CH433" i="9"/>
  <c r="CH58" i="9"/>
  <c r="CH631" i="9"/>
  <c r="CH480" i="9"/>
  <c r="CH559" i="9"/>
  <c r="CH526" i="9"/>
  <c r="CH252" i="9"/>
  <c r="CH414" i="9"/>
  <c r="CH495" i="9"/>
  <c r="CH159" i="9"/>
  <c r="CH432" i="9"/>
  <c r="CH129" i="9"/>
  <c r="CH487" i="9"/>
  <c r="CH54" i="9"/>
  <c r="CH737" i="9"/>
  <c r="CH96" i="9"/>
  <c r="CH419" i="9"/>
  <c r="CH739" i="9"/>
  <c r="CH531" i="9"/>
  <c r="CH535" i="9"/>
  <c r="BZ321" i="9"/>
  <c r="BZ130" i="9"/>
  <c r="CH728" i="9"/>
  <c r="CH31" i="9"/>
  <c r="CH463" i="9"/>
  <c r="CH507" i="9"/>
  <c r="CH841" i="9"/>
  <c r="CH38" i="9"/>
  <c r="CH776" i="9"/>
  <c r="CH591" i="9"/>
  <c r="CH445" i="9"/>
  <c r="CH456" i="9"/>
  <c r="CH40" i="9"/>
  <c r="CH469" i="9"/>
  <c r="CH516" i="9"/>
  <c r="CH594" i="9"/>
  <c r="CH404" i="9"/>
  <c r="CH512" i="9"/>
  <c r="CH808" i="9"/>
  <c r="CH571" i="9"/>
  <c r="CH106" i="9"/>
  <c r="CH28" i="9"/>
  <c r="CH203" i="9"/>
  <c r="CH396" i="9"/>
  <c r="CH318" i="9"/>
  <c r="CH281" i="9"/>
  <c r="CH364" i="9"/>
  <c r="CH429" i="9"/>
  <c r="CH678" i="9"/>
  <c r="CH124" i="9"/>
  <c r="CH555" i="9"/>
  <c r="BZ219" i="9"/>
  <c r="CH725" i="9"/>
  <c r="CH465" i="9"/>
  <c r="CH190" i="9"/>
  <c r="CH150" i="9"/>
  <c r="CH546" i="9"/>
  <c r="CH241" i="9"/>
  <c r="CH861" i="9"/>
  <c r="CH688" i="9"/>
  <c r="CH85" i="9"/>
  <c r="CH371" i="9"/>
  <c r="CH242" i="9"/>
  <c r="CH452" i="9"/>
  <c r="CH815" i="9"/>
  <c r="CH255" i="9"/>
  <c r="CH856" i="9"/>
  <c r="CH753" i="9"/>
  <c r="CH246" i="9"/>
  <c r="CH639" i="9"/>
  <c r="CH22" i="9"/>
  <c r="CH181" i="9"/>
  <c r="CH427" i="9"/>
  <c r="CH319" i="9"/>
  <c r="CH700" i="9"/>
  <c r="CH734" i="9"/>
  <c r="BJ148" i="9"/>
  <c r="BR117" i="9"/>
  <c r="BJ153" i="9"/>
  <c r="BJ279" i="9"/>
  <c r="BZ76" i="9"/>
  <c r="CH640" i="9"/>
  <c r="CH687" i="9"/>
  <c r="CH727" i="9"/>
  <c r="CH325" i="9"/>
  <c r="CH192" i="9"/>
  <c r="CH44" i="9"/>
  <c r="CH291" i="9"/>
  <c r="CH84" i="9"/>
  <c r="CH75" i="9"/>
  <c r="CH136" i="9"/>
  <c r="CH69" i="9"/>
  <c r="CH314" i="9"/>
  <c r="CH547" i="9"/>
  <c r="BZ158" i="9"/>
  <c r="CH517" i="9"/>
  <c r="CH620" i="9"/>
  <c r="CH52" i="9"/>
  <c r="CH848" i="9"/>
  <c r="CH186" i="9"/>
  <c r="CH206" i="9"/>
  <c r="CH823" i="9"/>
  <c r="CH322" i="9"/>
  <c r="CH740" i="9"/>
  <c r="CH362" i="9"/>
  <c r="CH792" i="9"/>
  <c r="CH525" i="9"/>
  <c r="CH576" i="9"/>
  <c r="CH288" i="9"/>
  <c r="CH741" i="9"/>
  <c r="CH380" i="9"/>
  <c r="CH665" i="9"/>
  <c r="CH450" i="9"/>
  <c r="CH265" i="9"/>
  <c r="CH735" i="9"/>
  <c r="CH107" i="9"/>
  <c r="CH165" i="9"/>
  <c r="CH276" i="9"/>
  <c r="CH803" i="9"/>
  <c r="CH431" i="9"/>
  <c r="CH811" i="9"/>
  <c r="CH629" i="9"/>
  <c r="BR94" i="9"/>
  <c r="CH519" i="9"/>
  <c r="CH29" i="9"/>
  <c r="CH475" i="9"/>
  <c r="CH201" i="9"/>
  <c r="CH498" i="9"/>
  <c r="CH435" i="9"/>
  <c r="CH506" i="9"/>
  <c r="CH580" i="9"/>
  <c r="CH25" i="9"/>
  <c r="CH173" i="9"/>
  <c r="CH528" i="9"/>
  <c r="CH422" i="9"/>
  <c r="CH690" i="9"/>
  <c r="CH658" i="9"/>
  <c r="CH88" i="9"/>
  <c r="BZ287" i="9"/>
  <c r="BJ401" i="9"/>
  <c r="CH468" i="9"/>
  <c r="CH400" i="9"/>
  <c r="CH749" i="9"/>
  <c r="CH791" i="9"/>
  <c r="CH774" i="9"/>
  <c r="CH614" i="9"/>
  <c r="CH574" i="9"/>
  <c r="CH695" i="9"/>
  <c r="CH743" i="9"/>
  <c r="CH483" i="9"/>
  <c r="CH544" i="9"/>
  <c r="CH213" i="9"/>
  <c r="CH867" i="9"/>
  <c r="CH99" i="9"/>
  <c r="CH86" i="9"/>
  <c r="CH842" i="9"/>
  <c r="CH303" i="9"/>
  <c r="CH705" i="9"/>
  <c r="CH370" i="9"/>
  <c r="CH392" i="9"/>
  <c r="CH68" i="9"/>
  <c r="CH476" i="9"/>
  <c r="CH289" i="9"/>
  <c r="CH256" i="9"/>
  <c r="CH659" i="9"/>
  <c r="CH461" i="9"/>
  <c r="CH385" i="9"/>
  <c r="CH98" i="9"/>
  <c r="CH606" i="9"/>
  <c r="CH267" i="9"/>
  <c r="BZ132" i="9"/>
  <c r="CH626" i="9"/>
  <c r="CH198" i="9"/>
  <c r="CH421" i="9"/>
  <c r="CH228" i="9"/>
  <c r="CH557" i="9"/>
  <c r="CH382" i="9"/>
  <c r="CH750" i="9"/>
  <c r="CH682" i="9"/>
  <c r="CH188" i="9"/>
  <c r="CH34" i="9"/>
  <c r="CH71" i="9"/>
  <c r="CH764" i="9"/>
  <c r="CH664" i="9"/>
  <c r="CH320" i="9"/>
  <c r="CH160" i="9"/>
  <c r="CH482" i="9"/>
  <c r="CH321" i="9"/>
  <c r="CH860" i="9"/>
  <c r="CH407" i="9"/>
  <c r="CH650" i="9"/>
  <c r="CH500" i="9"/>
  <c r="CH179" i="9"/>
  <c r="CH274" i="9"/>
  <c r="BB342" i="9"/>
  <c r="BZ50" i="9"/>
  <c r="BZ108" i="9"/>
  <c r="BR131" i="9"/>
  <c r="BR144" i="9"/>
  <c r="CH642" i="9"/>
  <c r="CH301" i="9"/>
  <c r="CH430" i="9"/>
  <c r="CH204" i="9"/>
  <c r="CH647" i="9"/>
  <c r="CH831" i="9"/>
  <c r="CH812" i="9"/>
  <c r="CH195" i="9"/>
  <c r="CH581" i="9"/>
  <c r="CH177" i="9"/>
  <c r="CH698" i="9"/>
  <c r="CH113" i="9"/>
  <c r="CH278" i="9"/>
  <c r="CH251" i="9"/>
  <c r="CH865" i="9"/>
  <c r="CH391" i="9"/>
  <c r="CH253" i="9"/>
  <c r="CH125" i="9"/>
  <c r="CH440" i="9"/>
  <c r="CH751" i="9"/>
  <c r="CH172" i="9"/>
  <c r="CH778" i="9"/>
  <c r="CH205" i="9"/>
  <c r="CH623" i="9"/>
  <c r="CH473" i="9"/>
  <c r="CH132" i="9"/>
  <c r="CH59" i="9"/>
  <c r="CH759" i="9"/>
  <c r="CH33" i="9"/>
  <c r="CH128" i="9"/>
  <c r="CH310" i="9"/>
  <c r="CH582" i="9"/>
  <c r="CH464" i="9"/>
  <c r="CH444" i="9"/>
  <c r="CH840" i="9"/>
  <c r="CH459" i="9"/>
  <c r="CH104" i="9"/>
  <c r="CH490" i="9"/>
  <c r="CH115" i="9"/>
  <c r="CH417" i="9"/>
  <c r="CH693" i="9"/>
  <c r="CH669" i="9"/>
  <c r="CH503" i="9"/>
  <c r="CH489" i="9"/>
  <c r="CH451" i="9"/>
  <c r="CH262" i="9"/>
  <c r="CH499" i="9"/>
  <c r="CH497" i="9"/>
  <c r="CH572" i="9"/>
  <c r="CH709" i="9"/>
  <c r="CH453" i="9"/>
  <c r="CH493" i="9"/>
  <c r="CH745" i="9"/>
  <c r="CH699" i="9"/>
  <c r="CH315" i="9"/>
  <c r="CH133" i="9"/>
  <c r="CH509" i="9"/>
  <c r="BJ48" i="9"/>
  <c r="CH145" i="9"/>
  <c r="CH121" i="9"/>
  <c r="CH822" i="9"/>
  <c r="CH541" i="9"/>
  <c r="CH797" i="9"/>
  <c r="CH273" i="9"/>
  <c r="CH340" i="9"/>
  <c r="CH457" i="9"/>
  <c r="CH119" i="9"/>
  <c r="CH686" i="9"/>
  <c r="CH694" i="9"/>
  <c r="CH83" i="9"/>
  <c r="CH61" i="9"/>
  <c r="CH603" i="9"/>
  <c r="BR116" i="9"/>
  <c r="CH443" i="9"/>
  <c r="CH568" i="9"/>
  <c r="CH654" i="9"/>
  <c r="CH478" i="9"/>
  <c r="CH134" i="9"/>
  <c r="CH873" i="9"/>
  <c r="CH376" i="9"/>
  <c r="CH674" i="9"/>
  <c r="CH552" i="9"/>
  <c r="CH510" i="9"/>
  <c r="CH307" i="9"/>
  <c r="CH216" i="9"/>
  <c r="CH189" i="9"/>
  <c r="CH77" i="9"/>
  <c r="CH508" i="9"/>
  <c r="CH156" i="9"/>
  <c r="CH827" i="9"/>
  <c r="CH66" i="9"/>
  <c r="CH354" i="9"/>
  <c r="CH254" i="9"/>
  <c r="CH573" i="9"/>
  <c r="CH632" i="9"/>
  <c r="CH361" i="9"/>
  <c r="CH661" i="9"/>
  <c r="CH732" i="9"/>
  <c r="CH402" i="9"/>
  <c r="CH486" i="9"/>
  <c r="CH324" i="9"/>
  <c r="CH212" i="9"/>
  <c r="CH787" i="9"/>
  <c r="CH272" i="9"/>
  <c r="CH240" i="9"/>
  <c r="CH567" i="9"/>
  <c r="BZ237" i="9"/>
  <c r="CH312" i="9"/>
  <c r="CH353" i="9"/>
  <c r="CH268" i="9"/>
  <c r="CH194" i="9"/>
  <c r="CH286" i="9"/>
  <c r="CH855" i="9"/>
  <c r="BZ107" i="9"/>
  <c r="BR28" i="9"/>
  <c r="CH871" i="9"/>
  <c r="BZ126" i="9"/>
  <c r="BR189" i="9"/>
  <c r="BZ275" i="9"/>
  <c r="BR155" i="9"/>
  <c r="BR121" i="9"/>
  <c r="BR186" i="9"/>
  <c r="BJ385" i="9"/>
  <c r="CH221" i="9"/>
  <c r="CH830" i="9"/>
  <c r="CH349" i="9"/>
  <c r="CH770" i="9"/>
  <c r="CH761" i="9"/>
  <c r="CH436" i="9"/>
  <c r="CH604" i="9"/>
  <c r="CH566" i="9"/>
  <c r="CH420" i="9"/>
  <c r="CH24" i="9"/>
  <c r="CH520" i="9"/>
  <c r="CH454" i="9"/>
  <c r="CH180" i="9"/>
  <c r="CH178" i="9"/>
  <c r="CH441" i="9"/>
  <c r="CH553" i="9"/>
  <c r="CH713" i="9"/>
  <c r="CH220" i="9"/>
  <c r="CH114" i="9"/>
  <c r="CH783" i="9"/>
  <c r="CH108" i="9"/>
  <c r="CH564" i="9"/>
  <c r="CH258" i="9"/>
  <c r="CH157" i="9"/>
  <c r="CH819" i="9"/>
  <c r="CH667" i="9"/>
  <c r="CH533" i="9"/>
  <c r="CH327" i="9"/>
  <c r="CH393" i="9"/>
  <c r="CH249" i="9"/>
  <c r="CH127" i="9"/>
  <c r="CH208" i="9"/>
  <c r="CH36" i="9"/>
  <c r="CH721" i="9"/>
  <c r="CH266" i="9"/>
  <c r="CH341" i="9"/>
  <c r="CH676" i="9"/>
  <c r="CH634" i="9"/>
  <c r="CH501" i="9"/>
  <c r="CH663" i="9"/>
  <c r="CH375" i="9"/>
  <c r="CH785" i="9"/>
  <c r="CH864" i="9"/>
  <c r="CH437" i="9"/>
  <c r="CH60" i="9"/>
  <c r="CH612" i="9"/>
  <c r="CH350" i="9"/>
  <c r="CH329" i="9"/>
  <c r="CH131" i="9"/>
  <c r="CH780" i="9"/>
  <c r="BR99" i="9"/>
  <c r="CH359" i="9"/>
  <c r="CH577" i="9"/>
  <c r="CH521" i="9"/>
  <c r="CH169" i="9"/>
  <c r="CH387" i="9"/>
  <c r="CH846" i="9"/>
  <c r="BR58" i="9"/>
  <c r="CH527" i="9"/>
  <c r="CH260" i="9"/>
  <c r="CH245" i="9"/>
  <c r="CH55" i="9"/>
  <c r="CH168" i="9"/>
  <c r="CH832" i="9"/>
  <c r="CH388" i="9"/>
  <c r="CH813" i="9"/>
  <c r="CH377" i="9"/>
  <c r="CH615" i="9"/>
  <c r="CH514" i="9"/>
  <c r="CH409" i="9"/>
  <c r="CH641" i="9"/>
  <c r="CH798" i="9"/>
  <c r="CH532" i="9"/>
  <c r="CH292" i="9"/>
  <c r="BR108" i="9"/>
  <c r="CH795" i="9"/>
  <c r="CH185" i="9"/>
  <c r="CH625" i="9"/>
  <c r="CH56" i="9"/>
  <c r="CH167" i="9"/>
  <c r="CH550" i="9"/>
  <c r="CH316" i="9"/>
  <c r="CH796" i="9"/>
  <c r="CH62" i="9"/>
  <c r="CH836" i="9"/>
  <c r="CH78" i="9"/>
  <c r="CH537" i="9"/>
  <c r="CH494" i="9"/>
  <c r="CH70" i="9"/>
  <c r="CH492" i="9"/>
  <c r="CH838" i="9"/>
  <c r="CH79" i="9"/>
  <c r="CH360" i="9"/>
  <c r="CH790" i="9"/>
  <c r="CH390" i="9"/>
  <c r="CH560" i="9"/>
  <c r="CH447" i="9"/>
  <c r="CH137" i="9"/>
  <c r="CH857" i="9"/>
  <c r="CH248" i="9"/>
  <c r="CH460" i="9"/>
  <c r="CH331" i="9"/>
  <c r="CH662" i="9"/>
  <c r="CH467" i="9"/>
  <c r="CH369" i="9"/>
  <c r="CH584" i="9"/>
  <c r="BJ263" i="9"/>
  <c r="CH656" i="9"/>
  <c r="CH386" i="9"/>
  <c r="CH269" i="9"/>
  <c r="CH91" i="9"/>
  <c r="CH135" i="9"/>
  <c r="CH565" i="9"/>
  <c r="BZ119" i="9"/>
  <c r="CH176" i="9"/>
  <c r="CH607" i="9"/>
  <c r="CH590" i="9"/>
  <c r="CH438" i="9"/>
  <c r="CH373" i="9"/>
  <c r="CH653" i="9"/>
  <c r="CH64" i="9"/>
  <c r="CH609" i="9"/>
  <c r="CH772" i="9"/>
  <c r="CH67" i="9"/>
  <c r="CH466" i="9"/>
  <c r="CH488" i="9"/>
  <c r="CH401" i="9"/>
  <c r="CH311" i="9"/>
  <c r="CH209" i="9"/>
  <c r="CH264" i="9"/>
  <c r="CH290" i="9"/>
  <c r="CH363" i="9"/>
  <c r="CH357" i="9"/>
  <c r="CH72" i="9"/>
  <c r="CH299" i="9"/>
  <c r="CH415" i="9"/>
  <c r="CH485" i="9"/>
  <c r="CH338" i="9"/>
  <c r="CH130" i="9"/>
  <c r="CH109" i="9"/>
  <c r="CH309" i="9"/>
  <c r="CH383" i="9"/>
  <c r="CH403" i="9"/>
  <c r="CH95" i="9"/>
  <c r="CH479" i="9"/>
  <c r="CH153" i="9"/>
  <c r="CH372" i="9"/>
  <c r="CH630" i="9"/>
  <c r="CH263" i="9"/>
  <c r="CH755" i="9"/>
  <c r="CH105" i="9"/>
  <c r="BZ297" i="9"/>
  <c r="CH74" i="9"/>
  <c r="CH183" i="9"/>
  <c r="CH302" i="9"/>
  <c r="CH187" i="9"/>
  <c r="CH328" i="9"/>
  <c r="CH839" i="9"/>
  <c r="CH570" i="9"/>
  <c r="CH166" i="9"/>
  <c r="CH138" i="9"/>
  <c r="CH442" i="9"/>
  <c r="CH244" i="9"/>
  <c r="CH655" i="9"/>
  <c r="CH608" i="9"/>
  <c r="BZ23" i="9"/>
  <c r="CH524" i="9"/>
  <c r="CH522" i="9"/>
  <c r="CH786" i="9"/>
  <c r="CH643" i="9"/>
  <c r="CH685" i="9"/>
  <c r="BJ172" i="9"/>
  <c r="CH549" i="9"/>
  <c r="CH279" i="9"/>
  <c r="CH578" i="9"/>
  <c r="BZ301" i="9"/>
  <c r="CH697" i="9"/>
  <c r="CH637" i="9"/>
  <c r="CH35" i="9"/>
  <c r="CH277" i="9"/>
  <c r="CH771" i="9"/>
  <c r="CH645" i="9"/>
  <c r="BZ340" i="9"/>
  <c r="CH496" i="9"/>
  <c r="CH293" i="9"/>
  <c r="BR35" i="9"/>
  <c r="CH470" i="9"/>
  <c r="CH513" i="9"/>
  <c r="CH122" i="9"/>
  <c r="CH317" i="9"/>
  <c r="CH247" i="9"/>
  <c r="CH835" i="9"/>
  <c r="BZ356" i="9"/>
  <c r="CH762" i="9"/>
  <c r="CH455" i="9"/>
  <c r="CH670" i="9"/>
  <c r="CH296" i="9"/>
  <c r="CH677" i="9"/>
  <c r="CH763" i="9"/>
  <c r="CH271" i="9"/>
  <c r="CH184" i="9"/>
  <c r="CH854" i="9"/>
  <c r="CH648" i="9"/>
  <c r="CH744" i="9"/>
  <c r="CH116" i="9"/>
  <c r="CH235" i="9"/>
  <c r="CH218" i="9"/>
  <c r="CH768" i="9"/>
  <c r="CH193" i="9"/>
  <c r="CH539" i="9"/>
  <c r="CH395" i="9"/>
  <c r="CH161" i="9"/>
  <c r="CH73" i="9"/>
  <c r="CH684" i="9"/>
  <c r="CH789" i="9"/>
  <c r="CH182" i="9"/>
  <c r="CH384" i="9"/>
  <c r="CH408" i="9"/>
  <c r="CH103" i="9"/>
  <c r="CH120" i="9"/>
  <c r="CH683" i="9"/>
  <c r="CH766" i="9"/>
  <c r="CH794" i="9"/>
  <c r="CH82" i="9"/>
  <c r="CH569" i="9"/>
  <c r="CH561" i="9"/>
  <c r="CH543" i="9"/>
  <c r="BR74" i="9"/>
  <c r="CH712" i="9"/>
  <c r="BZ223" i="9"/>
  <c r="CH80" i="9"/>
  <c r="CH215" i="9"/>
  <c r="CH257" i="9"/>
  <c r="CH81" i="9"/>
  <c r="CH675" i="9"/>
  <c r="CH326" i="9"/>
  <c r="CH30" i="9"/>
  <c r="CH162" i="9"/>
  <c r="CH458" i="9"/>
  <c r="CH102" i="9"/>
  <c r="CH217" i="9"/>
  <c r="CH112" i="9"/>
  <c r="CH101" i="9"/>
  <c r="CH718" i="9"/>
  <c r="CH765" i="9"/>
  <c r="CH536" i="9"/>
  <c r="CH171" i="9"/>
  <c r="CH586" i="9"/>
  <c r="CH671" i="9"/>
  <c r="CH691" i="9"/>
  <c r="CH158" i="9"/>
  <c r="CH702" i="9"/>
  <c r="CH782" i="9"/>
  <c r="CH540" i="9"/>
  <c r="CH696" i="9"/>
  <c r="CH558" i="9"/>
  <c r="CH261" i="9"/>
  <c r="CH434" i="9"/>
  <c r="BZ234" i="9"/>
  <c r="CH756" i="9"/>
  <c r="CH484" i="9"/>
  <c r="CH579" i="9"/>
  <c r="CH381" i="9"/>
  <c r="CH26" i="9"/>
  <c r="CH87" i="9"/>
  <c r="CH511" i="9"/>
  <c r="CH222" i="9"/>
  <c r="CH446" i="9"/>
  <c r="CH298" i="9"/>
  <c r="CH738" i="9"/>
  <c r="CH657" i="9"/>
  <c r="CH758" i="9"/>
  <c r="CH788" i="9"/>
  <c r="CH775" i="9"/>
  <c r="CH748" i="9"/>
  <c r="CH679" i="9"/>
  <c r="CH722" i="9"/>
  <c r="CH294" i="9"/>
  <c r="BZ133" i="9"/>
  <c r="CH93" i="9"/>
  <c r="CH155" i="9"/>
  <c r="CH649" i="9"/>
  <c r="CH779" i="9"/>
  <c r="CH757" i="9"/>
  <c r="CH37" i="9"/>
  <c r="CH563" i="9"/>
  <c r="CH746" i="9"/>
  <c r="CH704" i="9"/>
  <c r="CH754" i="9"/>
  <c r="CH418" i="9"/>
  <c r="CH588" i="9"/>
  <c r="CH562" i="9"/>
  <c r="CH611" i="9"/>
  <c r="CH92" i="9"/>
  <c r="CH638" i="9"/>
  <c r="CH703" i="9"/>
  <c r="CH304" i="9"/>
  <c r="CH214" i="9"/>
  <c r="CH622" i="9"/>
  <c r="CH57" i="9"/>
  <c r="CH818" i="9"/>
  <c r="CH529" i="9"/>
  <c r="CH730" i="9"/>
  <c r="CH43" i="9"/>
  <c r="CH126" i="9"/>
  <c r="CH199" i="9"/>
  <c r="CH747" i="9"/>
  <c r="CH439" i="9"/>
  <c r="CH844" i="9"/>
  <c r="CH197" i="9"/>
  <c r="CH523" i="9"/>
  <c r="CH825" i="9"/>
  <c r="CH859" i="9"/>
  <c r="CH462" i="9"/>
  <c r="CH295" i="9"/>
  <c r="CH726" i="9"/>
  <c r="CH343" i="9"/>
  <c r="CH174" i="9"/>
  <c r="CH652" i="9"/>
  <c r="CH342" i="9"/>
  <c r="CH196" i="9"/>
  <c r="CH300" i="9"/>
  <c r="CH123" i="9"/>
  <c r="CH111" i="9"/>
  <c r="CH226" i="9"/>
  <c r="CH515" i="9"/>
  <c r="CH368" i="9"/>
  <c r="CH428" i="9"/>
  <c r="CH413" i="9"/>
  <c r="CH313" i="9"/>
  <c r="CH660" i="9"/>
  <c r="CH767" i="9"/>
  <c r="CH834" i="9"/>
  <c r="CH548" i="9"/>
  <c r="CH644" i="9"/>
  <c r="CH585" i="9"/>
  <c r="CH140" i="9"/>
  <c r="CH689" i="9"/>
  <c r="CH65" i="9"/>
  <c r="CH504" i="9"/>
  <c r="CH352" i="9"/>
  <c r="CH259" i="9"/>
  <c r="CH711" i="9"/>
  <c r="BZ235" i="9"/>
  <c r="BJ182" i="9"/>
  <c r="CH599" i="9"/>
  <c r="BZ109" i="9"/>
  <c r="BZ232" i="9"/>
  <c r="BZ351" i="9"/>
  <c r="BR37" i="9"/>
  <c r="CH333" i="9"/>
  <c r="BR201" i="9"/>
  <c r="CH97" i="9"/>
  <c r="BR132" i="9"/>
  <c r="BR122" i="9"/>
  <c r="BJ340" i="9"/>
  <c r="BB399" i="9"/>
  <c r="BJ253" i="9"/>
  <c r="BJ99" i="9"/>
  <c r="BJ204" i="9"/>
  <c r="BZ81" i="9"/>
  <c r="BZ38" i="9"/>
  <c r="BJ175" i="9"/>
  <c r="BR77" i="9"/>
  <c r="BR181" i="9"/>
  <c r="BZ124" i="9"/>
  <c r="BZ338" i="9"/>
  <c r="BZ94" i="9"/>
  <c r="BZ300" i="9"/>
  <c r="BZ222" i="9"/>
  <c r="CH624" i="9"/>
  <c r="CH858" i="9"/>
  <c r="BZ251" i="9"/>
  <c r="CH777" i="9"/>
  <c r="BR145" i="9"/>
  <c r="BJ408" i="9"/>
  <c r="BZ290" i="9"/>
  <c r="BJ168" i="9"/>
  <c r="BZ271" i="9"/>
  <c r="BR146" i="9"/>
  <c r="BZ283" i="9"/>
  <c r="BR71" i="9"/>
  <c r="BB221" i="9"/>
  <c r="BR104" i="9"/>
  <c r="BR89" i="9"/>
  <c r="BZ155" i="9"/>
  <c r="BR113" i="9"/>
  <c r="BZ74" i="9"/>
  <c r="BR34" i="9"/>
  <c r="BZ86" i="9"/>
  <c r="CH666" i="9"/>
  <c r="CH49" i="9"/>
  <c r="BZ252" i="9"/>
  <c r="BZ343" i="9"/>
  <c r="CH423" i="9"/>
  <c r="BR42" i="9"/>
  <c r="BZ347" i="9"/>
  <c r="BR128" i="9"/>
  <c r="BZ47" i="9"/>
  <c r="BZ195" i="9"/>
  <c r="CH287" i="9"/>
  <c r="BZ254" i="9"/>
  <c r="BB433" i="9"/>
  <c r="BZ313" i="9"/>
  <c r="BZ289" i="9"/>
  <c r="BZ142" i="9"/>
  <c r="BR147" i="9"/>
  <c r="CH597" i="9"/>
  <c r="BZ266" i="9"/>
  <c r="CH335" i="9"/>
  <c r="BZ330" i="9"/>
  <c r="BZ258" i="9"/>
  <c r="CH270" i="9"/>
  <c r="BZ65" i="9"/>
  <c r="BR91" i="9"/>
  <c r="CH673" i="9"/>
  <c r="CH424" i="9"/>
  <c r="BZ325" i="9"/>
  <c r="BR196" i="9"/>
  <c r="BZ70" i="9"/>
  <c r="BJ414" i="9"/>
  <c r="BR198" i="9"/>
  <c r="BR84" i="9"/>
  <c r="BR65" i="9"/>
  <c r="BZ215" i="9"/>
  <c r="CH345" i="9"/>
  <c r="BZ41" i="9"/>
  <c r="BR183" i="9"/>
  <c r="BZ179" i="9"/>
  <c r="BJ403" i="9"/>
  <c r="CH853" i="9"/>
  <c r="CH477" i="9"/>
  <c r="BR191" i="9"/>
  <c r="BR152" i="9"/>
  <c r="BR52" i="9"/>
  <c r="BR148" i="9"/>
  <c r="BZ238" i="9"/>
  <c r="BR149" i="9"/>
  <c r="CH219" i="9"/>
  <c r="BZ34" i="9"/>
  <c r="BZ205" i="9"/>
  <c r="BJ319" i="9"/>
  <c r="BR69" i="9"/>
  <c r="CH481" i="9"/>
  <c r="BR97" i="9"/>
  <c r="BZ244" i="9"/>
  <c r="CH589" i="9"/>
  <c r="CH210" i="9"/>
  <c r="CH347" i="9"/>
  <c r="BR159" i="9"/>
  <c r="BZ239" i="9"/>
  <c r="BR101" i="9"/>
  <c r="BR25" i="9"/>
  <c r="CH233" i="9"/>
  <c r="CH707" i="9"/>
  <c r="BR49" i="9"/>
  <c r="BZ44" i="9"/>
  <c r="BZ134" i="9"/>
  <c r="BZ139" i="9"/>
  <c r="BZ149" i="9"/>
  <c r="BZ250" i="9"/>
  <c r="CH117" i="9"/>
  <c r="BZ334" i="9"/>
  <c r="BJ120" i="9"/>
  <c r="BZ58" i="9"/>
  <c r="BJ209" i="9"/>
  <c r="BR165" i="9"/>
  <c r="BZ43" i="9"/>
  <c r="BR157" i="9"/>
  <c r="BZ292" i="9"/>
  <c r="BJ404" i="9"/>
  <c r="BB405" i="9"/>
  <c r="BB68" i="9"/>
  <c r="CH225" i="9"/>
  <c r="BJ88" i="9"/>
  <c r="BB415" i="9"/>
  <c r="BZ104" i="9"/>
  <c r="BB388" i="9"/>
  <c r="BB97" i="9"/>
  <c r="BR168" i="9"/>
  <c r="CH231" i="9"/>
  <c r="BZ147" i="9"/>
  <c r="BR163" i="9"/>
  <c r="BR212" i="9"/>
  <c r="BR48" i="9"/>
  <c r="BJ52" i="9"/>
  <c r="BZ48" i="9"/>
  <c r="BZ92" i="9"/>
  <c r="CH334" i="9"/>
  <c r="BR38" i="9"/>
  <c r="CH27" i="9"/>
  <c r="BZ202" i="9"/>
  <c r="CH872" i="9"/>
  <c r="CH628" i="9"/>
  <c r="BJ384" i="9"/>
  <c r="BR202" i="9"/>
  <c r="BR85" i="9"/>
  <c r="CH701" i="9"/>
  <c r="BZ123" i="9"/>
  <c r="CH144" i="9"/>
  <c r="BB364" i="9"/>
  <c r="BJ196" i="9"/>
  <c r="BZ36" i="9"/>
  <c r="BZ120" i="9"/>
  <c r="BZ91" i="9"/>
  <c r="BZ247" i="9"/>
  <c r="BZ97" i="9"/>
  <c r="BJ258" i="9"/>
  <c r="BZ355" i="9"/>
  <c r="BR41" i="9"/>
  <c r="CH807" i="9"/>
  <c r="CH51" i="9"/>
  <c r="CH837" i="9"/>
  <c r="CH39" i="9"/>
  <c r="BR61" i="9"/>
  <c r="CH554" i="9"/>
  <c r="BZ29" i="9"/>
  <c r="BZ141" i="9"/>
  <c r="BJ314" i="9"/>
  <c r="CH593" i="9"/>
  <c r="BB230" i="9"/>
  <c r="BR170" i="9"/>
  <c r="BZ115" i="9"/>
  <c r="BZ316" i="9"/>
  <c r="BZ220" i="9"/>
  <c r="BJ45" i="9"/>
  <c r="BZ84" i="9"/>
  <c r="BR158" i="9"/>
  <c r="BZ256" i="9"/>
  <c r="BZ226" i="9"/>
  <c r="BZ276" i="9"/>
  <c r="BJ224" i="9"/>
  <c r="BR129" i="9"/>
  <c r="CH143" i="9"/>
  <c r="CH826" i="9"/>
  <c r="BZ79" i="9"/>
  <c r="CH366" i="9"/>
  <c r="BZ54" i="9"/>
  <c r="CH752" i="9"/>
  <c r="BZ193" i="9"/>
  <c r="BZ93" i="9"/>
  <c r="BR36" i="9"/>
  <c r="BZ24" i="9"/>
  <c r="BJ226" i="9"/>
  <c r="CH809" i="9"/>
  <c r="BZ31" i="9"/>
  <c r="CH619" i="9"/>
  <c r="BZ203" i="9"/>
  <c r="CH47" i="9"/>
  <c r="BZ174" i="9"/>
  <c r="BR214" i="9"/>
  <c r="CH32" i="9"/>
  <c r="CH297" i="9"/>
  <c r="CH339" i="9"/>
  <c r="BZ207" i="9"/>
  <c r="BZ85" i="9"/>
  <c r="BZ197" i="9"/>
  <c r="BR111" i="9"/>
  <c r="BJ219" i="9"/>
  <c r="BR192" i="9"/>
  <c r="BZ89" i="9"/>
  <c r="BR63" i="9"/>
  <c r="BZ96" i="9"/>
  <c r="BZ291" i="9"/>
  <c r="BJ74" i="9"/>
  <c r="BR47" i="9"/>
  <c r="BR166" i="9"/>
  <c r="BR24" i="9"/>
  <c r="BZ30" i="9"/>
  <c r="CH42" i="9"/>
  <c r="CH505" i="9"/>
  <c r="CH556" i="9"/>
  <c r="BZ171" i="9"/>
  <c r="BZ242" i="9"/>
  <c r="BZ320" i="9"/>
  <c r="BZ257" i="9"/>
  <c r="BR30" i="9"/>
  <c r="BR39" i="9"/>
  <c r="CH610" i="9"/>
  <c r="CH706" i="9"/>
  <c r="CH348" i="9"/>
  <c r="BR106" i="9"/>
  <c r="CH142" i="9"/>
  <c r="BZ183" i="9"/>
  <c r="BR180" i="9"/>
  <c r="CH336" i="9"/>
  <c r="CH805" i="9"/>
  <c r="BR107" i="9"/>
  <c r="BZ296" i="9"/>
  <c r="CH502" i="9"/>
  <c r="CH308" i="9"/>
  <c r="BZ140" i="9"/>
  <c r="BB382" i="9"/>
  <c r="BB181" i="9"/>
  <c r="BB378" i="9"/>
  <c r="BJ246" i="9"/>
  <c r="AL56" i="9"/>
  <c r="BB139" i="9"/>
  <c r="BB249" i="9"/>
  <c r="BJ117" i="9"/>
  <c r="BB298" i="9"/>
  <c r="BB212" i="9"/>
  <c r="BB52" i="9"/>
  <c r="BJ46" i="9"/>
  <c r="BB168" i="9"/>
  <c r="AT55" i="9"/>
  <c r="BZ145" i="9"/>
  <c r="BJ235" i="9"/>
  <c r="BJ80" i="9"/>
  <c r="BJ417" i="9"/>
  <c r="CH870" i="9"/>
  <c r="BJ96" i="9"/>
  <c r="BZ116" i="9"/>
  <c r="CH285" i="9"/>
  <c r="BJ149" i="9"/>
  <c r="BR156" i="9"/>
  <c r="BR178" i="9"/>
  <c r="BZ122" i="9"/>
  <c r="BR150" i="9"/>
  <c r="CH448" i="9"/>
  <c r="CH845" i="9"/>
  <c r="BZ284" i="9"/>
  <c r="BJ416" i="9"/>
  <c r="BJ215" i="9"/>
  <c r="BB102" i="9"/>
  <c r="BR194" i="9"/>
  <c r="BR54" i="9"/>
  <c r="BZ114" i="9"/>
  <c r="BZ27" i="9"/>
  <c r="BR70" i="9"/>
  <c r="CH723" i="9"/>
  <c r="BR187" i="9"/>
  <c r="CH851" i="9"/>
  <c r="CH616" i="9"/>
  <c r="BJ228" i="9"/>
  <c r="CH850" i="9"/>
  <c r="CH367" i="9"/>
  <c r="BR102" i="9"/>
  <c r="BR83" i="9"/>
  <c r="CH389" i="9"/>
  <c r="CH23" i="9"/>
  <c r="BZ88" i="9"/>
  <c r="BR153" i="9"/>
  <c r="BR188" i="9"/>
  <c r="CH379" i="9"/>
  <c r="BR161" i="9"/>
  <c r="CH147" i="9"/>
  <c r="BR92" i="9"/>
  <c r="CH351" i="9"/>
  <c r="BZ98" i="9"/>
  <c r="BZ204" i="9"/>
  <c r="BZ166" i="9"/>
  <c r="CH708" i="9"/>
  <c r="BR68" i="9"/>
  <c r="BZ176" i="9"/>
  <c r="BR103" i="9"/>
  <c r="BJ68" i="9"/>
  <c r="BR185" i="9"/>
  <c r="BR51" i="9"/>
  <c r="BR162" i="9"/>
  <c r="BJ418" i="9"/>
  <c r="CH636" i="9"/>
  <c r="BZ274" i="9"/>
  <c r="BJ272" i="9"/>
  <c r="BZ228" i="9"/>
  <c r="BZ263" i="9"/>
  <c r="BZ259" i="9"/>
  <c r="CH598" i="9"/>
  <c r="CH719" i="9"/>
  <c r="BZ336" i="9"/>
  <c r="BR87" i="9"/>
  <c r="BZ22" i="9"/>
  <c r="BR141" i="9"/>
  <c r="BR130" i="9"/>
  <c r="BR64" i="9"/>
  <c r="CH773" i="9"/>
  <c r="CH810" i="9"/>
  <c r="BZ331" i="9"/>
  <c r="BR55" i="9"/>
  <c r="CH491" i="9"/>
  <c r="BJ242" i="9"/>
  <c r="BZ227" i="9"/>
  <c r="CH806" i="9"/>
  <c r="BR164" i="9"/>
  <c r="BZ111" i="9"/>
  <c r="BZ80" i="9"/>
  <c r="CH211" i="9"/>
  <c r="BR195" i="9"/>
  <c r="BZ78" i="9"/>
  <c r="BZ335" i="9"/>
  <c r="CH617" i="9"/>
  <c r="BZ188" i="9"/>
  <c r="BR23" i="9"/>
  <c r="BR172" i="9"/>
  <c r="BZ40" i="9"/>
  <c r="BR138" i="9"/>
  <c r="CH530" i="9"/>
  <c r="CH146" i="9"/>
  <c r="CH63" i="9"/>
  <c r="BR209" i="9"/>
  <c r="CH139" i="9"/>
  <c r="BZ221" i="9"/>
  <c r="BZ150" i="9"/>
  <c r="BZ106" i="9"/>
  <c r="BR66" i="9"/>
  <c r="BZ66" i="9"/>
  <c r="BR115" i="9"/>
  <c r="BZ37" i="9"/>
  <c r="BZ246" i="9"/>
  <c r="BR82" i="9"/>
  <c r="BR75" i="9"/>
  <c r="BR56" i="9"/>
  <c r="BZ309" i="9"/>
  <c r="BR50" i="9"/>
  <c r="BZ156" i="9"/>
  <c r="BR137" i="9"/>
  <c r="CH583" i="9"/>
  <c r="BZ272" i="9"/>
  <c r="BZ354" i="9"/>
  <c r="BB92" i="9"/>
  <c r="BB316" i="9"/>
  <c r="BZ304" i="9"/>
  <c r="CH635" i="9"/>
  <c r="BZ281" i="9"/>
  <c r="BZ95" i="9"/>
  <c r="BZ285" i="9"/>
  <c r="CH692" i="9"/>
  <c r="BZ319" i="9"/>
  <c r="BZ231" i="9"/>
  <c r="BZ175" i="9"/>
  <c r="CH227" i="9"/>
  <c r="BZ305" i="9"/>
  <c r="BZ163" i="9"/>
  <c r="CH681" i="9"/>
  <c r="BZ69" i="9"/>
  <c r="CH720" i="9"/>
  <c r="BZ332" i="9"/>
  <c r="CH868" i="9"/>
  <c r="BZ310" i="9"/>
  <c r="BZ277" i="9"/>
  <c r="BZ199" i="9"/>
  <c r="BZ135" i="9"/>
  <c r="BR59" i="9"/>
  <c r="CH828" i="9"/>
  <c r="BZ255" i="9"/>
  <c r="BZ342" i="9"/>
  <c r="BZ165" i="9"/>
  <c r="BR119" i="9"/>
  <c r="CH243" i="9"/>
  <c r="BR62" i="9"/>
  <c r="BR118" i="9"/>
  <c r="BR40" i="9"/>
  <c r="BJ39" i="9"/>
  <c r="CH426" i="9"/>
  <c r="BR184" i="9"/>
  <c r="CH337" i="9"/>
  <c r="CH869" i="9"/>
  <c r="CH151" i="9"/>
  <c r="BZ57" i="9"/>
  <c r="CH542" i="9"/>
  <c r="BZ33" i="9"/>
  <c r="BZ60" i="9"/>
  <c r="BR109" i="9"/>
  <c r="BJ108" i="9"/>
  <c r="BZ339" i="9"/>
  <c r="BZ273" i="9"/>
  <c r="CH816" i="9"/>
  <c r="BZ55" i="9"/>
  <c r="BR73" i="9"/>
  <c r="BZ282" i="9"/>
  <c r="BZ286" i="9"/>
  <c r="BZ146" i="9"/>
  <c r="BZ270" i="9"/>
  <c r="BZ294" i="9"/>
  <c r="CH200" i="9"/>
  <c r="CH53" i="9"/>
  <c r="BZ214" i="9"/>
  <c r="BZ213" i="9"/>
  <c r="CH633" i="9"/>
  <c r="BZ211" i="9"/>
  <c r="BZ209" i="9"/>
  <c r="BZ349" i="9"/>
  <c r="BZ62" i="9"/>
  <c r="BJ251" i="9"/>
  <c r="CH847" i="9"/>
  <c r="BR197" i="9"/>
  <c r="BJ366" i="9"/>
  <c r="BZ56" i="9"/>
  <c r="BZ346" i="9"/>
  <c r="BZ39" i="9"/>
  <c r="BZ182" i="9"/>
  <c r="BJ285" i="9"/>
  <c r="BJ374" i="9"/>
  <c r="CH374" i="9"/>
  <c r="CH236" i="9"/>
  <c r="BR93" i="9"/>
  <c r="BR211" i="9"/>
  <c r="CH729" i="9"/>
  <c r="BZ167" i="9"/>
  <c r="BZ280" i="9"/>
  <c r="BR182" i="9"/>
  <c r="CH800" i="9"/>
  <c r="BR136" i="9"/>
  <c r="BJ40" i="9"/>
  <c r="BZ201" i="9"/>
  <c r="CH545" i="9"/>
  <c r="BZ71" i="9"/>
  <c r="BJ200" i="9"/>
  <c r="BZ352" i="9"/>
  <c r="BZ307" i="9"/>
  <c r="CH118" i="9"/>
  <c r="BJ321" i="9"/>
  <c r="BZ253" i="9"/>
  <c r="BZ148" i="9"/>
  <c r="BZ323" i="9"/>
  <c r="BJ176" i="9"/>
  <c r="CH710" i="9"/>
  <c r="CH152" i="9"/>
  <c r="BJ158" i="9"/>
  <c r="BZ170" i="9"/>
  <c r="BZ185" i="9"/>
  <c r="BZ73" i="9"/>
  <c r="BJ61" i="9"/>
  <c r="CH821" i="9"/>
  <c r="CH472" i="9"/>
  <c r="BZ264" i="9"/>
  <c r="BZ245" i="9"/>
  <c r="BZ248" i="9"/>
  <c r="CH471" i="9"/>
  <c r="BR199" i="9"/>
  <c r="BZ322" i="9"/>
  <c r="CH46" i="9"/>
  <c r="BJ299" i="9"/>
  <c r="BB202" i="9"/>
  <c r="BJ222" i="9"/>
  <c r="BB114" i="9"/>
  <c r="BJ150" i="9"/>
  <c r="BJ234" i="9"/>
  <c r="BB237" i="9"/>
  <c r="AT202" i="9"/>
  <c r="BJ304" i="9"/>
  <c r="BJ190" i="9"/>
  <c r="BB106" i="9"/>
  <c r="BJ24" i="9"/>
  <c r="BZ83" i="9"/>
  <c r="BJ280" i="9"/>
  <c r="CH852" i="9"/>
  <c r="CH238" i="9"/>
  <c r="BZ279" i="9"/>
  <c r="CH48" i="9"/>
  <c r="BZ196" i="9"/>
  <c r="BR151" i="9"/>
  <c r="BZ262" i="9"/>
  <c r="BZ306" i="9"/>
  <c r="CH449" i="9"/>
  <c r="CH538" i="9"/>
  <c r="CH715" i="9"/>
  <c r="CH164" i="9"/>
  <c r="BZ178" i="9"/>
  <c r="BR95" i="9"/>
  <c r="BR167" i="9"/>
  <c r="BJ160" i="9"/>
  <c r="BZ243" i="9"/>
  <c r="CH716" i="9"/>
  <c r="BZ317" i="9"/>
  <c r="BZ348" i="9"/>
  <c r="BZ269" i="9"/>
  <c r="BZ217" i="9"/>
  <c r="BZ224" i="9"/>
  <c r="CH781" i="9"/>
  <c r="BZ329" i="9"/>
  <c r="BZ125" i="9"/>
  <c r="BZ241" i="9"/>
  <c r="BB125" i="9"/>
  <c r="BZ128" i="9"/>
  <c r="BJ140" i="9"/>
  <c r="BZ25" i="9"/>
  <c r="CH163" i="9"/>
  <c r="BZ324" i="9"/>
  <c r="BZ61" i="9"/>
  <c r="BZ169" i="9"/>
  <c r="BJ301" i="9"/>
  <c r="BZ144" i="9"/>
  <c r="CH280" i="9"/>
  <c r="CH587" i="9"/>
  <c r="BZ190" i="9"/>
  <c r="BZ87" i="9"/>
  <c r="BZ333" i="9"/>
  <c r="CH154" i="9"/>
  <c r="BZ312" i="9"/>
  <c r="BZ117" i="9"/>
  <c r="BZ177" i="9"/>
  <c r="BJ355" i="9"/>
  <c r="BZ236" i="9"/>
  <c r="BJ22" i="9"/>
  <c r="BJ332" i="9"/>
  <c r="BZ157" i="9"/>
  <c r="CH230" i="9"/>
  <c r="CH724" i="9"/>
  <c r="CH784" i="9"/>
  <c r="CH149" i="9"/>
  <c r="BJ274" i="9"/>
  <c r="BZ100" i="9"/>
  <c r="CH714" i="9"/>
  <c r="BR80" i="9"/>
  <c r="BR218" i="9"/>
  <c r="CH223" i="9"/>
  <c r="BZ303" i="9"/>
  <c r="BR29" i="9"/>
  <c r="CH717" i="9"/>
  <c r="BJ396" i="9"/>
  <c r="BJ121" i="9"/>
  <c r="BJ291" i="9"/>
  <c r="BZ327" i="9"/>
  <c r="BZ161" i="9"/>
  <c r="CH474" i="9"/>
  <c r="BZ191" i="9"/>
  <c r="CH668" i="9"/>
  <c r="BB466" i="9"/>
  <c r="BZ90" i="9"/>
  <c r="BZ110" i="9"/>
  <c r="BZ268" i="9"/>
  <c r="BZ249" i="9"/>
  <c r="BJ312" i="9"/>
  <c r="BR78" i="9"/>
  <c r="CH760" i="9"/>
  <c r="BB421" i="9"/>
  <c r="CH234" i="9"/>
  <c r="BR114" i="9"/>
  <c r="BZ200" i="9"/>
  <c r="BR27" i="9"/>
  <c r="CH202" i="9"/>
  <c r="CH410" i="9"/>
  <c r="CH229" i="9"/>
  <c r="CH76" i="9"/>
  <c r="CH306" i="9"/>
  <c r="CH346" i="9"/>
  <c r="BZ353" i="9"/>
  <c r="BZ42" i="9"/>
  <c r="CH425" i="9"/>
  <c r="BR26" i="9"/>
  <c r="BR190" i="9"/>
  <c r="CH45" i="9"/>
  <c r="BR79" i="9"/>
  <c r="CH646" i="9"/>
  <c r="BR86" i="9"/>
  <c r="CH175" i="9"/>
  <c r="BZ184" i="9"/>
  <c r="BR210" i="9"/>
  <c r="BR46" i="9"/>
  <c r="CH804" i="9"/>
  <c r="CH411" i="9"/>
  <c r="BR154" i="9"/>
  <c r="BJ110" i="9"/>
  <c r="CH344" i="9"/>
  <c r="BJ337" i="9"/>
  <c r="BB442" i="9"/>
  <c r="BB120" i="9"/>
  <c r="BB140" i="9"/>
  <c r="CH600" i="9"/>
  <c r="BR205" i="9"/>
  <c r="BR203" i="9"/>
  <c r="BZ77" i="9"/>
  <c r="CH141" i="9"/>
  <c r="BZ52" i="9"/>
  <c r="BJ163" i="9"/>
  <c r="BR123" i="9"/>
  <c r="BZ173" i="9"/>
  <c r="BR22" i="9"/>
  <c r="BZ164" i="9"/>
  <c r="BR112" i="9"/>
  <c r="BR126" i="9"/>
  <c r="CH250" i="9"/>
  <c r="BR200" i="9"/>
  <c r="BZ233" i="9"/>
  <c r="BJ89" i="9"/>
  <c r="BR171" i="9"/>
  <c r="BB219" i="9"/>
  <c r="BZ267" i="9"/>
  <c r="BR208" i="9"/>
  <c r="BJ207" i="9"/>
  <c r="BZ46" i="9"/>
  <c r="CH365" i="9"/>
  <c r="CH282" i="9"/>
  <c r="BZ153" i="9"/>
  <c r="BJ177" i="9"/>
  <c r="BR213" i="9"/>
  <c r="BZ138" i="9"/>
  <c r="CH332" i="9"/>
  <c r="BZ308" i="9"/>
  <c r="CH224" i="9"/>
  <c r="BR57" i="9"/>
  <c r="CH405" i="9"/>
  <c r="BZ181" i="9"/>
  <c r="BZ49" i="9"/>
  <c r="BR105" i="9"/>
  <c r="BZ189" i="9"/>
  <c r="BR53" i="9"/>
  <c r="BZ102" i="9"/>
  <c r="BZ137" i="9"/>
  <c r="CH323" i="9"/>
  <c r="BJ162" i="9"/>
  <c r="BZ345" i="9"/>
  <c r="BR110" i="9"/>
  <c r="CH799" i="9"/>
  <c r="BR32" i="9"/>
  <c r="BZ72" i="9"/>
  <c r="BZ192" i="9"/>
  <c r="BJ155" i="9"/>
  <c r="BJ27" i="9"/>
  <c r="BR140" i="9"/>
  <c r="BZ315" i="9"/>
  <c r="BR88" i="9"/>
  <c r="CH398" i="9"/>
  <c r="CH843" i="9"/>
  <c r="BZ103" i="9"/>
  <c r="BZ168" i="9"/>
  <c r="BZ208" i="9"/>
  <c r="BJ109" i="9"/>
  <c r="BZ112" i="9"/>
  <c r="CH602" i="9"/>
  <c r="BR120" i="9"/>
  <c r="BR125" i="9"/>
  <c r="BZ240" i="9"/>
  <c r="BZ186" i="9"/>
  <c r="BZ82" i="9"/>
  <c r="BR216" i="9"/>
  <c r="BR127" i="9"/>
  <c r="BJ325" i="9"/>
  <c r="BZ225" i="9"/>
  <c r="BR67" i="9"/>
  <c r="CH824" i="9"/>
  <c r="CH833" i="9"/>
  <c r="BR217" i="9"/>
  <c r="CH283" i="9"/>
  <c r="CH148" i="9"/>
  <c r="BZ154" i="9"/>
  <c r="CH618" i="9"/>
  <c r="CH518" i="9"/>
  <c r="BZ278" i="9"/>
  <c r="BR72" i="9"/>
  <c r="BR90" i="9"/>
  <c r="BZ151" i="9"/>
  <c r="BZ350" i="9"/>
  <c r="BZ295" i="9"/>
  <c r="BR177" i="9"/>
  <c r="BZ318" i="9"/>
  <c r="BB200" i="9"/>
  <c r="CH378" i="9"/>
  <c r="CH605" i="9"/>
  <c r="BZ53" i="9"/>
  <c r="CH733" i="9"/>
  <c r="BR206" i="9"/>
  <c r="BZ326" i="9"/>
  <c r="CH592" i="9"/>
  <c r="BZ121" i="9"/>
  <c r="CH801" i="9"/>
  <c r="BZ143" i="9"/>
  <c r="BR76" i="9"/>
  <c r="BR207" i="9"/>
  <c r="BZ28" i="9"/>
  <c r="BZ198" i="9"/>
  <c r="BR139" i="9"/>
  <c r="BZ32" i="9"/>
  <c r="BZ194" i="9"/>
  <c r="BZ328" i="9"/>
  <c r="BB358" i="9"/>
  <c r="BB119" i="9"/>
  <c r="BJ230" i="9"/>
  <c r="BJ95" i="9"/>
  <c r="BJ357" i="9"/>
  <c r="BJ184" i="9"/>
  <c r="BB130" i="9"/>
  <c r="BB228" i="9"/>
  <c r="BB48" i="9"/>
  <c r="BJ324" i="9"/>
  <c r="BB321" i="9"/>
  <c r="BZ35" i="9"/>
  <c r="BZ229" i="9"/>
  <c r="BZ299" i="9"/>
  <c r="BB299" i="9"/>
  <c r="BJ410" i="9"/>
  <c r="BJ249" i="9"/>
  <c r="BB403" i="9"/>
  <c r="BJ383" i="9"/>
  <c r="AD240" i="9"/>
  <c r="BJ187" i="9"/>
  <c r="BB205" i="9"/>
  <c r="BZ298" i="9"/>
  <c r="BB501" i="9"/>
  <c r="BJ351" i="9"/>
  <c r="BB412" i="9"/>
  <c r="BJ42" i="9"/>
  <c r="BB365" i="9"/>
  <c r="BJ320" i="9"/>
  <c r="BB69" i="9"/>
  <c r="AD394" i="9"/>
  <c r="BJ170" i="9"/>
  <c r="BZ293" i="9"/>
  <c r="BZ162" i="9"/>
  <c r="BB162" i="9"/>
  <c r="BJ54" i="9"/>
  <c r="BB44" i="9"/>
  <c r="BJ370" i="9"/>
  <c r="BB432" i="9"/>
  <c r="CH595" i="9"/>
  <c r="BB258" i="9"/>
  <c r="BB148" i="9"/>
  <c r="BR193" i="9"/>
  <c r="BJ137" i="9"/>
  <c r="BB444" i="9"/>
  <c r="BB255" i="9"/>
  <c r="BJ364" i="9"/>
  <c r="AD172" i="9"/>
  <c r="BB198" i="9"/>
  <c r="BB25" i="9"/>
  <c r="BJ50" i="9"/>
  <c r="BB91" i="9"/>
  <c r="BJ356" i="9"/>
  <c r="AD184" i="9"/>
  <c r="BR135" i="9"/>
  <c r="BJ303" i="9"/>
  <c r="AD235" i="9"/>
  <c r="BB324" i="9"/>
  <c r="BZ118" i="9"/>
  <c r="BB496" i="9"/>
  <c r="BB85" i="9"/>
  <c r="BJ308" i="9"/>
  <c r="BB76" i="9"/>
  <c r="BJ212" i="9"/>
  <c r="BJ56" i="9"/>
  <c r="BZ341" i="9"/>
  <c r="BB172" i="9"/>
  <c r="BJ85" i="9"/>
  <c r="BB193" i="9"/>
  <c r="BJ203" i="9"/>
  <c r="BJ101" i="9"/>
  <c r="BB430" i="9"/>
  <c r="BJ211" i="9"/>
  <c r="BJ350" i="9"/>
  <c r="BB424" i="9"/>
  <c r="BR45" i="9"/>
  <c r="BR43" i="9"/>
  <c r="BJ393" i="9"/>
  <c r="BJ316" i="9"/>
  <c r="BB508" i="9"/>
  <c r="BJ277" i="9"/>
  <c r="BB460" i="9"/>
  <c r="BJ129" i="9"/>
  <c r="BJ59" i="9"/>
  <c r="BJ75" i="9"/>
  <c r="BB94" i="9"/>
  <c r="BJ282" i="9"/>
  <c r="BB276" i="9"/>
  <c r="BB350" i="9"/>
  <c r="BB473" i="9"/>
  <c r="BJ197" i="9"/>
  <c r="BJ33" i="9"/>
  <c r="BB353" i="9"/>
  <c r="AT128" i="9"/>
  <c r="BJ195" i="9"/>
  <c r="BB266" i="9"/>
  <c r="BZ159" i="9"/>
  <c r="BZ314" i="9"/>
  <c r="BJ210" i="9"/>
  <c r="BB260" i="9"/>
  <c r="BJ159" i="9"/>
  <c r="BB434" i="9"/>
  <c r="AT58" i="9"/>
  <c r="BB315" i="9"/>
  <c r="BB420" i="9"/>
  <c r="BZ261" i="9"/>
  <c r="BB89" i="9"/>
  <c r="BB292" i="9"/>
  <c r="BB78" i="9"/>
  <c r="BB288" i="9"/>
  <c r="CH575" i="9"/>
  <c r="BB290" i="9"/>
  <c r="BJ98" i="9"/>
  <c r="BJ173" i="9"/>
  <c r="BJ192" i="9"/>
  <c r="BJ387" i="9"/>
  <c r="BB247" i="9"/>
  <c r="BB273" i="9"/>
  <c r="BB100" i="9"/>
  <c r="BB30" i="9"/>
  <c r="BZ302" i="9"/>
  <c r="BB287" i="9"/>
  <c r="BZ68" i="9"/>
  <c r="CH239" i="9"/>
  <c r="BJ423" i="9"/>
  <c r="AT177" i="9"/>
  <c r="BJ353" i="9"/>
  <c r="BB312" i="9"/>
  <c r="BB339" i="9"/>
  <c r="BJ365" i="9"/>
  <c r="BJ26" i="9"/>
  <c r="BJ311" i="9"/>
  <c r="BB390" i="9"/>
  <c r="BJ216" i="9"/>
  <c r="BB113" i="9"/>
  <c r="BJ77" i="9"/>
  <c r="BR215" i="9"/>
  <c r="BB70" i="9"/>
  <c r="BB62" i="9"/>
  <c r="BJ323" i="9"/>
  <c r="BJ269" i="9"/>
  <c r="BJ262" i="9"/>
  <c r="BB28" i="9"/>
  <c r="BR81" i="9"/>
  <c r="BJ102" i="9"/>
  <c r="BB96" i="9"/>
  <c r="BB379" i="9"/>
  <c r="CH601" i="9"/>
  <c r="BB486" i="9"/>
  <c r="BB380" i="9"/>
  <c r="BJ372" i="9"/>
  <c r="BB192" i="9"/>
  <c r="BR175" i="9"/>
  <c r="BB495" i="9"/>
  <c r="AL178" i="9"/>
  <c r="BB63" i="9"/>
  <c r="BJ335" i="9"/>
  <c r="BJ345" i="9"/>
  <c r="BB99" i="9"/>
  <c r="BJ147" i="9"/>
  <c r="BB280" i="9"/>
  <c r="BB246" i="9"/>
  <c r="BZ51" i="9"/>
  <c r="BB440" i="9"/>
  <c r="AD247" i="9"/>
  <c r="BR174" i="9"/>
  <c r="BB199" i="9"/>
  <c r="BB144" i="9"/>
  <c r="BB359" i="9"/>
  <c r="BB27" i="9"/>
  <c r="AD219" i="9"/>
  <c r="BB227" i="9"/>
  <c r="BJ281" i="9"/>
  <c r="BJ169" i="9"/>
  <c r="BJ104" i="9"/>
  <c r="BB73" i="9"/>
  <c r="BJ333" i="9"/>
  <c r="BB317" i="9"/>
  <c r="BJ198" i="9"/>
  <c r="BB90" i="9"/>
  <c r="BJ266" i="9"/>
  <c r="BB427" i="9"/>
  <c r="BB75" i="9"/>
  <c r="BJ60" i="9"/>
  <c r="BJ92" i="9"/>
  <c r="AD260" i="9"/>
  <c r="BZ337" i="9"/>
  <c r="BJ240" i="9"/>
  <c r="AL179" i="9"/>
  <c r="BJ273" i="9"/>
  <c r="BR124" i="9"/>
  <c r="BJ180" i="9"/>
  <c r="BJ223" i="9"/>
  <c r="BJ260" i="9"/>
  <c r="BJ91" i="9"/>
  <c r="BB169" i="9"/>
  <c r="BJ116" i="9"/>
  <c r="BJ220" i="9"/>
  <c r="BB150" i="9"/>
  <c r="BB59" i="9"/>
  <c r="BB349" i="9"/>
  <c r="BB110" i="9"/>
  <c r="BJ144" i="9"/>
  <c r="BB450" i="9"/>
  <c r="BJ243" i="9"/>
  <c r="BB95" i="9"/>
  <c r="BB413" i="9"/>
  <c r="BZ63" i="9"/>
  <c r="BZ101" i="9"/>
  <c r="BB182" i="9"/>
  <c r="BJ361" i="9"/>
  <c r="BB482" i="9"/>
  <c r="BJ64" i="9"/>
  <c r="BB275" i="9"/>
  <c r="BJ265" i="9"/>
  <c r="BJ386" i="9"/>
  <c r="BJ369" i="9"/>
  <c r="BB248" i="9"/>
  <c r="BB250" i="9"/>
  <c r="BJ373" i="9"/>
  <c r="BB211" i="9"/>
  <c r="BJ405" i="9"/>
  <c r="BJ360" i="9"/>
  <c r="BJ134" i="9"/>
  <c r="BB476" i="9"/>
  <c r="AD423" i="9"/>
  <c r="BB478" i="9"/>
  <c r="BZ230" i="9"/>
  <c r="BJ213" i="9"/>
  <c r="BJ231" i="9"/>
  <c r="BB201" i="9"/>
  <c r="AL92" i="9"/>
  <c r="BB131" i="9"/>
  <c r="BJ106" i="9"/>
  <c r="BZ75" i="9"/>
  <c r="BJ391" i="9"/>
  <c r="BJ287" i="9"/>
  <c r="BB334" i="9"/>
  <c r="BJ295" i="9"/>
  <c r="BZ105" i="9"/>
  <c r="CH50" i="9"/>
  <c r="BB208" i="9"/>
  <c r="BJ189" i="9"/>
  <c r="BB319" i="9"/>
  <c r="BB33" i="9"/>
  <c r="BR133" i="9"/>
  <c r="BB387" i="9"/>
  <c r="BB79" i="9"/>
  <c r="BB43" i="9"/>
  <c r="BB453" i="9"/>
  <c r="BB507" i="9"/>
  <c r="BB149" i="9"/>
  <c r="BB265" i="9"/>
  <c r="BB180" i="9"/>
  <c r="AD313" i="9"/>
  <c r="BB410" i="9"/>
  <c r="BR176" i="9"/>
  <c r="BJ400" i="9"/>
  <c r="BB376" i="9"/>
  <c r="BJ334" i="9"/>
  <c r="CH866" i="9"/>
  <c r="BB468" i="9"/>
  <c r="BB305" i="9"/>
  <c r="CH680" i="9"/>
  <c r="BB281" i="9"/>
  <c r="BB384" i="9"/>
  <c r="BB355" i="9"/>
  <c r="BB105" i="9"/>
  <c r="BJ34" i="9"/>
  <c r="BJ415" i="9"/>
  <c r="BB437" i="9"/>
  <c r="BJ32" i="9"/>
  <c r="AT107" i="9"/>
  <c r="BJ76" i="9"/>
  <c r="BJ313" i="9"/>
  <c r="BJ300" i="9"/>
  <c r="BB154" i="9"/>
  <c r="BB117" i="9"/>
  <c r="BJ65" i="9"/>
  <c r="BJ181" i="9"/>
  <c r="BJ43" i="9"/>
  <c r="BB289" i="9"/>
  <c r="BZ59" i="9"/>
  <c r="BB314" i="9"/>
  <c r="BJ174" i="9"/>
  <c r="BB347" i="9"/>
  <c r="BJ343" i="9"/>
  <c r="BB65" i="9"/>
  <c r="BJ315" i="9"/>
  <c r="AT201" i="9"/>
  <c r="BB357" i="9"/>
  <c r="BJ267" i="9"/>
  <c r="BJ112" i="9"/>
  <c r="BB46" i="9"/>
  <c r="BJ107" i="9"/>
  <c r="BB368" i="9"/>
  <c r="BB159" i="9"/>
  <c r="BJ225" i="9"/>
  <c r="BB257" i="9"/>
  <c r="BJ73" i="9"/>
  <c r="BB274" i="9"/>
  <c r="BB39" i="9"/>
  <c r="AD161" i="9"/>
  <c r="BR204" i="9"/>
  <c r="BB492" i="9"/>
  <c r="BB372" i="9"/>
  <c r="BJ132" i="9"/>
  <c r="BJ79" i="9"/>
  <c r="BZ218" i="9"/>
  <c r="BB35" i="9"/>
  <c r="BJ145" i="9"/>
  <c r="BR179" i="9"/>
  <c r="BB348" i="9"/>
  <c r="BJ227" i="9"/>
  <c r="BJ305" i="9"/>
  <c r="BR98" i="9"/>
  <c r="BJ390" i="9"/>
  <c r="BB259" i="9"/>
  <c r="BJ29" i="9"/>
  <c r="BB295" i="9"/>
  <c r="BB272" i="9"/>
  <c r="BB240" i="9"/>
  <c r="BJ58" i="9"/>
  <c r="AT62" i="9"/>
  <c r="BZ187" i="9"/>
  <c r="BJ348" i="9"/>
  <c r="BZ45" i="9"/>
  <c r="BJ66" i="9"/>
  <c r="BZ129" i="9"/>
  <c r="BJ72" i="9"/>
  <c r="BJ271" i="9"/>
  <c r="BB236" i="9"/>
  <c r="BJ71" i="9"/>
  <c r="BB367" i="9"/>
  <c r="BJ35" i="9"/>
  <c r="BB138" i="9"/>
  <c r="BJ362" i="9"/>
  <c r="BB264" i="9"/>
  <c r="BB126" i="9"/>
  <c r="BB128" i="9"/>
  <c r="BB171" i="9"/>
  <c r="BR142" i="9"/>
  <c r="AT151" i="9"/>
  <c r="BB107" i="9"/>
  <c r="AD34" i="9"/>
  <c r="AL140" i="9"/>
  <c r="AL58" i="9"/>
  <c r="AD79" i="9"/>
  <c r="BJ87" i="9"/>
  <c r="AT45" i="9"/>
  <c r="AL180" i="9"/>
  <c r="AL144" i="9"/>
  <c r="AD401" i="9"/>
  <c r="AD308" i="9"/>
  <c r="BR173" i="9"/>
  <c r="BJ86" i="9"/>
  <c r="BB74" i="9"/>
  <c r="AD287" i="9"/>
  <c r="BJ270" i="9"/>
  <c r="BB360" i="9"/>
  <c r="BJ310" i="9"/>
  <c r="BJ115" i="9"/>
  <c r="BB80" i="9"/>
  <c r="BJ206" i="9"/>
  <c r="BJ141" i="9"/>
  <c r="BJ344" i="9"/>
  <c r="CH551" i="9"/>
  <c r="CH802" i="9"/>
  <c r="BB374" i="9"/>
  <c r="BB381" i="9"/>
  <c r="BJ422" i="9"/>
  <c r="BB55" i="9"/>
  <c r="BB449" i="9"/>
  <c r="BJ100" i="9"/>
  <c r="BB234" i="9"/>
  <c r="BJ342" i="9"/>
  <c r="BJ118" i="9"/>
  <c r="BB304" i="9"/>
  <c r="BB53" i="9"/>
  <c r="BB134" i="9"/>
  <c r="BJ376" i="9"/>
  <c r="BJ409" i="9"/>
  <c r="BJ139" i="9"/>
  <c r="BB385" i="9"/>
  <c r="BB263" i="9"/>
  <c r="BB271" i="9"/>
  <c r="BJ114" i="9"/>
  <c r="BZ67" i="9"/>
  <c r="BJ419" i="9"/>
  <c r="BJ252" i="9"/>
  <c r="BB197" i="9"/>
  <c r="BJ317" i="9"/>
  <c r="BJ293" i="9"/>
  <c r="BJ264" i="9"/>
  <c r="BB461" i="9"/>
  <c r="BB377" i="9"/>
  <c r="BR100" i="9"/>
  <c r="BB465" i="9"/>
  <c r="BB252" i="9"/>
  <c r="BJ296" i="9"/>
  <c r="BJ375" i="9"/>
  <c r="BB143" i="9"/>
  <c r="BJ278" i="9"/>
  <c r="BJ142" i="9"/>
  <c r="BB293" i="9"/>
  <c r="BJ152" i="9"/>
  <c r="BB41" i="9"/>
  <c r="BB503" i="9"/>
  <c r="BR60" i="9"/>
  <c r="BZ311" i="9"/>
  <c r="BJ103" i="9"/>
  <c r="BJ81" i="9"/>
  <c r="BB177" i="9"/>
  <c r="BJ30" i="9"/>
  <c r="BB302" i="9"/>
  <c r="BB504" i="9"/>
  <c r="CH110" i="9"/>
  <c r="BB411" i="9"/>
  <c r="BJ49" i="9"/>
  <c r="BJ25" i="9"/>
  <c r="BB164" i="9"/>
  <c r="BB369" i="9"/>
  <c r="BJ380" i="9"/>
  <c r="BJ156" i="9"/>
  <c r="BB82" i="9"/>
  <c r="BJ51" i="9"/>
  <c r="BB416" i="9"/>
  <c r="BJ236" i="9"/>
  <c r="BZ99" i="9"/>
  <c r="AT207" i="9"/>
  <c r="BJ318" i="9"/>
  <c r="BB216" i="9"/>
  <c r="BJ164" i="9"/>
  <c r="BB122" i="9"/>
  <c r="BB469" i="9"/>
  <c r="BR31" i="9"/>
  <c r="BJ44" i="9"/>
  <c r="AD320" i="9"/>
  <c r="BB184" i="9"/>
  <c r="BJ289" i="9"/>
  <c r="BZ127" i="9"/>
  <c r="BJ358" i="9"/>
  <c r="BB389" i="9"/>
  <c r="BB241" i="9"/>
  <c r="BB210" i="9"/>
  <c r="AL168" i="9"/>
  <c r="BB448" i="9"/>
  <c r="BJ214" i="9"/>
  <c r="BB490" i="9"/>
  <c r="BB47" i="9"/>
  <c r="AT108" i="9"/>
  <c r="BZ131" i="9"/>
  <c r="BB457" i="9"/>
  <c r="BJ294" i="9"/>
  <c r="BB239" i="9"/>
  <c r="BB196" i="9"/>
  <c r="BJ78" i="9"/>
  <c r="BB277" i="9"/>
  <c r="BJ138" i="9"/>
  <c r="BJ125" i="9"/>
  <c r="BB238" i="9"/>
  <c r="BJ126" i="9"/>
  <c r="BJ130" i="9"/>
  <c r="BB441" i="9"/>
  <c r="BR96" i="9"/>
  <c r="BB451" i="9"/>
  <c r="BB191" i="9"/>
  <c r="BJ328" i="9"/>
  <c r="BB124" i="9"/>
  <c r="BJ154" i="9"/>
  <c r="BB174" i="9"/>
  <c r="BJ239" i="9"/>
  <c r="BB165" i="9"/>
  <c r="BJ338" i="9"/>
  <c r="BJ247" i="9"/>
  <c r="BB447" i="9"/>
  <c r="BR160" i="9"/>
  <c r="BJ131" i="9"/>
  <c r="BB195" i="9"/>
  <c r="BJ352" i="9"/>
  <c r="BB251" i="9"/>
  <c r="BB67" i="9"/>
  <c r="BJ238" i="9"/>
  <c r="BB64" i="9"/>
  <c r="BZ344" i="9"/>
  <c r="BJ329" i="9"/>
  <c r="BB88" i="9"/>
  <c r="BJ94" i="9"/>
  <c r="BJ105" i="9"/>
  <c r="BB336" i="9"/>
  <c r="BJ70" i="9"/>
  <c r="BB261" i="9"/>
  <c r="BJ53" i="9"/>
  <c r="BJ298" i="9"/>
  <c r="BJ389" i="9"/>
  <c r="BJ354" i="9"/>
  <c r="CH237" i="9"/>
  <c r="BZ206" i="9"/>
  <c r="BJ309" i="9"/>
  <c r="BB485" i="9"/>
  <c r="BJ133" i="9"/>
  <c r="BJ254" i="9"/>
  <c r="BB229" i="9"/>
  <c r="BJ288" i="9"/>
  <c r="BZ136" i="9"/>
  <c r="BJ413" i="9"/>
  <c r="BJ379" i="9"/>
  <c r="BJ256" i="9"/>
  <c r="BB81" i="9"/>
  <c r="BJ62" i="9"/>
  <c r="BB341" i="9"/>
  <c r="BJ185" i="9"/>
  <c r="BJ420" i="9"/>
  <c r="BJ97" i="9"/>
  <c r="BJ398" i="9"/>
  <c r="AL87" i="9"/>
  <c r="BB479" i="9"/>
  <c r="AD256" i="9"/>
  <c r="CH412" i="9"/>
  <c r="BJ302" i="9"/>
  <c r="BJ347" i="9"/>
  <c r="BJ183" i="9"/>
  <c r="CH232" i="9"/>
  <c r="BB464" i="9"/>
  <c r="BB167" i="9"/>
  <c r="BJ23" i="9"/>
  <c r="BJ244" i="9"/>
  <c r="AT52" i="9"/>
  <c r="BJ186" i="9"/>
  <c r="BJ199" i="9"/>
  <c r="BB326" i="9"/>
  <c r="BB291" i="9"/>
  <c r="BZ180" i="9"/>
  <c r="BJ37" i="9"/>
  <c r="BB456" i="9"/>
  <c r="CH41" i="9"/>
  <c r="BJ275" i="9"/>
  <c r="BJ229" i="9"/>
  <c r="BJ377" i="9"/>
  <c r="BZ64" i="9"/>
  <c r="BZ152" i="9"/>
  <c r="BB445" i="9"/>
  <c r="BJ161" i="9"/>
  <c r="BB361" i="9"/>
  <c r="BJ136" i="9"/>
  <c r="BJ259" i="9"/>
  <c r="BB61" i="9"/>
  <c r="BZ26" i="9"/>
  <c r="BB77" i="9"/>
  <c r="BB330" i="9"/>
  <c r="BJ339" i="9"/>
  <c r="AL114" i="9"/>
  <c r="BB400" i="9"/>
  <c r="BJ395" i="9"/>
  <c r="BJ250" i="9"/>
  <c r="BB186" i="9"/>
  <c r="BJ191" i="9"/>
  <c r="BB203" i="9"/>
  <c r="BJ122" i="9"/>
  <c r="BB213" i="9"/>
  <c r="BB285" i="9"/>
  <c r="CH849" i="9"/>
  <c r="BB72" i="9"/>
  <c r="BJ336" i="9"/>
  <c r="BJ297" i="9"/>
  <c r="BB215" i="9"/>
  <c r="BJ113" i="9"/>
  <c r="BJ268" i="9"/>
  <c r="BB328" i="9"/>
  <c r="BB338" i="9"/>
  <c r="BJ341" i="9"/>
  <c r="BZ216" i="9"/>
  <c r="BJ307" i="9"/>
  <c r="BJ306" i="9"/>
  <c r="BB446" i="9"/>
  <c r="BB352" i="9"/>
  <c r="AT88" i="9"/>
  <c r="BB112" i="9"/>
  <c r="BR169" i="9"/>
  <c r="BJ221" i="9"/>
  <c r="BJ82" i="9"/>
  <c r="BB269" i="9"/>
  <c r="BJ371" i="9"/>
  <c r="AT165" i="9"/>
  <c r="BB470" i="9"/>
  <c r="BB156" i="9"/>
  <c r="BB173" i="9"/>
  <c r="BJ188" i="9"/>
  <c r="BB214" i="9"/>
  <c r="BB226" i="9"/>
  <c r="BZ265" i="9"/>
  <c r="BJ283" i="9"/>
  <c r="BB32" i="9"/>
  <c r="BB235" i="9"/>
  <c r="BJ178" i="9"/>
  <c r="BJ286" i="9"/>
  <c r="CH613" i="9"/>
  <c r="BB401" i="9"/>
  <c r="BB179" i="9"/>
  <c r="AD194" i="9"/>
  <c r="BB104" i="9"/>
  <c r="BB500" i="9"/>
  <c r="BB394" i="9"/>
  <c r="BJ276" i="9"/>
  <c r="BB224" i="9"/>
  <c r="BB502" i="9"/>
  <c r="BJ167" i="9"/>
  <c r="AL122" i="9"/>
  <c r="BJ217" i="9"/>
  <c r="BJ135" i="9"/>
  <c r="BZ288" i="9"/>
  <c r="BZ160" i="9"/>
  <c r="BJ166" i="9"/>
  <c r="CH275" i="9"/>
  <c r="BJ367" i="9"/>
  <c r="BB296" i="9"/>
  <c r="BB345" i="9"/>
  <c r="BJ237" i="9"/>
  <c r="BR33" i="9"/>
  <c r="AT73" i="9"/>
  <c r="BJ330" i="9"/>
  <c r="BJ245" i="9"/>
  <c r="BB323" i="9"/>
  <c r="BJ69" i="9"/>
  <c r="BB103" i="9"/>
  <c r="BJ290" i="9"/>
  <c r="BB256" i="9"/>
  <c r="BJ201" i="9"/>
  <c r="BJ157" i="9"/>
  <c r="BB60" i="9"/>
  <c r="BJ248" i="9"/>
  <c r="BB223" i="9"/>
  <c r="BJ368" i="9"/>
  <c r="BZ172" i="9"/>
  <c r="BJ412" i="9"/>
  <c r="BJ394" i="9"/>
  <c r="BB431" i="9"/>
  <c r="BJ218" i="9"/>
  <c r="BB207" i="9"/>
  <c r="BJ322" i="9"/>
  <c r="BB344" i="9"/>
  <c r="BJ202" i="9"/>
  <c r="BB22" i="9"/>
  <c r="BJ165" i="9"/>
  <c r="BJ292" i="9"/>
  <c r="BB187" i="9"/>
  <c r="BB29" i="9"/>
  <c r="BB145" i="9"/>
  <c r="BB190" i="9"/>
  <c r="BJ388" i="9"/>
  <c r="AL149" i="9"/>
  <c r="BJ143" i="9"/>
  <c r="BB459" i="9"/>
  <c r="BJ327" i="9"/>
  <c r="BZ113" i="9"/>
  <c r="BJ349" i="9"/>
  <c r="BB406" i="9"/>
  <c r="BB373" i="9"/>
  <c r="BB204" i="9"/>
  <c r="BJ67" i="9"/>
  <c r="BB443" i="9"/>
  <c r="BB111" i="9"/>
  <c r="BB57" i="9"/>
  <c r="BJ363" i="9"/>
  <c r="BB129" i="9"/>
  <c r="BB322" i="9"/>
  <c r="BB439" i="9"/>
  <c r="BB494" i="9"/>
  <c r="BJ31" i="9"/>
  <c r="BJ381" i="9"/>
  <c r="BR143" i="9"/>
  <c r="BB417" i="9"/>
  <c r="BB217" i="9"/>
  <c r="BB300" i="9"/>
  <c r="CH284" i="9"/>
  <c r="BJ193" i="9"/>
  <c r="BJ47" i="9"/>
  <c r="BJ255" i="9"/>
  <c r="BB402" i="9"/>
  <c r="BB301" i="9"/>
  <c r="BJ232" i="9"/>
  <c r="BB58" i="9"/>
  <c r="BR44" i="9"/>
  <c r="BB307" i="9"/>
  <c r="BB218" i="9"/>
  <c r="BJ55" i="9"/>
  <c r="AD108" i="9"/>
  <c r="BB127" i="9"/>
  <c r="BB393" i="9"/>
  <c r="BB398" i="9"/>
  <c r="BB428" i="9"/>
  <c r="BJ346" i="9"/>
  <c r="BB498" i="9"/>
  <c r="BB161" i="9"/>
  <c r="AT66" i="9"/>
  <c r="AD200" i="9"/>
  <c r="BJ392" i="9"/>
  <c r="AD90" i="9"/>
  <c r="AT106" i="9"/>
  <c r="AL133" i="9"/>
  <c r="AT82" i="9"/>
  <c r="BB23" i="9"/>
  <c r="BB332" i="9"/>
  <c r="BB404" i="9"/>
  <c r="AL48" i="9"/>
  <c r="N119" i="9"/>
  <c r="BB418" i="9"/>
  <c r="AL107" i="9"/>
  <c r="AT150" i="9"/>
  <c r="AL73" i="9"/>
  <c r="AL131" i="9"/>
  <c r="BB340" i="9"/>
  <c r="N154" i="9"/>
  <c r="AD65" i="9"/>
  <c r="F372" i="9"/>
  <c r="F453" i="9"/>
  <c r="BJ111" i="9"/>
  <c r="AT155" i="9"/>
  <c r="AL100" i="9"/>
  <c r="AL51" i="9"/>
  <c r="AT125" i="9"/>
  <c r="AL134" i="9"/>
  <c r="AT70" i="9"/>
  <c r="AD252" i="9"/>
  <c r="AD427" i="9"/>
  <c r="BB506" i="9"/>
  <c r="BB306" i="9"/>
  <c r="AL169" i="9"/>
  <c r="AD39" i="9"/>
  <c r="AD159" i="9"/>
  <c r="AD391" i="9"/>
  <c r="AT121" i="9"/>
  <c r="AD283" i="9"/>
  <c r="AT32" i="9"/>
  <c r="AD322" i="9"/>
  <c r="AD312" i="9"/>
  <c r="AD261" i="9"/>
  <c r="AT197" i="9"/>
  <c r="AD415" i="9"/>
  <c r="AT168" i="9"/>
  <c r="BJ402" i="9"/>
  <c r="BB98" i="9"/>
  <c r="AT112" i="9"/>
  <c r="AT203" i="9"/>
  <c r="BB491" i="9"/>
  <c r="BB371" i="9"/>
  <c r="AT89" i="9"/>
  <c r="BB481" i="9"/>
  <c r="AD315" i="9"/>
  <c r="AT59" i="9"/>
  <c r="AL22" i="9"/>
  <c r="AD280" i="9"/>
  <c r="AD324" i="9"/>
  <c r="AD347" i="9"/>
  <c r="AD356" i="9"/>
  <c r="AL103" i="9"/>
  <c r="AD410" i="9"/>
  <c r="AD101" i="9"/>
  <c r="F533" i="9"/>
  <c r="N120" i="9"/>
  <c r="BJ124" i="9"/>
  <c r="AT149" i="9"/>
  <c r="AD204" i="9"/>
  <c r="AL112" i="9"/>
  <c r="AL36" i="9"/>
  <c r="BB278" i="9"/>
  <c r="AL24" i="9"/>
  <c r="BB346" i="9"/>
  <c r="AD388" i="9"/>
  <c r="BB244" i="9"/>
  <c r="BB153" i="9"/>
  <c r="AT41" i="9"/>
  <c r="AT48" i="9"/>
  <c r="AL54" i="9"/>
  <c r="N90" i="9"/>
  <c r="AT196" i="9"/>
  <c r="AT43" i="9"/>
  <c r="AD225" i="9"/>
  <c r="BJ233" i="9"/>
  <c r="AD198" i="9"/>
  <c r="AL119" i="9"/>
  <c r="BJ28" i="9"/>
  <c r="AD71" i="9"/>
  <c r="AD45" i="9"/>
  <c r="F298" i="9"/>
  <c r="AD373" i="9"/>
  <c r="BB366" i="9"/>
  <c r="AT114" i="9"/>
  <c r="AT209" i="9"/>
  <c r="BB474" i="9"/>
  <c r="AL158" i="9"/>
  <c r="BJ146" i="9"/>
  <c r="AD140" i="9"/>
  <c r="AT93" i="9"/>
  <c r="AT78" i="9"/>
  <c r="AD375" i="9"/>
  <c r="AT216" i="9"/>
  <c r="BB84" i="9"/>
  <c r="AT157" i="9"/>
  <c r="BB157" i="9"/>
  <c r="AD400" i="9"/>
  <c r="AT182" i="9"/>
  <c r="BB467" i="9"/>
  <c r="AD215" i="9"/>
  <c r="BB101" i="9"/>
  <c r="AL35" i="9"/>
  <c r="AL163" i="9"/>
  <c r="V78" i="9"/>
  <c r="AD403" i="9"/>
  <c r="AL115" i="9"/>
  <c r="AL175" i="9"/>
  <c r="AL26" i="9"/>
  <c r="BJ194" i="9"/>
  <c r="AT127" i="9"/>
  <c r="AL99" i="9"/>
  <c r="AT34" i="9"/>
  <c r="BB375" i="9"/>
  <c r="AD187" i="9"/>
  <c r="AT124" i="9"/>
  <c r="BB370" i="9"/>
  <c r="BR134" i="9"/>
  <c r="AT67" i="9"/>
  <c r="AD352" i="9"/>
  <c r="BB452" i="9"/>
  <c r="BB472" i="9"/>
  <c r="AT206" i="9"/>
  <c r="BB313" i="9"/>
  <c r="AD382" i="9"/>
  <c r="AT142" i="9"/>
  <c r="AT53" i="9"/>
  <c r="AT122" i="9"/>
  <c r="BB45" i="9"/>
  <c r="BB297" i="9"/>
  <c r="BB87" i="9"/>
  <c r="AT72" i="9"/>
  <c r="AL164" i="9"/>
  <c r="AD38" i="9"/>
  <c r="AL49" i="9"/>
  <c r="AT140" i="9"/>
  <c r="N25" i="9"/>
  <c r="F417" i="9"/>
  <c r="N162" i="9"/>
  <c r="F410" i="9"/>
  <c r="AL123" i="9"/>
  <c r="AT27" i="9"/>
  <c r="AL148" i="9"/>
  <c r="BB282" i="9"/>
  <c r="AT214" i="9"/>
  <c r="AL165" i="9"/>
  <c r="AL62" i="9"/>
  <c r="BB362" i="9"/>
  <c r="AT120" i="9"/>
  <c r="AD304" i="9"/>
  <c r="AL170" i="9"/>
  <c r="BB407" i="9"/>
  <c r="AL143" i="9"/>
  <c r="AD115" i="9"/>
  <c r="BB497" i="9"/>
  <c r="AD132" i="9"/>
  <c r="BB455" i="9"/>
  <c r="AD372" i="9"/>
  <c r="AT35" i="9"/>
  <c r="AD110" i="9"/>
  <c r="BJ257" i="9"/>
  <c r="AD242" i="9"/>
  <c r="AL109" i="9"/>
  <c r="AD87" i="9"/>
  <c r="AT134" i="9"/>
  <c r="AL113" i="9"/>
  <c r="AD319" i="9"/>
  <c r="AT111" i="9"/>
  <c r="BB419" i="9"/>
  <c r="AT24" i="9"/>
  <c r="AD139" i="9"/>
  <c r="AL46" i="9"/>
  <c r="AL52" i="9"/>
  <c r="AL116" i="9"/>
  <c r="AT101" i="9"/>
  <c r="AL138" i="9"/>
  <c r="AL108" i="9"/>
  <c r="AL40" i="9"/>
  <c r="BJ261" i="9"/>
  <c r="BB320" i="9"/>
  <c r="AT164" i="9"/>
  <c r="AL76" i="9"/>
  <c r="N167" i="9"/>
  <c r="AD157" i="9"/>
  <c r="BB283" i="9"/>
  <c r="AD208" i="9"/>
  <c r="AL61" i="9"/>
  <c r="AT42" i="9"/>
  <c r="AD230" i="9"/>
  <c r="AL67" i="9"/>
  <c r="AD289" i="9"/>
  <c r="BB176" i="9"/>
  <c r="AT144" i="9"/>
  <c r="BB309" i="9"/>
  <c r="BB356" i="9"/>
  <c r="AD398" i="9"/>
  <c r="AD387" i="9"/>
  <c r="AT56" i="9"/>
  <c r="V54" i="9"/>
  <c r="AD422" i="9"/>
  <c r="AL60" i="9"/>
  <c r="AD179" i="9"/>
  <c r="AD205" i="9"/>
  <c r="AD229" i="9"/>
  <c r="AD338" i="9"/>
  <c r="AL135" i="9"/>
  <c r="AT161" i="9"/>
  <c r="BB152" i="9"/>
  <c r="BJ83" i="9"/>
  <c r="AT98" i="9"/>
  <c r="BB188" i="9"/>
  <c r="AD176" i="9"/>
  <c r="AD284" i="9"/>
  <c r="AD262" i="9"/>
  <c r="BB56" i="9"/>
  <c r="AT118" i="9"/>
  <c r="BB505" i="9"/>
  <c r="AD175" i="9"/>
  <c r="BB438" i="9"/>
  <c r="AD77" i="9"/>
  <c r="AT200" i="9"/>
  <c r="AT95" i="9"/>
  <c r="N35" i="9"/>
  <c r="AD210" i="9"/>
  <c r="AT96" i="9"/>
  <c r="AD82" i="9"/>
  <c r="BJ378" i="9"/>
  <c r="AD216" i="9"/>
  <c r="AD307" i="9"/>
  <c r="BB66" i="9"/>
  <c r="AL177" i="9"/>
  <c r="AD244" i="9"/>
  <c r="AD188" i="9"/>
  <c r="AD359" i="9"/>
  <c r="AD96" i="9"/>
  <c r="AT99" i="9"/>
  <c r="BJ331" i="9"/>
  <c r="AT30" i="9"/>
  <c r="AD251" i="9"/>
  <c r="BB141" i="9"/>
  <c r="AT186" i="9"/>
  <c r="AT92" i="9"/>
  <c r="AD154" i="9"/>
  <c r="BB183" i="9"/>
  <c r="BB50" i="9"/>
  <c r="AT158" i="9"/>
  <c r="F599" i="9"/>
  <c r="AD297" i="9"/>
  <c r="AD349" i="9"/>
  <c r="N55" i="9"/>
  <c r="AD404" i="9"/>
  <c r="F328" i="9"/>
  <c r="F43" i="9"/>
  <c r="V58" i="9"/>
  <c r="F210" i="9"/>
  <c r="F523" i="9"/>
  <c r="N108" i="9"/>
  <c r="AD232" i="9"/>
  <c r="BJ241" i="9"/>
  <c r="BB268" i="9"/>
  <c r="AL110" i="9"/>
  <c r="AT129" i="9"/>
  <c r="AL28" i="9"/>
  <c r="AD412" i="9"/>
  <c r="AD31" i="9"/>
  <c r="BB24" i="9"/>
  <c r="AD299" i="9"/>
  <c r="AL63" i="9"/>
  <c r="AD121" i="9"/>
  <c r="BB397" i="9"/>
  <c r="AT218" i="9"/>
  <c r="AL34" i="9"/>
  <c r="AL151" i="9"/>
  <c r="BB294" i="9"/>
  <c r="AL153" i="9"/>
  <c r="BB436" i="9"/>
  <c r="AD119" i="9"/>
  <c r="AT74" i="9"/>
  <c r="N79" i="9"/>
  <c r="AD169" i="9"/>
  <c r="V75" i="9"/>
  <c r="BJ411" i="9"/>
  <c r="AD270" i="9"/>
  <c r="AD233" i="9"/>
  <c r="BB54" i="9"/>
  <c r="BB325" i="9"/>
  <c r="AD311" i="9"/>
  <c r="AT131" i="9"/>
  <c r="AT97" i="9"/>
  <c r="AT22" i="9"/>
  <c r="AD196" i="9"/>
  <c r="F128" i="9"/>
  <c r="AD141" i="9"/>
  <c r="AL64" i="9"/>
  <c r="AD125" i="9"/>
  <c r="AT87" i="9"/>
  <c r="AD305" i="9"/>
  <c r="AD25" i="9"/>
  <c r="AD148" i="9"/>
  <c r="BJ151" i="9"/>
  <c r="AT26" i="9"/>
  <c r="AD80" i="9"/>
  <c r="BB454" i="9"/>
  <c r="AD221" i="9"/>
  <c r="AD399" i="9"/>
  <c r="BJ208" i="9"/>
  <c r="AT39" i="9"/>
  <c r="AD142" i="9"/>
  <c r="BB83" i="9"/>
  <c r="BB311" i="9"/>
  <c r="AD407" i="9"/>
  <c r="AT178" i="9"/>
  <c r="AT86" i="9"/>
  <c r="AT152" i="9"/>
  <c r="AT130" i="9"/>
  <c r="AT160" i="9"/>
  <c r="V36" i="9"/>
  <c r="AD143" i="9"/>
  <c r="AD165" i="9"/>
  <c r="AT162" i="9"/>
  <c r="AT57" i="9"/>
  <c r="AL126" i="9"/>
  <c r="BB254" i="9"/>
  <c r="F596" i="9"/>
  <c r="AD149" i="9"/>
  <c r="F359" i="9"/>
  <c r="BB493" i="9"/>
  <c r="BB132" i="9"/>
  <c r="AL84" i="9"/>
  <c r="AL127" i="9"/>
  <c r="AD167" i="9"/>
  <c r="AL55" i="9"/>
  <c r="AD51" i="9"/>
  <c r="BB142" i="9"/>
  <c r="AD295" i="9"/>
  <c r="AL176" i="9"/>
  <c r="AD192" i="9"/>
  <c r="AL57" i="9"/>
  <c r="AT176" i="9"/>
  <c r="AD47" i="9"/>
  <c r="N199" i="9"/>
  <c r="AL75" i="9"/>
  <c r="AD107" i="9"/>
  <c r="AL32" i="9"/>
  <c r="BB163" i="9"/>
  <c r="BB160" i="9"/>
  <c r="BB86" i="9"/>
  <c r="AT83" i="9"/>
  <c r="AD134" i="9"/>
  <c r="AL53" i="9"/>
  <c r="AL106" i="9"/>
  <c r="AL80" i="9"/>
  <c r="AL173" i="9"/>
  <c r="BB318" i="9"/>
  <c r="AD43" i="9"/>
  <c r="BB242" i="9"/>
  <c r="AD263" i="9"/>
  <c r="AT190" i="9"/>
  <c r="AD416" i="9"/>
  <c r="BB175" i="9"/>
  <c r="AD291" i="9"/>
  <c r="AD428" i="9"/>
  <c r="AD41" i="9"/>
  <c r="AT90" i="9"/>
  <c r="BB220" i="9"/>
  <c r="AL147" i="9"/>
  <c r="AT132" i="9"/>
  <c r="AT71" i="9"/>
  <c r="AT145" i="9"/>
  <c r="BB462" i="9"/>
  <c r="AD94" i="9"/>
  <c r="BJ326" i="9"/>
  <c r="BB310" i="9"/>
  <c r="AD212" i="9"/>
  <c r="AD335" i="9"/>
  <c r="AL81" i="9"/>
  <c r="AD285" i="9"/>
  <c r="AD249" i="9"/>
  <c r="BB34" i="9"/>
  <c r="BB26" i="9"/>
  <c r="AL166" i="9"/>
  <c r="AD367" i="9"/>
  <c r="AT137" i="9"/>
  <c r="AT153" i="9"/>
  <c r="BB194" i="9"/>
  <c r="BB333" i="9"/>
  <c r="AL71" i="9"/>
  <c r="AD345" i="9"/>
  <c r="F574" i="9"/>
  <c r="V34" i="9"/>
  <c r="AD155" i="9"/>
  <c r="F491" i="9"/>
  <c r="N150" i="9"/>
  <c r="F530" i="9"/>
  <c r="V40" i="9"/>
  <c r="F57" i="9"/>
  <c r="F411" i="9"/>
  <c r="AD151" i="9"/>
  <c r="V77" i="9"/>
  <c r="F514" i="9"/>
  <c r="F273" i="9"/>
  <c r="AD234" i="9"/>
  <c r="F535" i="9"/>
  <c r="AD166" i="9"/>
  <c r="AD104" i="9"/>
  <c r="F496" i="9"/>
  <c r="AD75" i="9"/>
  <c r="F376" i="9"/>
  <c r="F418" i="9"/>
  <c r="AD89" i="9"/>
  <c r="F432" i="9"/>
  <c r="AD276" i="9"/>
  <c r="BJ179" i="9"/>
  <c r="BJ119" i="9"/>
  <c r="AL174" i="9"/>
  <c r="BB408" i="9"/>
  <c r="BB414" i="9"/>
  <c r="AT146" i="9"/>
  <c r="AL83" i="9"/>
  <c r="AT61" i="9"/>
  <c r="AT225" i="9"/>
  <c r="AD81" i="9"/>
  <c r="AD371" i="9"/>
  <c r="AD246" i="9"/>
  <c r="BB222" i="9"/>
  <c r="AT212" i="9"/>
  <c r="BB480" i="9"/>
  <c r="AD191" i="9"/>
  <c r="AD181" i="9"/>
  <c r="AD364" i="9"/>
  <c r="AD195" i="9"/>
  <c r="AD384" i="9"/>
  <c r="V27" i="9"/>
  <c r="F492" i="9"/>
  <c r="F307" i="9"/>
  <c r="BJ397" i="9"/>
  <c r="AT63" i="9"/>
  <c r="BB225" i="9"/>
  <c r="N196" i="9"/>
  <c r="AT104" i="9"/>
  <c r="AT187" i="9"/>
  <c r="AT79" i="9"/>
  <c r="BJ406" i="9"/>
  <c r="AD60" i="9"/>
  <c r="AD361" i="9"/>
  <c r="AT156" i="9"/>
  <c r="AL136" i="9"/>
  <c r="AL97" i="9"/>
  <c r="AL102" i="9"/>
  <c r="F528" i="9"/>
  <c r="AL154" i="9"/>
  <c r="AT81" i="9"/>
  <c r="AL117" i="9"/>
  <c r="BB185" i="9"/>
  <c r="AD222" i="9"/>
  <c r="AT36" i="9"/>
  <c r="BJ123" i="9"/>
  <c r="AT173" i="9"/>
  <c r="AD28" i="9"/>
  <c r="AL23" i="9"/>
  <c r="AD337" i="9"/>
  <c r="AD405" i="9"/>
  <c r="BB463" i="9"/>
  <c r="AD278" i="9"/>
  <c r="AD118" i="9"/>
  <c r="AD385" i="9"/>
  <c r="BB483" i="9"/>
  <c r="AL90" i="9"/>
  <c r="AL66" i="9"/>
  <c r="AD37" i="9"/>
  <c r="F185" i="9"/>
  <c r="AD264" i="9"/>
  <c r="AT194" i="9"/>
  <c r="N27" i="9"/>
  <c r="AT46" i="9"/>
  <c r="BB137" i="9"/>
  <c r="AT85" i="9"/>
  <c r="F674" i="9"/>
  <c r="F439" i="9"/>
  <c r="V37" i="9"/>
  <c r="BJ57" i="9"/>
  <c r="AT126" i="9"/>
  <c r="AD70" i="9"/>
  <c r="BB354" i="9"/>
  <c r="AL77" i="9"/>
  <c r="BB209" i="9"/>
  <c r="AT223" i="9"/>
  <c r="BB396" i="9"/>
  <c r="AL181" i="9"/>
  <c r="AD389" i="9"/>
  <c r="F265" i="9"/>
  <c r="AT109" i="9"/>
  <c r="AL150" i="9"/>
  <c r="BB115" i="9"/>
  <c r="BJ421" i="9"/>
  <c r="AT189" i="9"/>
  <c r="AD173" i="9"/>
  <c r="AD207" i="9"/>
  <c r="AD360" i="9"/>
  <c r="AD146" i="9"/>
  <c r="BJ63" i="9"/>
  <c r="AL104" i="9"/>
  <c r="AL30" i="9"/>
  <c r="AT222" i="9"/>
  <c r="AD83" i="9"/>
  <c r="AD273" i="9"/>
  <c r="AD126" i="9"/>
  <c r="BB429" i="9"/>
  <c r="BB477" i="9"/>
  <c r="AD395" i="9"/>
  <c r="AD393" i="9"/>
  <c r="AL98" i="9"/>
  <c r="AL129" i="9"/>
  <c r="BB426" i="9"/>
  <c r="F118" i="9"/>
  <c r="AD327" i="9"/>
  <c r="BB335" i="9"/>
  <c r="AD64" i="9"/>
  <c r="AT69" i="9"/>
  <c r="AD174" i="9"/>
  <c r="AD236" i="9"/>
  <c r="BB155" i="9"/>
  <c r="AL125" i="9"/>
  <c r="AT221" i="9"/>
  <c r="BB233" i="9"/>
  <c r="AD366" i="9"/>
  <c r="AL105" i="9"/>
  <c r="AT185" i="9"/>
  <c r="BJ128" i="9"/>
  <c r="AL74" i="9"/>
  <c r="AD265" i="9"/>
  <c r="AD402" i="9"/>
  <c r="BB331" i="9"/>
  <c r="AL121" i="9"/>
  <c r="BB232" i="9"/>
  <c r="BJ382" i="9"/>
  <c r="AD56" i="9"/>
  <c r="BB37" i="9"/>
  <c r="AL128" i="9"/>
  <c r="AD168" i="9"/>
  <c r="AL159" i="9"/>
  <c r="AD156" i="9"/>
  <c r="AT220" i="9"/>
  <c r="BJ205" i="9"/>
  <c r="AT29" i="9"/>
  <c r="AT103" i="9"/>
  <c r="AT175" i="9"/>
  <c r="BB363" i="9"/>
  <c r="BB116" i="9"/>
  <c r="AT224" i="9"/>
  <c r="BB475" i="9"/>
  <c r="AD286" i="9"/>
  <c r="BB36" i="9"/>
  <c r="AD44" i="9"/>
  <c r="F399" i="9"/>
  <c r="F366" i="9"/>
  <c r="N140" i="9"/>
  <c r="BB51" i="9"/>
  <c r="BB308" i="9"/>
  <c r="AD160" i="9"/>
  <c r="AD269" i="9"/>
  <c r="AT76" i="9"/>
  <c r="AT40" i="9"/>
  <c r="AT51" i="9"/>
  <c r="AD109" i="9"/>
  <c r="BB395" i="9"/>
  <c r="AD197" i="9"/>
  <c r="AT204" i="9"/>
  <c r="BB178" i="9"/>
  <c r="AD254" i="9"/>
  <c r="AT44" i="9"/>
  <c r="AD317" i="9"/>
  <c r="BB42" i="9"/>
  <c r="AL96" i="9"/>
  <c r="AD294" i="9"/>
  <c r="AD266" i="9"/>
  <c r="AT105" i="9"/>
  <c r="AT170" i="9"/>
  <c r="BJ171" i="9"/>
  <c r="BB484" i="9"/>
  <c r="AT215" i="9"/>
  <c r="AL91" i="9"/>
  <c r="AT84" i="9"/>
  <c r="AT141" i="9"/>
  <c r="AD274" i="9"/>
  <c r="AD59" i="9"/>
  <c r="AD170" i="9"/>
  <c r="BB327" i="9"/>
  <c r="F627" i="9"/>
  <c r="AL72" i="9"/>
  <c r="AD36" i="9"/>
  <c r="AD429" i="9"/>
  <c r="BJ359" i="9"/>
  <c r="AL146" i="9"/>
  <c r="AT172" i="9"/>
  <c r="AD293" i="9"/>
  <c r="BB386" i="9"/>
  <c r="BB267" i="9"/>
  <c r="AT171" i="9"/>
  <c r="AT208" i="9"/>
  <c r="V60" i="9"/>
  <c r="F428" i="9"/>
  <c r="BJ407" i="9"/>
  <c r="BB38" i="9"/>
  <c r="AT133" i="9"/>
  <c r="N157" i="9"/>
  <c r="BB123" i="9"/>
  <c r="AT37" i="9"/>
  <c r="F111" i="9"/>
  <c r="AT136" i="9"/>
  <c r="AT181" i="9"/>
  <c r="AD296" i="9"/>
  <c r="BB423" i="9"/>
  <c r="AD62" i="9"/>
  <c r="AD53" i="9"/>
  <c r="AD301" i="9"/>
  <c r="AD272" i="9"/>
  <c r="AL137" i="9"/>
  <c r="AT135" i="9"/>
  <c r="AL42" i="9"/>
  <c r="AT219" i="9"/>
  <c r="AT33" i="9"/>
  <c r="BB253" i="9"/>
  <c r="AD328" i="9"/>
  <c r="AT110" i="9"/>
  <c r="AT199" i="9"/>
  <c r="AT211" i="9"/>
  <c r="AT91" i="9"/>
  <c r="AL78" i="9"/>
  <c r="AD346" i="9"/>
  <c r="AD40" i="9"/>
  <c r="AT213" i="9"/>
  <c r="AL29" i="9"/>
  <c r="AT54" i="9"/>
  <c r="BJ84" i="9"/>
  <c r="AL155" i="9"/>
  <c r="BJ36" i="9"/>
  <c r="AT169" i="9"/>
  <c r="AL27" i="9"/>
  <c r="AD386" i="9"/>
  <c r="AT60" i="9"/>
  <c r="AD406" i="9"/>
  <c r="BB133" i="9"/>
  <c r="BJ41" i="9"/>
  <c r="AT183" i="9"/>
  <c r="AT210" i="9"/>
  <c r="AT138" i="9"/>
  <c r="AD116" i="9"/>
  <c r="AT25" i="9"/>
  <c r="AL120" i="9"/>
  <c r="BB270" i="9"/>
  <c r="BB231" i="9"/>
  <c r="AL69" i="9"/>
  <c r="AL89" i="9"/>
  <c r="AL33" i="9"/>
  <c r="AT77" i="9"/>
  <c r="AD72" i="9"/>
  <c r="F271" i="9"/>
  <c r="AT113" i="9"/>
  <c r="AL79" i="9"/>
  <c r="AL101" i="9"/>
  <c r="BJ127" i="9"/>
  <c r="BB337" i="9"/>
  <c r="AL68" i="9"/>
  <c r="AT195" i="9"/>
  <c r="AL39" i="9"/>
  <c r="AL43" i="9"/>
  <c r="BB279" i="9"/>
  <c r="BB170" i="9"/>
  <c r="AT139" i="9"/>
  <c r="BB147" i="9"/>
  <c r="AD152" i="9"/>
  <c r="AD318" i="9"/>
  <c r="F536" i="9"/>
  <c r="AL156" i="9"/>
  <c r="AL162" i="9"/>
  <c r="AD288" i="9"/>
  <c r="BJ38" i="9"/>
  <c r="BB262" i="9"/>
  <c r="AL171" i="9"/>
  <c r="AD330" i="9"/>
  <c r="N57" i="9"/>
  <c r="AD302" i="9"/>
  <c r="F587" i="9"/>
  <c r="BJ399" i="9"/>
  <c r="BJ90" i="9"/>
  <c r="AT50" i="9"/>
  <c r="AD203" i="9"/>
  <c r="AD245" i="9"/>
  <c r="AT100" i="9"/>
  <c r="AD224" i="9"/>
  <c r="AT174" i="9"/>
  <c r="AT191" i="9"/>
  <c r="BB409" i="9"/>
  <c r="AD334" i="9"/>
  <c r="AL25" i="9"/>
  <c r="BB351" i="9"/>
  <c r="AD106" i="9"/>
  <c r="BB121" i="9"/>
  <c r="AD397" i="9"/>
  <c r="BB499" i="9"/>
  <c r="BB329" i="9"/>
  <c r="AT75" i="9"/>
  <c r="AT94" i="9"/>
  <c r="AL124" i="9"/>
  <c r="BB383" i="9"/>
  <c r="AT163" i="9"/>
  <c r="AL132" i="9"/>
  <c r="N171" i="9"/>
  <c r="AD48" i="9"/>
  <c r="AT180" i="9"/>
  <c r="BB425" i="9"/>
  <c r="AL172" i="9"/>
  <c r="AL44" i="9"/>
  <c r="BB284" i="9"/>
  <c r="BB108" i="9"/>
  <c r="AT143" i="9"/>
  <c r="AD381" i="9"/>
  <c r="AL85" i="9"/>
  <c r="AT188" i="9"/>
  <c r="AT147" i="9"/>
  <c r="AL93" i="9"/>
  <c r="AD309" i="9"/>
  <c r="AD137" i="9"/>
  <c r="AL38" i="9"/>
  <c r="AD58" i="9"/>
  <c r="AD113" i="9"/>
  <c r="F63" i="9"/>
  <c r="AD390" i="9"/>
  <c r="AD414" i="9"/>
  <c r="AD201" i="9"/>
  <c r="AT193" i="9"/>
  <c r="BB189" i="9"/>
  <c r="AD150" i="9"/>
  <c r="AT198" i="9"/>
  <c r="BB435" i="9"/>
  <c r="BB392" i="9"/>
  <c r="N204" i="9"/>
  <c r="AT80" i="9"/>
  <c r="AT31" i="9"/>
  <c r="AT154" i="9"/>
  <c r="BB166" i="9"/>
  <c r="AT65" i="9"/>
  <c r="AL152" i="9"/>
  <c r="AL65" i="9"/>
  <c r="AD348" i="9"/>
  <c r="F457" i="9"/>
  <c r="AT47" i="9"/>
  <c r="AL45" i="9"/>
  <c r="BB487" i="9"/>
  <c r="BB151" i="9"/>
  <c r="AD54" i="9"/>
  <c r="AD158" i="9"/>
  <c r="AD357" i="9"/>
  <c r="AD42" i="9"/>
  <c r="BB49" i="9"/>
  <c r="AD99" i="9"/>
  <c r="AT159" i="9"/>
  <c r="AL41" i="9"/>
  <c r="BB93" i="9"/>
  <c r="BB343" i="9"/>
  <c r="AT123" i="9"/>
  <c r="AL139" i="9"/>
  <c r="BJ284" i="9"/>
  <c r="AD425" i="9"/>
  <c r="AD271" i="9"/>
  <c r="AD258" i="9"/>
  <c r="AL183" i="9"/>
  <c r="AL82" i="9"/>
  <c r="BB245" i="9"/>
  <c r="BB458" i="9"/>
  <c r="AL70" i="9"/>
  <c r="AD111" i="9"/>
  <c r="AD218" i="9"/>
  <c r="BB422" i="9"/>
  <c r="BB158" i="9"/>
  <c r="AL111" i="9"/>
  <c r="AL37" i="9"/>
  <c r="AL47" i="9"/>
  <c r="BB135" i="9"/>
  <c r="BB286" i="9"/>
  <c r="BB109" i="9"/>
  <c r="AT64" i="9"/>
  <c r="AT217" i="9"/>
  <c r="BB303" i="9"/>
  <c r="AL141" i="9"/>
  <c r="AD131" i="9"/>
  <c r="AL86" i="9"/>
  <c r="AD171" i="9"/>
  <c r="AL130" i="9"/>
  <c r="AD178" i="9"/>
  <c r="V84" i="9"/>
  <c r="AD350" i="9"/>
  <c r="BJ93" i="9"/>
  <c r="BB118" i="9"/>
  <c r="F634" i="9"/>
  <c r="F131" i="9"/>
  <c r="V71" i="9"/>
  <c r="F614" i="9"/>
  <c r="F608" i="9"/>
  <c r="N74" i="9"/>
  <c r="F344" i="9"/>
  <c r="F446" i="9"/>
  <c r="F240" i="9"/>
  <c r="F465" i="9"/>
  <c r="F124" i="9"/>
  <c r="N105" i="9"/>
  <c r="F459" i="9"/>
  <c r="F578" i="9"/>
  <c r="AD237" i="9"/>
  <c r="F579" i="9"/>
  <c r="V48" i="9"/>
  <c r="AT38" i="9"/>
  <c r="AD135" i="9"/>
  <c r="F263" i="9"/>
  <c r="F44" i="9"/>
  <c r="N34" i="9"/>
  <c r="F147" i="9"/>
  <c r="AD49" i="9"/>
  <c r="N91" i="9"/>
  <c r="N160" i="9"/>
  <c r="F330" i="9"/>
  <c r="F90" i="9"/>
  <c r="V23" i="9"/>
  <c r="F183" i="9"/>
  <c r="N76" i="9"/>
  <c r="V25" i="9"/>
  <c r="F601" i="9"/>
  <c r="F368" i="9"/>
  <c r="AL160" i="9"/>
  <c r="F32" i="9"/>
  <c r="N39" i="9"/>
  <c r="AD354" i="9"/>
  <c r="V61" i="9"/>
  <c r="F84" i="9"/>
  <c r="F179" i="9"/>
  <c r="AT148" i="9"/>
  <c r="AD418" i="9"/>
  <c r="V86" i="9"/>
  <c r="F136" i="9"/>
  <c r="N109" i="9"/>
  <c r="N29" i="9"/>
  <c r="BB489" i="9"/>
  <c r="F547" i="9"/>
  <c r="F489" i="9"/>
  <c r="N124" i="9"/>
  <c r="F424" i="9"/>
  <c r="AD275" i="9"/>
  <c r="N114" i="9"/>
  <c r="F393" i="9"/>
  <c r="AD114" i="9"/>
  <c r="AD355" i="9"/>
  <c r="F394" i="9"/>
  <c r="F663" i="9"/>
  <c r="N148" i="9"/>
  <c r="N51" i="9"/>
  <c r="N177" i="9"/>
  <c r="N87" i="9"/>
  <c r="V39" i="9"/>
  <c r="F510" i="9"/>
  <c r="AD182" i="9"/>
  <c r="F257" i="9"/>
  <c r="N64" i="9"/>
  <c r="AD23" i="9"/>
  <c r="F355" i="9"/>
  <c r="V29" i="9"/>
  <c r="AD424" i="9"/>
  <c r="F201" i="9"/>
  <c r="N205" i="9"/>
  <c r="F426" i="9"/>
  <c r="F631" i="9"/>
  <c r="F116" i="9"/>
  <c r="F629" i="9"/>
  <c r="AT192" i="9"/>
  <c r="N187" i="9"/>
  <c r="F122" i="9"/>
  <c r="AD88" i="9"/>
  <c r="N145" i="9"/>
  <c r="AD342" i="9"/>
  <c r="F454" i="9"/>
  <c r="F672" i="9"/>
  <c r="N141" i="9"/>
  <c r="V88" i="9"/>
  <c r="AD253" i="9"/>
  <c r="F553" i="9"/>
  <c r="N69" i="9"/>
  <c r="F335" i="9"/>
  <c r="AL145" i="9"/>
  <c r="AL118" i="9"/>
  <c r="AD227" i="9"/>
  <c r="F420" i="9"/>
  <c r="N22" i="9"/>
  <c r="AD153" i="9"/>
  <c r="F46" i="9"/>
  <c r="AD310" i="9"/>
  <c r="F267" i="9"/>
  <c r="F275" i="9"/>
  <c r="V38" i="9"/>
  <c r="AD180" i="9"/>
  <c r="F246" i="9"/>
  <c r="F206" i="9"/>
  <c r="N95" i="9"/>
  <c r="V68" i="9"/>
  <c r="AD326" i="9"/>
  <c r="F544" i="9"/>
  <c r="N48" i="9"/>
  <c r="AD130" i="9"/>
  <c r="F24" i="9"/>
  <c r="AD33" i="9"/>
  <c r="F571" i="9"/>
  <c r="N41" i="9"/>
  <c r="N197" i="9"/>
  <c r="AD32" i="9"/>
  <c r="F633" i="9"/>
  <c r="F322" i="9"/>
  <c r="F270" i="9"/>
  <c r="F229" i="9"/>
  <c r="F447" i="9"/>
  <c r="F96" i="9"/>
  <c r="F588" i="9"/>
  <c r="F610" i="9"/>
  <c r="F622" i="9"/>
  <c r="V92" i="9"/>
  <c r="F326" i="9"/>
  <c r="F476" i="9"/>
  <c r="F449" i="9"/>
  <c r="AD214" i="9"/>
  <c r="F150" i="9"/>
  <c r="AD368" i="9"/>
  <c r="N92" i="9"/>
  <c r="F333" i="9"/>
  <c r="F28" i="9"/>
  <c r="V43" i="9"/>
  <c r="AD231" i="9"/>
  <c r="AD316" i="9"/>
  <c r="F460" i="9"/>
  <c r="AD336" i="9"/>
  <c r="F389" i="9"/>
  <c r="F521" i="9"/>
  <c r="N68" i="9"/>
  <c r="N138" i="9"/>
  <c r="AD144" i="9"/>
  <c r="F30" i="9"/>
  <c r="F561" i="9"/>
  <c r="AT184" i="9"/>
  <c r="AD417" i="9"/>
  <c r="N139" i="9"/>
  <c r="F218" i="9"/>
  <c r="F71" i="9"/>
  <c r="N46" i="9"/>
  <c r="AD303" i="9"/>
  <c r="F500" i="9"/>
  <c r="F647" i="9"/>
  <c r="AD202" i="9"/>
  <c r="F113" i="9"/>
  <c r="AD392" i="9"/>
  <c r="N189" i="9"/>
  <c r="V67" i="9"/>
  <c r="F397" i="9"/>
  <c r="AD321" i="9"/>
  <c r="V53" i="9"/>
  <c r="AD177" i="9"/>
  <c r="F59" i="9"/>
  <c r="F22" i="9"/>
  <c r="BB206" i="9"/>
  <c r="N168" i="9"/>
  <c r="F191" i="9"/>
  <c r="N182" i="9"/>
  <c r="F182" i="9"/>
  <c r="F324" i="9"/>
  <c r="AD120" i="9"/>
  <c r="N106" i="9"/>
  <c r="AD185" i="9"/>
  <c r="F321" i="9"/>
  <c r="F159" i="9"/>
  <c r="N31" i="9"/>
  <c r="AD183" i="9"/>
  <c r="AD220" i="9"/>
  <c r="V51" i="9"/>
  <c r="F385" i="9"/>
  <c r="F387" i="9"/>
  <c r="N149" i="9"/>
  <c r="AD69" i="9"/>
  <c r="N115" i="9"/>
  <c r="F208" i="9"/>
  <c r="F180" i="9"/>
  <c r="V83" i="9"/>
  <c r="V52" i="9"/>
  <c r="N190" i="9"/>
  <c r="V62" i="9"/>
  <c r="F645" i="9"/>
  <c r="F352" i="9"/>
  <c r="AD145" i="9"/>
  <c r="AD306" i="9"/>
  <c r="AL31" i="9"/>
  <c r="N112" i="9"/>
  <c r="AD93" i="9"/>
  <c r="F198" i="9"/>
  <c r="F546" i="9"/>
  <c r="V90" i="9"/>
  <c r="AD74" i="9"/>
  <c r="AD199" i="9"/>
  <c r="F483" i="9"/>
  <c r="V59" i="9"/>
  <c r="V33" i="9"/>
  <c r="F320" i="9"/>
  <c r="F192" i="9"/>
  <c r="F388" i="9"/>
  <c r="AL59" i="9"/>
  <c r="F255" i="9"/>
  <c r="N58" i="9"/>
  <c r="F144" i="9"/>
  <c r="AD223" i="9"/>
  <c r="F216" i="9"/>
  <c r="AD57" i="9"/>
  <c r="AD332" i="9"/>
  <c r="F594" i="9"/>
  <c r="N56" i="9"/>
  <c r="F378" i="9"/>
  <c r="AD239" i="9"/>
  <c r="AD343" i="9"/>
  <c r="V72" i="9"/>
  <c r="V66" i="9"/>
  <c r="F556" i="9"/>
  <c r="F464" i="9"/>
  <c r="N180" i="9"/>
  <c r="F288" i="9"/>
  <c r="F66" i="9"/>
  <c r="N173" i="9"/>
  <c r="F53" i="9"/>
  <c r="AD95" i="9"/>
  <c r="AD363" i="9"/>
  <c r="N36" i="9"/>
  <c r="F374" i="9"/>
  <c r="AT49" i="9"/>
  <c r="AT205" i="9"/>
  <c r="F108" i="9"/>
  <c r="AD52" i="9"/>
  <c r="N194" i="9"/>
  <c r="N30" i="9"/>
  <c r="AD211" i="9"/>
  <c r="F617" i="9"/>
  <c r="F351" i="9"/>
  <c r="F451" i="9"/>
  <c r="F188" i="9"/>
  <c r="F193" i="9"/>
  <c r="V76" i="9"/>
  <c r="F177" i="9"/>
  <c r="F302" i="9"/>
  <c r="V50" i="9"/>
  <c r="F511" i="9"/>
  <c r="F75" i="9"/>
  <c r="F448" i="9"/>
  <c r="F133" i="9"/>
  <c r="F204" i="9"/>
  <c r="F383" i="9"/>
  <c r="F74" i="9"/>
  <c r="F215" i="9"/>
  <c r="AD365" i="9"/>
  <c r="AT119" i="9"/>
  <c r="F665" i="9"/>
  <c r="F509" i="9"/>
  <c r="F551" i="9"/>
  <c r="N110" i="9"/>
  <c r="F433" i="9"/>
  <c r="AL167" i="9"/>
  <c r="AD147" i="9"/>
  <c r="AD351" i="9"/>
  <c r="F189" i="9"/>
  <c r="F143" i="9"/>
  <c r="V65" i="9"/>
  <c r="F358" i="9"/>
  <c r="AD213" i="9"/>
  <c r="V46" i="9"/>
  <c r="AT117" i="9"/>
  <c r="N179" i="9"/>
  <c r="V28" i="9"/>
  <c r="V55" i="9"/>
  <c r="N164" i="9"/>
  <c r="F382" i="9"/>
  <c r="BB488" i="9"/>
  <c r="AD29" i="9"/>
  <c r="F440" i="9"/>
  <c r="F499" i="9"/>
  <c r="AD409" i="9"/>
  <c r="F513" i="9"/>
  <c r="N203" i="9"/>
  <c r="F590" i="9"/>
  <c r="N45" i="9"/>
  <c r="F643" i="9"/>
  <c r="F406" i="9"/>
  <c r="F353" i="9"/>
  <c r="N136" i="9"/>
  <c r="F415" i="9"/>
  <c r="F431" i="9"/>
  <c r="F371" i="9"/>
  <c r="F395" i="9"/>
  <c r="F503" i="9"/>
  <c r="AD209" i="9"/>
  <c r="F600" i="9"/>
  <c r="N153" i="9"/>
  <c r="N118" i="9"/>
  <c r="F522" i="9"/>
  <c r="N207" i="9"/>
  <c r="F76" i="9"/>
  <c r="N174" i="9"/>
  <c r="F493" i="9"/>
  <c r="F72" i="9"/>
  <c r="N163" i="9"/>
  <c r="F524" i="9"/>
  <c r="AT23" i="9"/>
  <c r="AD22" i="9"/>
  <c r="AD329" i="9"/>
  <c r="F384" i="9"/>
  <c r="F172" i="9"/>
  <c r="F336" i="9"/>
  <c r="N44" i="9"/>
  <c r="F654" i="9"/>
  <c r="AL182" i="9"/>
  <c r="F38" i="9"/>
  <c r="F550" i="9"/>
  <c r="V35" i="9"/>
  <c r="N38" i="9"/>
  <c r="AD68" i="9"/>
  <c r="F274" i="9"/>
  <c r="N200" i="9"/>
  <c r="N54" i="9"/>
  <c r="F423" i="9"/>
  <c r="F623" i="9"/>
  <c r="AD374" i="9"/>
  <c r="F142" i="9"/>
  <c r="N70" i="9"/>
  <c r="V45" i="9"/>
  <c r="F301" i="9"/>
  <c r="F308" i="9"/>
  <c r="F362" i="9"/>
  <c r="N50" i="9"/>
  <c r="F559" i="9"/>
  <c r="F156" i="9"/>
  <c r="AD117" i="9"/>
  <c r="V81" i="9"/>
  <c r="N59" i="9"/>
  <c r="AD300" i="9"/>
  <c r="N88" i="9"/>
  <c r="F312" i="9"/>
  <c r="F516" i="9"/>
  <c r="AD27" i="9"/>
  <c r="F422" i="9"/>
  <c r="F103" i="9"/>
  <c r="AD85" i="9"/>
  <c r="F498" i="9"/>
  <c r="N98" i="9"/>
  <c r="AD138" i="9"/>
  <c r="F242" i="9"/>
  <c r="N128" i="9"/>
  <c r="AT102" i="9"/>
  <c r="AD340" i="9"/>
  <c r="F245" i="9"/>
  <c r="F348" i="9"/>
  <c r="F65" i="9"/>
  <c r="AD129" i="9"/>
  <c r="N65" i="9"/>
  <c r="F466" i="9"/>
  <c r="F284" i="9"/>
  <c r="N208" i="9"/>
  <c r="AD339" i="9"/>
  <c r="F219" i="9"/>
  <c r="F31" i="9"/>
  <c r="N132" i="9"/>
  <c r="F39" i="9"/>
  <c r="F676" i="9"/>
  <c r="N156" i="9"/>
  <c r="V87" i="9"/>
  <c r="N195" i="9"/>
  <c r="N201" i="9"/>
  <c r="AD241" i="9"/>
  <c r="AD380" i="9"/>
  <c r="F567" i="9"/>
  <c r="N193" i="9"/>
  <c r="F667" i="9"/>
  <c r="F455" i="9"/>
  <c r="F81" i="9"/>
  <c r="F361" i="9"/>
  <c r="F396" i="9"/>
  <c r="F390" i="9"/>
  <c r="F48" i="9"/>
  <c r="F268" i="9"/>
  <c r="F607" i="9"/>
  <c r="AL157" i="9"/>
  <c r="AT166" i="9"/>
  <c r="N130" i="9"/>
  <c r="F169" i="9"/>
  <c r="AD228" i="9"/>
  <c r="AD189" i="9"/>
  <c r="N81" i="9"/>
  <c r="N147" i="9"/>
  <c r="N143" i="9"/>
  <c r="F512" i="9"/>
  <c r="F97" i="9"/>
  <c r="AD411" i="9"/>
  <c r="AD379" i="9"/>
  <c r="AD162" i="9"/>
  <c r="V24" i="9"/>
  <c r="N24" i="9"/>
  <c r="AD26" i="9"/>
  <c r="AL95" i="9"/>
  <c r="F401" i="9"/>
  <c r="F287" i="9"/>
  <c r="AD383" i="9"/>
  <c r="F100" i="9"/>
  <c r="F554" i="9"/>
  <c r="N72" i="9"/>
  <c r="N191" i="9"/>
  <c r="N178" i="9"/>
  <c r="F293" i="9"/>
  <c r="N202" i="9"/>
  <c r="F650" i="9"/>
  <c r="F114" i="9"/>
  <c r="N159" i="9"/>
  <c r="AD61" i="9"/>
  <c r="F251" i="9"/>
  <c r="AD50" i="9"/>
  <c r="AD78" i="9"/>
  <c r="F214" i="9"/>
  <c r="F217" i="9"/>
  <c r="AD97" i="9"/>
  <c r="F477" i="9"/>
  <c r="F655" i="9"/>
  <c r="N155" i="9"/>
  <c r="F334" i="9"/>
  <c r="N107" i="9"/>
  <c r="F562" i="9"/>
  <c r="BB40" i="9"/>
  <c r="N71" i="9"/>
  <c r="F290" i="9"/>
  <c r="F237" i="9"/>
  <c r="N26" i="9"/>
  <c r="F238" i="9"/>
  <c r="F575" i="9"/>
  <c r="N126" i="9"/>
  <c r="N165" i="9"/>
  <c r="F517" i="9"/>
  <c r="N133" i="9"/>
  <c r="F52" i="9"/>
  <c r="N183" i="9"/>
  <c r="AT179" i="9"/>
  <c r="F35" i="9"/>
  <c r="F475" i="9"/>
  <c r="F239" i="9"/>
  <c r="F225" i="9"/>
  <c r="N61" i="9"/>
  <c r="F436" i="9"/>
  <c r="AD98" i="9"/>
  <c r="V93" i="9"/>
  <c r="F467" i="9"/>
  <c r="AD369" i="9"/>
  <c r="F186" i="9"/>
  <c r="F121" i="9"/>
  <c r="F176" i="9"/>
  <c r="AD35" i="9"/>
  <c r="N185" i="9"/>
  <c r="N142" i="9"/>
  <c r="F565" i="9"/>
  <c r="F458" i="9"/>
  <c r="N117" i="9"/>
  <c r="F51" i="9"/>
  <c r="F363" i="9"/>
  <c r="F260" i="9"/>
  <c r="F226" i="9"/>
  <c r="F278" i="9"/>
  <c r="F518" i="9"/>
  <c r="F342" i="9"/>
  <c r="N102" i="9"/>
  <c r="AD124" i="9"/>
  <c r="F677" i="9"/>
  <c r="F502" i="9"/>
  <c r="F230" i="9"/>
  <c r="N144" i="9"/>
  <c r="AD353" i="9"/>
  <c r="F200" i="9"/>
  <c r="N62" i="9"/>
  <c r="N43" i="9"/>
  <c r="AT68" i="9"/>
  <c r="F261" i="9"/>
  <c r="V70" i="9"/>
  <c r="N73" i="9"/>
  <c r="N52" i="9"/>
  <c r="V80" i="9"/>
  <c r="F639" i="9"/>
  <c r="F256" i="9"/>
  <c r="F658" i="9"/>
  <c r="AD421" i="9"/>
  <c r="F259" i="9"/>
  <c r="V69" i="9"/>
  <c r="F430" i="9"/>
  <c r="F305" i="9"/>
  <c r="F462" i="9"/>
  <c r="N146" i="9"/>
  <c r="AD333" i="9"/>
  <c r="V96" i="9"/>
  <c r="N23" i="9"/>
  <c r="AD396" i="9"/>
  <c r="AD63" i="9"/>
  <c r="N188" i="9"/>
  <c r="AD122" i="9"/>
  <c r="F202" i="9"/>
  <c r="N135" i="9"/>
  <c r="N158" i="9"/>
  <c r="F194" i="9"/>
  <c r="F409" i="9"/>
  <c r="F61" i="9"/>
  <c r="N84" i="9"/>
  <c r="F252" i="9"/>
  <c r="F671" i="9"/>
  <c r="BB71" i="9"/>
  <c r="AL142" i="9"/>
  <c r="N181" i="9"/>
  <c r="AD248" i="9"/>
  <c r="F456" i="9"/>
  <c r="AL88" i="9"/>
  <c r="AD279" i="9"/>
  <c r="F99" i="9"/>
  <c r="N85" i="9"/>
  <c r="F23" i="9"/>
  <c r="V49" i="9"/>
  <c r="F209" i="9"/>
  <c r="N122" i="9"/>
  <c r="F338" i="9"/>
  <c r="BB136" i="9"/>
  <c r="F377" i="9"/>
  <c r="AD292" i="9"/>
  <c r="V44" i="9"/>
  <c r="F360" i="9"/>
  <c r="AD30" i="9"/>
  <c r="F589" i="9"/>
  <c r="F110" i="9"/>
  <c r="V47" i="9"/>
  <c r="F154" i="9"/>
  <c r="F534" i="9"/>
  <c r="F236" i="9"/>
  <c r="AD103" i="9"/>
  <c r="F434" i="9"/>
  <c r="F611" i="9"/>
  <c r="N100" i="9"/>
  <c r="AD102" i="9"/>
  <c r="F635" i="9"/>
  <c r="F277" i="9"/>
  <c r="AD413" i="9"/>
  <c r="F505" i="9"/>
  <c r="F178" i="9"/>
  <c r="F675" i="9"/>
  <c r="AD323" i="9"/>
  <c r="F41" i="9"/>
  <c r="F628" i="9"/>
  <c r="AD238" i="9"/>
  <c r="F266" i="9"/>
  <c r="N125" i="9"/>
  <c r="N60" i="9"/>
  <c r="AD46" i="9"/>
  <c r="AD67" i="9"/>
  <c r="N123" i="9"/>
  <c r="F130" i="9"/>
  <c r="V31" i="9"/>
  <c r="F508" i="9"/>
  <c r="N80" i="9"/>
  <c r="AD84" i="9"/>
  <c r="F311" i="9"/>
  <c r="N137" i="9"/>
  <c r="AD226" i="9"/>
  <c r="N175" i="9"/>
  <c r="F64" i="9"/>
  <c r="AT28" i="9"/>
  <c r="V63" i="9"/>
  <c r="AD55" i="9"/>
  <c r="AD66" i="9"/>
  <c r="N42" i="9"/>
  <c r="AD408" i="9"/>
  <c r="F349" i="9"/>
  <c r="N134" i="9"/>
  <c r="V91" i="9"/>
  <c r="AD282" i="9"/>
  <c r="F207" i="9"/>
  <c r="V64" i="9"/>
  <c r="N104" i="9"/>
  <c r="BB243" i="9"/>
  <c r="N94" i="9"/>
  <c r="V85" i="9"/>
  <c r="F285" i="9"/>
  <c r="F652" i="9"/>
  <c r="N176" i="9"/>
  <c r="AD105" i="9"/>
  <c r="F612" i="9"/>
  <c r="F604" i="9"/>
  <c r="F139" i="9"/>
  <c r="F309" i="9"/>
  <c r="N89" i="9"/>
  <c r="AD341" i="9"/>
  <c r="F220" i="9"/>
  <c r="AD376" i="9"/>
  <c r="F87" i="9"/>
  <c r="F262" i="9"/>
  <c r="V89" i="9"/>
  <c r="F323" i="9"/>
  <c r="AD344" i="9"/>
  <c r="AL94" i="9"/>
  <c r="V95" i="9"/>
  <c r="V56" i="9"/>
  <c r="F583" i="9"/>
  <c r="V73" i="9"/>
  <c r="F250" i="9"/>
  <c r="AD76" i="9"/>
  <c r="F659" i="9"/>
  <c r="V30" i="9"/>
  <c r="AD281" i="9"/>
  <c r="V57" i="9"/>
  <c r="F597" i="9"/>
  <c r="F69" i="9"/>
  <c r="N93" i="9"/>
  <c r="F329" i="9"/>
  <c r="F91" i="9"/>
  <c r="F416" i="9"/>
  <c r="N170" i="9"/>
  <c r="N99" i="9"/>
  <c r="F398" i="9"/>
  <c r="F269" i="9"/>
  <c r="AD420" i="9"/>
  <c r="V26" i="9"/>
  <c r="F532" i="9"/>
  <c r="F241" i="9"/>
  <c r="N66" i="9"/>
  <c r="F648" i="9"/>
  <c r="F292" i="9"/>
  <c r="N152" i="9"/>
  <c r="AD362" i="9"/>
  <c r="F27" i="9"/>
  <c r="F651" i="9"/>
  <c r="F584" i="9"/>
  <c r="F549" i="9"/>
  <c r="F400" i="9"/>
  <c r="F253" i="9"/>
  <c r="F33" i="9"/>
  <c r="AT115" i="9"/>
  <c r="BB391" i="9"/>
  <c r="N121" i="9"/>
  <c r="N166" i="9"/>
  <c r="N32" i="9"/>
  <c r="N96" i="9"/>
  <c r="F127" i="9"/>
  <c r="F598" i="9"/>
  <c r="F47" i="9"/>
  <c r="F310" i="9"/>
  <c r="AD277" i="9"/>
  <c r="F244" i="9"/>
  <c r="AD133" i="9"/>
  <c r="AT167" i="9"/>
  <c r="AD24" i="9"/>
  <c r="F36" i="9"/>
  <c r="N198" i="9"/>
  <c r="AL50" i="9"/>
  <c r="N127" i="9"/>
  <c r="F56" i="9"/>
  <c r="AD136" i="9"/>
  <c r="F295" i="9"/>
  <c r="AD217" i="9"/>
  <c r="BB31" i="9"/>
  <c r="N161" i="9"/>
  <c r="AD123" i="9"/>
  <c r="AL161" i="9"/>
  <c r="F317" i="9"/>
  <c r="BB146" i="9"/>
  <c r="F615" i="9"/>
  <c r="N131" i="9"/>
  <c r="AD91" i="9"/>
  <c r="F73" i="9"/>
  <c r="N86" i="9"/>
  <c r="F175" i="9"/>
  <c r="F346" i="9"/>
  <c r="AD370" i="9"/>
  <c r="F661" i="9"/>
  <c r="N82" i="9"/>
  <c r="F586" i="9"/>
  <c r="AD426" i="9"/>
  <c r="F199" i="9"/>
  <c r="F171" i="9"/>
  <c r="F473" i="9"/>
  <c r="F370" i="9"/>
  <c r="F531" i="9"/>
  <c r="F560" i="9"/>
  <c r="F354" i="9"/>
  <c r="AD331" i="9"/>
  <c r="F222" i="9"/>
  <c r="AD325" i="9"/>
  <c r="F621" i="9"/>
  <c r="F224" i="9"/>
  <c r="V74" i="9"/>
  <c r="F221" i="9"/>
  <c r="F545" i="9"/>
  <c r="F580" i="9"/>
  <c r="AD255" i="9"/>
  <c r="N206" i="9"/>
  <c r="F529" i="9"/>
  <c r="F413" i="9"/>
  <c r="F527" i="9"/>
  <c r="F437" i="9"/>
  <c r="AD112" i="9"/>
  <c r="N49" i="9"/>
  <c r="F441" i="9"/>
  <c r="F429" i="9"/>
  <c r="N75" i="9"/>
  <c r="AD193" i="9"/>
  <c r="F345" i="9"/>
  <c r="AD92" i="9"/>
  <c r="AD164" i="9"/>
  <c r="F313" i="9"/>
  <c r="AT116" i="9"/>
  <c r="AD128" i="9"/>
  <c r="F495" i="9"/>
  <c r="N40" i="9"/>
  <c r="F232" i="9"/>
  <c r="F138" i="9"/>
  <c r="F538" i="9"/>
  <c r="F264" i="9"/>
  <c r="AD378" i="9"/>
  <c r="F555" i="9"/>
  <c r="AD163" i="9"/>
  <c r="F291" i="9"/>
  <c r="N28" i="9"/>
  <c r="AD358" i="9"/>
  <c r="AD290" i="9"/>
  <c r="F620" i="9"/>
  <c r="F211" i="9"/>
  <c r="F337" i="9"/>
  <c r="F391" i="9"/>
  <c r="F618" i="9"/>
  <c r="F77" i="9"/>
  <c r="F319" i="9"/>
  <c r="N101" i="9"/>
  <c r="V79" i="9"/>
  <c r="AD100" i="9"/>
  <c r="AD259" i="9"/>
  <c r="F107" i="9"/>
  <c r="F327" i="9"/>
  <c r="N78" i="9"/>
  <c r="V41" i="9"/>
  <c r="F592" i="9"/>
  <c r="BB471" i="9"/>
  <c r="F525" i="9"/>
  <c r="N209" i="9"/>
  <c r="F557" i="9"/>
  <c r="F115" i="9"/>
  <c r="N77" i="9"/>
  <c r="V82" i="9"/>
  <c r="F644" i="9"/>
  <c r="F606" i="9"/>
  <c r="N33" i="9"/>
  <c r="F228" i="9"/>
  <c r="N103" i="9"/>
  <c r="AD73" i="9"/>
  <c r="N113" i="9"/>
  <c r="F146" i="9"/>
  <c r="F54" i="9"/>
  <c r="F296" i="9"/>
  <c r="F636" i="9"/>
  <c r="F227" i="9"/>
  <c r="F540" i="9"/>
  <c r="F444" i="9"/>
  <c r="F494" i="9"/>
  <c r="F539" i="9"/>
  <c r="F471" i="9"/>
  <c r="F613" i="9"/>
  <c r="F637" i="9"/>
  <c r="F233" i="9"/>
  <c r="F519" i="9"/>
  <c r="F427" i="9"/>
  <c r="F45" i="9"/>
  <c r="F300" i="9"/>
  <c r="F668" i="9"/>
  <c r="AD298" i="9"/>
  <c r="F356" i="9"/>
  <c r="F162" i="9"/>
  <c r="F282" i="9"/>
  <c r="F625" i="9"/>
  <c r="F472" i="9"/>
  <c r="F248" i="9"/>
  <c r="F585" i="9"/>
  <c r="F339" i="9"/>
  <c r="F148" i="9"/>
  <c r="N47" i="9"/>
  <c r="F106" i="9"/>
  <c r="F404" i="9"/>
  <c r="F132" i="9"/>
  <c r="F573" i="9"/>
  <c r="F151" i="9"/>
  <c r="F405" i="9"/>
  <c r="F80" i="9"/>
  <c r="F25" i="9"/>
  <c r="F365" i="9"/>
  <c r="F314" i="9"/>
  <c r="F203" i="9"/>
  <c r="AD268" i="9"/>
  <c r="F212" i="9"/>
  <c r="N97" i="9"/>
  <c r="F443" i="9"/>
  <c r="F484" i="9"/>
  <c r="F101" i="9"/>
  <c r="AD86" i="9"/>
  <c r="F315" i="9"/>
  <c r="F572" i="9"/>
  <c r="F660" i="9"/>
  <c r="F294" i="9"/>
  <c r="F581" i="9"/>
  <c r="F145" i="9"/>
  <c r="F280" i="9"/>
  <c r="F402" i="9"/>
  <c r="F117" i="9"/>
  <c r="N169" i="9"/>
  <c r="N172" i="9"/>
  <c r="F364" i="9"/>
  <c r="F181" i="9"/>
  <c r="F297" i="9"/>
  <c r="F258" i="9"/>
  <c r="F564" i="9"/>
  <c r="AD419" i="9"/>
  <c r="AD250" i="9"/>
  <c r="AD267" i="9"/>
  <c r="F332" i="9"/>
  <c r="F468" i="9"/>
  <c r="F163" i="9"/>
  <c r="F569" i="9"/>
  <c r="F482" i="9"/>
  <c r="F506" i="9"/>
  <c r="F577" i="9"/>
  <c r="F340" i="9"/>
  <c r="F442" i="9"/>
  <c r="F168" i="9"/>
  <c r="F541" i="9"/>
  <c r="F445" i="9"/>
  <c r="F570" i="9"/>
  <c r="F289" i="9"/>
  <c r="AD206" i="9"/>
  <c r="F582" i="9"/>
  <c r="F657" i="9"/>
  <c r="F135" i="9"/>
  <c r="F435" i="9"/>
  <c r="F104" i="9"/>
  <c r="F283" i="9"/>
  <c r="F632" i="9"/>
  <c r="F646" i="9"/>
  <c r="F120" i="9"/>
  <c r="F58" i="9"/>
  <c r="F243" i="9"/>
  <c r="F343" i="9"/>
  <c r="F234" i="9"/>
  <c r="F119" i="9"/>
  <c r="F392" i="9"/>
  <c r="F568" i="9"/>
  <c r="F195" i="9"/>
  <c r="F152" i="9"/>
  <c r="F552" i="9"/>
  <c r="F490" i="9"/>
  <c r="F316" i="9"/>
  <c r="F375" i="9"/>
  <c r="F160" i="9"/>
  <c r="F664" i="9"/>
  <c r="N192" i="9"/>
  <c r="F62" i="9"/>
  <c r="F281" i="9"/>
  <c r="F95" i="9"/>
  <c r="F407" i="9"/>
  <c r="F367" i="9"/>
  <c r="F166" i="9"/>
  <c r="AD314" i="9"/>
  <c r="F593" i="9"/>
  <c r="V42" i="9"/>
  <c r="F137" i="9"/>
  <c r="F272" i="9"/>
  <c r="F318" i="9"/>
  <c r="F161" i="9"/>
  <c r="F129" i="9"/>
  <c r="F170" i="9"/>
  <c r="F92" i="9"/>
  <c r="F470" i="9"/>
  <c r="F515" i="9"/>
  <c r="F68" i="9"/>
  <c r="F480" i="9"/>
  <c r="F461" i="9"/>
  <c r="F609" i="9"/>
  <c r="F656" i="9"/>
  <c r="F155" i="9"/>
  <c r="F673" i="9"/>
  <c r="F381" i="9"/>
  <c r="F82" i="9"/>
  <c r="F174" i="9"/>
  <c r="F67" i="9"/>
  <c r="F184" i="9"/>
  <c r="F125" i="9"/>
  <c r="F642" i="9"/>
  <c r="AD190" i="9"/>
  <c r="F153" i="9"/>
  <c r="F638" i="9"/>
  <c r="F196" i="9"/>
  <c r="F558" i="9"/>
  <c r="AD377" i="9"/>
  <c r="N37" i="9"/>
  <c r="F286" i="9"/>
  <c r="F205" i="9"/>
  <c r="N83" i="9"/>
  <c r="F641" i="9"/>
  <c r="N184" i="9"/>
  <c r="F501" i="9"/>
  <c r="F197" i="9"/>
  <c r="F249" i="9"/>
  <c r="F350" i="9"/>
  <c r="F669" i="9"/>
  <c r="F213" i="9"/>
  <c r="N129" i="9"/>
  <c r="F247" i="9"/>
  <c r="F479" i="9"/>
  <c r="F235" i="9"/>
  <c r="F624" i="9"/>
  <c r="F474" i="9"/>
  <c r="F630" i="9"/>
  <c r="F89" i="9"/>
  <c r="F497" i="9"/>
  <c r="F279" i="9"/>
  <c r="F50" i="9"/>
  <c r="F670" i="9"/>
  <c r="N151" i="9"/>
  <c r="F438" i="9"/>
  <c r="F543" i="9"/>
  <c r="F563" i="9"/>
  <c r="F507" i="9"/>
  <c r="F94" i="9"/>
  <c r="F149" i="9"/>
  <c r="F386" i="9"/>
  <c r="F79" i="9"/>
  <c r="F86" i="9"/>
  <c r="F83" i="9"/>
  <c r="F109" i="9"/>
  <c r="F373" i="9"/>
  <c r="F403" i="9"/>
  <c r="F88" i="9"/>
  <c r="F478" i="9"/>
  <c r="F231" i="9"/>
  <c r="F605" i="9"/>
  <c r="F42" i="9"/>
  <c r="F164" i="9"/>
  <c r="F276" i="9"/>
  <c r="F112" i="9"/>
  <c r="F37" i="9"/>
  <c r="F595" i="9"/>
  <c r="F369" i="9"/>
  <c r="V94" i="9"/>
  <c r="N67" i="9"/>
  <c r="F357" i="9"/>
  <c r="F421" i="9"/>
  <c r="F60" i="9"/>
  <c r="F140" i="9"/>
  <c r="F299" i="9"/>
  <c r="F165" i="9"/>
  <c r="F55" i="9"/>
  <c r="F254" i="9"/>
  <c r="F542" i="9"/>
  <c r="F520" i="9"/>
  <c r="F662" i="9"/>
  <c r="F419" i="9"/>
  <c r="F379" i="9"/>
  <c r="F141" i="9"/>
  <c r="F34" i="9"/>
  <c r="F504" i="9"/>
  <c r="F653" i="9"/>
  <c r="F486" i="9"/>
  <c r="F619" i="9"/>
  <c r="F78" i="9"/>
  <c r="F380" i="9"/>
  <c r="F576" i="9"/>
  <c r="F331" i="9"/>
  <c r="F158" i="9"/>
  <c r="F481" i="9"/>
  <c r="AD257" i="9"/>
  <c r="F450" i="9"/>
  <c r="F591" i="9"/>
  <c r="F548" i="9"/>
  <c r="F603" i="9"/>
  <c r="F85" i="9"/>
  <c r="F40" i="9"/>
  <c r="F126" i="9"/>
  <c r="F70" i="9"/>
  <c r="F167" i="9"/>
  <c r="F485" i="9"/>
  <c r="F414" i="9"/>
  <c r="F123" i="9"/>
  <c r="F341" i="9"/>
  <c r="F425" i="9"/>
  <c r="F173" i="9"/>
  <c r="V32" i="9"/>
  <c r="AD127" i="9"/>
  <c r="F566" i="9"/>
  <c r="F347" i="9"/>
  <c r="F29" i="9"/>
  <c r="F303" i="9"/>
  <c r="F487" i="9"/>
  <c r="V22" i="9"/>
  <c r="F602" i="9"/>
  <c r="N53" i="9"/>
  <c r="F488" i="9"/>
  <c r="N63" i="9"/>
  <c r="F98" i="9"/>
  <c r="F105" i="9"/>
  <c r="F526" i="9"/>
  <c r="F26" i="9"/>
  <c r="F408" i="9"/>
  <c r="F649" i="9"/>
  <c r="F325" i="9"/>
  <c r="F469" i="9"/>
  <c r="F304" i="9"/>
  <c r="F616" i="9"/>
  <c r="AD186" i="9"/>
  <c r="F190" i="9"/>
  <c r="F223" i="9"/>
  <c r="F102" i="9"/>
  <c r="F157" i="9"/>
  <c r="N111" i="9"/>
  <c r="F187" i="9"/>
  <c r="F640" i="9"/>
  <c r="F306" i="9"/>
  <c r="AD243" i="9"/>
  <c r="F452" i="9"/>
  <c r="F49" i="9"/>
  <c r="N186" i="9"/>
  <c r="F412" i="9"/>
  <c r="F626" i="9"/>
  <c r="F134" i="9"/>
  <c r="F93" i="9"/>
  <c r="F666" i="9"/>
  <c r="F463" i="9"/>
  <c r="N116" i="9"/>
  <c r="F537" i="9"/>
  <c r="DN25" i="9"/>
  <c r="DF22" i="9"/>
  <c r="DN22" i="9"/>
  <c r="DF25" i="9"/>
  <c r="DF23" i="9"/>
  <c r="DN24" i="9"/>
  <c r="DF24" i="9"/>
  <c r="DN23" i="9"/>
  <c r="G537" i="9" l="1"/>
  <c r="O116" i="9"/>
  <c r="G463" i="9"/>
  <c r="G666" i="9"/>
  <c r="G93" i="9"/>
  <c r="G134" i="9"/>
  <c r="G626" i="9"/>
  <c r="G412" i="9"/>
  <c r="O186" i="9"/>
  <c r="G49" i="9"/>
  <c r="G452" i="9"/>
  <c r="AE243" i="9"/>
  <c r="G306" i="9"/>
  <c r="G640" i="9"/>
  <c r="G187" i="9"/>
  <c r="O111" i="9"/>
  <c r="G157" i="9"/>
  <c r="G102" i="9"/>
  <c r="G223" i="9"/>
  <c r="G190" i="9"/>
  <c r="AE186" i="9"/>
  <c r="G616" i="9"/>
  <c r="G304" i="9"/>
  <c r="G469" i="9"/>
  <c r="G325" i="9"/>
  <c r="G649" i="9"/>
  <c r="G408" i="9"/>
  <c r="G26" i="9"/>
  <c r="G526" i="9"/>
  <c r="G105" i="9"/>
  <c r="G98" i="9"/>
  <c r="O63" i="9"/>
  <c r="G488" i="9"/>
  <c r="O53" i="9"/>
  <c r="G602" i="9"/>
  <c r="W22" i="9"/>
  <c r="G487" i="9"/>
  <c r="G303" i="9"/>
  <c r="G29" i="9"/>
  <c r="G347" i="9"/>
  <c r="G566" i="9"/>
  <c r="AE127" i="9"/>
  <c r="W32" i="9"/>
  <c r="G173" i="9"/>
  <c r="G425" i="9"/>
  <c r="G341" i="9"/>
  <c r="G123" i="9"/>
  <c r="G414" i="9"/>
  <c r="G485" i="9"/>
  <c r="G167" i="9"/>
  <c r="G70" i="9"/>
  <c r="G126" i="9"/>
  <c r="G40" i="9"/>
  <c r="G85" i="9"/>
  <c r="G603" i="9"/>
  <c r="G548" i="9"/>
  <c r="G591" i="9"/>
  <c r="G450" i="9"/>
  <c r="AE257" i="9"/>
  <c r="G481" i="9"/>
  <c r="G158" i="9"/>
  <c r="G331" i="9"/>
  <c r="G576" i="9"/>
  <c r="G380" i="9"/>
  <c r="G78" i="9"/>
  <c r="G619" i="9"/>
  <c r="G486" i="9"/>
  <c r="G653" i="9"/>
  <c r="G504" i="9"/>
  <c r="G34" i="9"/>
  <c r="G141" i="9"/>
  <c r="G379" i="9"/>
  <c r="G419" i="9"/>
  <c r="G662" i="9"/>
  <c r="G520" i="9"/>
  <c r="G542" i="9"/>
  <c r="G254" i="9"/>
  <c r="G55" i="9"/>
  <c r="G165" i="9"/>
  <c r="G299" i="9"/>
  <c r="G140" i="9"/>
  <c r="G60" i="9"/>
  <c r="G421" i="9"/>
  <c r="G357" i="9"/>
  <c r="O67" i="9"/>
  <c r="W94" i="9"/>
  <c r="G369" i="9"/>
  <c r="G595" i="9"/>
  <c r="G37" i="9"/>
  <c r="G112" i="9"/>
  <c r="G276" i="9"/>
  <c r="G164" i="9"/>
  <c r="G42" i="9"/>
  <c r="G605" i="9"/>
  <c r="G231" i="9"/>
  <c r="G478" i="9"/>
  <c r="G88" i="9"/>
  <c r="G403" i="9"/>
  <c r="G373" i="9"/>
  <c r="G109" i="9"/>
  <c r="G83" i="9"/>
  <c r="G86" i="9"/>
  <c r="G79" i="9"/>
  <c r="G386" i="9"/>
  <c r="G149" i="9"/>
  <c r="G94" i="9"/>
  <c r="G507" i="9"/>
  <c r="G563" i="9"/>
  <c r="G543" i="9"/>
  <c r="G438" i="9"/>
  <c r="O151" i="9"/>
  <c r="G670" i="9"/>
  <c r="G50" i="9"/>
  <c r="G279" i="9"/>
  <c r="G497" i="9"/>
  <c r="G89" i="9"/>
  <c r="G630" i="9"/>
  <c r="G474" i="9"/>
  <c r="G624" i="9"/>
  <c r="G235" i="9"/>
  <c r="G479" i="9"/>
  <c r="G247" i="9"/>
  <c r="O129" i="9"/>
  <c r="G213" i="9"/>
  <c r="G669" i="9"/>
  <c r="G350" i="9"/>
  <c r="G249" i="9"/>
  <c r="G197" i="9"/>
  <c r="G501" i="9"/>
  <c r="O184" i="9"/>
  <c r="G641" i="9"/>
  <c r="O83" i="9"/>
  <c r="G205" i="9"/>
  <c r="G286" i="9"/>
  <c r="O37" i="9"/>
  <c r="AE377" i="9"/>
  <c r="G558" i="9"/>
  <c r="G196" i="9"/>
  <c r="G638" i="9"/>
  <c r="G153" i="9"/>
  <c r="AE190" i="9"/>
  <c r="G642" i="9"/>
  <c r="G125" i="9"/>
  <c r="G184" i="9"/>
  <c r="G67" i="9"/>
  <c r="G174" i="9"/>
  <c r="G82" i="9"/>
  <c r="G381" i="9"/>
  <c r="G673" i="9"/>
  <c r="G155" i="9"/>
  <c r="G656" i="9"/>
  <c r="G609" i="9"/>
  <c r="G461" i="9"/>
  <c r="G480" i="9"/>
  <c r="G68" i="9"/>
  <c r="G515" i="9"/>
  <c r="G470" i="9"/>
  <c r="G92" i="9"/>
  <c r="G170" i="9"/>
  <c r="G129" i="9"/>
  <c r="G161" i="9"/>
  <c r="G318" i="9"/>
  <c r="G272" i="9"/>
  <c r="G137" i="9"/>
  <c r="W42" i="9"/>
  <c r="G593" i="9"/>
  <c r="AE314" i="9"/>
  <c r="G166" i="9"/>
  <c r="G367" i="9"/>
  <c r="G407" i="9"/>
  <c r="G95" i="9"/>
  <c r="G281" i="9"/>
  <c r="G62" i="9"/>
  <c r="O192" i="9"/>
  <c r="G664" i="9"/>
  <c r="G160" i="9"/>
  <c r="G375" i="9"/>
  <c r="G316" i="9"/>
  <c r="G490" i="9"/>
  <c r="G552" i="9"/>
  <c r="G152" i="9"/>
  <c r="G195" i="9"/>
  <c r="G568" i="9"/>
  <c r="G392" i="9"/>
  <c r="G119" i="9"/>
  <c r="G234" i="9"/>
  <c r="G343" i="9"/>
  <c r="G243" i="9"/>
  <c r="G58" i="9"/>
  <c r="G120" i="9"/>
  <c r="G646" i="9"/>
  <c r="G632" i="9"/>
  <c r="G283" i="9"/>
  <c r="G104" i="9"/>
  <c r="G435" i="9"/>
  <c r="G135" i="9"/>
  <c r="G657" i="9"/>
  <c r="G582" i="9"/>
  <c r="AE206" i="9"/>
  <c r="G289" i="9"/>
  <c r="G570" i="9"/>
  <c r="G445" i="9"/>
  <c r="G541" i="9"/>
  <c r="G168" i="9"/>
  <c r="G442" i="9"/>
  <c r="G340" i="9"/>
  <c r="G577" i="9"/>
  <c r="G506" i="9"/>
  <c r="G482" i="9"/>
  <c r="G569" i="9"/>
  <c r="G163" i="9"/>
  <c r="G468" i="9"/>
  <c r="G332" i="9"/>
  <c r="AE267" i="9"/>
  <c r="AE250" i="9"/>
  <c r="AE419" i="9"/>
  <c r="G564" i="9"/>
  <c r="G258" i="9"/>
  <c r="G297" i="9"/>
  <c r="G181" i="9"/>
  <c r="G364" i="9"/>
  <c r="O172" i="9"/>
  <c r="O169" i="9"/>
  <c r="G117" i="9"/>
  <c r="G402" i="9"/>
  <c r="G280" i="9"/>
  <c r="G145" i="9"/>
  <c r="G581" i="9"/>
  <c r="G294" i="9"/>
  <c r="G660" i="9"/>
  <c r="G572" i="9"/>
  <c r="G315" i="9"/>
  <c r="AE86" i="9"/>
  <c r="G101" i="9"/>
  <c r="G484" i="9"/>
  <c r="G443" i="9"/>
  <c r="O97" i="9"/>
  <c r="G212" i="9"/>
  <c r="AE268" i="9"/>
  <c r="G203" i="9"/>
  <c r="G314" i="9"/>
  <c r="G365" i="9"/>
  <c r="G25" i="9"/>
  <c r="G80" i="9"/>
  <c r="G405" i="9"/>
  <c r="G151" i="9"/>
  <c r="G573" i="9"/>
  <c r="G132" i="9"/>
  <c r="G404" i="9"/>
  <c r="G106" i="9"/>
  <c r="O47" i="9"/>
  <c r="G148" i="9"/>
  <c r="G339" i="9"/>
  <c r="G585" i="9"/>
  <c r="G248" i="9"/>
  <c r="G472" i="9"/>
  <c r="G625" i="9"/>
  <c r="G282" i="9"/>
  <c r="G162" i="9"/>
  <c r="G356" i="9"/>
  <c r="AE298" i="9"/>
  <c r="G668" i="9"/>
  <c r="G300" i="9"/>
  <c r="G45" i="9"/>
  <c r="G427" i="9"/>
  <c r="G519" i="9"/>
  <c r="G233" i="9"/>
  <c r="G637" i="9"/>
  <c r="G613" i="9"/>
  <c r="G471" i="9"/>
  <c r="G539" i="9"/>
  <c r="G494" i="9"/>
  <c r="G444" i="9"/>
  <c r="G540" i="9"/>
  <c r="G227" i="9"/>
  <c r="G636" i="9"/>
  <c r="G296" i="9"/>
  <c r="G54" i="9"/>
  <c r="G146" i="9"/>
  <c r="O113" i="9"/>
  <c r="AE73" i="9"/>
  <c r="O103" i="9"/>
  <c r="G228" i="9"/>
  <c r="O33" i="9"/>
  <c r="G606" i="9"/>
  <c r="G644" i="9"/>
  <c r="W82" i="9"/>
  <c r="O77" i="9"/>
  <c r="G115" i="9"/>
  <c r="G557" i="9"/>
  <c r="O209" i="9"/>
  <c r="G525" i="9"/>
  <c r="BC471" i="9"/>
  <c r="G592" i="9"/>
  <c r="W41" i="9"/>
  <c r="O78" i="9"/>
  <c r="G327" i="9"/>
  <c r="G107" i="9"/>
  <c r="AE259" i="9"/>
  <c r="AE100" i="9"/>
  <c r="W79" i="9"/>
  <c r="O101" i="9"/>
  <c r="G319" i="9"/>
  <c r="G77" i="9"/>
  <c r="G618" i="9"/>
  <c r="G391" i="9"/>
  <c r="G337" i="9"/>
  <c r="G211" i="9"/>
  <c r="G620" i="9"/>
  <c r="AE290" i="9"/>
  <c r="AE358" i="9"/>
  <c r="O28" i="9"/>
  <c r="G291" i="9"/>
  <c r="AE163" i="9"/>
  <c r="G555" i="9"/>
  <c r="AE378" i="9"/>
  <c r="G264" i="9"/>
  <c r="G538" i="9"/>
  <c r="G138" i="9"/>
  <c r="G232" i="9"/>
  <c r="O40" i="9"/>
  <c r="G495" i="9"/>
  <c r="AE128" i="9"/>
  <c r="AU116" i="9"/>
  <c r="G313" i="9"/>
  <c r="AE164" i="9"/>
  <c r="AE92" i="9"/>
  <c r="G345" i="9"/>
  <c r="AE193" i="9"/>
  <c r="O75" i="9"/>
  <c r="G429" i="9"/>
  <c r="G441" i="9"/>
  <c r="O49" i="9"/>
  <c r="AE112" i="9"/>
  <c r="G437" i="9"/>
  <c r="G527" i="9"/>
  <c r="G413" i="9"/>
  <c r="G529" i="9"/>
  <c r="O206" i="9"/>
  <c r="AE255" i="9"/>
  <c r="G580" i="9"/>
  <c r="G545" i="9"/>
  <c r="G221" i="9"/>
  <c r="W74" i="9"/>
  <c r="G224" i="9"/>
  <c r="G621" i="9"/>
  <c r="AE325" i="9"/>
  <c r="G222" i="9"/>
  <c r="AE331" i="9"/>
  <c r="G354" i="9"/>
  <c r="G560" i="9"/>
  <c r="G531" i="9"/>
  <c r="G370" i="9"/>
  <c r="G473" i="9"/>
  <c r="G171" i="9"/>
  <c r="G199" i="9"/>
  <c r="AE426" i="9"/>
  <c r="G586" i="9"/>
  <c r="O82" i="9"/>
  <c r="G661" i="9"/>
  <c r="AE370" i="9"/>
  <c r="G346" i="9"/>
  <c r="G175" i="9"/>
  <c r="O86" i="9"/>
  <c r="G73" i="9"/>
  <c r="AE91" i="9"/>
  <c r="O131" i="9"/>
  <c r="G615" i="9"/>
  <c r="BC146" i="9"/>
  <c r="G317" i="9"/>
  <c r="AM161" i="9"/>
  <c r="AE123" i="9"/>
  <c r="O161" i="9"/>
  <c r="BC31" i="9"/>
  <c r="AE217" i="9"/>
  <c r="G295" i="9"/>
  <c r="AE136" i="9"/>
  <c r="G56" i="9"/>
  <c r="O127" i="9"/>
  <c r="AM50" i="9"/>
  <c r="O198" i="9"/>
  <c r="G36" i="9"/>
  <c r="AE24" i="9"/>
  <c r="AU167" i="9"/>
  <c r="AE133" i="9"/>
  <c r="G244" i="9"/>
  <c r="AE277" i="9"/>
  <c r="G310" i="9"/>
  <c r="G47" i="9"/>
  <c r="G598" i="9"/>
  <c r="G127" i="9"/>
  <c r="O96" i="9"/>
  <c r="O32" i="9"/>
  <c r="O166" i="9"/>
  <c r="O121" i="9"/>
  <c r="BC391" i="9"/>
  <c r="AU115" i="9"/>
  <c r="G33" i="9"/>
  <c r="G253" i="9"/>
  <c r="G400" i="9"/>
  <c r="G549" i="9"/>
  <c r="G584" i="9"/>
  <c r="G651" i="9"/>
  <c r="G27" i="9"/>
  <c r="AE362" i="9"/>
  <c r="O152" i="9"/>
  <c r="G292" i="9"/>
  <c r="G648" i="9"/>
  <c r="O66" i="9"/>
  <c r="G241" i="9"/>
  <c r="G532" i="9"/>
  <c r="W26" i="9"/>
  <c r="AE420" i="9"/>
  <c r="G269" i="9"/>
  <c r="G398" i="9"/>
  <c r="O99" i="9"/>
  <c r="O170" i="9"/>
  <c r="G416" i="9"/>
  <c r="G91" i="9"/>
  <c r="G329" i="9"/>
  <c r="O93" i="9"/>
  <c r="G69" i="9"/>
  <c r="G597" i="9"/>
  <c r="W57" i="9"/>
  <c r="AE281" i="9"/>
  <c r="W30" i="9"/>
  <c r="G659" i="9"/>
  <c r="AE76" i="9"/>
  <c r="G250" i="9"/>
  <c r="W73" i="9"/>
  <c r="G583" i="9"/>
  <c r="W56" i="9"/>
  <c r="W95" i="9"/>
  <c r="AM94" i="9"/>
  <c r="AE344" i="9"/>
  <c r="G323" i="9"/>
  <c r="W89" i="9"/>
  <c r="G262" i="9"/>
  <c r="G87" i="9"/>
  <c r="AE376" i="9"/>
  <c r="G220" i="9"/>
  <c r="AE341" i="9"/>
  <c r="O89" i="9"/>
  <c r="G309" i="9"/>
  <c r="G139" i="9"/>
  <c r="G604" i="9"/>
  <c r="G612" i="9"/>
  <c r="AE105" i="9"/>
  <c r="O176" i="9"/>
  <c r="G652" i="9"/>
  <c r="G285" i="9"/>
  <c r="W85" i="9"/>
  <c r="O94" i="9"/>
  <c r="BC243" i="9"/>
  <c r="O104" i="9"/>
  <c r="W64" i="9"/>
  <c r="G207" i="9"/>
  <c r="AE282" i="9"/>
  <c r="W91" i="9"/>
  <c r="O134" i="9"/>
  <c r="G349" i="9"/>
  <c r="AE408" i="9"/>
  <c r="O42" i="9"/>
  <c r="AE66" i="9"/>
  <c r="AE55" i="9"/>
  <c r="W63" i="9"/>
  <c r="AU28" i="9"/>
  <c r="G64" i="9"/>
  <c r="O175" i="9"/>
  <c r="AE226" i="9"/>
  <c r="O137" i="9"/>
  <c r="G311" i="9"/>
  <c r="AE84" i="9"/>
  <c r="O80" i="9"/>
  <c r="G508" i="9"/>
  <c r="W31" i="9"/>
  <c r="G130" i="9"/>
  <c r="O123" i="9"/>
  <c r="AE67" i="9"/>
  <c r="AE46" i="9"/>
  <c r="O60" i="9"/>
  <c r="O125" i="9"/>
  <c r="G266" i="9"/>
  <c r="AE238" i="9"/>
  <c r="G628" i="9"/>
  <c r="G41" i="9"/>
  <c r="AE323" i="9"/>
  <c r="G675" i="9"/>
  <c r="G178" i="9"/>
  <c r="G505" i="9"/>
  <c r="AE413" i="9"/>
  <c r="G277" i="9"/>
  <c r="G635" i="9"/>
  <c r="AE102" i="9"/>
  <c r="O100" i="9"/>
  <c r="G611" i="9"/>
  <c r="G434" i="9"/>
  <c r="AE103" i="9"/>
  <c r="G236" i="9"/>
  <c r="G534" i="9"/>
  <c r="G154" i="9"/>
  <c r="W47" i="9"/>
  <c r="G110" i="9"/>
  <c r="G589" i="9"/>
  <c r="AE30" i="9"/>
  <c r="G360" i="9"/>
  <c r="W44" i="9"/>
  <c r="AE292" i="9"/>
  <c r="G377" i="9"/>
  <c r="BC136" i="9"/>
  <c r="G338" i="9"/>
  <c r="O122" i="9"/>
  <c r="G209" i="9"/>
  <c r="W49" i="9"/>
  <c r="G23" i="9"/>
  <c r="O85" i="9"/>
  <c r="G99" i="9"/>
  <c r="AE279" i="9"/>
  <c r="AM88" i="9"/>
  <c r="G456" i="9"/>
  <c r="AE248" i="9"/>
  <c r="O181" i="9"/>
  <c r="AM142" i="9"/>
  <c r="BC71" i="9"/>
  <c r="G671" i="9"/>
  <c r="G252" i="9"/>
  <c r="O84" i="9"/>
  <c r="G61" i="9"/>
  <c r="G409" i="9"/>
  <c r="G194" i="9"/>
  <c r="O158" i="9"/>
  <c r="O135" i="9"/>
  <c r="G202" i="9"/>
  <c r="AE122" i="9"/>
  <c r="O188" i="9"/>
  <c r="AE63" i="9"/>
  <c r="AE396" i="9"/>
  <c r="O23" i="9"/>
  <c r="W96" i="9"/>
  <c r="AE333" i="9"/>
  <c r="O146" i="9"/>
  <c r="G462" i="9"/>
  <c r="G305" i="9"/>
  <c r="G430" i="9"/>
  <c r="W69" i="9"/>
  <c r="G259" i="9"/>
  <c r="AE421" i="9"/>
  <c r="G658" i="9"/>
  <c r="G256" i="9"/>
  <c r="G639" i="9"/>
  <c r="W80" i="9"/>
  <c r="O52" i="9"/>
  <c r="O73" i="9"/>
  <c r="W70" i="9"/>
  <c r="G261" i="9"/>
  <c r="AU68" i="9"/>
  <c r="O43" i="9"/>
  <c r="O62" i="9"/>
  <c r="G200" i="9"/>
  <c r="AE353" i="9"/>
  <c r="O144" i="9"/>
  <c r="G230" i="9"/>
  <c r="G502" i="9"/>
  <c r="G677" i="9"/>
  <c r="AE124" i="9"/>
  <c r="O102" i="9"/>
  <c r="G342" i="9"/>
  <c r="G518" i="9"/>
  <c r="G278" i="9"/>
  <c r="G226" i="9"/>
  <c r="G260" i="9"/>
  <c r="G363" i="9"/>
  <c r="G51" i="9"/>
  <c r="O117" i="9"/>
  <c r="G458" i="9"/>
  <c r="G565" i="9"/>
  <c r="O142" i="9"/>
  <c r="O185" i="9"/>
  <c r="AE35" i="9"/>
  <c r="G176" i="9"/>
  <c r="G121" i="9"/>
  <c r="G186" i="9"/>
  <c r="AE369" i="9"/>
  <c r="G467" i="9"/>
  <c r="W93" i="9"/>
  <c r="AE98" i="9"/>
  <c r="G436" i="9"/>
  <c r="O61" i="9"/>
  <c r="G225" i="9"/>
  <c r="G239" i="9"/>
  <c r="G475" i="9"/>
  <c r="G35" i="9"/>
  <c r="AU179" i="9"/>
  <c r="O183" i="9"/>
  <c r="G52" i="9"/>
  <c r="O133" i="9"/>
  <c r="G517" i="9"/>
  <c r="O165" i="9"/>
  <c r="O126" i="9"/>
  <c r="G575" i="9"/>
  <c r="G238" i="9"/>
  <c r="O26" i="9"/>
  <c r="G237" i="9"/>
  <c r="G290" i="9"/>
  <c r="O71" i="9"/>
  <c r="BC40" i="9"/>
  <c r="G562" i="9"/>
  <c r="O107" i="9"/>
  <c r="G334" i="9"/>
  <c r="O155" i="9"/>
  <c r="G655" i="9"/>
  <c r="G477" i="9"/>
  <c r="AE97" i="9"/>
  <c r="G217" i="9"/>
  <c r="G214" i="9"/>
  <c r="AE78" i="9"/>
  <c r="AE50" i="9"/>
  <c r="G251" i="9"/>
  <c r="AE61" i="9"/>
  <c r="O159" i="9"/>
  <c r="G114" i="9"/>
  <c r="G650" i="9"/>
  <c r="O202" i="9"/>
  <c r="G293" i="9"/>
  <c r="O178" i="9"/>
  <c r="O191" i="9"/>
  <c r="O72" i="9"/>
  <c r="G554" i="9"/>
  <c r="G100" i="9"/>
  <c r="AE383" i="9"/>
  <c r="G287" i="9"/>
  <c r="G401" i="9"/>
  <c r="AM95" i="9"/>
  <c r="AE26" i="9"/>
  <c r="O24" i="9"/>
  <c r="W24" i="9"/>
  <c r="AE162" i="9"/>
  <c r="AE379" i="9"/>
  <c r="AE411" i="9"/>
  <c r="G97" i="9"/>
  <c r="G512" i="9"/>
  <c r="O143" i="9"/>
  <c r="O147" i="9"/>
  <c r="O81" i="9"/>
  <c r="AE189" i="9"/>
  <c r="AE228" i="9"/>
  <c r="G169" i="9"/>
  <c r="O130" i="9"/>
  <c r="AU166" i="9"/>
  <c r="AM157" i="9"/>
  <c r="G607" i="9"/>
  <c r="G268" i="9"/>
  <c r="G48" i="9"/>
  <c r="G390" i="9"/>
  <c r="G396" i="9"/>
  <c r="G361" i="9"/>
  <c r="G81" i="9"/>
  <c r="G455" i="9"/>
  <c r="G667" i="9"/>
  <c r="O193" i="9"/>
  <c r="G567" i="9"/>
  <c r="AE380" i="9"/>
  <c r="AE241" i="9"/>
  <c r="O201" i="9"/>
  <c r="O195" i="9"/>
  <c r="W87" i="9"/>
  <c r="O156" i="9"/>
  <c r="G676" i="9"/>
  <c r="G39" i="9"/>
  <c r="O132" i="9"/>
  <c r="G31" i="9"/>
  <c r="G219" i="9"/>
  <c r="AE339" i="9"/>
  <c r="O208" i="9"/>
  <c r="G284" i="9"/>
  <c r="G466" i="9"/>
  <c r="O65" i="9"/>
  <c r="AE129" i="9"/>
  <c r="G65" i="9"/>
  <c r="G348" i="9"/>
  <c r="G245" i="9"/>
  <c r="AE340" i="9"/>
  <c r="AU102" i="9"/>
  <c r="O128" i="9"/>
  <c r="G242" i="9"/>
  <c r="AE138" i="9"/>
  <c r="O98" i="9"/>
  <c r="G498" i="9"/>
  <c r="AE85" i="9"/>
  <c r="G103" i="9"/>
  <c r="G422" i="9"/>
  <c r="AE27" i="9"/>
  <c r="G516" i="9"/>
  <c r="G312" i="9"/>
  <c r="O88" i="9"/>
  <c r="AE300" i="9"/>
  <c r="O59" i="9"/>
  <c r="W81" i="9"/>
  <c r="AE117" i="9"/>
  <c r="G156" i="9"/>
  <c r="G559" i="9"/>
  <c r="O50" i="9"/>
  <c r="G362" i="9"/>
  <c r="G308" i="9"/>
  <c r="G301" i="9"/>
  <c r="W45" i="9"/>
  <c r="O70" i="9"/>
  <c r="G142" i="9"/>
  <c r="AE374" i="9"/>
  <c r="G623" i="9"/>
  <c r="G423" i="9"/>
  <c r="O54" i="9"/>
  <c r="O200" i="9"/>
  <c r="G274" i="9"/>
  <c r="AE68" i="9"/>
  <c r="O38" i="9"/>
  <c r="W35" i="9"/>
  <c r="G550" i="9"/>
  <c r="G38" i="9"/>
  <c r="AM182" i="9"/>
  <c r="G654" i="9"/>
  <c r="O44" i="9"/>
  <c r="G336" i="9"/>
  <c r="G172" i="9"/>
  <c r="G384" i="9"/>
  <c r="AE329" i="9"/>
  <c r="AE22" i="9"/>
  <c r="AU23" i="9"/>
  <c r="G524" i="9"/>
  <c r="O163" i="9"/>
  <c r="G72" i="9"/>
  <c r="G493" i="9"/>
  <c r="O174" i="9"/>
  <c r="G76" i="9"/>
  <c r="O207" i="9"/>
  <c r="G522" i="9"/>
  <c r="O118" i="9"/>
  <c r="O153" i="9"/>
  <c r="G600" i="9"/>
  <c r="AE209" i="9"/>
  <c r="G503" i="9"/>
  <c r="G395" i="9"/>
  <c r="G371" i="9"/>
  <c r="G431" i="9"/>
  <c r="G415" i="9"/>
  <c r="O136" i="9"/>
  <c r="G353" i="9"/>
  <c r="G406" i="9"/>
  <c r="G643" i="9"/>
  <c r="O45" i="9"/>
  <c r="G590" i="9"/>
  <c r="O203" i="9"/>
  <c r="G513" i="9"/>
  <c r="AE409" i="9"/>
  <c r="G499" i="9"/>
  <c r="G440" i="9"/>
  <c r="AE29" i="9"/>
  <c r="BC488" i="9"/>
  <c r="G382" i="9"/>
  <c r="O164" i="9"/>
  <c r="W55" i="9"/>
  <c r="W28" i="9"/>
  <c r="O179" i="9"/>
  <c r="AU117" i="9"/>
  <c r="W46" i="9"/>
  <c r="AE213" i="9"/>
  <c r="G358" i="9"/>
  <c r="W65" i="9"/>
  <c r="G143" i="9"/>
  <c r="G189" i="9"/>
  <c r="AE351" i="9"/>
  <c r="AE147" i="9"/>
  <c r="AM167" i="9"/>
  <c r="G433" i="9"/>
  <c r="O110" i="9"/>
  <c r="G551" i="9"/>
  <c r="G509" i="9"/>
  <c r="G665" i="9"/>
  <c r="AU119" i="9"/>
  <c r="AE365" i="9"/>
  <c r="G215" i="9"/>
  <c r="G74" i="9"/>
  <c r="G383" i="9"/>
  <c r="G204" i="9"/>
  <c r="G133" i="9"/>
  <c r="G448" i="9"/>
  <c r="G75" i="9"/>
  <c r="G511" i="9"/>
  <c r="W50" i="9"/>
  <c r="G302" i="9"/>
  <c r="G177" i="9"/>
  <c r="W76" i="9"/>
  <c r="G193" i="9"/>
  <c r="G188" i="9"/>
  <c r="G451" i="9"/>
  <c r="G351" i="9"/>
  <c r="G617" i="9"/>
  <c r="AE211" i="9"/>
  <c r="O30" i="9"/>
  <c r="O194" i="9"/>
  <c r="AE52" i="9"/>
  <c r="G108" i="9"/>
  <c r="AU205" i="9"/>
  <c r="AU49" i="9"/>
  <c r="G374" i="9"/>
  <c r="O36" i="9"/>
  <c r="AE363" i="9"/>
  <c r="AE95" i="9"/>
  <c r="G53" i="9"/>
  <c r="O173" i="9"/>
  <c r="G66" i="9"/>
  <c r="G288" i="9"/>
  <c r="O180" i="9"/>
  <c r="G464" i="9"/>
  <c r="G556" i="9"/>
  <c r="W66" i="9"/>
  <c r="W72" i="9"/>
  <c r="AE343" i="9"/>
  <c r="AE239" i="9"/>
  <c r="G378" i="9"/>
  <c r="O56" i="9"/>
  <c r="G594" i="9"/>
  <c r="AE332" i="9"/>
  <c r="AE57" i="9"/>
  <c r="G216" i="9"/>
  <c r="AE223" i="9"/>
  <c r="G144" i="9"/>
  <c r="O58" i="9"/>
  <c r="G255" i="9"/>
  <c r="AM59" i="9"/>
  <c r="G388" i="9"/>
  <c r="G192" i="9"/>
  <c r="G320" i="9"/>
  <c r="W33" i="9"/>
  <c r="W59" i="9"/>
  <c r="G483" i="9"/>
  <c r="AE199" i="9"/>
  <c r="AE74" i="9"/>
  <c r="W90" i="9"/>
  <c r="G546" i="9"/>
  <c r="G198" i="9"/>
  <c r="AE93" i="9"/>
  <c r="O112" i="9"/>
  <c r="AM31" i="9"/>
  <c r="AE306" i="9"/>
  <c r="AE145" i="9"/>
  <c r="G352" i="9"/>
  <c r="G645" i="9"/>
  <c r="W62" i="9"/>
  <c r="O190" i="9"/>
  <c r="W52" i="9"/>
  <c r="W83" i="9"/>
  <c r="G180" i="9"/>
  <c r="G208" i="9"/>
  <c r="O115" i="9"/>
  <c r="AE69" i="9"/>
  <c r="O149" i="9"/>
  <c r="G387" i="9"/>
  <c r="G385" i="9"/>
  <c r="W51" i="9"/>
  <c r="AE220" i="9"/>
  <c r="AE183" i="9"/>
  <c r="O31" i="9"/>
  <c r="G159" i="9"/>
  <c r="G321" i="9"/>
  <c r="AE185" i="9"/>
  <c r="O106" i="9"/>
  <c r="AE120" i="9"/>
  <c r="G324" i="9"/>
  <c r="G182" i="9"/>
  <c r="O182" i="9"/>
  <c r="G191" i="9"/>
  <c r="O168" i="9"/>
  <c r="BC206" i="9"/>
  <c r="G22" i="9"/>
  <c r="G59" i="9"/>
  <c r="AE177" i="9"/>
  <c r="W53" i="9"/>
  <c r="AE321" i="9"/>
  <c r="G397" i="9"/>
  <c r="W67" i="9"/>
  <c r="O189" i="9"/>
  <c r="AE392" i="9"/>
  <c r="G113" i="9"/>
  <c r="AE202" i="9"/>
  <c r="G647" i="9"/>
  <c r="G500" i="9"/>
  <c r="AE303" i="9"/>
  <c r="O46" i="9"/>
  <c r="G71" i="9"/>
  <c r="G218" i="9"/>
  <c r="O139" i="9"/>
  <c r="AE417" i="9"/>
  <c r="AU184" i="9"/>
  <c r="G561" i="9"/>
  <c r="G30" i="9"/>
  <c r="AE144" i="9"/>
  <c r="O138" i="9"/>
  <c r="O68" i="9"/>
  <c r="G521" i="9"/>
  <c r="G389" i="9"/>
  <c r="AE336" i="9"/>
  <c r="G460" i="9"/>
  <c r="AE316" i="9"/>
  <c r="AE231" i="9"/>
  <c r="W43" i="9"/>
  <c r="G28" i="9"/>
  <c r="G333" i="9"/>
  <c r="O92" i="9"/>
  <c r="AE368" i="9"/>
  <c r="G150" i="9"/>
  <c r="AE214" i="9"/>
  <c r="G449" i="9"/>
  <c r="G476" i="9"/>
  <c r="G326" i="9"/>
  <c r="W92" i="9"/>
  <c r="G622" i="9"/>
  <c r="G610" i="9"/>
  <c r="G588" i="9"/>
  <c r="G96" i="9"/>
  <c r="G447" i="9"/>
  <c r="G229" i="9"/>
  <c r="G270" i="9"/>
  <c r="G322" i="9"/>
  <c r="G633" i="9"/>
  <c r="AE32" i="9"/>
  <c r="O197" i="9"/>
  <c r="O41" i="9"/>
  <c r="G571" i="9"/>
  <c r="AE33" i="9"/>
  <c r="G24" i="9"/>
  <c r="AE130" i="9"/>
  <c r="O48" i="9"/>
  <c r="G544" i="9"/>
  <c r="AE326" i="9"/>
  <c r="W68" i="9"/>
  <c r="O95" i="9"/>
  <c r="G206" i="9"/>
  <c r="G246" i="9"/>
  <c r="AE180" i="9"/>
  <c r="W38" i="9"/>
  <c r="G275" i="9"/>
  <c r="G267" i="9"/>
  <c r="AE310" i="9"/>
  <c r="G46" i="9"/>
  <c r="AE153" i="9"/>
  <c r="O22" i="9"/>
  <c r="G420" i="9"/>
  <c r="AE227" i="9"/>
  <c r="AM118" i="9"/>
  <c r="AM145" i="9"/>
  <c r="G335" i="9"/>
  <c r="O69" i="9"/>
  <c r="G553" i="9"/>
  <c r="AE253" i="9"/>
  <c r="W88" i="9"/>
  <c r="O141" i="9"/>
  <c r="G672" i="9"/>
  <c r="G454" i="9"/>
  <c r="AE342" i="9"/>
  <c r="O145" i="9"/>
  <c r="AE88" i="9"/>
  <c r="G122" i="9"/>
  <c r="O187" i="9"/>
  <c r="AU192" i="9"/>
  <c r="G629" i="9"/>
  <c r="G116" i="9"/>
  <c r="G631" i="9"/>
  <c r="G426" i="9"/>
  <c r="O205" i="9"/>
  <c r="G201" i="9"/>
  <c r="AE424" i="9"/>
  <c r="W29" i="9"/>
  <c r="G355" i="9"/>
  <c r="AE23" i="9"/>
  <c r="O64" i="9"/>
  <c r="G257" i="9"/>
  <c r="AE182" i="9"/>
  <c r="G510" i="9"/>
  <c r="W39" i="9"/>
  <c r="O87" i="9"/>
  <c r="O177" i="9"/>
  <c r="O51" i="9"/>
  <c r="O148" i="9"/>
  <c r="G663" i="9"/>
  <c r="G394" i="9"/>
  <c r="AE355" i="9"/>
  <c r="AE114" i="9"/>
  <c r="G393" i="9"/>
  <c r="O114" i="9"/>
  <c r="AE275" i="9"/>
  <c r="G424" i="9"/>
  <c r="O124" i="9"/>
  <c r="G489" i="9"/>
  <c r="G547" i="9"/>
  <c r="BC489" i="9"/>
  <c r="O29" i="9"/>
  <c r="O109" i="9"/>
  <c r="G136" i="9"/>
  <c r="W86" i="9"/>
  <c r="AE418" i="9"/>
  <c r="AU148" i="9"/>
  <c r="G179" i="9"/>
  <c r="G84" i="9"/>
  <c r="W61" i="9"/>
  <c r="AE354" i="9"/>
  <c r="O39" i="9"/>
  <c r="G32" i="9"/>
  <c r="AM160" i="9"/>
  <c r="G368" i="9"/>
  <c r="G601" i="9"/>
  <c r="W25" i="9"/>
  <c r="O76" i="9"/>
  <c r="G183" i="9"/>
  <c r="W23" i="9"/>
  <c r="G90" i="9"/>
  <c r="G330" i="9"/>
  <c r="O160" i="9"/>
  <c r="O91" i="9"/>
  <c r="AE49" i="9"/>
  <c r="G147" i="9"/>
  <c r="O34" i="9"/>
  <c r="G44" i="9"/>
  <c r="G263" i="9"/>
  <c r="AE135" i="9"/>
  <c r="AU38" i="9"/>
  <c r="W48" i="9"/>
  <c r="G579" i="9"/>
  <c r="AE237" i="9"/>
  <c r="G578" i="9"/>
  <c r="G459" i="9"/>
  <c r="O105" i="9"/>
  <c r="G124" i="9"/>
  <c r="G465" i="9"/>
  <c r="G240" i="9"/>
  <c r="G446" i="9"/>
  <c r="G344" i="9"/>
  <c r="O74" i="9"/>
  <c r="G608" i="9"/>
  <c r="G614" i="9"/>
  <c r="W71" i="9"/>
  <c r="G131" i="9"/>
  <c r="G634" i="9"/>
  <c r="BC118" i="9"/>
  <c r="BK93" i="9"/>
  <c r="AE350" i="9"/>
  <c r="W84" i="9"/>
  <c r="AE178" i="9"/>
  <c r="AM130" i="9"/>
  <c r="AE171" i="9"/>
  <c r="AM86" i="9"/>
  <c r="AE131" i="9"/>
  <c r="AM141" i="9"/>
  <c r="BC303" i="9"/>
  <c r="AU217" i="9"/>
  <c r="AU64" i="9"/>
  <c r="BC109" i="9"/>
  <c r="BC286" i="9"/>
  <c r="BC135" i="9"/>
  <c r="AM47" i="9"/>
  <c r="AM37" i="9"/>
  <c r="AM111" i="9"/>
  <c r="BC158" i="9"/>
  <c r="BC422" i="9"/>
  <c r="AE218" i="9"/>
  <c r="AE111" i="9"/>
  <c r="AM70" i="9"/>
  <c r="BC458" i="9"/>
  <c r="BC245" i="9"/>
  <c r="AM82" i="9"/>
  <c r="AM183" i="9"/>
  <c r="AE258" i="9"/>
  <c r="AE271" i="9"/>
  <c r="AE425" i="9"/>
  <c r="BK284" i="9"/>
  <c r="AM139" i="9"/>
  <c r="AU123" i="9"/>
  <c r="BC343" i="9"/>
  <c r="BC93" i="9"/>
  <c r="AM41" i="9"/>
  <c r="AU159" i="9"/>
  <c r="AE99" i="9"/>
  <c r="BC49" i="9"/>
  <c r="AE42" i="9"/>
  <c r="AE357" i="9"/>
  <c r="AE158" i="9"/>
  <c r="AE54" i="9"/>
  <c r="BC151" i="9"/>
  <c r="BC487" i="9"/>
  <c r="AM45" i="9"/>
  <c r="AU47" i="9"/>
  <c r="G457" i="9"/>
  <c r="AE348" i="9"/>
  <c r="AM65" i="9"/>
  <c r="AM152" i="9"/>
  <c r="AU65" i="9"/>
  <c r="BC166" i="9"/>
  <c r="AU154" i="9"/>
  <c r="AU31" i="9"/>
  <c r="AU80" i="9"/>
  <c r="O204" i="9"/>
  <c r="BC392" i="9"/>
  <c r="BC435" i="9"/>
  <c r="AU198" i="9"/>
  <c r="AE150" i="9"/>
  <c r="BC189" i="9"/>
  <c r="AU193" i="9"/>
  <c r="AE201" i="9"/>
  <c r="AE414" i="9"/>
  <c r="AE390" i="9"/>
  <c r="G63" i="9"/>
  <c r="AE113" i="9"/>
  <c r="AE58" i="9"/>
  <c r="AM38" i="9"/>
  <c r="AE137" i="9"/>
  <c r="AE309" i="9"/>
  <c r="AM93" i="9"/>
  <c r="AU147" i="9"/>
  <c r="AU188" i="9"/>
  <c r="AM85" i="9"/>
  <c r="AE381" i="9"/>
  <c r="AU143" i="9"/>
  <c r="BC108" i="9"/>
  <c r="BC284" i="9"/>
  <c r="AM44" i="9"/>
  <c r="AM172" i="9"/>
  <c r="BC425" i="9"/>
  <c r="AU180" i="9"/>
  <c r="AE48" i="9"/>
  <c r="O171" i="9"/>
  <c r="AM132" i="9"/>
  <c r="AU163" i="9"/>
  <c r="BC383" i="9"/>
  <c r="AM124" i="9"/>
  <c r="AU94" i="9"/>
  <c r="AU75" i="9"/>
  <c r="BC329" i="9"/>
  <c r="BC499" i="9"/>
  <c r="AE397" i="9"/>
  <c r="BC121" i="9"/>
  <c r="AE106" i="9"/>
  <c r="BC351" i="9"/>
  <c r="AM25" i="9"/>
  <c r="AE334" i="9"/>
  <c r="BC409" i="9"/>
  <c r="AU191" i="9"/>
  <c r="AU174" i="9"/>
  <c r="AE224" i="9"/>
  <c r="AU100" i="9"/>
  <c r="AE245" i="9"/>
  <c r="AE203" i="9"/>
  <c r="AU50" i="9"/>
  <c r="BK90" i="9"/>
  <c r="BK399" i="9"/>
  <c r="G587" i="9"/>
  <c r="AE302" i="9"/>
  <c r="O57" i="9"/>
  <c r="AE330" i="9"/>
  <c r="AM171" i="9"/>
  <c r="BC262" i="9"/>
  <c r="BK38" i="9"/>
  <c r="AE288" i="9"/>
  <c r="AM162" i="9"/>
  <c r="AM156" i="9"/>
  <c r="G536" i="9"/>
  <c r="AE318" i="9"/>
  <c r="AE152" i="9"/>
  <c r="BC147" i="9"/>
  <c r="AU139" i="9"/>
  <c r="BC170" i="9"/>
  <c r="BC279" i="9"/>
  <c r="AM43" i="9"/>
  <c r="AM39" i="9"/>
  <c r="AU195" i="9"/>
  <c r="AM68" i="9"/>
  <c r="BC337" i="9"/>
  <c r="BK127" i="9"/>
  <c r="AM101" i="9"/>
  <c r="AM79" i="9"/>
  <c r="AU113" i="9"/>
  <c r="G271" i="9"/>
  <c r="AE72" i="9"/>
  <c r="AU77" i="9"/>
  <c r="AM33" i="9"/>
  <c r="AM89" i="9"/>
  <c r="AM69" i="9"/>
  <c r="BC231" i="9"/>
  <c r="BC270" i="9"/>
  <c r="AM120" i="9"/>
  <c r="AU25" i="9"/>
  <c r="AE116" i="9"/>
  <c r="AU138" i="9"/>
  <c r="AU210" i="9"/>
  <c r="AU183" i="9"/>
  <c r="BK41" i="9"/>
  <c r="BC133" i="9"/>
  <c r="AE406" i="9"/>
  <c r="AU60" i="9"/>
  <c r="AE386" i="9"/>
  <c r="AM27" i="9"/>
  <c r="AU169" i="9"/>
  <c r="BK36" i="9"/>
  <c r="AM155" i="9"/>
  <c r="BK84" i="9"/>
  <c r="AU54" i="9"/>
  <c r="AM29" i="9"/>
  <c r="AU213" i="9"/>
  <c r="AE40" i="9"/>
  <c r="AE346" i="9"/>
  <c r="AM78" i="9"/>
  <c r="AU91" i="9"/>
  <c r="AU211" i="9"/>
  <c r="AU199" i="9"/>
  <c r="AU110" i="9"/>
  <c r="AE328" i="9"/>
  <c r="BC253" i="9"/>
  <c r="AU33" i="9"/>
  <c r="AU219" i="9"/>
  <c r="AM42" i="9"/>
  <c r="AU135" i="9"/>
  <c r="AM137" i="9"/>
  <c r="AE272" i="9"/>
  <c r="AE301" i="9"/>
  <c r="AE53" i="9"/>
  <c r="AE62" i="9"/>
  <c r="BC423" i="9"/>
  <c r="AE296" i="9"/>
  <c r="AU181" i="9"/>
  <c r="AU136" i="9"/>
  <c r="G111" i="9"/>
  <c r="AU37" i="9"/>
  <c r="BC123" i="9"/>
  <c r="O157" i="9"/>
  <c r="AU133" i="9"/>
  <c r="BC38" i="9"/>
  <c r="BK407" i="9"/>
  <c r="G428" i="9"/>
  <c r="W60" i="9"/>
  <c r="AU208" i="9"/>
  <c r="AU171" i="9"/>
  <c r="BC267" i="9"/>
  <c r="BC386" i="9"/>
  <c r="AE293" i="9"/>
  <c r="AU172" i="9"/>
  <c r="AM146" i="9"/>
  <c r="BK359" i="9"/>
  <c r="AE429" i="9"/>
  <c r="AE36" i="9"/>
  <c r="AM72" i="9"/>
  <c r="G627" i="9"/>
  <c r="BC327" i="9"/>
  <c r="AE170" i="9"/>
  <c r="AE59" i="9"/>
  <c r="AE274" i="9"/>
  <c r="AU141" i="9"/>
  <c r="AU84" i="9"/>
  <c r="AM91" i="9"/>
  <c r="AU215" i="9"/>
  <c r="BC484" i="9"/>
  <c r="BK171" i="9"/>
  <c r="AU170" i="9"/>
  <c r="AU105" i="9"/>
  <c r="AE266" i="9"/>
  <c r="AE294" i="9"/>
  <c r="AM96" i="9"/>
  <c r="BC42" i="9"/>
  <c r="AE317" i="9"/>
  <c r="AU44" i="9"/>
  <c r="AE254" i="9"/>
  <c r="BC178" i="9"/>
  <c r="AU204" i="9"/>
  <c r="AE197" i="9"/>
  <c r="BC395" i="9"/>
  <c r="AE109" i="9"/>
  <c r="AU51" i="9"/>
  <c r="AU40" i="9"/>
  <c r="AU76" i="9"/>
  <c r="AE269" i="9"/>
  <c r="AE160" i="9"/>
  <c r="BC308" i="9"/>
  <c r="BC51" i="9"/>
  <c r="O140" i="9"/>
  <c r="G366" i="9"/>
  <c r="G399" i="9"/>
  <c r="AE44" i="9"/>
  <c r="BC36" i="9"/>
  <c r="AE286" i="9"/>
  <c r="BC475" i="9"/>
  <c r="AU224" i="9"/>
  <c r="BC116" i="9"/>
  <c r="BC363" i="9"/>
  <c r="AU175" i="9"/>
  <c r="AU103" i="9"/>
  <c r="AU29" i="9"/>
  <c r="BK205" i="9"/>
  <c r="AU220" i="9"/>
  <c r="AE156" i="9"/>
  <c r="AM159" i="9"/>
  <c r="AE168" i="9"/>
  <c r="AM128" i="9"/>
  <c r="BC37" i="9"/>
  <c r="AE56" i="9"/>
  <c r="BK382" i="9"/>
  <c r="BC232" i="9"/>
  <c r="AM121" i="9"/>
  <c r="BC331" i="9"/>
  <c r="AE402" i="9"/>
  <c r="AE265" i="9"/>
  <c r="AM74" i="9"/>
  <c r="BK128" i="9"/>
  <c r="AU185" i="9"/>
  <c r="AM105" i="9"/>
  <c r="AE366" i="9"/>
  <c r="BC233" i="9"/>
  <c r="AU221" i="9"/>
  <c r="AM125" i="9"/>
  <c r="BC155" i="9"/>
  <c r="AE236" i="9"/>
  <c r="AE174" i="9"/>
  <c r="AU69" i="9"/>
  <c r="AE64" i="9"/>
  <c r="BC335" i="9"/>
  <c r="AE327" i="9"/>
  <c r="G118" i="9"/>
  <c r="BC426" i="9"/>
  <c r="AM129" i="9"/>
  <c r="AM98" i="9"/>
  <c r="AE393" i="9"/>
  <c r="AE395" i="9"/>
  <c r="BC477" i="9"/>
  <c r="BC429" i="9"/>
  <c r="AE126" i="9"/>
  <c r="AE273" i="9"/>
  <c r="AE83" i="9"/>
  <c r="AU222" i="9"/>
  <c r="AM30" i="9"/>
  <c r="AM104" i="9"/>
  <c r="BK63" i="9"/>
  <c r="AE146" i="9"/>
  <c r="AE360" i="9"/>
  <c r="AE207" i="9"/>
  <c r="AE173" i="9"/>
  <c r="AU189" i="9"/>
  <c r="BK421" i="9"/>
  <c r="BC115" i="9"/>
  <c r="AM150" i="9"/>
  <c r="AU109" i="9"/>
  <c r="G265" i="9"/>
  <c r="AE389" i="9"/>
  <c r="AM181" i="9"/>
  <c r="BC396" i="9"/>
  <c r="AU223" i="9"/>
  <c r="BC209" i="9"/>
  <c r="AM77" i="9"/>
  <c r="BC354" i="9"/>
  <c r="AE70" i="9"/>
  <c r="AU126" i="9"/>
  <c r="BK57" i="9"/>
  <c r="W37" i="9"/>
  <c r="G439" i="9"/>
  <c r="G674" i="9"/>
  <c r="AU85" i="9"/>
  <c r="BC137" i="9"/>
  <c r="AU46" i="9"/>
  <c r="O27" i="9"/>
  <c r="AU194" i="9"/>
  <c r="AE264" i="9"/>
  <c r="G185" i="9"/>
  <c r="AE37" i="9"/>
  <c r="AM66" i="9"/>
  <c r="AM90" i="9"/>
  <c r="BC483" i="9"/>
  <c r="AE385" i="9"/>
  <c r="AE118" i="9"/>
  <c r="AE278" i="9"/>
  <c r="BC463" i="9"/>
  <c r="AE405" i="9"/>
  <c r="AE337" i="9"/>
  <c r="AM23" i="9"/>
  <c r="AE28" i="9"/>
  <c r="AU173" i="9"/>
  <c r="BK123" i="9"/>
  <c r="AU36" i="9"/>
  <c r="AE222" i="9"/>
  <c r="BC185" i="9"/>
  <c r="AM117" i="9"/>
  <c r="AU81" i="9"/>
  <c r="AM154" i="9"/>
  <c r="G528" i="9"/>
  <c r="AM102" i="9"/>
  <c r="AM97" i="9"/>
  <c r="AM136" i="9"/>
  <c r="AU156" i="9"/>
  <c r="AE361" i="9"/>
  <c r="AE60" i="9"/>
  <c r="BK406" i="9"/>
  <c r="AU79" i="9"/>
  <c r="AU187" i="9"/>
  <c r="AU104" i="9"/>
  <c r="O196" i="9"/>
  <c r="BC225" i="9"/>
  <c r="AU63" i="9"/>
  <c r="BK397" i="9"/>
  <c r="G307" i="9"/>
  <c r="G492" i="9"/>
  <c r="W27" i="9"/>
  <c r="AE384" i="9"/>
  <c r="AE195" i="9"/>
  <c r="AE364" i="9"/>
  <c r="AE181" i="9"/>
  <c r="AE191" i="9"/>
  <c r="BC480" i="9"/>
  <c r="AU212" i="9"/>
  <c r="BC222" i="9"/>
  <c r="AE246" i="9"/>
  <c r="AE371" i="9"/>
  <c r="AE81" i="9"/>
  <c r="AU225" i="9"/>
  <c r="AU61" i="9"/>
  <c r="AM83" i="9"/>
  <c r="AU146" i="9"/>
  <c r="BC414" i="9"/>
  <c r="BC408" i="9"/>
  <c r="AM174" i="9"/>
  <c r="BK119" i="9"/>
  <c r="BK179" i="9"/>
  <c r="AE276" i="9"/>
  <c r="G432" i="9"/>
  <c r="AE89" i="9"/>
  <c r="G418" i="9"/>
  <c r="G376" i="9"/>
  <c r="AE75" i="9"/>
  <c r="G496" i="9"/>
  <c r="AE104" i="9"/>
  <c r="AE166" i="9"/>
  <c r="G535" i="9"/>
  <c r="AE234" i="9"/>
  <c r="G273" i="9"/>
  <c r="G514" i="9"/>
  <c r="W77" i="9"/>
  <c r="AE151" i="9"/>
  <c r="G411" i="9"/>
  <c r="G57" i="9"/>
  <c r="W40" i="9"/>
  <c r="G530" i="9"/>
  <c r="O150" i="9"/>
  <c r="G491" i="9"/>
  <c r="AE155" i="9"/>
  <c r="W34" i="9"/>
  <c r="G574" i="9"/>
  <c r="AE345" i="9"/>
  <c r="AM71" i="9"/>
  <c r="BC333" i="9"/>
  <c r="BC194" i="9"/>
  <c r="AU153" i="9"/>
  <c r="AU137" i="9"/>
  <c r="AE367" i="9"/>
  <c r="AM166" i="9"/>
  <c r="BC26" i="9"/>
  <c r="BC34" i="9"/>
  <c r="AE249" i="9"/>
  <c r="AE285" i="9"/>
  <c r="AM81" i="9"/>
  <c r="AE335" i="9"/>
  <c r="AE212" i="9"/>
  <c r="BC310" i="9"/>
  <c r="BK326" i="9"/>
  <c r="AE94" i="9"/>
  <c r="BC462" i="9"/>
  <c r="AU145" i="9"/>
  <c r="AU71" i="9"/>
  <c r="AU132" i="9"/>
  <c r="AM147" i="9"/>
  <c r="BC220" i="9"/>
  <c r="AU90" i="9"/>
  <c r="AE41" i="9"/>
  <c r="AE428" i="9"/>
  <c r="AE291" i="9"/>
  <c r="BC175" i="9"/>
  <c r="AE416" i="9"/>
  <c r="AU190" i="9"/>
  <c r="AE263" i="9"/>
  <c r="BC242" i="9"/>
  <c r="AE43" i="9"/>
  <c r="BC318" i="9"/>
  <c r="AM173" i="9"/>
  <c r="AM80" i="9"/>
  <c r="AM106" i="9"/>
  <c r="AM53" i="9"/>
  <c r="AE134" i="9"/>
  <c r="AU83" i="9"/>
  <c r="BC86" i="9"/>
  <c r="BC160" i="9"/>
  <c r="BC163" i="9"/>
  <c r="AM32" i="9"/>
  <c r="AE107" i="9"/>
  <c r="AM75" i="9"/>
  <c r="O199" i="9"/>
  <c r="AE47" i="9"/>
  <c r="AU176" i="9"/>
  <c r="AM57" i="9"/>
  <c r="AE192" i="9"/>
  <c r="AM176" i="9"/>
  <c r="AE295" i="9"/>
  <c r="BC142" i="9"/>
  <c r="AE51" i="9"/>
  <c r="AM55" i="9"/>
  <c r="AE167" i="9"/>
  <c r="AM127" i="9"/>
  <c r="AM84" i="9"/>
  <c r="BC132" i="9"/>
  <c r="BC493" i="9"/>
  <c r="G359" i="9"/>
  <c r="AE149" i="9"/>
  <c r="G596" i="9"/>
  <c r="BC254" i="9"/>
  <c r="AM126" i="9"/>
  <c r="AU57" i="9"/>
  <c r="AU162" i="9"/>
  <c r="AE165" i="9"/>
  <c r="AE143" i="9"/>
  <c r="W36" i="9"/>
  <c r="AU160" i="9"/>
  <c r="AU130" i="9"/>
  <c r="AU152" i="9"/>
  <c r="AU86" i="9"/>
  <c r="AU178" i="9"/>
  <c r="AE407" i="9"/>
  <c r="BC311" i="9"/>
  <c r="BC83" i="9"/>
  <c r="AE142" i="9"/>
  <c r="AU39" i="9"/>
  <c r="BK208" i="9"/>
  <c r="AE399" i="9"/>
  <c r="AE221" i="9"/>
  <c r="BC454" i="9"/>
  <c r="AE80" i="9"/>
  <c r="AU26" i="9"/>
  <c r="BK151" i="9"/>
  <c r="AE148" i="9"/>
  <c r="AE25" i="9"/>
  <c r="AE305" i="9"/>
  <c r="AU87" i="9"/>
  <c r="AE125" i="9"/>
  <c r="AM64" i="9"/>
  <c r="AE141" i="9"/>
  <c r="G128" i="9"/>
  <c r="AE196" i="9"/>
  <c r="AU22" i="9"/>
  <c r="AU97" i="9"/>
  <c r="AU131" i="9"/>
  <c r="AE311" i="9"/>
  <c r="BC325" i="9"/>
  <c r="BC54" i="9"/>
  <c r="AE233" i="9"/>
  <c r="AE270" i="9"/>
  <c r="BK411" i="9"/>
  <c r="W75" i="9"/>
  <c r="AE169" i="9"/>
  <c r="O79" i="9"/>
  <c r="AU74" i="9"/>
  <c r="AE119" i="9"/>
  <c r="BC436" i="9"/>
  <c r="AM153" i="9"/>
  <c r="BC294" i="9"/>
  <c r="AM151" i="9"/>
  <c r="AM34" i="9"/>
  <c r="AU218" i="9"/>
  <c r="BC397" i="9"/>
  <c r="AE121" i="9"/>
  <c r="AM63" i="9"/>
  <c r="AE299" i="9"/>
  <c r="BC24" i="9"/>
  <c r="AE31" i="9"/>
  <c r="AE412" i="9"/>
  <c r="AM28" i="9"/>
  <c r="AU129" i="9"/>
  <c r="AM110" i="9"/>
  <c r="BC268" i="9"/>
  <c r="BK241" i="9"/>
  <c r="AE232" i="9"/>
  <c r="O108" i="9"/>
  <c r="G523" i="9"/>
  <c r="G210" i="9"/>
  <c r="W58" i="9"/>
  <c r="G43" i="9"/>
  <c r="G328" i="9"/>
  <c r="AE404" i="9"/>
  <c r="O55" i="9"/>
  <c r="AE349" i="9"/>
  <c r="AE297" i="9"/>
  <c r="G599" i="9"/>
  <c r="AU158" i="9"/>
  <c r="BC50" i="9"/>
  <c r="BC183" i="9"/>
  <c r="AE154" i="9"/>
  <c r="AU92" i="9"/>
  <c r="AU186" i="9"/>
  <c r="BC141" i="9"/>
  <c r="AE251" i="9"/>
  <c r="AU30" i="9"/>
  <c r="BK331" i="9"/>
  <c r="AU99" i="9"/>
  <c r="AE96" i="9"/>
  <c r="AE359" i="9"/>
  <c r="AE188" i="9"/>
  <c r="AE244" i="9"/>
  <c r="AM177" i="9"/>
  <c r="BC66" i="9"/>
  <c r="AE307" i="9"/>
  <c r="AE216" i="9"/>
  <c r="BK378" i="9"/>
  <c r="AE82" i="9"/>
  <c r="AU96" i="9"/>
  <c r="AE210" i="9"/>
  <c r="O35" i="9"/>
  <c r="AU95" i="9"/>
  <c r="AU200" i="9"/>
  <c r="AE77" i="9"/>
  <c r="BC438" i="9"/>
  <c r="AE175" i="9"/>
  <c r="BC505" i="9"/>
  <c r="AU118" i="9"/>
  <c r="BC56" i="9"/>
  <c r="AE262" i="9"/>
  <c r="AE284" i="9"/>
  <c r="AE176" i="9"/>
  <c r="BC188" i="9"/>
  <c r="AU98" i="9"/>
  <c r="BK83" i="9"/>
  <c r="BC152" i="9"/>
  <c r="AU161" i="9"/>
  <c r="AM135" i="9"/>
  <c r="AE338" i="9"/>
  <c r="AE229" i="9"/>
  <c r="AE205" i="9"/>
  <c r="AE179" i="9"/>
  <c r="AM60" i="9"/>
  <c r="AE422" i="9"/>
  <c r="W54" i="9"/>
  <c r="AU56" i="9"/>
  <c r="AE387" i="9"/>
  <c r="AE398" i="9"/>
  <c r="BC356" i="9"/>
  <c r="BC309" i="9"/>
  <c r="AU144" i="9"/>
  <c r="BC176" i="9"/>
  <c r="AE289" i="9"/>
  <c r="AM67" i="9"/>
  <c r="AE230" i="9"/>
  <c r="AU42" i="9"/>
  <c r="AM61" i="9"/>
  <c r="AE208" i="9"/>
  <c r="BC283" i="9"/>
  <c r="AE157" i="9"/>
  <c r="O167" i="9"/>
  <c r="AM76" i="9"/>
  <c r="AU164" i="9"/>
  <c r="BC320" i="9"/>
  <c r="BK261" i="9"/>
  <c r="AM40" i="9"/>
  <c r="AM108" i="9"/>
  <c r="AM138" i="9"/>
  <c r="AU101" i="9"/>
  <c r="AM116" i="9"/>
  <c r="AM52" i="9"/>
  <c r="AM46" i="9"/>
  <c r="AE139" i="9"/>
  <c r="AU24" i="9"/>
  <c r="BC419" i="9"/>
  <c r="AU111" i="9"/>
  <c r="AE319" i="9"/>
  <c r="AM113" i="9"/>
  <c r="AU134" i="9"/>
  <c r="AE87" i="9"/>
  <c r="AM109" i="9"/>
  <c r="AE242" i="9"/>
  <c r="BK257" i="9"/>
  <c r="AE110" i="9"/>
  <c r="AU35" i="9"/>
  <c r="AE372" i="9"/>
  <c r="BC455" i="9"/>
  <c r="AE132" i="9"/>
  <c r="BC497" i="9"/>
  <c r="AE115" i="9"/>
  <c r="AM143" i="9"/>
  <c r="BC407" i="9"/>
  <c r="AM170" i="9"/>
  <c r="AE304" i="9"/>
  <c r="AU120" i="9"/>
  <c r="BC362" i="9"/>
  <c r="AM62" i="9"/>
  <c r="AM165" i="9"/>
  <c r="AU214" i="9"/>
  <c r="BC282" i="9"/>
  <c r="AM148" i="9"/>
  <c r="AU27" i="9"/>
  <c r="AM123" i="9"/>
  <c r="G410" i="9"/>
  <c r="O162" i="9"/>
  <c r="G417" i="9"/>
  <c r="O25" i="9"/>
  <c r="AU140" i="9"/>
  <c r="AM49" i="9"/>
  <c r="AE38" i="9"/>
  <c r="AM164" i="9"/>
  <c r="AU72" i="9"/>
  <c r="BC87" i="9"/>
  <c r="BC297" i="9"/>
  <c r="BC45" i="9"/>
  <c r="AU122" i="9"/>
  <c r="AU53" i="9"/>
  <c r="AU142" i="9"/>
  <c r="AE382" i="9"/>
  <c r="BC313" i="9"/>
  <c r="AU206" i="9"/>
  <c r="BC472" i="9"/>
  <c r="BC452" i="9"/>
  <c r="AE352" i="9"/>
  <c r="AU67" i="9"/>
  <c r="BS134" i="9"/>
  <c r="BC370" i="9"/>
  <c r="AU124" i="9"/>
  <c r="AE187" i="9"/>
  <c r="BC375" i="9"/>
  <c r="AU34" i="9"/>
  <c r="AM99" i="9"/>
  <c r="AU127" i="9"/>
  <c r="BK194" i="9"/>
  <c r="AM26" i="9"/>
  <c r="AM175" i="9"/>
  <c r="AM115" i="9"/>
  <c r="AE403" i="9"/>
  <c r="W78" i="9"/>
  <c r="AM163" i="9"/>
  <c r="AM35" i="9"/>
  <c r="BC101" i="9"/>
  <c r="AE215" i="9"/>
  <c r="BC467" i="9"/>
  <c r="AU182" i="9"/>
  <c r="AE400" i="9"/>
  <c r="BC157" i="9"/>
  <c r="AU157" i="9"/>
  <c r="BC84" i="9"/>
  <c r="AU216" i="9"/>
  <c r="AE375" i="9"/>
  <c r="AU78" i="9"/>
  <c r="AU93" i="9"/>
  <c r="AE140" i="9"/>
  <c r="BK146" i="9"/>
  <c r="AM158" i="9"/>
  <c r="BC474" i="9"/>
  <c r="AU209" i="9"/>
  <c r="AU114" i="9"/>
  <c r="BC366" i="9"/>
  <c r="AE373" i="9"/>
  <c r="G298" i="9"/>
  <c r="AE45" i="9"/>
  <c r="AE71" i="9"/>
  <c r="BK28" i="9"/>
  <c r="AM119" i="9"/>
  <c r="AE198" i="9"/>
  <c r="BK233" i="9"/>
  <c r="AE225" i="9"/>
  <c r="AU43" i="9"/>
  <c r="AU196" i="9"/>
  <c r="O90" i="9"/>
  <c r="AM54" i="9"/>
  <c r="AU48" i="9"/>
  <c r="AU41" i="9"/>
  <c r="BC153" i="9"/>
  <c r="BC244" i="9"/>
  <c r="AE388" i="9"/>
  <c r="BC346" i="9"/>
  <c r="AM24" i="9"/>
  <c r="BC278" i="9"/>
  <c r="AM36" i="9"/>
  <c r="AM112" i="9"/>
  <c r="AE204" i="9"/>
  <c r="AU149" i="9"/>
  <c r="BK124" i="9"/>
  <c r="O120" i="9"/>
  <c r="G533" i="9"/>
  <c r="AE101" i="9"/>
  <c r="AE410" i="9"/>
  <c r="AM103" i="9"/>
  <c r="AE356" i="9"/>
  <c r="AE347" i="9"/>
  <c r="AE324" i="9"/>
  <c r="AE280" i="9"/>
  <c r="AM22" i="9"/>
  <c r="AU59" i="9"/>
  <c r="AE315" i="9"/>
  <c r="BC481" i="9"/>
  <c r="AU89" i="9"/>
  <c r="BC371" i="9"/>
  <c r="BC491" i="9"/>
  <c r="AU203" i="9"/>
  <c r="AU112" i="9"/>
  <c r="BC98" i="9"/>
  <c r="BK402" i="9"/>
  <c r="AU168" i="9"/>
  <c r="AE415" i="9"/>
  <c r="AU197" i="9"/>
  <c r="AE261" i="9"/>
  <c r="AE312" i="9"/>
  <c r="AE322" i="9"/>
  <c r="AU32" i="9"/>
  <c r="AE283" i="9"/>
  <c r="AU121" i="9"/>
  <c r="AE391" i="9"/>
  <c r="AE159" i="9"/>
  <c r="AE39" i="9"/>
  <c r="AM169" i="9"/>
  <c r="BC306" i="9"/>
  <c r="BC506" i="9"/>
  <c r="AE427" i="9"/>
  <c r="AE252" i="9"/>
  <c r="AU70" i="9"/>
  <c r="AM134" i="9"/>
  <c r="AU125" i="9"/>
  <c r="AM51" i="9"/>
  <c r="AM100" i="9"/>
  <c r="AU155" i="9"/>
  <c r="BK111" i="9"/>
  <c r="G453" i="9"/>
  <c r="G372" i="9"/>
  <c r="AE65" i="9"/>
  <c r="O154" i="9"/>
  <c r="BC340" i="9"/>
  <c r="AM131" i="9"/>
  <c r="AM73" i="9"/>
  <c r="AU150" i="9"/>
  <c r="AM107" i="9"/>
  <c r="BC418" i="9"/>
  <c r="O119" i="9"/>
  <c r="AM48" i="9"/>
  <c r="BC404" i="9"/>
  <c r="BC332" i="9"/>
  <c r="BC23" i="9"/>
  <c r="AU82" i="9"/>
  <c r="AM133" i="9"/>
  <c r="AU106" i="9"/>
  <c r="AE90" i="9"/>
  <c r="BK392" i="9"/>
  <c r="AE200" i="9"/>
  <c r="AU66" i="9"/>
  <c r="BC161" i="9"/>
  <c r="BC498" i="9"/>
  <c r="BK346" i="9"/>
  <c r="BC428" i="9"/>
  <c r="BC398" i="9"/>
  <c r="BC393" i="9"/>
  <c r="BC127" i="9"/>
  <c r="AE108" i="9"/>
  <c r="BK55" i="9"/>
  <c r="BC218" i="9"/>
  <c r="BC307" i="9"/>
  <c r="BS44" i="9"/>
  <c r="BC58" i="9"/>
  <c r="BK232" i="9"/>
  <c r="BC301" i="9"/>
  <c r="BC402" i="9"/>
  <c r="BK255" i="9"/>
  <c r="BK47" i="9"/>
  <c r="BK193" i="9"/>
  <c r="CI284" i="9"/>
  <c r="BC300" i="9"/>
  <c r="BC217" i="9"/>
  <c r="BC417" i="9"/>
  <c r="BS143" i="9"/>
  <c r="BK381" i="9"/>
  <c r="BK31" i="9"/>
  <c r="BC494" i="9"/>
  <c r="BC439" i="9"/>
  <c r="BC322" i="9"/>
  <c r="BC129" i="9"/>
  <c r="BK363" i="9"/>
  <c r="BC57" i="9"/>
  <c r="BC111" i="9"/>
  <c r="BC443" i="9"/>
  <c r="BK67" i="9"/>
  <c r="BC204" i="9"/>
  <c r="BC373" i="9"/>
  <c r="BC406" i="9"/>
  <c r="BK349" i="9"/>
  <c r="CA113" i="9"/>
  <c r="BK327" i="9"/>
  <c r="BC459" i="9"/>
  <c r="BK143" i="9"/>
  <c r="AM149" i="9"/>
  <c r="BK388" i="9"/>
  <c r="BC190" i="9"/>
  <c r="BC145" i="9"/>
  <c r="BC29" i="9"/>
  <c r="BC187" i="9"/>
  <c r="BK292" i="9"/>
  <c r="BK165" i="9"/>
  <c r="BC22" i="9"/>
  <c r="BK202" i="9"/>
  <c r="BC344" i="9"/>
  <c r="BK322" i="9"/>
  <c r="BC207" i="9"/>
  <c r="BK218" i="9"/>
  <c r="BC431" i="9"/>
  <c r="BK394" i="9"/>
  <c r="BK412" i="9"/>
  <c r="CA172" i="9"/>
  <c r="BK368" i="9"/>
  <c r="BC223" i="9"/>
  <c r="BK248" i="9"/>
  <c r="BC60" i="9"/>
  <c r="BK157" i="9"/>
  <c r="BK201" i="9"/>
  <c r="BC256" i="9"/>
  <c r="BK290" i="9"/>
  <c r="BC103" i="9"/>
  <c r="BK69" i="9"/>
  <c r="BC323" i="9"/>
  <c r="BK245" i="9"/>
  <c r="BK330" i="9"/>
  <c r="AU73" i="9"/>
  <c r="BS33" i="9"/>
  <c r="BK237" i="9"/>
  <c r="BC345" i="9"/>
  <c r="BC296" i="9"/>
  <c r="BK367" i="9"/>
  <c r="CI275" i="9"/>
  <c r="BK166" i="9"/>
  <c r="CA160" i="9"/>
  <c r="CA288" i="9"/>
  <c r="BK135" i="9"/>
  <c r="BK217" i="9"/>
  <c r="AM122" i="9"/>
  <c r="BK167" i="9"/>
  <c r="BC502" i="9"/>
  <c r="BC224" i="9"/>
  <c r="BK276" i="9"/>
  <c r="BC394" i="9"/>
  <c r="BC500" i="9"/>
  <c r="BC104" i="9"/>
  <c r="AE194" i="9"/>
  <c r="BC179" i="9"/>
  <c r="BC401" i="9"/>
  <c r="CI613" i="9"/>
  <c r="BK286" i="9"/>
  <c r="BK178" i="9"/>
  <c r="BC235" i="9"/>
  <c r="BC32" i="9"/>
  <c r="BK283" i="9"/>
  <c r="CA265" i="9"/>
  <c r="BC226" i="9"/>
  <c r="BC214" i="9"/>
  <c r="BK188" i="9"/>
  <c r="BC173" i="9"/>
  <c r="BC156" i="9"/>
  <c r="BC470" i="9"/>
  <c r="AU165" i="9"/>
  <c r="BK371" i="9"/>
  <c r="BC269" i="9"/>
  <c r="BK82" i="9"/>
  <c r="BK221" i="9"/>
  <c r="BS169" i="9"/>
  <c r="BC112" i="9"/>
  <c r="AU88" i="9"/>
  <c r="BC352" i="9"/>
  <c r="BC446" i="9"/>
  <c r="BK306" i="9"/>
  <c r="BK307" i="9"/>
  <c r="CA216" i="9"/>
  <c r="BK341" i="9"/>
  <c r="BC338" i="9"/>
  <c r="BC328" i="9"/>
  <c r="BK268" i="9"/>
  <c r="BK113" i="9"/>
  <c r="BC215" i="9"/>
  <c r="BK297" i="9"/>
  <c r="BK336" i="9"/>
  <c r="BC72" i="9"/>
  <c r="CI849" i="9"/>
  <c r="BC285" i="9"/>
  <c r="BC213" i="9"/>
  <c r="BK122" i="9"/>
  <c r="BC203" i="9"/>
  <c r="BK191" i="9"/>
  <c r="BC186" i="9"/>
  <c r="BK250" i="9"/>
  <c r="BK395" i="9"/>
  <c r="BC400" i="9"/>
  <c r="AM114" i="9"/>
  <c r="BK339" i="9"/>
  <c r="BC330" i="9"/>
  <c r="BC77" i="9"/>
  <c r="CA26" i="9"/>
  <c r="BC61" i="9"/>
  <c r="BK259" i="9"/>
  <c r="BK136" i="9"/>
  <c r="BC361" i="9"/>
  <c r="BK161" i="9"/>
  <c r="BC445" i="9"/>
  <c r="CA152" i="9"/>
  <c r="CA64" i="9"/>
  <c r="BK377" i="9"/>
  <c r="BK229" i="9"/>
  <c r="BK275" i="9"/>
  <c r="CI41" i="9"/>
  <c r="BC456" i="9"/>
  <c r="BK37" i="9"/>
  <c r="CA180" i="9"/>
  <c r="BC291" i="9"/>
  <c r="BC326" i="9"/>
  <c r="BK199" i="9"/>
  <c r="BK186" i="9"/>
  <c r="AU52" i="9"/>
  <c r="BK244" i="9"/>
  <c r="BK23" i="9"/>
  <c r="BC167" i="9"/>
  <c r="BC464" i="9"/>
  <c r="CI232" i="9"/>
  <c r="BK183" i="9"/>
  <c r="BK347" i="9"/>
  <c r="BK302" i="9"/>
  <c r="CI412" i="9"/>
  <c r="AE256" i="9"/>
  <c r="BC479" i="9"/>
  <c r="AM87" i="9"/>
  <c r="BK398" i="9"/>
  <c r="BK97" i="9"/>
  <c r="BK420" i="9"/>
  <c r="BK185" i="9"/>
  <c r="BC341" i="9"/>
  <c r="BK62" i="9"/>
  <c r="BC81" i="9"/>
  <c r="BK256" i="9"/>
  <c r="BK379" i="9"/>
  <c r="BK413" i="9"/>
  <c r="CA136" i="9"/>
  <c r="BK288" i="9"/>
  <c r="BC229" i="9"/>
  <c r="BK254" i="9"/>
  <c r="BK133" i="9"/>
  <c r="BC485" i="9"/>
  <c r="BK309" i="9"/>
  <c r="CA206" i="9"/>
  <c r="CI237" i="9"/>
  <c r="BK354" i="9"/>
  <c r="BK389" i="9"/>
  <c r="BK298" i="9"/>
  <c r="BK53" i="9"/>
  <c r="BC261" i="9"/>
  <c r="BK70" i="9"/>
  <c r="BC336" i="9"/>
  <c r="BK105" i="9"/>
  <c r="BK94" i="9"/>
  <c r="BC88" i="9"/>
  <c r="BK329" i="9"/>
  <c r="CA344" i="9"/>
  <c r="BC64" i="9"/>
  <c r="BK238" i="9"/>
  <c r="BC67" i="9"/>
  <c r="BC251" i="9"/>
  <c r="BK352" i="9"/>
  <c r="BC195" i="9"/>
  <c r="BK131" i="9"/>
  <c r="BS160" i="9"/>
  <c r="BC447" i="9"/>
  <c r="BK247" i="9"/>
  <c r="BK338" i="9"/>
  <c r="BC165" i="9"/>
  <c r="BK239" i="9"/>
  <c r="BC174" i="9"/>
  <c r="BK154" i="9"/>
  <c r="BC124" i="9"/>
  <c r="BK328" i="9"/>
  <c r="BC191" i="9"/>
  <c r="BC451" i="9"/>
  <c r="BS96" i="9"/>
  <c r="BC441" i="9"/>
  <c r="BK130" i="9"/>
  <c r="BK126" i="9"/>
  <c r="BC238" i="9"/>
  <c r="BK125" i="9"/>
  <c r="BK138" i="9"/>
  <c r="BC277" i="9"/>
  <c r="BK78" i="9"/>
  <c r="BC196" i="9"/>
  <c r="BC239" i="9"/>
  <c r="BK294" i="9"/>
  <c r="BC457" i="9"/>
  <c r="CA131" i="9"/>
  <c r="AU108" i="9"/>
  <c r="BC47" i="9"/>
  <c r="BC490" i="9"/>
  <c r="BK214" i="9"/>
  <c r="BC448" i="9"/>
  <c r="AM168" i="9"/>
  <c r="BC210" i="9"/>
  <c r="BC241" i="9"/>
  <c r="BC389" i="9"/>
  <c r="BK358" i="9"/>
  <c r="CA127" i="9"/>
  <c r="BK289" i="9"/>
  <c r="BC184" i="9"/>
  <c r="AE320" i="9"/>
  <c r="BK44" i="9"/>
  <c r="BS31" i="9"/>
  <c r="BC469" i="9"/>
  <c r="BC122" i="9"/>
  <c r="BK164" i="9"/>
  <c r="BC216" i="9"/>
  <c r="BK318" i="9"/>
  <c r="AU207" i="9"/>
  <c r="CA99" i="9"/>
  <c r="BK236" i="9"/>
  <c r="BC416" i="9"/>
  <c r="BK51" i="9"/>
  <c r="BC82" i="9"/>
  <c r="BK156" i="9"/>
  <c r="BK380" i="9"/>
  <c r="BC369" i="9"/>
  <c r="BC164" i="9"/>
  <c r="BK25" i="9"/>
  <c r="BK49" i="9"/>
  <c r="BC411" i="9"/>
  <c r="CI110" i="9"/>
  <c r="BC504" i="9"/>
  <c r="BC302" i="9"/>
  <c r="BK30" i="9"/>
  <c r="BC177" i="9"/>
  <c r="BK81" i="9"/>
  <c r="BK103" i="9"/>
  <c r="CA311" i="9"/>
  <c r="BS60" i="9"/>
  <c r="BC503" i="9"/>
  <c r="BC41" i="9"/>
  <c r="BK152" i="9"/>
  <c r="BC293" i="9"/>
  <c r="BK142" i="9"/>
  <c r="BK278" i="9"/>
  <c r="BC143" i="9"/>
  <c r="BK375" i="9"/>
  <c r="BK296" i="9"/>
  <c r="BC252" i="9"/>
  <c r="BC465" i="9"/>
  <c r="BS100" i="9"/>
  <c r="BC377" i="9"/>
  <c r="BC461" i="9"/>
  <c r="BK264" i="9"/>
  <c r="BK293" i="9"/>
  <c r="BK317" i="9"/>
  <c r="BC197" i="9"/>
  <c r="BK252" i="9"/>
  <c r="BK419" i="9"/>
  <c r="CA67" i="9"/>
  <c r="BK114" i="9"/>
  <c r="BC271" i="9"/>
  <c r="BC263" i="9"/>
  <c r="BC385" i="9"/>
  <c r="BK139" i="9"/>
  <c r="BK409" i="9"/>
  <c r="BK376" i="9"/>
  <c r="BC134" i="9"/>
  <c r="BC53" i="9"/>
  <c r="BC304" i="9"/>
  <c r="BK118" i="9"/>
  <c r="BK342" i="9"/>
  <c r="BC234" i="9"/>
  <c r="BK100" i="9"/>
  <c r="BC449" i="9"/>
  <c r="BC55" i="9"/>
  <c r="BK422" i="9"/>
  <c r="BC381" i="9"/>
  <c r="BC374" i="9"/>
  <c r="CI802" i="9"/>
  <c r="CI551" i="9"/>
  <c r="BK344" i="9"/>
  <c r="BK141" i="9"/>
  <c r="BK206" i="9"/>
  <c r="BC80" i="9"/>
  <c r="BK115" i="9"/>
  <c r="BK310" i="9"/>
  <c r="BC360" i="9"/>
  <c r="BK270" i="9"/>
  <c r="AE287" i="9"/>
  <c r="BC74" i="9"/>
  <c r="BK86" i="9"/>
  <c r="BS173" i="9"/>
  <c r="AE308" i="9"/>
  <c r="AE401" i="9"/>
  <c r="AM144" i="9"/>
  <c r="AM180" i="9"/>
  <c r="AU45" i="9"/>
  <c r="BK87" i="9"/>
  <c r="AE79" i="9"/>
  <c r="AM58" i="9"/>
  <c r="AM140" i="9"/>
  <c r="AE34" i="9"/>
  <c r="BC107" i="9"/>
  <c r="AU151" i="9"/>
  <c r="BS142" i="9"/>
  <c r="BC171" i="9"/>
  <c r="BC128" i="9"/>
  <c r="BC126" i="9"/>
  <c r="BC264" i="9"/>
  <c r="BK362" i="9"/>
  <c r="BC138" i="9"/>
  <c r="BK35" i="9"/>
  <c r="BC367" i="9"/>
  <c r="BK71" i="9"/>
  <c r="BC236" i="9"/>
  <c r="BK271" i="9"/>
  <c r="BK72" i="9"/>
  <c r="CA129" i="9"/>
  <c r="BK66" i="9"/>
  <c r="CA45" i="9"/>
  <c r="BK348" i="9"/>
  <c r="CA187" i="9"/>
  <c r="AU62" i="9"/>
  <c r="BK58" i="9"/>
  <c r="BC240" i="9"/>
  <c r="BC272" i="9"/>
  <c r="BC295" i="9"/>
  <c r="BK29" i="9"/>
  <c r="BC259" i="9"/>
  <c r="BK390" i="9"/>
  <c r="BS98" i="9"/>
  <c r="BK305" i="9"/>
  <c r="BK227" i="9"/>
  <c r="BC348" i="9"/>
  <c r="BS179" i="9"/>
  <c r="BK145" i="9"/>
  <c r="BC35" i="9"/>
  <c r="CA218" i="9"/>
  <c r="BK79" i="9"/>
  <c r="BK132" i="9"/>
  <c r="BC372" i="9"/>
  <c r="BC492" i="9"/>
  <c r="BS204" i="9"/>
  <c r="AE161" i="9"/>
  <c r="BC39" i="9"/>
  <c r="BC274" i="9"/>
  <c r="BK73" i="9"/>
  <c r="BC257" i="9"/>
  <c r="BK225" i="9"/>
  <c r="BC159" i="9"/>
  <c r="BC368" i="9"/>
  <c r="BK107" i="9"/>
  <c r="BC46" i="9"/>
  <c r="BK112" i="9"/>
  <c r="BK267" i="9"/>
  <c r="BC357" i="9"/>
  <c r="AU201" i="9"/>
  <c r="BK315" i="9"/>
  <c r="BC65" i="9"/>
  <c r="BK343" i="9"/>
  <c r="BC347" i="9"/>
  <c r="BK174" i="9"/>
  <c r="BC314" i="9"/>
  <c r="CA59" i="9"/>
  <c r="BC289" i="9"/>
  <c r="BK43" i="9"/>
  <c r="BK181" i="9"/>
  <c r="BK65" i="9"/>
  <c r="BC117" i="9"/>
  <c r="BC154" i="9"/>
  <c r="BK300" i="9"/>
  <c r="BK313" i="9"/>
  <c r="BK76" i="9"/>
  <c r="AU107" i="9"/>
  <c r="BK32" i="9"/>
  <c r="BC437" i="9"/>
  <c r="BK415" i="9"/>
  <c r="BK34" i="9"/>
  <c r="BC105" i="9"/>
  <c r="BC355" i="9"/>
  <c r="BC384" i="9"/>
  <c r="BC281" i="9"/>
  <c r="CI680" i="9"/>
  <c r="BC305" i="9"/>
  <c r="BC468" i="9"/>
  <c r="CI866" i="9"/>
  <c r="BK334" i="9"/>
  <c r="BC376" i="9"/>
  <c r="BK400" i="9"/>
  <c r="BS176" i="9"/>
  <c r="BC410" i="9"/>
  <c r="AE313" i="9"/>
  <c r="BC180" i="9"/>
  <c r="BC265" i="9"/>
  <c r="BC149" i="9"/>
  <c r="BC507" i="9"/>
  <c r="BC453" i="9"/>
  <c r="BC43" i="9"/>
  <c r="BC79" i="9"/>
  <c r="BC387" i="9"/>
  <c r="BS133" i="9"/>
  <c r="BC33" i="9"/>
  <c r="BC319" i="9"/>
  <c r="BK189" i="9"/>
  <c r="BC208" i="9"/>
  <c r="CI50" i="9"/>
  <c r="CA105" i="9"/>
  <c r="BK295" i="9"/>
  <c r="BC334" i="9"/>
  <c r="BK287" i="9"/>
  <c r="BK391" i="9"/>
  <c r="CA75" i="9"/>
  <c r="BK106" i="9"/>
  <c r="BC131" i="9"/>
  <c r="AM92" i="9"/>
  <c r="BC201" i="9"/>
  <c r="BK231" i="9"/>
  <c r="BK213" i="9"/>
  <c r="CA230" i="9"/>
  <c r="BC478" i="9"/>
  <c r="AE423" i="9"/>
  <c r="BC476" i="9"/>
  <c r="BK134" i="9"/>
  <c r="BK360" i="9"/>
  <c r="BK405" i="9"/>
  <c r="BC211" i="9"/>
  <c r="BK373" i="9"/>
  <c r="BC250" i="9"/>
  <c r="BC248" i="9"/>
  <c r="BK369" i="9"/>
  <c r="BK386" i="9"/>
  <c r="BK265" i="9"/>
  <c r="BC275" i="9"/>
  <c r="BK64" i="9"/>
  <c r="BC482" i="9"/>
  <c r="BK361" i="9"/>
  <c r="BC182" i="9"/>
  <c r="CA101" i="9"/>
  <c r="CA63" i="9"/>
  <c r="BC413" i="9"/>
  <c r="BC95" i="9"/>
  <c r="BK243" i="9"/>
  <c r="BC450" i="9"/>
  <c r="BK144" i="9"/>
  <c r="BC110" i="9"/>
  <c r="BC349" i="9"/>
  <c r="BC59" i="9"/>
  <c r="BC150" i="9"/>
  <c r="BK220" i="9"/>
  <c r="BK116" i="9"/>
  <c r="BC169" i="9"/>
  <c r="BK91" i="9"/>
  <c r="BK260" i="9"/>
  <c r="BK223" i="9"/>
  <c r="BK180" i="9"/>
  <c r="BS124" i="9"/>
  <c r="BK273" i="9"/>
  <c r="AM179" i="9"/>
  <c r="BK240" i="9"/>
  <c r="CA337" i="9"/>
  <c r="AE260" i="9"/>
  <c r="BK92" i="9"/>
  <c r="BK60" i="9"/>
  <c r="BC75" i="9"/>
  <c r="BC427" i="9"/>
  <c r="BK266" i="9"/>
  <c r="BC90" i="9"/>
  <c r="BK198" i="9"/>
  <c r="BC317" i="9"/>
  <c r="BK333" i="9"/>
  <c r="BC73" i="9"/>
  <c r="BK104" i="9"/>
  <c r="BK169" i="9"/>
  <c r="BK281" i="9"/>
  <c r="BC227" i="9"/>
  <c r="AE219" i="9"/>
  <c r="BC27" i="9"/>
  <c r="BC359" i="9"/>
  <c r="BC144" i="9"/>
  <c r="BC199" i="9"/>
  <c r="BS174" i="9"/>
  <c r="AE247" i="9"/>
  <c r="BC440" i="9"/>
  <c r="CA51" i="9"/>
  <c r="BC246" i="9"/>
  <c r="BC280" i="9"/>
  <c r="BK147" i="9"/>
  <c r="BC99" i="9"/>
  <c r="BK345" i="9"/>
  <c r="BK335" i="9"/>
  <c r="BC63" i="9"/>
  <c r="AM178" i="9"/>
  <c r="BC495" i="9"/>
  <c r="BS175" i="9"/>
  <c r="BC192" i="9"/>
  <c r="BK372" i="9"/>
  <c r="BC380" i="9"/>
  <c r="BC486" i="9"/>
  <c r="CI601" i="9"/>
  <c r="BC379" i="9"/>
  <c r="BC96" i="9"/>
  <c r="BK102" i="9"/>
  <c r="BS81" i="9"/>
  <c r="BC28" i="9"/>
  <c r="BK262" i="9"/>
  <c r="BK269" i="9"/>
  <c r="BK323" i="9"/>
  <c r="BC62" i="9"/>
  <c r="BC70" i="9"/>
  <c r="BS215" i="9"/>
  <c r="BK77" i="9"/>
  <c r="BC113" i="9"/>
  <c r="BK216" i="9"/>
  <c r="BC390" i="9"/>
  <c r="BK311" i="9"/>
  <c r="BK26" i="9"/>
  <c r="BK365" i="9"/>
  <c r="BC339" i="9"/>
  <c r="BC312" i="9"/>
  <c r="BK353" i="9"/>
  <c r="AU177" i="9"/>
  <c r="BK423" i="9"/>
  <c r="CI239" i="9"/>
  <c r="CA68" i="9"/>
  <c r="BC287" i="9"/>
  <c r="CA302" i="9"/>
  <c r="BC30" i="9"/>
  <c r="BC100" i="9"/>
  <c r="BC273" i="9"/>
  <c r="BC247" i="9"/>
  <c r="BK387" i="9"/>
  <c r="BK192" i="9"/>
  <c r="BK173" i="9"/>
  <c r="BK98" i="9"/>
  <c r="BC290" i="9"/>
  <c r="CI575" i="9"/>
  <c r="BC288" i="9"/>
  <c r="BC78" i="9"/>
  <c r="BC292" i="9"/>
  <c r="BC89" i="9"/>
  <c r="CA261" i="9"/>
  <c r="BC420" i="9"/>
  <c r="BC315" i="9"/>
  <c r="AU58" i="9"/>
  <c r="BC434" i="9"/>
  <c r="BK159" i="9"/>
  <c r="BC260" i="9"/>
  <c r="BK210" i="9"/>
  <c r="CA314" i="9"/>
  <c r="CA159" i="9"/>
  <c r="BC266" i="9"/>
  <c r="BK195" i="9"/>
  <c r="AU128" i="9"/>
  <c r="BC353" i="9"/>
  <c r="BK33" i="9"/>
  <c r="BK197" i="9"/>
  <c r="BC473" i="9"/>
  <c r="BC350" i="9"/>
  <c r="BC276" i="9"/>
  <c r="BK282" i="9"/>
  <c r="BC94" i="9"/>
  <c r="BK75" i="9"/>
  <c r="BK59" i="9"/>
  <c r="BK129" i="9"/>
  <c r="BC460" i="9"/>
  <c r="BK277" i="9"/>
  <c r="BC508" i="9"/>
  <c r="BK316" i="9"/>
  <c r="BK393" i="9"/>
  <c r="BS43" i="9"/>
  <c r="BS45" i="9"/>
  <c r="BC424" i="9"/>
  <c r="BK350" i="9"/>
  <c r="BK211" i="9"/>
  <c r="BC430" i="9"/>
  <c r="BK101" i="9"/>
  <c r="BK203" i="9"/>
  <c r="BC193" i="9"/>
  <c r="BK85" i="9"/>
  <c r="BC172" i="9"/>
  <c r="CA341" i="9"/>
  <c r="BK56" i="9"/>
  <c r="BK212" i="9"/>
  <c r="BC76" i="9"/>
  <c r="BK308" i="9"/>
  <c r="BC85" i="9"/>
  <c r="BC496" i="9"/>
  <c r="CA118" i="9"/>
  <c r="BC324" i="9"/>
  <c r="AE235" i="9"/>
  <c r="BK303" i="9"/>
  <c r="BS135" i="9"/>
  <c r="AE184" i="9"/>
  <c r="BK356" i="9"/>
  <c r="BC91" i="9"/>
  <c r="BK50" i="9"/>
  <c r="BC25" i="9"/>
  <c r="BC198" i="9"/>
  <c r="AE172" i="9"/>
  <c r="BK364" i="9"/>
  <c r="BC255" i="9"/>
  <c r="BC444" i="9"/>
  <c r="BK137" i="9"/>
  <c r="BS193" i="9"/>
  <c r="BC148" i="9"/>
  <c r="BC258" i="9"/>
  <c r="CI595" i="9"/>
  <c r="BC432" i="9"/>
  <c r="BK370" i="9"/>
  <c r="BC44" i="9"/>
  <c r="BK54" i="9"/>
  <c r="BC162" i="9"/>
  <c r="CA162" i="9"/>
  <c r="CA293" i="9"/>
  <c r="BK170" i="9"/>
  <c r="AE394" i="9"/>
  <c r="BC69" i="9"/>
  <c r="BK320" i="9"/>
  <c r="BC365" i="9"/>
  <c r="BK42" i="9"/>
  <c r="BC412" i="9"/>
  <c r="BK351" i="9"/>
  <c r="BC501" i="9"/>
  <c r="CA298" i="9"/>
  <c r="BC205" i="9"/>
  <c r="BK187" i="9"/>
  <c r="AE240" i="9"/>
  <c r="BK383" i="9"/>
  <c r="BC403" i="9"/>
  <c r="BK249" i="9"/>
  <c r="BK410" i="9"/>
  <c r="BC299" i="9"/>
  <c r="CA299" i="9"/>
  <c r="CA229" i="9"/>
  <c r="CA35" i="9"/>
  <c r="BC321" i="9"/>
  <c r="BK324" i="9"/>
  <c r="BC48" i="9"/>
  <c r="BC228" i="9"/>
  <c r="BC130" i="9"/>
  <c r="BK184" i="9"/>
  <c r="BK357" i="9"/>
  <c r="BK95" i="9"/>
  <c r="BK230" i="9"/>
  <c r="BC119" i="9"/>
  <c r="BC358" i="9"/>
  <c r="CA328" i="9"/>
  <c r="CA194" i="9"/>
  <c r="CA32" i="9"/>
  <c r="BS139" i="9"/>
  <c r="CA198" i="9"/>
  <c r="CA28" i="9"/>
  <c r="BS207" i="9"/>
  <c r="BS76" i="9"/>
  <c r="CA143" i="9"/>
  <c r="CI801" i="9"/>
  <c r="CA121" i="9"/>
  <c r="CI592" i="9"/>
  <c r="CA326" i="9"/>
  <c r="BS206" i="9"/>
  <c r="CI733" i="9"/>
  <c r="CA53" i="9"/>
  <c r="CI605" i="9"/>
  <c r="CI378" i="9"/>
  <c r="BC200" i="9"/>
  <c r="CA318" i="9"/>
  <c r="BS177" i="9"/>
  <c r="CA295" i="9"/>
  <c r="CA350" i="9"/>
  <c r="CA151" i="9"/>
  <c r="BS90" i="9"/>
  <c r="BS72" i="9"/>
  <c r="CA278" i="9"/>
  <c r="CI518" i="9"/>
  <c r="CI618" i="9"/>
  <c r="CA154" i="9"/>
  <c r="CI148" i="9"/>
  <c r="CI283" i="9"/>
  <c r="BS217" i="9"/>
  <c r="CI833" i="9"/>
  <c r="CI824" i="9"/>
  <c r="BS67" i="9"/>
  <c r="CA225" i="9"/>
  <c r="BK325" i="9"/>
  <c r="BS127" i="9"/>
  <c r="BS216" i="9"/>
  <c r="CA82" i="9"/>
  <c r="CA186" i="9"/>
  <c r="CA240" i="9"/>
  <c r="BS125" i="9"/>
  <c r="BS120" i="9"/>
  <c r="CI602" i="9"/>
  <c r="CA112" i="9"/>
  <c r="BK109" i="9"/>
  <c r="CA208" i="9"/>
  <c r="CA168" i="9"/>
  <c r="CA103" i="9"/>
  <c r="CI843" i="9"/>
  <c r="CI398" i="9"/>
  <c r="BS88" i="9"/>
  <c r="CA315" i="9"/>
  <c r="BS140" i="9"/>
  <c r="BK27" i="9"/>
  <c r="BK155" i="9"/>
  <c r="CA192" i="9"/>
  <c r="CA72" i="9"/>
  <c r="BS32" i="9"/>
  <c r="CI799" i="9"/>
  <c r="BS110" i="9"/>
  <c r="CA345" i="9"/>
  <c r="BK162" i="9"/>
  <c r="CI323" i="9"/>
  <c r="CA137" i="9"/>
  <c r="CA102" i="9"/>
  <c r="BS53" i="9"/>
  <c r="CA189" i="9"/>
  <c r="BS105" i="9"/>
  <c r="CA49" i="9"/>
  <c r="CA181" i="9"/>
  <c r="CI405" i="9"/>
  <c r="BS57" i="9"/>
  <c r="CI224" i="9"/>
  <c r="CA308" i="9"/>
  <c r="CI332" i="9"/>
  <c r="CA138" i="9"/>
  <c r="BS213" i="9"/>
  <c r="BK177" i="9"/>
  <c r="CA153" i="9"/>
  <c r="CI282" i="9"/>
  <c r="CI365" i="9"/>
  <c r="CA46" i="9"/>
  <c r="BK207" i="9"/>
  <c r="BS208" i="9"/>
  <c r="CA267" i="9"/>
  <c r="BC219" i="9"/>
  <c r="BS171" i="9"/>
  <c r="BK89" i="9"/>
  <c r="CA233" i="9"/>
  <c r="BS200" i="9"/>
  <c r="CI250" i="9"/>
  <c r="BS126" i="9"/>
  <c r="BS112" i="9"/>
  <c r="CA164" i="9"/>
  <c r="BS22" i="9"/>
  <c r="CA173" i="9"/>
  <c r="BS123" i="9"/>
  <c r="BK163" i="9"/>
  <c r="CA52" i="9"/>
  <c r="CI141" i="9"/>
  <c r="CA77" i="9"/>
  <c r="BS203" i="9"/>
  <c r="BS205" i="9"/>
  <c r="CI600" i="9"/>
  <c r="BC140" i="9"/>
  <c r="BC120" i="9"/>
  <c r="BC442" i="9"/>
  <c r="BK337" i="9"/>
  <c r="CI344" i="9"/>
  <c r="BK110" i="9"/>
  <c r="BS154" i="9"/>
  <c r="CI411" i="9"/>
  <c r="CI804" i="9"/>
  <c r="BS46" i="9"/>
  <c r="BS210" i="9"/>
  <c r="CA184" i="9"/>
  <c r="CI175" i="9"/>
  <c r="BS86" i="9"/>
  <c r="CI646" i="9"/>
  <c r="BS79" i="9"/>
  <c r="CI45" i="9"/>
  <c r="BS190" i="9"/>
  <c r="BS26" i="9"/>
  <c r="CI425" i="9"/>
  <c r="CA42" i="9"/>
  <c r="CA353" i="9"/>
  <c r="CI346" i="9"/>
  <c r="CI306" i="9"/>
  <c r="CI76" i="9"/>
  <c r="CI229" i="9"/>
  <c r="CI410" i="9"/>
  <c r="CI202" i="9"/>
  <c r="BS27" i="9"/>
  <c r="CA200" i="9"/>
  <c r="BS114" i="9"/>
  <c r="CI234" i="9"/>
  <c r="BC421" i="9"/>
  <c r="CI760" i="9"/>
  <c r="BS78" i="9"/>
  <c r="BK312" i="9"/>
  <c r="CA249" i="9"/>
  <c r="CA268" i="9"/>
  <c r="CA110" i="9"/>
  <c r="CA90" i="9"/>
  <c r="BC466" i="9"/>
  <c r="CI668" i="9"/>
  <c r="CA191" i="9"/>
  <c r="CI474" i="9"/>
  <c r="CA161" i="9"/>
  <c r="CA327" i="9"/>
  <c r="BK291" i="9"/>
  <c r="BK121" i="9"/>
  <c r="BK396" i="9"/>
  <c r="CI717" i="9"/>
  <c r="BS29" i="9"/>
  <c r="CA303" i="9"/>
  <c r="CI223" i="9"/>
  <c r="BS218" i="9"/>
  <c r="BS80" i="9"/>
  <c r="CI714" i="9"/>
  <c r="CA100" i="9"/>
  <c r="BK274" i="9"/>
  <c r="CI149" i="9"/>
  <c r="CI784" i="9"/>
  <c r="CI724" i="9"/>
  <c r="CI230" i="9"/>
  <c r="CA157" i="9"/>
  <c r="BK332" i="9"/>
  <c r="BK22" i="9"/>
  <c r="CA236" i="9"/>
  <c r="BK355" i="9"/>
  <c r="CA177" i="9"/>
  <c r="CA117" i="9"/>
  <c r="CA312" i="9"/>
  <c r="CI154" i="9"/>
  <c r="CA333" i="9"/>
  <c r="CA87" i="9"/>
  <c r="CA190" i="9"/>
  <c r="CI587" i="9"/>
  <c r="CI280" i="9"/>
  <c r="CA144" i="9"/>
  <c r="BK301" i="9"/>
  <c r="CA169" i="9"/>
  <c r="CA61" i="9"/>
  <c r="CA324" i="9"/>
  <c r="CI163" i="9"/>
  <c r="CA25" i="9"/>
  <c r="BK140" i="9"/>
  <c r="CA128" i="9"/>
  <c r="BC125" i="9"/>
  <c r="CA241" i="9"/>
  <c r="CA125" i="9"/>
  <c r="CA329" i="9"/>
  <c r="CI781" i="9"/>
  <c r="CA224" i="9"/>
  <c r="CA217" i="9"/>
  <c r="CA269" i="9"/>
  <c r="CA348" i="9"/>
  <c r="CA317" i="9"/>
  <c r="CI716" i="9"/>
  <c r="CA243" i="9"/>
  <c r="BK160" i="9"/>
  <c r="BS167" i="9"/>
  <c r="BS95" i="9"/>
  <c r="CA178" i="9"/>
  <c r="CI164" i="9"/>
  <c r="CI715" i="9"/>
  <c r="CI538" i="9"/>
  <c r="CI449" i="9"/>
  <c r="CA306" i="9"/>
  <c r="CA262" i="9"/>
  <c r="BS151" i="9"/>
  <c r="CA196" i="9"/>
  <c r="CI48" i="9"/>
  <c r="CA279" i="9"/>
  <c r="CI238" i="9"/>
  <c r="CI852" i="9"/>
  <c r="BK280" i="9"/>
  <c r="CA83" i="9"/>
  <c r="BK24" i="9"/>
  <c r="BC106" i="9"/>
  <c r="BK190" i="9"/>
  <c r="BK304" i="9"/>
  <c r="AU202" i="9"/>
  <c r="BC237" i="9"/>
  <c r="BK234" i="9"/>
  <c r="BK150" i="9"/>
  <c r="BC114" i="9"/>
  <c r="BK222" i="9"/>
  <c r="BC202" i="9"/>
  <c r="BK299" i="9"/>
  <c r="CI46" i="9"/>
  <c r="CA322" i="9"/>
  <c r="BS199" i="9"/>
  <c r="CI471" i="9"/>
  <c r="CA248" i="9"/>
  <c r="CA245" i="9"/>
  <c r="CA264" i="9"/>
  <c r="CI472" i="9"/>
  <c r="CI821" i="9"/>
  <c r="BK61" i="9"/>
  <c r="CA73" i="9"/>
  <c r="CA185" i="9"/>
  <c r="CA170" i="9"/>
  <c r="BK158" i="9"/>
  <c r="CI152" i="9"/>
  <c r="CI710" i="9"/>
  <c r="BK176" i="9"/>
  <c r="CA323" i="9"/>
  <c r="CA148" i="9"/>
  <c r="CA253" i="9"/>
  <c r="BK321" i="9"/>
  <c r="CI118" i="9"/>
  <c r="CA307" i="9"/>
  <c r="CA352" i="9"/>
  <c r="BK200" i="9"/>
  <c r="CA71" i="9"/>
  <c r="CI545" i="9"/>
  <c r="CA201" i="9"/>
  <c r="BK40" i="9"/>
  <c r="BS136" i="9"/>
  <c r="CI800" i="9"/>
  <c r="BS182" i="9"/>
  <c r="CA280" i="9"/>
  <c r="CA167" i="9"/>
  <c r="CI729" i="9"/>
  <c r="BS211" i="9"/>
  <c r="BS93" i="9"/>
  <c r="CI236" i="9"/>
  <c r="CI374" i="9"/>
  <c r="BK374" i="9"/>
  <c r="BK285" i="9"/>
  <c r="CA182" i="9"/>
  <c r="CA39" i="9"/>
  <c r="CA346" i="9"/>
  <c r="CA56" i="9"/>
  <c r="BK366" i="9"/>
  <c r="BS197" i="9"/>
  <c r="CI847" i="9"/>
  <c r="BK251" i="9"/>
  <c r="CA62" i="9"/>
  <c r="CA349" i="9"/>
  <c r="CA209" i="9"/>
  <c r="CA211" i="9"/>
  <c r="CI633" i="9"/>
  <c r="CA213" i="9"/>
  <c r="CA214" i="9"/>
  <c r="CI53" i="9"/>
  <c r="CI200" i="9"/>
  <c r="CA294" i="9"/>
  <c r="CA270" i="9"/>
  <c r="CA146" i="9"/>
  <c r="CA286" i="9"/>
  <c r="CA282" i="9"/>
  <c r="BS73" i="9"/>
  <c r="CA55" i="9"/>
  <c r="CI816" i="9"/>
  <c r="CA273" i="9"/>
  <c r="CA339" i="9"/>
  <c r="BK108" i="9"/>
  <c r="BS109" i="9"/>
  <c r="CA60" i="9"/>
  <c r="CA33" i="9"/>
  <c r="CI542" i="9"/>
  <c r="CA57" i="9"/>
  <c r="CI151" i="9"/>
  <c r="CI869" i="9"/>
  <c r="CI337" i="9"/>
  <c r="BS184" i="9"/>
  <c r="CI426" i="9"/>
  <c r="BK39" i="9"/>
  <c r="BS40" i="9"/>
  <c r="BS118" i="9"/>
  <c r="BS62" i="9"/>
  <c r="CI243" i="9"/>
  <c r="BS119" i="9"/>
  <c r="CA165" i="9"/>
  <c r="CA342" i="9"/>
  <c r="CA255" i="9"/>
  <c r="CI828" i="9"/>
  <c r="BS59" i="9"/>
  <c r="CA135" i="9"/>
  <c r="CA199" i="9"/>
  <c r="CA277" i="9"/>
  <c r="CA310" i="9"/>
  <c r="CI868" i="9"/>
  <c r="CA332" i="9"/>
  <c r="CI720" i="9"/>
  <c r="CA69" i="9"/>
  <c r="CI681" i="9"/>
  <c r="CA163" i="9"/>
  <c r="CA305" i="9"/>
  <c r="CI227" i="9"/>
  <c r="CA175" i="9"/>
  <c r="CA231" i="9"/>
  <c r="CA319" i="9"/>
  <c r="CI692" i="9"/>
  <c r="CA285" i="9"/>
  <c r="CA95" i="9"/>
  <c r="CA281" i="9"/>
  <c r="CI635" i="9"/>
  <c r="CA304" i="9"/>
  <c r="BC316" i="9"/>
  <c r="BC92" i="9"/>
  <c r="CA354" i="9"/>
  <c r="CA272" i="9"/>
  <c r="CI583" i="9"/>
  <c r="BS137" i="9"/>
  <c r="CA156" i="9"/>
  <c r="BS50" i="9"/>
  <c r="CA309" i="9"/>
  <c r="BS56" i="9"/>
  <c r="BS75" i="9"/>
  <c r="BS82" i="9"/>
  <c r="CA246" i="9"/>
  <c r="CA37" i="9"/>
  <c r="BS115" i="9"/>
  <c r="CA66" i="9"/>
  <c r="BS66" i="9"/>
  <c r="CA106" i="9"/>
  <c r="CA150" i="9"/>
  <c r="CA221" i="9"/>
  <c r="CI139" i="9"/>
  <c r="BS209" i="9"/>
  <c r="CI63" i="9"/>
  <c r="CI146" i="9"/>
  <c r="CI530" i="9"/>
  <c r="BS138" i="9"/>
  <c r="CA40" i="9"/>
  <c r="BS172" i="9"/>
  <c r="BS23" i="9"/>
  <c r="CA188" i="9"/>
  <c r="CI617" i="9"/>
  <c r="CA335" i="9"/>
  <c r="CA78" i="9"/>
  <c r="BS195" i="9"/>
  <c r="CI211" i="9"/>
  <c r="CA80" i="9"/>
  <c r="CA111" i="9"/>
  <c r="BS164" i="9"/>
  <c r="CI806" i="9"/>
  <c r="CA227" i="9"/>
  <c r="BK242" i="9"/>
  <c r="CI491" i="9"/>
  <c r="BS55" i="9"/>
  <c r="CA331" i="9"/>
  <c r="CI810" i="9"/>
  <c r="CI773" i="9"/>
  <c r="BS64" i="9"/>
  <c r="BS130" i="9"/>
  <c r="BS141" i="9"/>
  <c r="CA22" i="9"/>
  <c r="BS87" i="9"/>
  <c r="CA336" i="9"/>
  <c r="CI719" i="9"/>
  <c r="CI598" i="9"/>
  <c r="CA259" i="9"/>
  <c r="CA263" i="9"/>
  <c r="CA228" i="9"/>
  <c r="BK272" i="9"/>
  <c r="CA274" i="9"/>
  <c r="CI636" i="9"/>
  <c r="BK418" i="9"/>
  <c r="BS162" i="9"/>
  <c r="BS51" i="9"/>
  <c r="BS185" i="9"/>
  <c r="BK68" i="9"/>
  <c r="BS103" i="9"/>
  <c r="CA176" i="9"/>
  <c r="BS68" i="9"/>
  <c r="CI708" i="9"/>
  <c r="CA166" i="9"/>
  <c r="CA204" i="9"/>
  <c r="CA98" i="9"/>
  <c r="CI351" i="9"/>
  <c r="BS92" i="9"/>
  <c r="CI147" i="9"/>
  <c r="BS161" i="9"/>
  <c r="CI379" i="9"/>
  <c r="BS188" i="9"/>
  <c r="BS153" i="9"/>
  <c r="CA88" i="9"/>
  <c r="CI23" i="9"/>
  <c r="CI389" i="9"/>
  <c r="BS83" i="9"/>
  <c r="BS102" i="9"/>
  <c r="CI367" i="9"/>
  <c r="CI850" i="9"/>
  <c r="BK228" i="9"/>
  <c r="CI616" i="9"/>
  <c r="CI851" i="9"/>
  <c r="BS187" i="9"/>
  <c r="CI723" i="9"/>
  <c r="BS70" i="9"/>
  <c r="CA27" i="9"/>
  <c r="CA114" i="9"/>
  <c r="BS54" i="9"/>
  <c r="BS194" i="9"/>
  <c r="BC102" i="9"/>
  <c r="BK215" i="9"/>
  <c r="BK416" i="9"/>
  <c r="CA284" i="9"/>
  <c r="CI845" i="9"/>
  <c r="CI448" i="9"/>
  <c r="BS150" i="9"/>
  <c r="CA122" i="9"/>
  <c r="BS178" i="9"/>
  <c r="BS156" i="9"/>
  <c r="BK149" i="9"/>
  <c r="CI285" i="9"/>
  <c r="CA116" i="9"/>
  <c r="BK96" i="9"/>
  <c r="CI870" i="9"/>
  <c r="BK417" i="9"/>
  <c r="BK80" i="9"/>
  <c r="BK235" i="9"/>
  <c r="CA145" i="9"/>
  <c r="AU55" i="9"/>
  <c r="BC168" i="9"/>
  <c r="BK46" i="9"/>
  <c r="BC52" i="9"/>
  <c r="BC212" i="9"/>
  <c r="BC298" i="9"/>
  <c r="BK117" i="9"/>
  <c r="BC249" i="9"/>
  <c r="BC139" i="9"/>
  <c r="AM56" i="9"/>
  <c r="BK246" i="9"/>
  <c r="BC378" i="9"/>
  <c r="BC181" i="9"/>
  <c r="BC382" i="9"/>
  <c r="CA140" i="9"/>
  <c r="CI308" i="9"/>
  <c r="CI502" i="9"/>
  <c r="CA296" i="9"/>
  <c r="BS107" i="9"/>
  <c r="CI805" i="9"/>
  <c r="CI336" i="9"/>
  <c r="BS180" i="9"/>
  <c r="CA183" i="9"/>
  <c r="CI142" i="9"/>
  <c r="BS106" i="9"/>
  <c r="CI348" i="9"/>
  <c r="CI706" i="9"/>
  <c r="CI610" i="9"/>
  <c r="BS39" i="9"/>
  <c r="BS30" i="9"/>
  <c r="CA257" i="9"/>
  <c r="CA320" i="9"/>
  <c r="CA242" i="9"/>
  <c r="CA171" i="9"/>
  <c r="CI556" i="9"/>
  <c r="CI505" i="9"/>
  <c r="CI42" i="9"/>
  <c r="CA30" i="9"/>
  <c r="BS24" i="9"/>
  <c r="BS166" i="9"/>
  <c r="BS47" i="9"/>
  <c r="BK74" i="9"/>
  <c r="CA291" i="9"/>
  <c r="CA96" i="9"/>
  <c r="BS63" i="9"/>
  <c r="CA89" i="9"/>
  <c r="BS192" i="9"/>
  <c r="BK219" i="9"/>
  <c r="BS111" i="9"/>
  <c r="CA197" i="9"/>
  <c r="CA85" i="9"/>
  <c r="CA207" i="9"/>
  <c r="CI339" i="9"/>
  <c r="CI297" i="9"/>
  <c r="CI32" i="9"/>
  <c r="BS214" i="9"/>
  <c r="CA174" i="9"/>
  <c r="CI47" i="9"/>
  <c r="CA203" i="9"/>
  <c r="CI619" i="9"/>
  <c r="CA31" i="9"/>
  <c r="CI809" i="9"/>
  <c r="BK226" i="9"/>
  <c r="CA24" i="9"/>
  <c r="BS36" i="9"/>
  <c r="CA93" i="9"/>
  <c r="CA193" i="9"/>
  <c r="CI752" i="9"/>
  <c r="CA54" i="9"/>
  <c r="CI366" i="9"/>
  <c r="CA79" i="9"/>
  <c r="CI826" i="9"/>
  <c r="CI143" i="9"/>
  <c r="BS129" i="9"/>
  <c r="BK224" i="9"/>
  <c r="CA276" i="9"/>
  <c r="CA226" i="9"/>
  <c r="CA256" i="9"/>
  <c r="BS158" i="9"/>
  <c r="CA84" i="9"/>
  <c r="BK45" i="9"/>
  <c r="CA220" i="9"/>
  <c r="CA316" i="9"/>
  <c r="CA115" i="9"/>
  <c r="BS170" i="9"/>
  <c r="BC230" i="9"/>
  <c r="CI593" i="9"/>
  <c r="BK314" i="9"/>
  <c r="CA141" i="9"/>
  <c r="CA29" i="9"/>
  <c r="CI554" i="9"/>
  <c r="BS61" i="9"/>
  <c r="CI39" i="9"/>
  <c r="CI837" i="9"/>
  <c r="CI51" i="9"/>
  <c r="CI807" i="9"/>
  <c r="BS41" i="9"/>
  <c r="CA355" i="9"/>
  <c r="BK258" i="9"/>
  <c r="CA97" i="9"/>
  <c r="CA247" i="9"/>
  <c r="CA91" i="9"/>
  <c r="CA120" i="9"/>
  <c r="CA36" i="9"/>
  <c r="BK196" i="9"/>
  <c r="BC364" i="9"/>
  <c r="CI144" i="9"/>
  <c r="CA123" i="9"/>
  <c r="CI701" i="9"/>
  <c r="BS85" i="9"/>
  <c r="BS202" i="9"/>
  <c r="BK384" i="9"/>
  <c r="CI628" i="9"/>
  <c r="CI872" i="9"/>
  <c r="CA202" i="9"/>
  <c r="CI27" i="9"/>
  <c r="BS38" i="9"/>
  <c r="CI334" i="9"/>
  <c r="CA92" i="9"/>
  <c r="CA48" i="9"/>
  <c r="BK52" i="9"/>
  <c r="BS48" i="9"/>
  <c r="BS212" i="9"/>
  <c r="BS163" i="9"/>
  <c r="CA147" i="9"/>
  <c r="CI231" i="9"/>
  <c r="BS168" i="9"/>
  <c r="BC97" i="9"/>
  <c r="BC388" i="9"/>
  <c r="CA104" i="9"/>
  <c r="BC415" i="9"/>
  <c r="BK88" i="9"/>
  <c r="CI225" i="9"/>
  <c r="BC68" i="9"/>
  <c r="BC405" i="9"/>
  <c r="BK404" i="9"/>
  <c r="CA292" i="9"/>
  <c r="BS157" i="9"/>
  <c r="CA43" i="9"/>
  <c r="BS165" i="9"/>
  <c r="BK209" i="9"/>
  <c r="CA58" i="9"/>
  <c r="BK120" i="9"/>
  <c r="CA334" i="9"/>
  <c r="CI117" i="9"/>
  <c r="CA250" i="9"/>
  <c r="CA149" i="9"/>
  <c r="CA139" i="9"/>
  <c r="CA134" i="9"/>
  <c r="CA44" i="9"/>
  <c r="BS49" i="9"/>
  <c r="CI707" i="9"/>
  <c r="CI233" i="9"/>
  <c r="BS25" i="9"/>
  <c r="BS101" i="9"/>
  <c r="CA239" i="9"/>
  <c r="BS159" i="9"/>
  <c r="CI347" i="9"/>
  <c r="CI210" i="9"/>
  <c r="CI589" i="9"/>
  <c r="CA244" i="9"/>
  <c r="BS97" i="9"/>
  <c r="CI481" i="9"/>
  <c r="BS69" i="9"/>
  <c r="BK319" i="9"/>
  <c r="CA205" i="9"/>
  <c r="CA34" i="9"/>
  <c r="CI219" i="9"/>
  <c r="BS149" i="9"/>
  <c r="CA238" i="9"/>
  <c r="BS148" i="9"/>
  <c r="BS52" i="9"/>
  <c r="BS152" i="9"/>
  <c r="BS191" i="9"/>
  <c r="CI477" i="9"/>
  <c r="CI853" i="9"/>
  <c r="BK403" i="9"/>
  <c r="CA179" i="9"/>
  <c r="BS183" i="9"/>
  <c r="CA41" i="9"/>
  <c r="CI345" i="9"/>
  <c r="CA215" i="9"/>
  <c r="BS65" i="9"/>
  <c r="BS84" i="9"/>
  <c r="BS198" i="9"/>
  <c r="BK414" i="9"/>
  <c r="CA70" i="9"/>
  <c r="BS196" i="9"/>
  <c r="CA325" i="9"/>
  <c r="CI424" i="9"/>
  <c r="CI673" i="9"/>
  <c r="BS91" i="9"/>
  <c r="CA65" i="9"/>
  <c r="CI270" i="9"/>
  <c r="CA258" i="9"/>
  <c r="CA330" i="9"/>
  <c r="CI335" i="9"/>
  <c r="CA266" i="9"/>
  <c r="CI597" i="9"/>
  <c r="BS147" i="9"/>
  <c r="CA142" i="9"/>
  <c r="CA289" i="9"/>
  <c r="CA313" i="9"/>
  <c r="BC433" i="9"/>
  <c r="CA254" i="9"/>
  <c r="CI287" i="9"/>
  <c r="CA195" i="9"/>
  <c r="CA47" i="9"/>
  <c r="BS128" i="9"/>
  <c r="CA347" i="9"/>
  <c r="BS42" i="9"/>
  <c r="CI423" i="9"/>
  <c r="CA343" i="9"/>
  <c r="CA252" i="9"/>
  <c r="CI49" i="9"/>
  <c r="CI666" i="9"/>
  <c r="CA86" i="9"/>
  <c r="BS34" i="9"/>
  <c r="CA74" i="9"/>
  <c r="BS113" i="9"/>
  <c r="CA155" i="9"/>
  <c r="BS89" i="9"/>
  <c r="BS104" i="9"/>
  <c r="BC221" i="9"/>
  <c r="BS71" i="9"/>
  <c r="CA283" i="9"/>
  <c r="BS146" i="9"/>
  <c r="CA271" i="9"/>
  <c r="BK168" i="9"/>
  <c r="CA290" i="9"/>
  <c r="BK408" i="9"/>
  <c r="BS145" i="9"/>
  <c r="CI777" i="9"/>
  <c r="CA251" i="9"/>
  <c r="CI858" i="9"/>
  <c r="CI624" i="9"/>
  <c r="CA222" i="9"/>
  <c r="CA300" i="9"/>
  <c r="CA94" i="9"/>
  <c r="CA338" i="9"/>
  <c r="CA124" i="9"/>
  <c r="BS181" i="9"/>
  <c r="BS77" i="9"/>
  <c r="BK175" i="9"/>
  <c r="CA38" i="9"/>
  <c r="CA81" i="9"/>
  <c r="BK204" i="9"/>
  <c r="BK99" i="9"/>
  <c r="BK253" i="9"/>
  <c r="BC399" i="9"/>
  <c r="BK340" i="9"/>
  <c r="BS122" i="9"/>
  <c r="BS132" i="9"/>
  <c r="CI97" i="9"/>
  <c r="BS201" i="9"/>
  <c r="CI333" i="9"/>
  <c r="BS37" i="9"/>
  <c r="CA351" i="9"/>
  <c r="CA232" i="9"/>
  <c r="CA109" i="9"/>
  <c r="CI599" i="9"/>
  <c r="BK182" i="9"/>
  <c r="CA235" i="9"/>
  <c r="CI711" i="9"/>
  <c r="CI259" i="9"/>
  <c r="CI352" i="9"/>
  <c r="CI504" i="9"/>
  <c r="CI65" i="9"/>
  <c r="CI689" i="9"/>
  <c r="CI140" i="9"/>
  <c r="CI585" i="9"/>
  <c r="CI644" i="9"/>
  <c r="CI548" i="9"/>
  <c r="CI834" i="9"/>
  <c r="CI767" i="9"/>
  <c r="CI660" i="9"/>
  <c r="CI313" i="9"/>
  <c r="CI413" i="9"/>
  <c r="CI428" i="9"/>
  <c r="CI368" i="9"/>
  <c r="CI515" i="9"/>
  <c r="CI226" i="9"/>
  <c r="CI111" i="9"/>
  <c r="CI123" i="9"/>
  <c r="CI300" i="9"/>
  <c r="CI196" i="9"/>
  <c r="CI342" i="9"/>
  <c r="CI652" i="9"/>
  <c r="CI174" i="9"/>
  <c r="CI343" i="9"/>
  <c r="CI726" i="9"/>
  <c r="CI295" i="9"/>
  <c r="CI462" i="9"/>
  <c r="CI859" i="9"/>
  <c r="CI825" i="9"/>
  <c r="CI523" i="9"/>
  <c r="CI197" i="9"/>
  <c r="CI844" i="9"/>
  <c r="CI439" i="9"/>
  <c r="CI747" i="9"/>
  <c r="CI199" i="9"/>
  <c r="CI126" i="9"/>
  <c r="CI43" i="9"/>
  <c r="CI730" i="9"/>
  <c r="CI529" i="9"/>
  <c r="CI818" i="9"/>
  <c r="CI57" i="9"/>
  <c r="CI622" i="9"/>
  <c r="CI214" i="9"/>
  <c r="CI304" i="9"/>
  <c r="CI703" i="9"/>
  <c r="CI638" i="9"/>
  <c r="CI92" i="9"/>
  <c r="CI611" i="9"/>
  <c r="CI562" i="9"/>
  <c r="CI588" i="9"/>
  <c r="CI418" i="9"/>
  <c r="CI754" i="9"/>
  <c r="CI704" i="9"/>
  <c r="CI746" i="9"/>
  <c r="CI563" i="9"/>
  <c r="CI37" i="9"/>
  <c r="CI757" i="9"/>
  <c r="CI779" i="9"/>
  <c r="CI649" i="9"/>
  <c r="CI155" i="9"/>
  <c r="CI93" i="9"/>
  <c r="CA133" i="9"/>
  <c r="CI294" i="9"/>
  <c r="CI722" i="9"/>
  <c r="CI679" i="9"/>
  <c r="CI748" i="9"/>
  <c r="CI775" i="9"/>
  <c r="CI788" i="9"/>
  <c r="CI758" i="9"/>
  <c r="CI657" i="9"/>
  <c r="CI738" i="9"/>
  <c r="CI298" i="9"/>
  <c r="CI446" i="9"/>
  <c r="CI222" i="9"/>
  <c r="CI511" i="9"/>
  <c r="CI87" i="9"/>
  <c r="CI26" i="9"/>
  <c r="CI381" i="9"/>
  <c r="CI579" i="9"/>
  <c r="CI484" i="9"/>
  <c r="CI756" i="9"/>
  <c r="CA234" i="9"/>
  <c r="CI434" i="9"/>
  <c r="CI261" i="9"/>
  <c r="CI558" i="9"/>
  <c r="CI696" i="9"/>
  <c r="CI540" i="9"/>
  <c r="CI782" i="9"/>
  <c r="CI702" i="9"/>
  <c r="CI158" i="9"/>
  <c r="CI691" i="9"/>
  <c r="CI671" i="9"/>
  <c r="CI586" i="9"/>
  <c r="CI171" i="9"/>
  <c r="CI536" i="9"/>
  <c r="CI765" i="9"/>
  <c r="CI718" i="9"/>
  <c r="CI101" i="9"/>
  <c r="CI112" i="9"/>
  <c r="CI217" i="9"/>
  <c r="CI102" i="9"/>
  <c r="CI458" i="9"/>
  <c r="CI162" i="9"/>
  <c r="CI30" i="9"/>
  <c r="CI326" i="9"/>
  <c r="CI675" i="9"/>
  <c r="CI81" i="9"/>
  <c r="CI257" i="9"/>
  <c r="CI215" i="9"/>
  <c r="CI80" i="9"/>
  <c r="CA223" i="9"/>
  <c r="CI712" i="9"/>
  <c r="BS74" i="9"/>
  <c r="CI543" i="9"/>
  <c r="CI561" i="9"/>
  <c r="CI569" i="9"/>
  <c r="CI82" i="9"/>
  <c r="CI794" i="9"/>
  <c r="CI766" i="9"/>
  <c r="CI683" i="9"/>
  <c r="CI120" i="9"/>
  <c r="CI103" i="9"/>
  <c r="CI408" i="9"/>
  <c r="CI384" i="9"/>
  <c r="CI182" i="9"/>
  <c r="CI789" i="9"/>
  <c r="CI684" i="9"/>
  <c r="CI73" i="9"/>
  <c r="CI161" i="9"/>
  <c r="CI395" i="9"/>
  <c r="CI539" i="9"/>
  <c r="CI193" i="9"/>
  <c r="CI768" i="9"/>
  <c r="CI218" i="9"/>
  <c r="CI235" i="9"/>
  <c r="CI116" i="9"/>
  <c r="CI744" i="9"/>
  <c r="CI648" i="9"/>
  <c r="CI854" i="9"/>
  <c r="CI184" i="9"/>
  <c r="CI271" i="9"/>
  <c r="CI763" i="9"/>
  <c r="CI677" i="9"/>
  <c r="CI296" i="9"/>
  <c r="CI670" i="9"/>
  <c r="CI455" i="9"/>
  <c r="CI762" i="9"/>
  <c r="CA356" i="9"/>
  <c r="CI835" i="9"/>
  <c r="CI247" i="9"/>
  <c r="CI317" i="9"/>
  <c r="CI122" i="9"/>
  <c r="CI513" i="9"/>
  <c r="CI470" i="9"/>
  <c r="BS35" i="9"/>
  <c r="CI293" i="9"/>
  <c r="CI496" i="9"/>
  <c r="CA340" i="9"/>
  <c r="CI645" i="9"/>
  <c r="CI771" i="9"/>
  <c r="CI277" i="9"/>
  <c r="CI35" i="9"/>
  <c r="CI637" i="9"/>
  <c r="CI697" i="9"/>
  <c r="CA301" i="9"/>
  <c r="CI578" i="9"/>
  <c r="CI279" i="9"/>
  <c r="CI549" i="9"/>
  <c r="BK172" i="9"/>
  <c r="CI685" i="9"/>
  <c r="CI643" i="9"/>
  <c r="CI786" i="9"/>
  <c r="CI522" i="9"/>
  <c r="CI524" i="9"/>
  <c r="CA23" i="9"/>
  <c r="CI608" i="9"/>
  <c r="CI655" i="9"/>
  <c r="CI244" i="9"/>
  <c r="CI442" i="9"/>
  <c r="CI138" i="9"/>
  <c r="CI166" i="9"/>
  <c r="CI570" i="9"/>
  <c r="CI839" i="9"/>
  <c r="CI328" i="9"/>
  <c r="CI187" i="9"/>
  <c r="CI302" i="9"/>
  <c r="CI183" i="9"/>
  <c r="CI74" i="9"/>
  <c r="CA297" i="9"/>
  <c r="CI105" i="9"/>
  <c r="CI755" i="9"/>
  <c r="CI263" i="9"/>
  <c r="CI630" i="9"/>
  <c r="CI372" i="9"/>
  <c r="CI153" i="9"/>
  <c r="CI479" i="9"/>
  <c r="CI95" i="9"/>
  <c r="CI403" i="9"/>
  <c r="CI383" i="9"/>
  <c r="CI309" i="9"/>
  <c r="CI109" i="9"/>
  <c r="CI130" i="9"/>
  <c r="CI338" i="9"/>
  <c r="CI485" i="9"/>
  <c r="CI415" i="9"/>
  <c r="CI299" i="9"/>
  <c r="CI72" i="9"/>
  <c r="CI357" i="9"/>
  <c r="CI363" i="9"/>
  <c r="CI290" i="9"/>
  <c r="CI264" i="9"/>
  <c r="CI209" i="9"/>
  <c r="CI311" i="9"/>
  <c r="CI401" i="9"/>
  <c r="CI488" i="9"/>
  <c r="CI466" i="9"/>
  <c r="CI67" i="9"/>
  <c r="CI772" i="9"/>
  <c r="CI609" i="9"/>
  <c r="CI64" i="9"/>
  <c r="CI653" i="9"/>
  <c r="CI373" i="9"/>
  <c r="CI438" i="9"/>
  <c r="CI590" i="9"/>
  <c r="CI607" i="9"/>
  <c r="CI176" i="9"/>
  <c r="CA119" i="9"/>
  <c r="CI565" i="9"/>
  <c r="CI135" i="9"/>
  <c r="CI91" i="9"/>
  <c r="CI269" i="9"/>
  <c r="CI386" i="9"/>
  <c r="CI656" i="9"/>
  <c r="BK263" i="9"/>
  <c r="CI584" i="9"/>
  <c r="CI369" i="9"/>
  <c r="CI467" i="9"/>
  <c r="CI662" i="9"/>
  <c r="CI331" i="9"/>
  <c r="CI460" i="9"/>
  <c r="CI248" i="9"/>
  <c r="CI857" i="9"/>
  <c r="CI137" i="9"/>
  <c r="CI447" i="9"/>
  <c r="CI560" i="9"/>
  <c r="CI390" i="9"/>
  <c r="CI790" i="9"/>
  <c r="CI360" i="9"/>
  <c r="CI79" i="9"/>
  <c r="CI838" i="9"/>
  <c r="CI492" i="9"/>
  <c r="CI70" i="9"/>
  <c r="CI494" i="9"/>
  <c r="CI537" i="9"/>
  <c r="CI78" i="9"/>
  <c r="CI836" i="9"/>
  <c r="CI62" i="9"/>
  <c r="CI796" i="9"/>
  <c r="CI316" i="9"/>
  <c r="CI550" i="9"/>
  <c r="CI167" i="9"/>
  <c r="CI56" i="9"/>
  <c r="CI625" i="9"/>
  <c r="CI185" i="9"/>
  <c r="CI795" i="9"/>
  <c r="BS108" i="9"/>
  <c r="CI292" i="9"/>
  <c r="CI532" i="9"/>
  <c r="CI798" i="9"/>
  <c r="CI641" i="9"/>
  <c r="CI409" i="9"/>
  <c r="CI514" i="9"/>
  <c r="CI615" i="9"/>
  <c r="CI377" i="9"/>
  <c r="CI813" i="9"/>
  <c r="CI388" i="9"/>
  <c r="CI832" i="9"/>
  <c r="CI168" i="9"/>
  <c r="CI55" i="9"/>
  <c r="CI245" i="9"/>
  <c r="CI260" i="9"/>
  <c r="CI527" i="9"/>
  <c r="BS58" i="9"/>
  <c r="CI846" i="9"/>
  <c r="CI387" i="9"/>
  <c r="CI169" i="9"/>
  <c r="CI521" i="9"/>
  <c r="CI577" i="9"/>
  <c r="CI359" i="9"/>
  <c r="BS99" i="9"/>
  <c r="CI780" i="9"/>
  <c r="CI131" i="9"/>
  <c r="CI329" i="9"/>
  <c r="CI350" i="9"/>
  <c r="CI612" i="9"/>
  <c r="CI60" i="9"/>
  <c r="CI437" i="9"/>
  <c r="CI864" i="9"/>
  <c r="CI785" i="9"/>
  <c r="CI375" i="9"/>
  <c r="CI663" i="9"/>
  <c r="CI501" i="9"/>
  <c r="CI634" i="9"/>
  <c r="CI676" i="9"/>
  <c r="CI341" i="9"/>
  <c r="CI266" i="9"/>
  <c r="CI721" i="9"/>
  <c r="CI36" i="9"/>
  <c r="CI208" i="9"/>
  <c r="CI127" i="9"/>
  <c r="CI249" i="9"/>
  <c r="CI393" i="9"/>
  <c r="CI327" i="9"/>
  <c r="CI533" i="9"/>
  <c r="CI667" i="9"/>
  <c r="CI819" i="9"/>
  <c r="CI157" i="9"/>
  <c r="CI258" i="9"/>
  <c r="CI564" i="9"/>
  <c r="CI108" i="9"/>
  <c r="CI783" i="9"/>
  <c r="CI114" i="9"/>
  <c r="CI220" i="9"/>
  <c r="CI713" i="9"/>
  <c r="CI553" i="9"/>
  <c r="CI441" i="9"/>
  <c r="CI178" i="9"/>
  <c r="CI180" i="9"/>
  <c r="CI454" i="9"/>
  <c r="CI520" i="9"/>
  <c r="CI24" i="9"/>
  <c r="CI420" i="9"/>
  <c r="CI566" i="9"/>
  <c r="CI604" i="9"/>
  <c r="CI436" i="9"/>
  <c r="CI761" i="9"/>
  <c r="CI770" i="9"/>
  <c r="CI349" i="9"/>
  <c r="CI830" i="9"/>
  <c r="CI221" i="9"/>
  <c r="BK385" i="9"/>
  <c r="BS186" i="9"/>
  <c r="BS121" i="9"/>
  <c r="BS155" i="9"/>
  <c r="CA275" i="9"/>
  <c r="BS189" i="9"/>
  <c r="CA126" i="9"/>
  <c r="CI871" i="9"/>
  <c r="BS28" i="9"/>
  <c r="CA107" i="9"/>
  <c r="CI855" i="9"/>
  <c r="CI286" i="9"/>
  <c r="CI194" i="9"/>
  <c r="CI268" i="9"/>
  <c r="CI353" i="9"/>
  <c r="CI312" i="9"/>
  <c r="CA237" i="9"/>
  <c r="CI567" i="9"/>
  <c r="CI240" i="9"/>
  <c r="CI272" i="9"/>
  <c r="CI787" i="9"/>
  <c r="CI212" i="9"/>
  <c r="CI324" i="9"/>
  <c r="CI486" i="9"/>
  <c r="CI402" i="9"/>
  <c r="CI732" i="9"/>
  <c r="CI661" i="9"/>
  <c r="CI361" i="9"/>
  <c r="CI632" i="9"/>
  <c r="CI573" i="9"/>
  <c r="CI254" i="9"/>
  <c r="CI354" i="9"/>
  <c r="CI66" i="9"/>
  <c r="CI827" i="9"/>
  <c r="CI156" i="9"/>
  <c r="CI508" i="9"/>
  <c r="CI77" i="9"/>
  <c r="CI189" i="9"/>
  <c r="CI216" i="9"/>
  <c r="CI307" i="9"/>
  <c r="CI510" i="9"/>
  <c r="CI552" i="9"/>
  <c r="CI674" i="9"/>
  <c r="CI376" i="9"/>
  <c r="CI873" i="9"/>
  <c r="CI134" i="9"/>
  <c r="CI478" i="9"/>
  <c r="CI654" i="9"/>
  <c r="CI568" i="9"/>
  <c r="CI443" i="9"/>
  <c r="BS116" i="9"/>
  <c r="CI603" i="9"/>
  <c r="CI61" i="9"/>
  <c r="CI83" i="9"/>
  <c r="CI694" i="9"/>
  <c r="CI686" i="9"/>
  <c r="CI119" i="9"/>
  <c r="CI457" i="9"/>
  <c r="CI340" i="9"/>
  <c r="CI273" i="9"/>
  <c r="CI797" i="9"/>
  <c r="CI541" i="9"/>
  <c r="CI822" i="9"/>
  <c r="CI121" i="9"/>
  <c r="CI145" i="9"/>
  <c r="BK48" i="9"/>
  <c r="CI509" i="9"/>
  <c r="CI133" i="9"/>
  <c r="CI315" i="9"/>
  <c r="CI699" i="9"/>
  <c r="CI745" i="9"/>
  <c r="CI493" i="9"/>
  <c r="CI453" i="9"/>
  <c r="CI709" i="9"/>
  <c r="CI572" i="9"/>
  <c r="CI497" i="9"/>
  <c r="CI499" i="9"/>
  <c r="CI262" i="9"/>
  <c r="CI451" i="9"/>
  <c r="CI489" i="9"/>
  <c r="CI503" i="9"/>
  <c r="CI669" i="9"/>
  <c r="CI693" i="9"/>
  <c r="CI417" i="9"/>
  <c r="CI115" i="9"/>
  <c r="CI490" i="9"/>
  <c r="CI104" i="9"/>
  <c r="CI459" i="9"/>
  <c r="CI840" i="9"/>
  <c r="CI444" i="9"/>
  <c r="CI464" i="9"/>
  <c r="CI582" i="9"/>
  <c r="CI310" i="9"/>
  <c r="CI128" i="9"/>
  <c r="CI33" i="9"/>
  <c r="CI759" i="9"/>
  <c r="CI59" i="9"/>
  <c r="CI132" i="9"/>
  <c r="CI473" i="9"/>
  <c r="CI623" i="9"/>
  <c r="CI205" i="9"/>
  <c r="CI778" i="9"/>
  <c r="CI172" i="9"/>
  <c r="CI751" i="9"/>
  <c r="CI440" i="9"/>
  <c r="CI125" i="9"/>
  <c r="CI253" i="9"/>
  <c r="CI391" i="9"/>
  <c r="CI865" i="9"/>
  <c r="CI251" i="9"/>
  <c r="CI278" i="9"/>
  <c r="CI113" i="9"/>
  <c r="CI698" i="9"/>
  <c r="CI177" i="9"/>
  <c r="CI581" i="9"/>
  <c r="CI195" i="9"/>
  <c r="CI812" i="9"/>
  <c r="CI831" i="9"/>
  <c r="CI647" i="9"/>
  <c r="CI204" i="9"/>
  <c r="CI430" i="9"/>
  <c r="CI301" i="9"/>
  <c r="CI642" i="9"/>
  <c r="BS144" i="9"/>
  <c r="BS131" i="9"/>
  <c r="CA108" i="9"/>
  <c r="CA50" i="9"/>
  <c r="BC342" i="9"/>
  <c r="CI274" i="9"/>
  <c r="CI179" i="9"/>
  <c r="CI500" i="9"/>
  <c r="CI650" i="9"/>
  <c r="CI407" i="9"/>
  <c r="CI860" i="9"/>
  <c r="CI321" i="9"/>
  <c r="CI482" i="9"/>
  <c r="CI160" i="9"/>
  <c r="CI320" i="9"/>
  <c r="CI664" i="9"/>
  <c r="CI764" i="9"/>
  <c r="CI71" i="9"/>
  <c r="CI34" i="9"/>
  <c r="CI188" i="9"/>
  <c r="CI682" i="9"/>
  <c r="CI750" i="9"/>
  <c r="CI382" i="9"/>
  <c r="CI557" i="9"/>
  <c r="CI228" i="9"/>
  <c r="CI421" i="9"/>
  <c r="CI198" i="9"/>
  <c r="CI626" i="9"/>
  <c r="CA132" i="9"/>
  <c r="CI267" i="9"/>
  <c r="CI606" i="9"/>
  <c r="CI98" i="9"/>
  <c r="CI385" i="9"/>
  <c r="CI461" i="9"/>
  <c r="CI659" i="9"/>
  <c r="CI256" i="9"/>
  <c r="CI289" i="9"/>
  <c r="CI476" i="9"/>
  <c r="CI68" i="9"/>
  <c r="CI392" i="9"/>
  <c r="CI370" i="9"/>
  <c r="CI705" i="9"/>
  <c r="CI303" i="9"/>
  <c r="CI842" i="9"/>
  <c r="CI86" i="9"/>
  <c r="CI99" i="9"/>
  <c r="CI867" i="9"/>
  <c r="CI213" i="9"/>
  <c r="CI544" i="9"/>
  <c r="CI483" i="9"/>
  <c r="CI743" i="9"/>
  <c r="CI695" i="9"/>
  <c r="CI574" i="9"/>
  <c r="CI614" i="9"/>
  <c r="CI774" i="9"/>
  <c r="CI791" i="9"/>
  <c r="CI749" i="9"/>
  <c r="CI400" i="9"/>
  <c r="CI468" i="9"/>
  <c r="BK401" i="9"/>
  <c r="CA287" i="9"/>
  <c r="CI88" i="9"/>
  <c r="CI658" i="9"/>
  <c r="CI690" i="9"/>
  <c r="CI422" i="9"/>
  <c r="CI528" i="9"/>
  <c r="CI173" i="9"/>
  <c r="CI25" i="9"/>
  <c r="CI580" i="9"/>
  <c r="CI506" i="9"/>
  <c r="CI435" i="9"/>
  <c r="CI498" i="9"/>
  <c r="CI201" i="9"/>
  <c r="CI475" i="9"/>
  <c r="CI29" i="9"/>
  <c r="CI519" i="9"/>
  <c r="BS94" i="9"/>
  <c r="CI629" i="9"/>
  <c r="CI811" i="9"/>
  <c r="CI431" i="9"/>
  <c r="CI803" i="9"/>
  <c r="CI276" i="9"/>
  <c r="CI165" i="9"/>
  <c r="CI107" i="9"/>
  <c r="CI735" i="9"/>
  <c r="CI265" i="9"/>
  <c r="CI450" i="9"/>
  <c r="CI665" i="9"/>
  <c r="CI380" i="9"/>
  <c r="CI741" i="9"/>
  <c r="CI288" i="9"/>
  <c r="CI576" i="9"/>
  <c r="CI525" i="9"/>
  <c r="CI792" i="9"/>
  <c r="CI362" i="9"/>
  <c r="CI740" i="9"/>
  <c r="CI322" i="9"/>
  <c r="CI823" i="9"/>
  <c r="CI206" i="9"/>
  <c r="CI186" i="9"/>
  <c r="CI848" i="9"/>
  <c r="CI52" i="9"/>
  <c r="CI620" i="9"/>
  <c r="CI517" i="9"/>
  <c r="CA158" i="9"/>
  <c r="CI547" i="9"/>
  <c r="CI314" i="9"/>
  <c r="CI69" i="9"/>
  <c r="CI136" i="9"/>
  <c r="CI75" i="9"/>
  <c r="CI84" i="9"/>
  <c r="CI291" i="9"/>
  <c r="CI44" i="9"/>
  <c r="CI192" i="9"/>
  <c r="CI325" i="9"/>
  <c r="CI727" i="9"/>
  <c r="CI687" i="9"/>
  <c r="CI640" i="9"/>
  <c r="CA76" i="9"/>
  <c r="BK279" i="9"/>
  <c r="BK153" i="9"/>
  <c r="BS117" i="9"/>
  <c r="BK148" i="9"/>
  <c r="CI734" i="9"/>
  <c r="CI700" i="9"/>
  <c r="CI319" i="9"/>
  <c r="CI427" i="9"/>
  <c r="CI181" i="9"/>
  <c r="CI22" i="9"/>
  <c r="CI639" i="9"/>
  <c r="CI246" i="9"/>
  <c r="CI753" i="9"/>
  <c r="CI856" i="9"/>
  <c r="CI255" i="9"/>
  <c r="CI815" i="9"/>
  <c r="CI452" i="9"/>
  <c r="CI242" i="9"/>
  <c r="CI371" i="9"/>
  <c r="CI85" i="9"/>
  <c r="CI688" i="9"/>
  <c r="CI861" i="9"/>
  <c r="CI241" i="9"/>
  <c r="CI546" i="9"/>
  <c r="CI150" i="9"/>
  <c r="CI190" i="9"/>
  <c r="CI465" i="9"/>
  <c r="CI725" i="9"/>
  <c r="CA219" i="9"/>
  <c r="CI555" i="9"/>
  <c r="CI124" i="9"/>
  <c r="CI678" i="9"/>
  <c r="CI429" i="9"/>
  <c r="CI364" i="9"/>
  <c r="CI281" i="9"/>
  <c r="CI318" i="9"/>
  <c r="CI396" i="9"/>
  <c r="CI203" i="9"/>
  <c r="CI28" i="9"/>
  <c r="CI106" i="9"/>
  <c r="CI571" i="9"/>
  <c r="CI808" i="9"/>
  <c r="CI512" i="9"/>
  <c r="CI404" i="9"/>
  <c r="CI594" i="9"/>
  <c r="CI516" i="9"/>
  <c r="CI469" i="9"/>
  <c r="CI40" i="9"/>
  <c r="CI456" i="9"/>
  <c r="CI445" i="9"/>
  <c r="CI591" i="9"/>
  <c r="CI776" i="9"/>
  <c r="CI38" i="9"/>
  <c r="CI841" i="9"/>
  <c r="CI507" i="9"/>
  <c r="CI463" i="9"/>
  <c r="CI31" i="9"/>
  <c r="CI728" i="9"/>
  <c r="CA130" i="9"/>
  <c r="CA321" i="9"/>
  <c r="CI535" i="9"/>
  <c r="CI531" i="9"/>
  <c r="CI739" i="9"/>
  <c r="CI419" i="9"/>
  <c r="CI96" i="9"/>
  <c r="CI737" i="9"/>
  <c r="CI54" i="9"/>
  <c r="CI487" i="9"/>
  <c r="CI129" i="9"/>
  <c r="CI432" i="9"/>
  <c r="CI159" i="9"/>
  <c r="CI495" i="9"/>
  <c r="CI414" i="9"/>
  <c r="CI252" i="9"/>
  <c r="CI526" i="9"/>
  <c r="CI559" i="9"/>
  <c r="CI480" i="9"/>
  <c r="CI631" i="9"/>
  <c r="CI58" i="9"/>
  <c r="CI433" i="9"/>
  <c r="CI94" i="9"/>
  <c r="CI355" i="9"/>
  <c r="CI207" i="9"/>
  <c r="CI862" i="9"/>
  <c r="CI863" i="9"/>
  <c r="CI534" i="9"/>
  <c r="CA212" i="9"/>
  <c r="CI356" i="9"/>
  <c r="CI742" i="9"/>
  <c r="CI817" i="9"/>
  <c r="CI399" i="9"/>
  <c r="CI305" i="9"/>
  <c r="CI358" i="9"/>
  <c r="CI89" i="9"/>
  <c r="CI627" i="9"/>
  <c r="CI621" i="9"/>
  <c r="CI820" i="9"/>
  <c r="CI406" i="9"/>
  <c r="CI416" i="9"/>
  <c r="CI100" i="9"/>
  <c r="CI651" i="9"/>
  <c r="CI397" i="9"/>
  <c r="CI394" i="9"/>
  <c r="CI330" i="9"/>
  <c r="CI170" i="9"/>
  <c r="CI814" i="9"/>
  <c r="CA210" i="9"/>
  <c r="CI191" i="9"/>
  <c r="CI90" i="9"/>
  <c r="CI829" i="9"/>
  <c r="CI731" i="9"/>
  <c r="CI672" i="9"/>
  <c r="CI793" i="9"/>
  <c r="CA260" i="9"/>
  <c r="CI596" i="9"/>
  <c r="CI769" i="9"/>
  <c r="CI736" i="9"/>
  <c r="DG25" i="9"/>
  <c r="DO23" i="9"/>
  <c r="DG22" i="9"/>
  <c r="DO22" i="9"/>
  <c r="DO24" i="9"/>
  <c r="DG24" i="9"/>
  <c r="DO25" i="9"/>
  <c r="DG23" i="9"/>
  <c r="AN14" i="13"/>
  <c r="AP14" i="13" s="1"/>
  <c r="AQ6" i="9" l="1"/>
  <c r="DK6" i="9"/>
  <c r="DC6" i="9"/>
  <c r="CU6" i="9"/>
  <c r="AN15" i="13"/>
  <c r="AP15" i="13" s="1"/>
  <c r="E9" i="16" l="1"/>
  <c r="CX6" i="9"/>
  <c r="E10" i="16"/>
  <c r="DF6" i="9"/>
  <c r="DN6" i="9"/>
  <c r="E11" i="16"/>
  <c r="AN16" i="13"/>
  <c r="AP16" i="13" s="1"/>
  <c r="AN17" i="13" l="1"/>
  <c r="AP17" i="13" s="1"/>
  <c r="AN18" i="13" l="1"/>
  <c r="AP18" i="13" s="1"/>
  <c r="AN19" i="13" l="1"/>
  <c r="AP19" i="13" s="1"/>
  <c r="AN20" i="13" l="1"/>
  <c r="AP20" i="13" s="1"/>
  <c r="AN21" i="13" l="1"/>
  <c r="AP21" i="13" s="1"/>
  <c r="AN22" i="13" l="1"/>
  <c r="AP22" i="13" s="1"/>
  <c r="AN23" i="13" l="1"/>
  <c r="AP23" i="13" s="1"/>
  <c r="AN24" i="13" l="1"/>
  <c r="AP24" i="13" s="1"/>
  <c r="AN25" i="13" l="1"/>
  <c r="AP25" i="13" s="1"/>
  <c r="AN26" i="13" l="1"/>
  <c r="AP26" i="13" s="1"/>
  <c r="AN27" i="13" l="1"/>
  <c r="AP27" i="13" s="1"/>
  <c r="AN28" i="13" l="1"/>
  <c r="AP28" i="13" s="1"/>
  <c r="AN29" i="13" l="1"/>
  <c r="AP29" i="13" s="1"/>
  <c r="AN30" i="13" l="1"/>
  <c r="AP30" i="13" s="1"/>
  <c r="AN31" i="13" l="1"/>
  <c r="AP31" i="13" s="1"/>
  <c r="AN32" i="13" l="1"/>
  <c r="AP32" i="13" s="1"/>
  <c r="AN33" i="13" l="1"/>
  <c r="AP33" i="13" s="1"/>
  <c r="AN34" i="13" l="1"/>
  <c r="AP34" i="13" s="1"/>
  <c r="AN35" i="13" l="1"/>
  <c r="AP35" i="13" s="1"/>
  <c r="AN36" i="13" l="1"/>
  <c r="AP36" i="13" s="1"/>
  <c r="AN37" i="13" l="1"/>
  <c r="AP37" i="13" s="1"/>
  <c r="AN38" i="13" l="1"/>
  <c r="AP38" i="13" s="1"/>
  <c r="L50" i="3" l="1"/>
  <c r="CM6" i="9" l="1"/>
  <c r="E10" i="15" s="1"/>
  <c r="CP6" i="9" l="1"/>
  <c r="E8" i="16"/>
  <c r="Y10" i="13" l="1"/>
  <c r="Y11" i="13" s="1"/>
  <c r="Y12" i="13" s="1"/>
  <c r="Y13" i="13" s="1"/>
  <c r="Y14" i="13" s="1"/>
  <c r="Y15" i="13" s="1"/>
  <c r="Z9" i="13"/>
  <c r="AA9" i="13" s="1"/>
  <c r="AA8" i="13"/>
  <c r="CE11" i="9"/>
  <c r="CH11" i="9" s="1"/>
  <c r="CE9" i="9"/>
  <c r="CE8" i="9"/>
  <c r="CE7" i="9"/>
  <c r="CE13" i="9" s="1"/>
  <c r="BW11" i="9"/>
  <c r="BZ11" i="9" s="1"/>
  <c r="BW9" i="9"/>
  <c r="BW8" i="9"/>
  <c r="BW7" i="9"/>
  <c r="BW14" i="9" s="1"/>
  <c r="CE14" i="9" l="1"/>
  <c r="CE15" i="9"/>
  <c r="CE16" i="9"/>
  <c r="Y16" i="13"/>
  <c r="Z10" i="13"/>
  <c r="BW13" i="9"/>
  <c r="BW15" i="9"/>
  <c r="BW16" i="9"/>
  <c r="CH7" i="9"/>
  <c r="BZ7" i="9"/>
  <c r="BO11" i="9"/>
  <c r="BR11" i="9" s="1"/>
  <c r="BO9" i="9"/>
  <c r="BO8" i="9"/>
  <c r="BO7" i="9"/>
  <c r="BO13" i="9" s="1"/>
  <c r="BG11" i="9"/>
  <c r="BG9" i="9"/>
  <c r="BG8" i="9"/>
  <c r="BG7" i="9"/>
  <c r="I9" i="15" l="1"/>
  <c r="H9" i="15"/>
  <c r="BG14" i="9"/>
  <c r="F9" i="15"/>
  <c r="G9" i="15"/>
  <c r="Z11" i="13"/>
  <c r="AA10" i="13"/>
  <c r="Y17" i="13"/>
  <c r="BO15" i="9"/>
  <c r="BO16" i="9"/>
  <c r="BO14" i="9"/>
  <c r="BG15" i="9"/>
  <c r="BG16" i="9"/>
  <c r="BG13" i="9"/>
  <c r="BR7" i="9"/>
  <c r="Y18" i="13" l="1"/>
  <c r="Z12" i="13"/>
  <c r="AA11" i="13"/>
  <c r="BJ11" i="9"/>
  <c r="Z13" i="13" l="1"/>
  <c r="AA12" i="13"/>
  <c r="Y19" i="13"/>
  <c r="BJ7" i="9"/>
  <c r="L54" i="3"/>
  <c r="AY11" i="9"/>
  <c r="BB11" i="9" s="1"/>
  <c r="AQ11" i="9"/>
  <c r="AT11" i="9" s="1"/>
  <c r="AI11" i="9"/>
  <c r="AL11" i="9" s="1"/>
  <c r="AA11" i="9"/>
  <c r="AD11" i="9" s="1"/>
  <c r="S11" i="9"/>
  <c r="V11" i="9" s="1"/>
  <c r="K11" i="9"/>
  <c r="N11" i="9" s="1"/>
  <c r="C11" i="9"/>
  <c r="AY7" i="9"/>
  <c r="BB7" i="9" s="1"/>
  <c r="AQ7" i="9"/>
  <c r="AT7" i="9" s="1"/>
  <c r="AI7" i="9"/>
  <c r="AL7" i="9" s="1"/>
  <c r="AA7" i="9"/>
  <c r="AD7" i="9" s="1"/>
  <c r="S7" i="9"/>
  <c r="V7" i="9" s="1"/>
  <c r="K7" i="9"/>
  <c r="N7" i="9" s="1"/>
  <c r="C7" i="9"/>
  <c r="AY9" i="9"/>
  <c r="AY8" i="9"/>
  <c r="AQ9" i="9"/>
  <c r="AQ8" i="9"/>
  <c r="AY15" i="9"/>
  <c r="AQ14" i="9"/>
  <c r="S9" i="9"/>
  <c r="S8" i="9"/>
  <c r="L8" i="13"/>
  <c r="L53" i="3"/>
  <c r="J10" i="13"/>
  <c r="J11" i="13" s="1"/>
  <c r="K9" i="13"/>
  <c r="L9" i="13" s="1"/>
  <c r="C14" i="9"/>
  <c r="L51" i="3"/>
  <c r="AI9" i="9"/>
  <c r="AI8" i="9"/>
  <c r="AA9" i="9"/>
  <c r="AA8" i="9"/>
  <c r="K9" i="9"/>
  <c r="K8" i="9"/>
  <c r="C9" i="9"/>
  <c r="C8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L75" i="3" s="1"/>
  <c r="M75" i="3" s="1"/>
  <c r="I14" i="5"/>
  <c r="M41" i="3" s="1"/>
  <c r="H14" i="5"/>
  <c r="L41" i="3" s="1"/>
  <c r="S13" i="5"/>
  <c r="R13" i="5"/>
  <c r="Q13" i="5"/>
  <c r="P13" i="5"/>
  <c r="N13" i="5"/>
  <c r="O13" i="5"/>
  <c r="M13" i="5"/>
  <c r="L74" i="3" s="1"/>
  <c r="M74" i="3" s="1"/>
  <c r="I13" i="5"/>
  <c r="M40" i="3" s="1"/>
  <c r="H13" i="5"/>
  <c r="L40" i="3" s="1"/>
  <c r="S40" i="3" s="1"/>
  <c r="S12" i="5"/>
  <c r="R12" i="5"/>
  <c r="Q12" i="5"/>
  <c r="P12" i="5"/>
  <c r="O12" i="5"/>
  <c r="N12" i="5"/>
  <c r="M12" i="5"/>
  <c r="L73" i="3" s="1"/>
  <c r="M73" i="3" s="1"/>
  <c r="I12" i="5"/>
  <c r="M39" i="3" s="1"/>
  <c r="H12" i="5"/>
  <c r="L39" i="3" s="1"/>
  <c r="S11" i="5"/>
  <c r="R11" i="5"/>
  <c r="Q11" i="5"/>
  <c r="P11" i="5"/>
  <c r="O11" i="5"/>
  <c r="N11" i="5"/>
  <c r="I11" i="5"/>
  <c r="M38" i="3" s="1"/>
  <c r="H11" i="5"/>
  <c r="L38" i="3" s="1"/>
  <c r="S10" i="5"/>
  <c r="R10" i="5"/>
  <c r="Q10" i="5"/>
  <c r="P10" i="5"/>
  <c r="O10" i="5"/>
  <c r="N10" i="5"/>
  <c r="M10" i="5"/>
  <c r="L71" i="3" s="1"/>
  <c r="I10" i="5"/>
  <c r="M37" i="3" s="1"/>
  <c r="H10" i="5"/>
  <c r="L37" i="3" s="1"/>
  <c r="S9" i="5"/>
  <c r="R9" i="5"/>
  <c r="Q9" i="5"/>
  <c r="P9" i="5"/>
  <c r="O9" i="5"/>
  <c r="N9" i="5"/>
  <c r="M9" i="5"/>
  <c r="L70" i="3" s="1"/>
  <c r="I9" i="5"/>
  <c r="M36" i="3" s="1"/>
  <c r="H9" i="5"/>
  <c r="L36" i="3" s="1"/>
  <c r="S8" i="5"/>
  <c r="R8" i="5"/>
  <c r="Q8" i="5"/>
  <c r="P8" i="5"/>
  <c r="O8" i="5"/>
  <c r="N8" i="5"/>
  <c r="I8" i="5"/>
  <c r="M35" i="3" s="1"/>
  <c r="H8" i="5"/>
  <c r="L35" i="3" s="1"/>
  <c r="S7" i="5"/>
  <c r="R7" i="5"/>
  <c r="Q7" i="5"/>
  <c r="P7" i="5"/>
  <c r="O7" i="5"/>
  <c r="N7" i="5"/>
  <c r="M7" i="5"/>
  <c r="L68" i="3" s="1"/>
  <c r="M68" i="3" s="1"/>
  <c r="I7" i="5"/>
  <c r="M34" i="3" s="1"/>
  <c r="H7" i="5"/>
  <c r="L34" i="3" s="1"/>
  <c r="S6" i="5"/>
  <c r="R6" i="5"/>
  <c r="Q6" i="5"/>
  <c r="P6" i="5"/>
  <c r="O6" i="5"/>
  <c r="N6" i="5"/>
  <c r="M6" i="5"/>
  <c r="L67" i="3" s="1"/>
  <c r="M67" i="3" s="1"/>
  <c r="I6" i="5"/>
  <c r="M33" i="3" s="1"/>
  <c r="H6" i="5"/>
  <c r="L33" i="3" s="1"/>
  <c r="S5" i="5"/>
  <c r="R5" i="5"/>
  <c r="Q5" i="5"/>
  <c r="P5" i="5"/>
  <c r="O5" i="5"/>
  <c r="N5" i="5"/>
  <c r="M5" i="5"/>
  <c r="L66" i="3" s="1"/>
  <c r="I5" i="5"/>
  <c r="M32" i="3" s="1"/>
  <c r="H5" i="5"/>
  <c r="L32" i="3" s="1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6" i="3"/>
  <c r="G36" i="3"/>
  <c r="E37" i="3"/>
  <c r="G37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E46" i="3"/>
  <c r="G46" i="3"/>
  <c r="E47" i="3"/>
  <c r="G47" i="3"/>
  <c r="E48" i="3"/>
  <c r="G48" i="3"/>
  <c r="E49" i="3"/>
  <c r="G49" i="3"/>
  <c r="E50" i="3"/>
  <c r="G50" i="3"/>
  <c r="E51" i="3"/>
  <c r="G51" i="3"/>
  <c r="E52" i="3"/>
  <c r="G52" i="3"/>
  <c r="E53" i="3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E60" i="3"/>
  <c r="G60" i="3"/>
  <c r="E61" i="3"/>
  <c r="G61" i="3"/>
  <c r="E62" i="3"/>
  <c r="G62" i="3"/>
  <c r="E63" i="3"/>
  <c r="G63" i="3"/>
  <c r="E64" i="3"/>
  <c r="G64" i="3"/>
  <c r="E65" i="3"/>
  <c r="G65" i="3"/>
  <c r="E66" i="3"/>
  <c r="G66" i="3"/>
  <c r="E67" i="3"/>
  <c r="G67" i="3"/>
  <c r="E68" i="3"/>
  <c r="G68" i="3"/>
  <c r="E69" i="3"/>
  <c r="G69" i="3"/>
  <c r="E70" i="3"/>
  <c r="G70" i="3"/>
  <c r="E71" i="3"/>
  <c r="G71" i="3"/>
  <c r="E72" i="3"/>
  <c r="G72" i="3"/>
  <c r="E73" i="3"/>
  <c r="G73" i="3"/>
  <c r="E74" i="3"/>
  <c r="G74" i="3"/>
  <c r="E75" i="3"/>
  <c r="G75" i="3"/>
  <c r="E76" i="3"/>
  <c r="G76" i="3"/>
  <c r="E77" i="3"/>
  <c r="G77" i="3"/>
  <c r="E78" i="3"/>
  <c r="G78" i="3"/>
  <c r="E79" i="3"/>
  <c r="G79" i="3"/>
  <c r="E80" i="3"/>
  <c r="G80" i="3"/>
  <c r="E81" i="3"/>
  <c r="G81" i="3"/>
  <c r="E82" i="3"/>
  <c r="G82" i="3"/>
  <c r="E83" i="3"/>
  <c r="G83" i="3"/>
  <c r="E84" i="3"/>
  <c r="G84" i="3"/>
  <c r="E85" i="3"/>
  <c r="G85" i="3"/>
  <c r="E86" i="3"/>
  <c r="G86" i="3"/>
  <c r="E87" i="3"/>
  <c r="G87" i="3"/>
  <c r="E88" i="3"/>
  <c r="G88" i="3"/>
  <c r="E89" i="3"/>
  <c r="G89" i="3"/>
  <c r="E90" i="3"/>
  <c r="G90" i="3"/>
  <c r="E91" i="3"/>
  <c r="G91" i="3"/>
  <c r="E92" i="3"/>
  <c r="G92" i="3"/>
  <c r="E93" i="3"/>
  <c r="G93" i="3"/>
  <c r="E94" i="3"/>
  <c r="G94" i="3"/>
  <c r="E95" i="3"/>
  <c r="G95" i="3"/>
  <c r="E96" i="3"/>
  <c r="G96" i="3"/>
  <c r="E97" i="3"/>
  <c r="G97" i="3"/>
  <c r="E98" i="3"/>
  <c r="G98" i="3"/>
  <c r="E99" i="3"/>
  <c r="G99" i="3"/>
  <c r="E100" i="3"/>
  <c r="G100" i="3"/>
  <c r="E101" i="3"/>
  <c r="G101" i="3"/>
  <c r="E102" i="3"/>
  <c r="G102" i="3"/>
  <c r="E103" i="3"/>
  <c r="G103" i="3"/>
  <c r="E104" i="3"/>
  <c r="G104" i="3"/>
  <c r="E105" i="3"/>
  <c r="G105" i="3"/>
  <c r="E106" i="3"/>
  <c r="G106" i="3"/>
  <c r="E107" i="3"/>
  <c r="G107" i="3"/>
  <c r="E108" i="3"/>
  <c r="G108" i="3"/>
  <c r="E109" i="3"/>
  <c r="G109" i="3"/>
  <c r="E110" i="3"/>
  <c r="G110" i="3"/>
  <c r="E111" i="3"/>
  <c r="G111" i="3"/>
  <c r="E112" i="3"/>
  <c r="G112" i="3"/>
  <c r="E113" i="3"/>
  <c r="G113" i="3"/>
  <c r="E114" i="3"/>
  <c r="G114" i="3"/>
  <c r="E115" i="3"/>
  <c r="G115" i="3"/>
  <c r="E116" i="3"/>
  <c r="G116" i="3"/>
  <c r="E117" i="3"/>
  <c r="G117" i="3"/>
  <c r="E118" i="3"/>
  <c r="G118" i="3"/>
  <c r="E119" i="3"/>
  <c r="G119" i="3"/>
  <c r="E120" i="3"/>
  <c r="G120" i="3"/>
  <c r="E121" i="3"/>
  <c r="G121" i="3"/>
  <c r="E122" i="3"/>
  <c r="G122" i="3"/>
  <c r="E123" i="3"/>
  <c r="G123" i="3"/>
  <c r="E124" i="3"/>
  <c r="G124" i="3"/>
  <c r="E125" i="3"/>
  <c r="G125" i="3"/>
  <c r="E126" i="3"/>
  <c r="G126" i="3"/>
  <c r="E127" i="3"/>
  <c r="G127" i="3"/>
  <c r="E128" i="3"/>
  <c r="G128" i="3"/>
  <c r="E129" i="3"/>
  <c r="G129" i="3"/>
  <c r="E130" i="3"/>
  <c r="G130" i="3"/>
  <c r="E131" i="3"/>
  <c r="G131" i="3"/>
  <c r="E132" i="3"/>
  <c r="G132" i="3"/>
  <c r="E133" i="3"/>
  <c r="G133" i="3"/>
  <c r="E134" i="3"/>
  <c r="G134" i="3"/>
  <c r="E135" i="3"/>
  <c r="G135" i="3"/>
  <c r="E136" i="3"/>
  <c r="G136" i="3"/>
  <c r="E137" i="3"/>
  <c r="G137" i="3"/>
  <c r="E138" i="3"/>
  <c r="G138" i="3"/>
  <c r="E139" i="3"/>
  <c r="G139" i="3"/>
  <c r="E140" i="3"/>
  <c r="G140" i="3"/>
  <c r="E141" i="3"/>
  <c r="G141" i="3"/>
  <c r="E142" i="3"/>
  <c r="G142" i="3"/>
  <c r="E143" i="3"/>
  <c r="G143" i="3"/>
  <c r="E144" i="3"/>
  <c r="G144" i="3"/>
  <c r="E145" i="3"/>
  <c r="G145" i="3"/>
  <c r="E146" i="3"/>
  <c r="G146" i="3"/>
  <c r="E147" i="3"/>
  <c r="G147" i="3"/>
  <c r="E148" i="3"/>
  <c r="G148" i="3"/>
  <c r="E149" i="3"/>
  <c r="G149" i="3"/>
  <c r="E150" i="3"/>
  <c r="G150" i="3"/>
  <c r="E151" i="3"/>
  <c r="G151" i="3"/>
  <c r="E152" i="3"/>
  <c r="G152" i="3"/>
  <c r="E153" i="3"/>
  <c r="G153" i="3"/>
  <c r="E154" i="3"/>
  <c r="G154" i="3"/>
  <c r="E155" i="3"/>
  <c r="G155" i="3"/>
  <c r="E156" i="3"/>
  <c r="G156" i="3"/>
  <c r="E157" i="3"/>
  <c r="G157" i="3"/>
  <c r="E158" i="3"/>
  <c r="G158" i="3"/>
  <c r="E159" i="3"/>
  <c r="G159" i="3"/>
  <c r="E160" i="3"/>
  <c r="G160" i="3"/>
  <c r="E161" i="3"/>
  <c r="G161" i="3"/>
  <c r="E162" i="3"/>
  <c r="G162" i="3"/>
  <c r="E163" i="3"/>
  <c r="G163" i="3"/>
  <c r="E164" i="3"/>
  <c r="G164" i="3"/>
  <c r="E165" i="3"/>
  <c r="G165" i="3"/>
  <c r="E166" i="3"/>
  <c r="G166" i="3"/>
  <c r="E167" i="3"/>
  <c r="G167" i="3"/>
  <c r="E168" i="3"/>
  <c r="G168" i="3"/>
  <c r="E169" i="3"/>
  <c r="G169" i="3"/>
  <c r="E170" i="3"/>
  <c r="G170" i="3"/>
  <c r="E171" i="3"/>
  <c r="G171" i="3"/>
  <c r="E172" i="3"/>
  <c r="G172" i="3"/>
  <c r="E173" i="3"/>
  <c r="G173" i="3"/>
  <c r="E174" i="3"/>
  <c r="G174" i="3"/>
  <c r="E175" i="3"/>
  <c r="G175" i="3"/>
  <c r="E176" i="3"/>
  <c r="G176" i="3"/>
  <c r="E177" i="3"/>
  <c r="G177" i="3"/>
  <c r="E178" i="3"/>
  <c r="G178" i="3"/>
  <c r="E179" i="3"/>
  <c r="G179" i="3"/>
  <c r="E180" i="3"/>
  <c r="G180" i="3"/>
  <c r="E181" i="3"/>
  <c r="G181" i="3"/>
  <c r="E182" i="3"/>
  <c r="G182" i="3"/>
  <c r="E183" i="3"/>
  <c r="G183" i="3"/>
  <c r="E184" i="3"/>
  <c r="G184" i="3"/>
  <c r="E185" i="3"/>
  <c r="G185" i="3"/>
  <c r="E186" i="3"/>
  <c r="G186" i="3"/>
  <c r="E187" i="3"/>
  <c r="G187" i="3"/>
  <c r="E188" i="3"/>
  <c r="G188" i="3"/>
  <c r="E189" i="3"/>
  <c r="G189" i="3"/>
  <c r="E190" i="3"/>
  <c r="G190" i="3"/>
  <c r="E191" i="3"/>
  <c r="G191" i="3"/>
  <c r="E192" i="3"/>
  <c r="G192" i="3"/>
  <c r="E193" i="3"/>
  <c r="G193" i="3"/>
  <c r="E194" i="3"/>
  <c r="G194" i="3"/>
  <c r="E195" i="3"/>
  <c r="G195" i="3"/>
  <c r="E196" i="3"/>
  <c r="G196" i="3"/>
  <c r="E197" i="3"/>
  <c r="G197" i="3"/>
  <c r="E198" i="3"/>
  <c r="G198" i="3"/>
  <c r="E199" i="3"/>
  <c r="G199" i="3"/>
  <c r="E200" i="3"/>
  <c r="G200" i="3"/>
  <c r="E201" i="3"/>
  <c r="G201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212" i="3"/>
  <c r="G212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224" i="3"/>
  <c r="G224" i="3"/>
  <c r="E225" i="3"/>
  <c r="G225" i="3"/>
  <c r="E226" i="3"/>
  <c r="G226" i="3"/>
  <c r="E227" i="3"/>
  <c r="G227" i="3"/>
  <c r="E228" i="3"/>
  <c r="G228" i="3"/>
  <c r="E229" i="3"/>
  <c r="G229" i="3"/>
  <c r="E230" i="3"/>
  <c r="G230" i="3"/>
  <c r="E231" i="3"/>
  <c r="G231" i="3"/>
  <c r="E232" i="3"/>
  <c r="G232" i="3"/>
  <c r="E233" i="3"/>
  <c r="G233" i="3"/>
  <c r="E234" i="3"/>
  <c r="G234" i="3"/>
  <c r="E235" i="3"/>
  <c r="G235" i="3"/>
  <c r="E236" i="3"/>
  <c r="G236" i="3"/>
  <c r="E237" i="3"/>
  <c r="G237" i="3"/>
  <c r="E238" i="3"/>
  <c r="G238" i="3"/>
  <c r="E239" i="3"/>
  <c r="G239" i="3"/>
  <c r="E240" i="3"/>
  <c r="G240" i="3"/>
  <c r="E241" i="3"/>
  <c r="G241" i="3"/>
  <c r="E242" i="3"/>
  <c r="G242" i="3"/>
  <c r="E243" i="3"/>
  <c r="G243" i="3"/>
  <c r="E244" i="3"/>
  <c r="G244" i="3"/>
  <c r="E245" i="3"/>
  <c r="G245" i="3"/>
  <c r="E246" i="3"/>
  <c r="G246" i="3"/>
  <c r="E247" i="3"/>
  <c r="G247" i="3"/>
  <c r="E248" i="3"/>
  <c r="G248" i="3"/>
  <c r="E249" i="3"/>
  <c r="G249" i="3"/>
  <c r="E250" i="3"/>
  <c r="G250" i="3"/>
  <c r="E251" i="3"/>
  <c r="G251" i="3"/>
  <c r="E252" i="3"/>
  <c r="G252" i="3"/>
  <c r="E253" i="3"/>
  <c r="G253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260" i="3"/>
  <c r="G260" i="3"/>
  <c r="E261" i="3"/>
  <c r="G261" i="3"/>
  <c r="E262" i="3"/>
  <c r="G262" i="3"/>
  <c r="E263" i="3"/>
  <c r="G263" i="3"/>
  <c r="E264" i="3"/>
  <c r="G264" i="3"/>
  <c r="E265" i="3"/>
  <c r="G265" i="3"/>
  <c r="E266" i="3"/>
  <c r="G266" i="3"/>
  <c r="E267" i="3"/>
  <c r="G267" i="3"/>
  <c r="E268" i="3"/>
  <c r="G268" i="3"/>
  <c r="E269" i="3"/>
  <c r="G269" i="3"/>
  <c r="E270" i="3"/>
  <c r="G270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L72" i="3"/>
  <c r="C72" i="3"/>
  <c r="C71" i="3"/>
  <c r="C70" i="3"/>
  <c r="L69" i="3"/>
  <c r="M69" i="3" s="1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E23" i="3"/>
  <c r="C23" i="3"/>
  <c r="F20" i="3"/>
  <c r="F16" i="3"/>
  <c r="E5" i="3"/>
  <c r="E9" i="3"/>
  <c r="F9" i="3"/>
  <c r="F10" i="3"/>
  <c r="F11" i="3"/>
  <c r="F5" i="3"/>
  <c r="F6" i="3"/>
  <c r="F7" i="3"/>
  <c r="L57" i="3"/>
  <c r="L59" i="3"/>
  <c r="L56" i="3"/>
  <c r="M72" i="3"/>
  <c r="L52" i="3"/>
  <c r="L55" i="3"/>
  <c r="N55" i="3"/>
  <c r="L58" i="3"/>
  <c r="N54" i="3"/>
  <c r="N51" i="3"/>
  <c r="N52" i="3"/>
  <c r="C15" i="9"/>
  <c r="N66" i="3" l="1"/>
  <c r="N56" i="3"/>
  <c r="N59" i="3"/>
  <c r="N57" i="3"/>
  <c r="AY14" i="9"/>
  <c r="AI14" i="9"/>
  <c r="K14" i="9"/>
  <c r="C13" i="9"/>
  <c r="C16" i="9"/>
  <c r="N53" i="3"/>
  <c r="N58" i="3"/>
  <c r="U73" i="3"/>
  <c r="U72" i="3"/>
  <c r="AA14" i="9"/>
  <c r="U69" i="3"/>
  <c r="U70" i="3"/>
  <c r="K15" i="9"/>
  <c r="K13" i="9"/>
  <c r="AA13" i="9"/>
  <c r="AA16" i="9"/>
  <c r="AA15" i="9"/>
  <c r="K16" i="9"/>
  <c r="AI15" i="9"/>
  <c r="AI13" i="9"/>
  <c r="S13" i="9"/>
  <c r="H8" i="15"/>
  <c r="F11" i="9"/>
  <c r="I8" i="15"/>
  <c r="G8" i="15"/>
  <c r="F7" i="9"/>
  <c r="F8" i="15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Y20" i="13"/>
  <c r="Z14" i="13"/>
  <c r="AA13" i="13"/>
  <c r="Q35" i="3"/>
  <c r="N72" i="3"/>
  <c r="U74" i="3"/>
  <c r="N35" i="3"/>
  <c r="P35" i="3" s="1"/>
  <c r="N71" i="3"/>
  <c r="O74" i="3"/>
  <c r="N37" i="3"/>
  <c r="P37" i="3" s="1"/>
  <c r="O72" i="3"/>
  <c r="U68" i="3"/>
  <c r="O71" i="3"/>
  <c r="N73" i="3"/>
  <c r="N40" i="3"/>
  <c r="P40" i="3" s="1"/>
  <c r="J12" i="13"/>
  <c r="AI16" i="9"/>
  <c r="AY13" i="9"/>
  <c r="AQ13" i="9"/>
  <c r="AY16" i="9"/>
  <c r="Q37" i="3"/>
  <c r="Q32" i="3"/>
  <c r="O67" i="3"/>
  <c r="N75" i="3"/>
  <c r="O68" i="3"/>
  <c r="Q36" i="3"/>
  <c r="N74" i="3"/>
  <c r="S15" i="9"/>
  <c r="S16" i="9"/>
  <c r="N34" i="3"/>
  <c r="P34" i="3" s="1"/>
  <c r="S14" i="9"/>
  <c r="AQ15" i="9"/>
  <c r="AQ16" i="9"/>
  <c r="Q39" i="3"/>
  <c r="N39" i="3"/>
  <c r="P39" i="3" s="1"/>
  <c r="N38" i="3"/>
  <c r="P38" i="3" s="1"/>
  <c r="Q38" i="3"/>
  <c r="S38" i="3"/>
  <c r="U67" i="3"/>
  <c r="S36" i="3"/>
  <c r="S35" i="3"/>
  <c r="Q40" i="3"/>
  <c r="Q41" i="3"/>
  <c r="S41" i="3"/>
  <c r="O69" i="3"/>
  <c r="N32" i="3"/>
  <c r="P32" i="3" s="1"/>
  <c r="N36" i="3"/>
  <c r="P36" i="3" s="1"/>
  <c r="S37" i="3"/>
  <c r="O75" i="3"/>
  <c r="N67" i="3"/>
  <c r="O66" i="3"/>
  <c r="L11" i="13" l="1"/>
  <c r="R68" i="3"/>
  <c r="L10" i="13"/>
  <c r="Z15" i="13"/>
  <c r="AA14" i="13"/>
  <c r="Y21" i="13"/>
  <c r="N70" i="3"/>
  <c r="R72" i="3"/>
  <c r="R75" i="3"/>
  <c r="R74" i="3"/>
  <c r="R67" i="3"/>
  <c r="L12" i="13"/>
  <c r="J13" i="13"/>
  <c r="N33" i="3"/>
  <c r="P33" i="3" s="1"/>
  <c r="S34" i="3"/>
  <c r="Q33" i="3"/>
  <c r="S33" i="3"/>
  <c r="S39" i="3"/>
  <c r="N69" i="3"/>
  <c r="R69" i="3" s="1"/>
  <c r="R71" i="3"/>
  <c r="O70" i="3"/>
  <c r="U71" i="3"/>
  <c r="R66" i="3"/>
  <c r="O73" i="3"/>
  <c r="R73" i="3" s="1"/>
  <c r="N41" i="3"/>
  <c r="P41" i="3" s="1"/>
  <c r="Q34" i="3"/>
  <c r="U75" i="3"/>
  <c r="S6" i="9" l="1"/>
  <c r="R70" i="3"/>
  <c r="Y22" i="13"/>
  <c r="Z16" i="13"/>
  <c r="AA15" i="13"/>
  <c r="J14" i="13"/>
  <c r="L13" i="13"/>
  <c r="V6" i="9" l="1"/>
  <c r="E10" i="8"/>
  <c r="F11" i="8" s="1"/>
  <c r="AI6" i="9"/>
  <c r="C6" i="9"/>
  <c r="Z17" i="13"/>
  <c r="AA16" i="13"/>
  <c r="Y23" i="13"/>
  <c r="L14" i="13"/>
  <c r="J15" i="13"/>
  <c r="Y24" i="13" l="1"/>
  <c r="Z18" i="13"/>
  <c r="AA17" i="13"/>
  <c r="L15" i="13"/>
  <c r="J16" i="13"/>
  <c r="Z19" i="13" l="1"/>
  <c r="AA18" i="13"/>
  <c r="Y25" i="13"/>
  <c r="L16" i="13"/>
  <c r="J17" i="13"/>
  <c r="Y26" i="13" l="1"/>
  <c r="Z20" i="13"/>
  <c r="AA19" i="13"/>
  <c r="J18" i="13"/>
  <c r="L17" i="13"/>
  <c r="Z21" i="13" l="1"/>
  <c r="AA20" i="13"/>
  <c r="Y27" i="13"/>
  <c r="L18" i="13"/>
  <c r="J19" i="13"/>
  <c r="Y28" i="13" l="1"/>
  <c r="Z22" i="13"/>
  <c r="AA21" i="13"/>
  <c r="J20" i="13"/>
  <c r="L19" i="13"/>
  <c r="CE6" i="9" l="1"/>
  <c r="BW6" i="9"/>
  <c r="BO6" i="9"/>
  <c r="BG6" i="9"/>
  <c r="Z23" i="13"/>
  <c r="AA22" i="13"/>
  <c r="Y29" i="13"/>
  <c r="L20" i="13"/>
  <c r="J21" i="13"/>
  <c r="E9" i="15" l="1"/>
  <c r="BZ6" i="9"/>
  <c r="F11" i="16"/>
  <c r="BR6" i="9"/>
  <c r="F10" i="16"/>
  <c r="E8" i="14"/>
  <c r="F9" i="14" s="1"/>
  <c r="F9" i="16"/>
  <c r="CH6" i="9"/>
  <c r="E10" i="14"/>
  <c r="F11" i="14" s="1"/>
  <c r="E11" i="14"/>
  <c r="E9" i="14"/>
  <c r="F10" i="14" s="1"/>
  <c r="BJ6" i="9"/>
  <c r="Y30" i="13"/>
  <c r="Z24" i="13"/>
  <c r="AA23" i="13"/>
  <c r="J22" i="13"/>
  <c r="L21" i="13"/>
  <c r="Z25" i="13" l="1"/>
  <c r="AA24" i="13"/>
  <c r="Y31" i="13"/>
  <c r="L22" i="13"/>
  <c r="J23" i="13"/>
  <c r="Y32" i="13" l="1"/>
  <c r="Z26" i="13"/>
  <c r="AA25" i="13"/>
  <c r="L23" i="13"/>
  <c r="J24" i="13"/>
  <c r="Z27" i="13" l="1"/>
  <c r="AA27" i="13" s="1"/>
  <c r="AA26" i="13"/>
  <c r="Y33" i="13"/>
  <c r="L24" i="13"/>
  <c r="J25" i="13"/>
  <c r="K6" i="9" l="1"/>
  <c r="N6" i="9" s="1"/>
  <c r="AA6" i="9"/>
  <c r="E12" i="8" s="1"/>
  <c r="AT6" i="9"/>
  <c r="AY6" i="9"/>
  <c r="E14" i="8" s="1"/>
  <c r="Y34" i="13"/>
  <c r="Z28" i="13"/>
  <c r="L25" i="13"/>
  <c r="J26" i="13"/>
  <c r="AL6" i="9" l="1"/>
  <c r="E13" i="8"/>
  <c r="F14" i="8" s="1"/>
  <c r="AD6" i="9"/>
  <c r="F13" i="8"/>
  <c r="E8" i="8"/>
  <c r="F9" i="8" s="1"/>
  <c r="E8" i="15"/>
  <c r="E9" i="8"/>
  <c r="F10" i="8" s="1"/>
  <c r="F6" i="9"/>
  <c r="E11" i="8"/>
  <c r="F12" i="8" s="1"/>
  <c r="BB6" i="9"/>
  <c r="Z29" i="13"/>
  <c r="AA28" i="13"/>
  <c r="Y35" i="13"/>
  <c r="L26" i="13"/>
  <c r="J27" i="13"/>
  <c r="Y36" i="13" l="1"/>
  <c r="Z30" i="13"/>
  <c r="AA29" i="13"/>
  <c r="L27" i="13"/>
  <c r="J28" i="13"/>
  <c r="Z31" i="13" l="1"/>
  <c r="AA30" i="13"/>
  <c r="Y37" i="13"/>
  <c r="L28" i="13"/>
  <c r="J29" i="13"/>
  <c r="Y38" i="13" l="1"/>
  <c r="Z32" i="13"/>
  <c r="AA31" i="13"/>
  <c r="L29" i="13"/>
  <c r="J30" i="13"/>
  <c r="Z33" i="13" l="1"/>
  <c r="AA32" i="13"/>
  <c r="L30" i="13"/>
  <c r="J31" i="13"/>
  <c r="Z34" i="13" l="1"/>
  <c r="AA33" i="13"/>
  <c r="L31" i="13"/>
  <c r="J32" i="13"/>
  <c r="Z35" i="13" l="1"/>
  <c r="AA34" i="13"/>
  <c r="L32" i="13"/>
  <c r="J33" i="13"/>
  <c r="Z36" i="13" l="1"/>
  <c r="AA35" i="13"/>
  <c r="L33" i="13"/>
  <c r="J34" i="13"/>
  <c r="Z37" i="13" l="1"/>
  <c r="AA36" i="13"/>
  <c r="L34" i="13"/>
  <c r="J35" i="13"/>
  <c r="Z38" i="13" l="1"/>
  <c r="AA38" i="13" s="1"/>
  <c r="AA37" i="13"/>
  <c r="L35" i="13"/>
  <c r="J36" i="13"/>
  <c r="J37" i="13" l="1"/>
  <c r="L36" i="13"/>
  <c r="L37" i="13" l="1"/>
  <c r="J38" i="13"/>
  <c r="L38" i="13" s="1"/>
</calcChain>
</file>

<file path=xl/sharedStrings.xml><?xml version="1.0" encoding="utf-8"?>
<sst xmlns="http://schemas.openxmlformats.org/spreadsheetml/2006/main" count="26860" uniqueCount="7338">
  <si>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</si>
  <si>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</si>
  <si>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</si>
  <si>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</si>
  <si>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</si>
  <si>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</si>
  <si>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</si>
  <si>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</si>
  <si>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</si>
  <si>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</si>
  <si>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</si>
  <si>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</si>
  <si>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</si>
  <si>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</si>
  <si>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</si>
  <si>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</si>
  <si>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</si>
  <si>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</si>
  <si>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</si>
  <si>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</si>
  <si>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</si>
  <si>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</si>
  <si>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</si>
  <si>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</si>
  <si>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</si>
  <si>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</si>
  <si>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</si>
  <si>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</si>
  <si>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</si>
  <si>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</si>
  <si>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</si>
  <si>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</si>
  <si>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</si>
  <si>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</si>
  <si>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</si>
  <si>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</si>
  <si>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</si>
  <si>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</si>
  <si>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</si>
  <si>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</si>
  <si>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</si>
  <si>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</si>
  <si>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</si>
  <si>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</si>
  <si>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</si>
  <si>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</si>
  <si>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</si>
  <si>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</si>
  <si>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</si>
  <si>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</si>
  <si>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</si>
  <si>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</si>
  <si>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</si>
  <si>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</si>
  <si>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</si>
  <si>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</si>
  <si>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</si>
  <si>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</si>
  <si>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</si>
  <si>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</si>
  <si>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</si>
  <si>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</si>
  <si>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</si>
  <si>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</si>
  <si>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</si>
  <si>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</si>
  <si>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</si>
  <si>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</si>
  <si>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</si>
  <si>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</si>
  <si>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</si>
  <si>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</si>
  <si>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</si>
  <si>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</si>
  <si>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</si>
  <si>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</si>
  <si>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</si>
  <si>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</si>
  <si>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</si>
  <si>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</si>
  <si>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</si>
  <si>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</si>
  <si>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</si>
  <si>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</si>
  <si>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</si>
  <si>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</si>
  <si>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</si>
  <si>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</si>
  <si>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</si>
  <si>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</si>
  <si>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</si>
  <si>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</si>
  <si>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</si>
  <si>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</si>
  <si>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</si>
  <si>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</si>
  <si>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</si>
  <si>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</si>
  <si>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</si>
  <si>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</si>
  <si>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</si>
  <si>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</si>
  <si>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</si>
  <si>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</si>
  <si>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</si>
  <si>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</si>
  <si>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</si>
  <si>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</si>
  <si>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</si>
  <si>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</si>
  <si>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</si>
  <si>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</si>
  <si>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</si>
  <si>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</si>
  <si>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</si>
  <si>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</si>
  <si>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</si>
  <si>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</si>
  <si>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</si>
  <si>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</si>
  <si>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</si>
  <si>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</si>
  <si>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</si>
  <si>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</si>
  <si>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</si>
  <si>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</si>
  <si>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</si>
  <si>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</si>
  <si>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</si>
  <si>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</si>
  <si>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</si>
  <si>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</si>
  <si>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</si>
  <si>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</si>
  <si>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</si>
  <si>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</si>
  <si>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</si>
  <si>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</si>
  <si>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</si>
  <si>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</si>
  <si>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</si>
  <si>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</si>
  <si>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</si>
  <si>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</si>
  <si>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</si>
  <si>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</si>
  <si>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</si>
  <si>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</si>
  <si>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</si>
  <si>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</si>
  <si>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</si>
  <si>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</si>
  <si>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</si>
  <si>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</si>
  <si>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</si>
  <si>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</si>
  <si>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</si>
  <si>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</si>
  <si>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</si>
  <si>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</si>
  <si>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</si>
  <si>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</si>
  <si>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</si>
  <si>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</si>
  <si>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</si>
  <si>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</si>
  <si>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</si>
  <si>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</si>
  <si>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</si>
  <si>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</si>
  <si>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</si>
  <si>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</si>
  <si>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</si>
  <si>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</si>
  <si>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</si>
  <si>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</si>
  <si>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</si>
  <si>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</si>
  <si>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</si>
  <si>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</si>
  <si>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</si>
  <si>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</si>
  <si>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</si>
  <si>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</si>
  <si>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</si>
  <si>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</si>
  <si>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</si>
  <si>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</si>
  <si>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</si>
  <si>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</si>
  <si>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</si>
  <si>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</si>
  <si>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</si>
  <si>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</si>
  <si>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</si>
  <si>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</si>
  <si>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</si>
  <si>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</si>
  <si>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</si>
  <si>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</si>
  <si>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</si>
  <si>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</si>
  <si>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</si>
  <si>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</si>
  <si>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</si>
  <si>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</si>
  <si>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</si>
  <si>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</si>
  <si>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</si>
  <si>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</si>
  <si>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</si>
  <si>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</si>
  <si>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</si>
  <si>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</si>
  <si>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</si>
  <si>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</si>
  <si>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</si>
  <si>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</si>
  <si>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</si>
  <si>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</si>
  <si>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</si>
  <si>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</si>
  <si>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</si>
  <si>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</si>
  <si>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</si>
  <si>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</si>
  <si>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</si>
  <si>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</si>
  <si>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</si>
  <si>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</si>
  <si>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</si>
  <si>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</si>
  <si>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</si>
  <si>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</si>
  <si>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</si>
  <si>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</si>
  <si>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</si>
  <si>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</si>
  <si>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</si>
  <si>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</si>
  <si>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</si>
  <si>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</si>
  <si>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</si>
  <si>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</si>
  <si>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</si>
  <si>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</si>
  <si>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</si>
  <si>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</si>
  <si>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</si>
  <si>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</si>
  <si>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</si>
  <si>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</si>
  <si>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</si>
  <si>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</si>
  <si>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</si>
  <si>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</si>
  <si>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</si>
  <si>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</si>
  <si>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</si>
  <si>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</si>
  <si>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</si>
  <si>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</si>
  <si>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</si>
  <si>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</si>
  <si>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</si>
  <si>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</si>
  <si>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</si>
  <si>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</si>
  <si>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</si>
  <si>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</si>
  <si>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</si>
  <si>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</si>
  <si>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</si>
  <si>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</si>
  <si>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</si>
  <si>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</si>
  <si>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</si>
  <si>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</si>
  <si>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</si>
  <si>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</si>
  <si>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</si>
  <si>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</si>
  <si>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</si>
  <si>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</si>
  <si>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</si>
  <si>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</si>
  <si>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</si>
  <si>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</si>
  <si>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</si>
  <si>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</si>
  <si>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</si>
  <si>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</si>
  <si>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</si>
  <si>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</si>
  <si>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</si>
  <si>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</si>
  <si>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</si>
  <si>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</si>
  <si>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</si>
  <si>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</si>
  <si>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</si>
  <si>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</si>
  <si>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</si>
  <si>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</si>
  <si>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</si>
  <si>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</si>
  <si>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</si>
  <si>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</si>
  <si>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</si>
  <si>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</si>
  <si>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</si>
  <si>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</si>
  <si>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</si>
  <si>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</si>
  <si>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</si>
  <si>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</si>
  <si>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</si>
  <si>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</si>
  <si>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</si>
  <si>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</si>
  <si>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</si>
  <si>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</si>
  <si>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</si>
  <si>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</si>
  <si>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</si>
  <si>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</si>
  <si>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</si>
  <si>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</si>
  <si>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</si>
  <si>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</si>
  <si>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</si>
  <si>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</si>
  <si>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</si>
  <si>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</si>
  <si>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</si>
  <si>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</si>
  <si>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</si>
  <si>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</si>
  <si>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</si>
  <si>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</si>
  <si>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</si>
  <si>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</si>
  <si>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</si>
  <si>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</si>
  <si>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</si>
  <si>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</si>
  <si>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</si>
  <si>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</si>
  <si>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</si>
  <si>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</si>
  <si>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</si>
  <si>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</si>
  <si>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</si>
  <si>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</si>
  <si>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</si>
  <si>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</si>
  <si>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</si>
  <si>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</si>
  <si>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</si>
  <si>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</si>
  <si>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</si>
  <si>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</si>
  <si>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</si>
  <si>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</si>
  <si>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</si>
  <si>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</si>
  <si>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</si>
  <si>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</si>
  <si>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</si>
  <si>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</si>
  <si>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</si>
  <si>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</si>
  <si>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</si>
  <si>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</si>
  <si>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</si>
  <si>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</si>
  <si>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</si>
  <si>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</si>
  <si>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</si>
  <si>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</si>
  <si>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</si>
  <si>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</si>
  <si>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</si>
  <si>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</si>
  <si>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</si>
  <si>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</si>
  <si>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</si>
  <si>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</si>
  <si>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</si>
  <si>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</si>
  <si>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</si>
  <si>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</si>
  <si>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</si>
  <si>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</si>
  <si>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</si>
  <si>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</si>
  <si>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</si>
  <si>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</si>
  <si>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</si>
  <si>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</si>
  <si>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</si>
  <si>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</si>
  <si>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</si>
  <si>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</si>
  <si>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</si>
  <si>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</si>
  <si>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</si>
  <si>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</si>
  <si>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</si>
  <si>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</si>
  <si>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</si>
  <si>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</si>
  <si>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</si>
  <si>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</si>
  <si>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</si>
  <si>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</si>
  <si>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</si>
  <si>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</si>
  <si>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</si>
  <si>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</si>
  <si>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</si>
  <si>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</si>
  <si>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</si>
  <si>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</si>
  <si>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</si>
  <si>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</si>
  <si>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</si>
  <si>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</si>
  <si>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</si>
  <si>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</si>
  <si>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</si>
  <si>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</si>
  <si>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</si>
  <si>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</si>
  <si>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</si>
  <si>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</si>
  <si>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</si>
  <si>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</si>
  <si>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</si>
  <si>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</si>
  <si>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</si>
  <si>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</si>
  <si>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</si>
  <si>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</si>
  <si>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SP_BG_Starling</t>
  </si>
  <si>
    <t>SP_BG_Canary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</si>
  <si>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</si>
  <si>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</si>
  <si>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</si>
  <si>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</si>
  <si>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</si>
  <si>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</si>
  <si>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</si>
  <si>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</si>
  <si>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</si>
  <si>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</si>
  <si>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</si>
  <si>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</si>
  <si>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</si>
  <si>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</si>
  <si>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</si>
  <si>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</si>
  <si>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</si>
  <si>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</si>
  <si>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</si>
  <si>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</si>
  <si>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</si>
  <si>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</si>
  <si>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</si>
  <si>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</si>
  <si>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</si>
  <si>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</si>
  <si>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</si>
  <si>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</si>
  <si>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</si>
  <si>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</si>
  <si>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</si>
  <si>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</si>
  <si>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</si>
  <si>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</si>
  <si>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SP_Merida_Static</t>
  </si>
  <si>
    <t>PF_Merida_Static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</si>
  <si>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</si>
  <si>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</si>
  <si>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</si>
  <si>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</si>
  <si>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</si>
  <si>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</si>
  <si>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</si>
  <si>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</si>
  <si>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</si>
  <si>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</si>
  <si>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</si>
  <si>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</si>
  <si>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</si>
  <si>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</si>
  <si>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</si>
  <si>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</si>
  <si>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</si>
  <si>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</si>
  <si>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</si>
  <si>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</si>
  <si>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</si>
  <si>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</si>
  <si>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</si>
  <si>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</si>
  <si>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</si>
  <si>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</si>
  <si>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</si>
  <si>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</si>
  <si>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</si>
  <si>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</si>
  <si>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</si>
  <si>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</si>
  <si>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</si>
  <si>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</si>
  <si>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</si>
  <si>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</si>
  <si>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</si>
  <si>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</si>
  <si>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</si>
  <si>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</si>
  <si>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</si>
  <si>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</si>
  <si>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</si>
  <si>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</si>
  <si>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</si>
  <si>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</si>
  <si>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</si>
  <si>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</si>
  <si>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</si>
  <si>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</si>
  <si>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</si>
  <si>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</si>
  <si>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</si>
  <si>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</si>
  <si>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</si>
  <si>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</si>
  <si>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</si>
  <si>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</si>
  <si>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</si>
  <si>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</si>
  <si>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</si>
  <si>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</si>
  <si>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</si>
  <si>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SP_BG_Canary01_Flock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</si>
  <si>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</si>
  <si>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</si>
  <si>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</si>
  <si>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</si>
  <si>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</si>
  <si>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</si>
  <si>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</si>
  <si>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</si>
  <si>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</si>
  <si>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</si>
  <si>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</si>
  <si>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</si>
  <si>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</si>
  <si>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</si>
  <si>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</si>
  <si>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</si>
  <si>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</si>
  <si>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</si>
  <si>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</si>
  <si>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</si>
  <si>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SP_Air_Archer01</t>
  </si>
  <si>
    <t>PF_Air_Archer01</t>
  </si>
  <si>
    <t>SP_Air_Bomber</t>
  </si>
  <si>
    <t>PF_Air_Bomber</t>
  </si>
  <si>
    <t>SP_Air_FairyBig</t>
  </si>
  <si>
    <t>PF_Air_FairyBig</t>
  </si>
  <si>
    <t>SP_Air_FlyingPig</t>
  </si>
  <si>
    <t>PF_Air_FlyingPig</t>
  </si>
  <si>
    <t>SP_Air_Kamikaze</t>
  </si>
  <si>
    <t>PF_Air_Kamikaze</t>
  </si>
  <si>
    <t>BigFood_Dark</t>
  </si>
  <si>
    <t>SP_BigFood_Dark</t>
  </si>
  <si>
    <t>PF_BigFood_Dark</t>
  </si>
  <si>
    <t>SP_CageHard</t>
  </si>
  <si>
    <t>PF_CageHard</t>
  </si>
  <si>
    <t>Dodo</t>
  </si>
  <si>
    <t>SP_Dodo</t>
  </si>
  <si>
    <t>PF_Dodo</t>
  </si>
  <si>
    <t>FlyingTicket</t>
  </si>
  <si>
    <t>SP_FlyingTicket</t>
  </si>
  <si>
    <t>PF_FlyingTicket</t>
  </si>
  <si>
    <t>GoodWitch02</t>
  </si>
  <si>
    <t>SP_GoodWitch02</t>
  </si>
  <si>
    <t>PF_WitchGood02</t>
  </si>
  <si>
    <t>GroundMediumFood_Dark</t>
  </si>
  <si>
    <t>MediumFood_Dark</t>
  </si>
  <si>
    <t>SP_MediumFood_Dark</t>
  </si>
  <si>
    <t>PF_MediumFood_Dark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</si>
  <si>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</si>
  <si>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</si>
  <si>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</si>
  <si>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</si>
  <si>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</si>
  <si>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</si>
  <si>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</si>
  <si>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</si>
  <si>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</si>
  <si>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</si>
  <si>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</si>
  <si>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GoodJunkScore</t>
  </si>
  <si>
    <t>SP_GoodJunkScore</t>
  </si>
  <si>
    <t>PF_GoodJunkScore</t>
  </si>
  <si>
    <t>SP_GoblinBoat_Static</t>
  </si>
  <si>
    <t>PF_GoblinBoat_Static</t>
  </si>
  <si>
    <t>Vulture</t>
  </si>
  <si>
    <t>SP_GoodWitch_Mix</t>
  </si>
  <si>
    <t>Junk/PF_FlyingTicket</t>
  </si>
  <si>
    <t>Monster/PF_WitchAir</t>
  </si>
  <si>
    <t>Monster/PF_WitchBad</t>
  </si>
  <si>
    <t>Monster/PF_WitchGood</t>
  </si>
  <si>
    <t>BIG CAVES</t>
  </si>
  <si>
    <t>HUMAN FOREST</t>
  </si>
  <si>
    <t>Cage/PF_CageHard</t>
  </si>
  <si>
    <t>Total in the game</t>
  </si>
  <si>
    <t>Percentage3</t>
  </si>
  <si>
    <t>TREE</t>
  </si>
  <si>
    <t>Tree</t>
  </si>
  <si>
    <t>UNDERGROUND</t>
  </si>
  <si>
    <t>Underground</t>
  </si>
  <si>
    <t>SPAWNERS PROGRESSION BY XP (Medieval_Final_Dark)</t>
  </si>
  <si>
    <t>Dark01</t>
  </si>
  <si>
    <t>Dark02</t>
  </si>
  <si>
    <t>DARK01</t>
  </si>
  <si>
    <t>DARK02</t>
  </si>
  <si>
    <t>Total in "Dark" scene</t>
  </si>
  <si>
    <t>Total in "Castle" scene</t>
  </si>
  <si>
    <t>Total in "Village" scene</t>
  </si>
  <si>
    <t>Percentage4</t>
  </si>
  <si>
    <t>Dark</t>
  </si>
  <si>
    <t>Air/PF_Vulture</t>
  </si>
  <si>
    <t>Monster/PF_Slime</t>
  </si>
  <si>
    <t>Monster/PF_SlimePoison</t>
  </si>
  <si>
    <t>Air/PF_Air_FlyingPig</t>
  </si>
  <si>
    <t>Monster/PF_Mushroom</t>
  </si>
  <si>
    <t>SP_Carnivorous_Plant</t>
  </si>
  <si>
    <t>PF_CarnivourusPlant</t>
  </si>
  <si>
    <t>SP_SnailUnka</t>
  </si>
  <si>
    <t>PF_SnailUnka</t>
  </si>
  <si>
    <t>SP_Unka</t>
  </si>
  <si>
    <t>PF_UnkasGarlicHead</t>
  </si>
  <si>
    <t>Surface/PF_RatSmall_Wall</t>
  </si>
  <si>
    <t>Surface/PF_RatSmall</t>
  </si>
  <si>
    <t>Surface/PF_RatSmall_Static</t>
  </si>
  <si>
    <t>PF_RatSmall_Static</t>
  </si>
  <si>
    <t>SP_RatSmall_Static</t>
  </si>
  <si>
    <t>PF_RatSmall_Wall</t>
  </si>
  <si>
    <t>SP_RatSmall_Wall</t>
  </si>
  <si>
    <t>PF_RatSmall</t>
  </si>
  <si>
    <t>SP_RatSmall</t>
  </si>
  <si>
    <t>SP_Rat_Static</t>
  </si>
  <si>
    <t>rapido y poca duracion</t>
  </si>
  <si>
    <t>lento y mas duracion</t>
  </si>
  <si>
    <t>v</t>
  </si>
  <si>
    <t>Lo hacemos asi?</t>
  </si>
  <si>
    <t>CarnivorousPlant</t>
  </si>
  <si>
    <t>PF_Rat_Static</t>
  </si>
  <si>
    <t>Goblin/PF_UnkasGarlicHead</t>
  </si>
  <si>
    <t>Monster/PF_SnailUnka</t>
  </si>
  <si>
    <t>Monster/PF_CarnivourusPlant</t>
  </si>
  <si>
    <t>PF_Geiser</t>
  </si>
  <si>
    <t>SP_Ghost03_Static_46000_0</t>
  </si>
  <si>
    <t>SP_Ghost02_Static_0_44000</t>
  </si>
  <si>
    <t>SP_Unka_30000_0</t>
  </si>
  <si>
    <t>SP_Ghost03_Static_47000_0</t>
  </si>
  <si>
    <t>Name</t>
  </si>
  <si>
    <t>(execute 'detectDuplicatedSpawners' script)</t>
  </si>
  <si>
    <t>SP_BadWitch_30000_0</t>
  </si>
  <si>
    <t>SP_Ghost03_Static_43000_0</t>
  </si>
  <si>
    <t>SP_Crow_Flock_0_27000</t>
  </si>
  <si>
    <t>SP_BadJunk_34000_0</t>
  </si>
  <si>
    <t>SP_BadWitch_45000_0</t>
  </si>
  <si>
    <t>SP_Crow_Flock_32000_0</t>
  </si>
  <si>
    <t>SP_Crow_Flock_0_34000</t>
  </si>
  <si>
    <t>SP_Crow_Flock_40000_0</t>
  </si>
  <si>
    <t>SP_Ghost02_0_28000</t>
  </si>
  <si>
    <t>SP_Star</t>
  </si>
  <si>
    <t>SP_Unka_0_28000</t>
  </si>
  <si>
    <t>SP_Carnivorous_Plant(1)</t>
  </si>
  <si>
    <t>SP_Mushroom_41000_0</t>
  </si>
  <si>
    <t>SP_SpiderSmall_0_20000</t>
  </si>
  <si>
    <t>SP_Ghost03_38000_0</t>
  </si>
  <si>
    <t>SP_Crow_Flock_20000_0</t>
  </si>
  <si>
    <t>SP_GoodWitch_Mix_0_25000</t>
  </si>
  <si>
    <t>SP_GoodJunkBottle_35000_0</t>
  </si>
  <si>
    <t>SP_Crow_Flock_15000_0</t>
  </si>
  <si>
    <t>SP_EnemyTier4_40000_0</t>
  </si>
  <si>
    <t>SP_EnemyTier3_33000_0</t>
  </si>
  <si>
    <t>SP_Mushroom_27000_0</t>
  </si>
  <si>
    <t>SP_BatSmall01_Flock_0_35000</t>
  </si>
  <si>
    <t>SP_BadJunk_42000_0</t>
  </si>
  <si>
    <t>SP_BG_Vulture(6)</t>
  </si>
  <si>
    <t>SP_Crow_Flock_39000_49000</t>
  </si>
  <si>
    <t>SP_BatSmall01_Flock_20000_0</t>
  </si>
  <si>
    <t>SP_Ghost02_32000_0</t>
  </si>
  <si>
    <t>SP_BatSmall01_Flock_0_40000</t>
  </si>
  <si>
    <t>SP_Ghost03_30000_0</t>
  </si>
  <si>
    <t>SP_BatBig_Flock_45000_0</t>
  </si>
  <si>
    <t>SP_Unka_0_24000</t>
  </si>
  <si>
    <t>SP_Ghost02_Static_0_42000</t>
  </si>
  <si>
    <t>SP_Carnivorous_Plant(3)</t>
  </si>
  <si>
    <t>SP_Mushroom_33000_0</t>
  </si>
  <si>
    <t>SP_BG_Vulture(9)</t>
  </si>
  <si>
    <t>SP_GoodWitch_0_36000</t>
  </si>
  <si>
    <t>SP_Mushroom_39000_0</t>
  </si>
  <si>
    <t>SP_BatBig_Flock_10000_0</t>
  </si>
  <si>
    <t>SP_Unka_0_48000</t>
  </si>
  <si>
    <t>SP_Ghost03_500_0</t>
  </si>
  <si>
    <t>SP_BatBig_Flock_30000_0</t>
  </si>
  <si>
    <t>SP_SpiderRed_28000_0</t>
  </si>
  <si>
    <t>SP_Crow_Flock_0_19000</t>
  </si>
  <si>
    <t>SP_Mushroom_31000_0</t>
  </si>
  <si>
    <t>SP_BatBig_Flock_26000_0</t>
  </si>
  <si>
    <t>SP_Ghost02_0_400</t>
  </si>
  <si>
    <t>SP_BG_Vulture(5)</t>
  </si>
  <si>
    <t>SP_Ghost03_Static_37000_0</t>
  </si>
  <si>
    <t>SP_Ghost03_29000_0</t>
  </si>
  <si>
    <t>SP_SpiderSmall_30000_0</t>
  </si>
  <si>
    <t>SP_Unka_0_46000</t>
  </si>
  <si>
    <t>SP_BadJunk_30000_0</t>
  </si>
  <si>
    <t>SP_SlimePoison_24000_0</t>
  </si>
  <si>
    <t>SP_BG_Vulture(8)</t>
  </si>
  <si>
    <t>SP_Crow_Flock_43000_53000</t>
  </si>
  <si>
    <t>SP_witch_20000_0</t>
  </si>
  <si>
    <t>SP_Mushroom_400_0</t>
  </si>
  <si>
    <t>SP_BatSmall01_Flock_0_31000</t>
  </si>
  <si>
    <t>SP_BadWitch_40000_0</t>
  </si>
  <si>
    <t>SP_FairySmall_0_38000</t>
  </si>
  <si>
    <t>SP_SpiderSmall_25000_0</t>
  </si>
  <si>
    <t>SP_Ghost02_0_43000</t>
  </si>
  <si>
    <t>SP_Unka_0_36000</t>
  </si>
  <si>
    <t>SP_StingrayLarge_400_0</t>
  </si>
  <si>
    <t>SP_Troll_45000_0</t>
  </si>
  <si>
    <t>SP_BG_Vulture(2)</t>
  </si>
  <si>
    <t>SP_witch_25000_0</t>
  </si>
  <si>
    <t>SP_BatSmall01_Flock_0_33000</t>
  </si>
  <si>
    <t>SP_Mushroom_29000_0</t>
  </si>
  <si>
    <t>SP_Ghost03_Static_42000_0</t>
  </si>
  <si>
    <t>SP_BadJunk_36000_0</t>
  </si>
  <si>
    <t>SP_Unka_0_400</t>
  </si>
  <si>
    <t>SP_Ghost03_Static_45000_0</t>
  </si>
  <si>
    <t>SP_BatBig_Flock_24000_0</t>
  </si>
  <si>
    <t>PF_SpiderWeb</t>
  </si>
  <si>
    <t>SP_BadJunk_400_0</t>
  </si>
  <si>
    <t>SP_BG_Vulture(10)</t>
  </si>
  <si>
    <t>SP_Unka_0_42000</t>
  </si>
  <si>
    <t>SP_Ghost03_Static_35000_0</t>
  </si>
  <si>
    <t>SP_BatBig_Flock_25000_0</t>
  </si>
  <si>
    <t>SP_BatSmall01_Flock_0_37000</t>
  </si>
  <si>
    <t>SP_StingrayLarge_35000_0</t>
  </si>
  <si>
    <t>SP_Ghost02_0_41000</t>
  </si>
  <si>
    <t>SP_BatSmall01_Flock_16000_0</t>
  </si>
  <si>
    <t>SP_Mushroom_37000_0</t>
  </si>
  <si>
    <t>SP_StingraySmall_38000_0</t>
  </si>
  <si>
    <t>PF_Poison_Active(4)</t>
  </si>
  <si>
    <t>SP_GoodWitch_0_26000</t>
  </si>
  <si>
    <t>SP_BatSmall01_Flock_0_39000</t>
  </si>
  <si>
    <t>SP_Ghost03_40000_0</t>
  </si>
  <si>
    <t>SP_witch_29000_0</t>
  </si>
  <si>
    <t>SP_GoodWitch_0_28000</t>
  </si>
  <si>
    <t>SP_StingrayLarge_40000_0</t>
  </si>
  <si>
    <t>SP_BatBig_Flock_16000_0</t>
  </si>
  <si>
    <t>SP_GoodWitch_0_32000</t>
  </si>
  <si>
    <t>SP_GoodJunkBottle_40000_0</t>
  </si>
  <si>
    <t>SP_BatSmall01_Flock_17000_0</t>
  </si>
  <si>
    <t>SP_FairySmall_0_35000</t>
  </si>
  <si>
    <t>SP_Unka_0_800</t>
  </si>
  <si>
    <t>SP_EnemyTier3_35000_0</t>
  </si>
  <si>
    <t>SP_EnemyTier4_38000_0</t>
  </si>
  <si>
    <t>SP_SlimePoison_20000_0</t>
  </si>
  <si>
    <t>SP_BatBig_Flock_22000_0</t>
  </si>
  <si>
    <t>SP_SpiderGreenTurret_30000_0</t>
  </si>
  <si>
    <t>SP_SlimePoison_42000_0</t>
  </si>
  <si>
    <t>SP_GoodWitch_Mix_0_20000</t>
  </si>
  <si>
    <t>SP_Crow_Flock_35000_0</t>
  </si>
  <si>
    <t>SP_SpiderRed_26000_0</t>
  </si>
  <si>
    <t>SP_SlimePoison_28000_0</t>
  </si>
  <si>
    <t>SP_BG_Vulture(7)</t>
  </si>
  <si>
    <t>SP_BG_Vulture(3)</t>
  </si>
  <si>
    <t>SP_Rat_0_40000</t>
  </si>
  <si>
    <t>SP_FlyingPig_40000_0</t>
  </si>
  <si>
    <t>PF_Trapdoor_Obstacle</t>
  </si>
  <si>
    <t>SP_Carnivorous_Plant(5)</t>
  </si>
  <si>
    <t>SP_BatSmall01_Flock_0_22000</t>
  </si>
  <si>
    <t>SP_BatSmall01_Flock_0_25000</t>
  </si>
  <si>
    <t>SP_StingraySmall_37000_0</t>
  </si>
  <si>
    <t>SP_Ghost03_42000_0</t>
  </si>
  <si>
    <t>SP_Ghost02_Static_0_40000</t>
  </si>
  <si>
    <t>SP_BatBig_Flock_14000_0</t>
  </si>
  <si>
    <t>SP_Mushroom_35000_0</t>
  </si>
  <si>
    <t>SP_Ghost03_36000_0</t>
  </si>
  <si>
    <t>SP_Ghost03_44000_0</t>
  </si>
  <si>
    <t>SP_GoodWitch_0_30000</t>
  </si>
  <si>
    <t>SP_BatSmall01_Flock_19000_0</t>
  </si>
  <si>
    <t>SP_BatSmall01_Flock_0_27000</t>
  </si>
  <si>
    <t>SP_Ghost02_0_37000</t>
  </si>
  <si>
    <t>SP_Carnivorous_Plant(6)</t>
  </si>
  <si>
    <t>SP_BatSmall01_Flock_0_29000</t>
  </si>
  <si>
    <t>SP_witch_33000_0</t>
  </si>
  <si>
    <t>SP_BadJunk_800_0</t>
  </si>
  <si>
    <t>SP_BatBig_Flock_20000_0</t>
  </si>
  <si>
    <t>SP_Crow_Flock_0_23000</t>
  </si>
  <si>
    <t>SP_FlyingPig_30000_0</t>
  </si>
  <si>
    <t>SP_Unka_0_32000</t>
  </si>
  <si>
    <t>SP_SpiderSmall_0_25000</t>
  </si>
  <si>
    <t>SP_BadWitch_35000_0</t>
  </si>
  <si>
    <t>SP_Unka_0_20000</t>
  </si>
  <si>
    <t>SP_Unka_0_44000</t>
  </si>
  <si>
    <t>SP_witch_31000_0</t>
  </si>
  <si>
    <t>SP_StingraySmall_36000_0</t>
  </si>
  <si>
    <t>SP_StingraySmall_0_33000</t>
  </si>
  <si>
    <t>PF_Poison_Active(2)</t>
  </si>
  <si>
    <t>SP_GoodWitch_Mix_0_30000</t>
  </si>
  <si>
    <t>SP_witch_27000_0</t>
  </si>
  <si>
    <t>SP_BatSmall01_Flock_18000_0</t>
  </si>
  <si>
    <t>SP_BadJunk_32000_0</t>
  </si>
  <si>
    <t>SP_SpiderRed_25000_0</t>
  </si>
  <si>
    <t>SP_Mushroom_43000_0</t>
  </si>
  <si>
    <t>SP_StingrayLarge_43000_0</t>
  </si>
  <si>
    <t>SP_BatBig_Flock_27000_0</t>
  </si>
  <si>
    <t>SP_GoodWitch_0_34000</t>
  </si>
  <si>
    <t>SP_Vulture_34000_0</t>
  </si>
  <si>
    <t>SP_Crow_Flock_0_31000</t>
  </si>
  <si>
    <t>SP_BatSmall01_Flock_15000_0</t>
  </si>
  <si>
    <t>SP_Carnivorous_Plant(2)</t>
  </si>
  <si>
    <t>SP_SpiderSmall_20000_0</t>
  </si>
  <si>
    <t>SP_Carnivorous_Plant(4)</t>
  </si>
  <si>
    <t>SP_StingrayLarge_45000_0</t>
  </si>
  <si>
    <t>SP_FlyingPig_35000_0</t>
  </si>
  <si>
    <t>SP_Ghost03_Static_41000_0</t>
  </si>
  <si>
    <t>SP_BatBig_Flock_12000_0</t>
  </si>
  <si>
    <t>SP_BatSmall01_Flock_0_20000</t>
  </si>
  <si>
    <t>SP_Unka_0_40000</t>
  </si>
  <si>
    <t>SP_BatSmall01_Flock_0_21000</t>
  </si>
  <si>
    <t>SP_BG_Vulture(1)</t>
  </si>
  <si>
    <t>SP_BatBig_Flock_18000_0</t>
  </si>
  <si>
    <t>SP_BatSmall01_Flock_0_41000</t>
  </si>
  <si>
    <t>SP_Mushroom_45000_0</t>
  </si>
  <si>
    <t>SP_Ghost02_0_35000</t>
  </si>
  <si>
    <t>SP_Mushroom_200_0</t>
  </si>
  <si>
    <t>SP_Ghost02_0_39000</t>
  </si>
  <si>
    <t>SP_StingraySmall_39000_0</t>
  </si>
  <si>
    <t>SP_BG_Vulture(4)</t>
  </si>
  <si>
    <t>Pos_x;Pos_y</t>
  </si>
  <si>
    <t>-862.39996;98.62</t>
  </si>
  <si>
    <t>-731.01;114.39</t>
  </si>
  <si>
    <t>-1077.22;194.8</t>
  </si>
  <si>
    <t>-859.43;101.31</t>
  </si>
  <si>
    <t>-1003.96;70.89</t>
  </si>
  <si>
    <t>-708.56;88.89</t>
  </si>
  <si>
    <t>-791.99;-36.09</t>
  </si>
  <si>
    <t>-790.6;-18.8</t>
  </si>
  <si>
    <t>-745.18;-5.84</t>
  </si>
  <si>
    <t>-733.58;-26.21</t>
  </si>
  <si>
    <t>-742.2;68.2</t>
  </si>
  <si>
    <t>-922.3;77.1</t>
  </si>
  <si>
    <t>-861.49994;-144.98</t>
  </si>
  <si>
    <t>-908.12;76.49</t>
  </si>
  <si>
    <t>-815.57;3.36</t>
  </si>
  <si>
    <t>-741.63;58.77</t>
  </si>
  <si>
    <t>-789.68;100.67</t>
  </si>
  <si>
    <t>-1041.1;-44.4</t>
  </si>
  <si>
    <t>-748.8;-25.68</t>
  </si>
  <si>
    <t>-732.7;0.3</t>
  </si>
  <si>
    <t>-852.4;160.2</t>
  </si>
  <si>
    <t>-779.9;121.4</t>
  </si>
  <si>
    <t>-819.5;50.4</t>
  </si>
  <si>
    <t>-808.27997;39.670006</t>
  </si>
  <si>
    <t>-795.3;24.8</t>
  </si>
  <si>
    <t>-613;146.8</t>
  </si>
  <si>
    <t>-994;162</t>
  </si>
  <si>
    <t>-709.98;76.39</t>
  </si>
  <si>
    <t>-797.2;70.7</t>
  </si>
  <si>
    <t>-1017;123.75</t>
  </si>
  <si>
    <t>-1073.78;-66.89</t>
  </si>
  <si>
    <t>-783.22;102.77</t>
  </si>
  <si>
    <t>-1023.7;137.2</t>
  </si>
  <si>
    <t>-826.73;-24.32</t>
  </si>
  <si>
    <t>-791.2;96.26</t>
  </si>
  <si>
    <t>-877.69;-3.34</t>
  </si>
  <si>
    <t>-1072.79;28.83</t>
  </si>
  <si>
    <t>-775.8;185.1</t>
  </si>
  <si>
    <t>-807.25;89.3</t>
  </si>
  <si>
    <t>-913.48;-5.74</t>
  </si>
  <si>
    <t>-858.72003;126.38</t>
  </si>
  <si>
    <t>-987.1;-69.4</t>
  </si>
  <si>
    <t>-1122.7001;63.300003</t>
  </si>
  <si>
    <t>-779.7;-50.5</t>
  </si>
  <si>
    <t>-676.81;29</t>
  </si>
  <si>
    <t>-882.71;-20.88</t>
  </si>
  <si>
    <t>-691.62;117.65</t>
  </si>
  <si>
    <t>-605.8;168.3</t>
  </si>
  <si>
    <t>-908.78;175.06</t>
  </si>
  <si>
    <t>-736.21;-5.62</t>
  </si>
  <si>
    <t>-889.2;10.4</t>
  </si>
  <si>
    <t>-826.4;18.1</t>
  </si>
  <si>
    <t>-867.1;136.7</t>
  </si>
  <si>
    <t>-1071.39;21.19</t>
  </si>
  <si>
    <t>-716.9;194.7</t>
  </si>
  <si>
    <t>-890.68;126.01</t>
  </si>
  <si>
    <t>-1045.3;187.7</t>
  </si>
  <si>
    <t>-853.9;31.44</t>
  </si>
  <si>
    <t>-1133.9;56.9</t>
  </si>
  <si>
    <t>-861.8;33.5</t>
  </si>
  <si>
    <t>-681.1;165.1</t>
  </si>
  <si>
    <t>-692.3;187.2</t>
  </si>
  <si>
    <t>-892.91;-39.83</t>
  </si>
  <si>
    <t>-764.42;3.79</t>
  </si>
  <si>
    <t>-795.39;83.6</t>
  </si>
  <si>
    <t>-789.14;-45.7</t>
  </si>
  <si>
    <t>-927.4;203.1</t>
  </si>
  <si>
    <t>-861.6;17.5</t>
  </si>
  <si>
    <t>-862.9;142.1</t>
  </si>
  <si>
    <t>-963.4;47.61</t>
  </si>
  <si>
    <t>-945.5;86.9</t>
  </si>
  <si>
    <t>-1133.6;50.200005</t>
  </si>
  <si>
    <t>-802.47;15.56</t>
  </si>
  <si>
    <t>-819.8;39.5</t>
  </si>
  <si>
    <t>-1142.5;204.54</t>
  </si>
  <si>
    <t>-931;26</t>
  </si>
  <si>
    <t>-1129.32;199.3</t>
  </si>
  <si>
    <t>-774.49;-6.93</t>
  </si>
  <si>
    <t>-843.34;-22.2</t>
  </si>
  <si>
    <t>-596.2;148.1</t>
  </si>
  <si>
    <t>-888.09;93.48</t>
  </si>
  <si>
    <t>-801.44;-49.76</t>
  </si>
  <si>
    <t>-783.71;-28.11</t>
  </si>
  <si>
    <t>-817.23;129.85</t>
  </si>
  <si>
    <t>-731;10.7</t>
  </si>
  <si>
    <t>-578.4;197.5</t>
  </si>
  <si>
    <t>-954.53;42.1</t>
  </si>
  <si>
    <t>-861.26;63.09</t>
  </si>
  <si>
    <t>-729.4;183.7</t>
  </si>
  <si>
    <t>-840.33;-29.46</t>
  </si>
  <si>
    <t>-1008.21;122.31</t>
  </si>
  <si>
    <t>-748.12;96.03</t>
  </si>
  <si>
    <t>-718.16;113.99</t>
  </si>
  <si>
    <t>-777.18;139.1</t>
  </si>
  <si>
    <t>-693.4;40</t>
  </si>
  <si>
    <t>-671.65;68.6</t>
  </si>
  <si>
    <t>-677.57;35</t>
  </si>
  <si>
    <t>-1124.1;150.7</t>
  </si>
  <si>
    <t>-813.94;130.76</t>
  </si>
  <si>
    <t>-797.25;74.98</t>
  </si>
  <si>
    <t>-1051.2;-64.7</t>
  </si>
  <si>
    <t>-831.14;97.27</t>
  </si>
  <si>
    <t>-811.01;34.62</t>
  </si>
  <si>
    <t>-893.42;-30.38</t>
  </si>
  <si>
    <t>-1174.3;203.5</t>
  </si>
  <si>
    <t>-710.9899;157</t>
  </si>
  <si>
    <t>-730.52;104.91</t>
  </si>
  <si>
    <t>-860.98;56.83</t>
  </si>
  <si>
    <t>-759.42;133.89</t>
  </si>
  <si>
    <t>-738;186.20001</t>
  </si>
  <si>
    <t>-792.78;-31.1</t>
  </si>
  <si>
    <t>-896.42;-5.15</t>
  </si>
  <si>
    <t>-893.96;-49.47</t>
  </si>
  <si>
    <t>-1107.5;-110.3</t>
  </si>
  <si>
    <t>-750.4;192.7</t>
  </si>
  <si>
    <t>-1004.44;71.05</t>
  </si>
  <si>
    <t>-831.2;179.28</t>
  </si>
  <si>
    <t>-868.42;-142.39</t>
  </si>
  <si>
    <t>-822.65;-3.9</t>
  </si>
  <si>
    <t>-839.8;55.1</t>
  </si>
  <si>
    <t>-933.52;23.92</t>
  </si>
  <si>
    <t>-859.4;-41.92</t>
  </si>
  <si>
    <t>-871.52;-45.280003</t>
  </si>
  <si>
    <t>-943.5;196.8</t>
  </si>
  <si>
    <t>-706;-5.9</t>
  </si>
  <si>
    <t>-806.32;81.5</t>
  </si>
  <si>
    <t>-749;142.72</t>
  </si>
  <si>
    <t>-841.36;-5.37</t>
  </si>
  <si>
    <t>-922.43;121.11</t>
  </si>
  <si>
    <t>-695.3;79.77</t>
  </si>
  <si>
    <t>-777.08;103.41</t>
  </si>
  <si>
    <t>-937;20</t>
  </si>
  <si>
    <t>-920.83;124.24</t>
  </si>
  <si>
    <t>-863.53;101.799995</t>
  </si>
  <si>
    <t>-1143.7;16.1</t>
  </si>
  <si>
    <t>-690.2;88.25</t>
  </si>
  <si>
    <t>-874.46;-4.7</t>
  </si>
  <si>
    <t>-837.56;-28.2</t>
  </si>
  <si>
    <t>-711.8;65.1</t>
  </si>
  <si>
    <t>-721.56;126.88</t>
  </si>
  <si>
    <t>-818.32;128.14</t>
  </si>
  <si>
    <t>-743.17;-31.3</t>
  </si>
  <si>
    <t>-1073.7201;-67.41</t>
  </si>
  <si>
    <t>-822.42;97.19</t>
  </si>
  <si>
    <t>-765.48;13.85</t>
  </si>
  <si>
    <t>-1022.9;179</t>
  </si>
  <si>
    <t>-831.7;33.2</t>
  </si>
  <si>
    <t>-837.58;91.33</t>
  </si>
  <si>
    <t>-903.04;171.06</t>
  </si>
  <si>
    <t>-816.33;137.52</t>
  </si>
  <si>
    <t>-794.44;142.12</t>
  </si>
  <si>
    <t>-750.45;147.42</t>
  </si>
  <si>
    <t>-888;155.2</t>
  </si>
  <si>
    <t>-777.87;-41.46</t>
  </si>
  <si>
    <t>771.5;-356.8</t>
  </si>
  <si>
    <t>-816.06;100.3</t>
  </si>
  <si>
    <t>-865.2;195.59999</t>
  </si>
  <si>
    <t>-879.87;142.5</t>
  </si>
  <si>
    <t>-790.7;14.3</t>
  </si>
  <si>
    <t>-864.50995;-145.8</t>
  </si>
  <si>
    <t>-1004.96;87.45</t>
  </si>
  <si>
    <t>-919.8;59.750004</t>
  </si>
  <si>
    <t>-779.6;-6.93</t>
  </si>
  <si>
    <t>-980.6;111.22</t>
  </si>
  <si>
    <t>-1143.4;53.7</t>
  </si>
  <si>
    <t>-707.39996;183.08</t>
  </si>
  <si>
    <t>-664.88;68.42</t>
  </si>
  <si>
    <t>-992.5;167.3</t>
  </si>
  <si>
    <t>-993.6;-119.3</t>
  </si>
  <si>
    <t>-1136.2;136.2</t>
  </si>
  <si>
    <t>-710.8;97.1</t>
  </si>
  <si>
    <t>-1005.2;106</t>
  </si>
  <si>
    <t>-717.83;76.6</t>
  </si>
  <si>
    <t>-1018.66;164.5</t>
  </si>
  <si>
    <t>-781;103.41</t>
  </si>
  <si>
    <t>-897.35;31.81</t>
  </si>
  <si>
    <t>-1075.3;-72.5</t>
  </si>
  <si>
    <t>-945.39;144.6</t>
  </si>
  <si>
    <t>-1000.1;-104</t>
  </si>
  <si>
    <t>-959.14;36.07</t>
  </si>
  <si>
    <t>-828.2;-5.37</t>
  </si>
  <si>
    <t>-714.7;17.43</t>
  </si>
  <si>
    <t>-755.1;134.1</t>
  </si>
  <si>
    <t>-795;4.2</t>
  </si>
  <si>
    <t>-958;133.9</t>
  </si>
  <si>
    <t>-844;136.19998</t>
  </si>
  <si>
    <t>-808.35;39.15</t>
  </si>
  <si>
    <t>-811.96;-46.96</t>
  </si>
  <si>
    <t>-965.8;109.34999</t>
  </si>
  <si>
    <t>-677.3;96</t>
  </si>
  <si>
    <t>-890.2;123.91</t>
  </si>
  <si>
    <t>-861.44;-145.5</t>
  </si>
  <si>
    <t>-704.73;30.7</t>
  </si>
  <si>
    <t>-792.1;194.85</t>
  </si>
  <si>
    <t>-832.29;-54.86</t>
  </si>
  <si>
    <t>-959.6;128.8</t>
  </si>
  <si>
    <t>-842.9;53.5</t>
  </si>
  <si>
    <t>-779.61;-31.67</t>
  </si>
  <si>
    <t>-792.13;-38.11</t>
  </si>
  <si>
    <t>-835.15;-4.99</t>
  </si>
  <si>
    <t>-686.7;166.9</t>
  </si>
  <si>
    <t>-764.1;142.61</t>
  </si>
  <si>
    <t>-1059.4;188.3</t>
  </si>
  <si>
    <t>-954.5;131.7</t>
  </si>
  <si>
    <t>-928.71;134.42</t>
  </si>
  <si>
    <t>-1015.5;205.7</t>
  </si>
  <si>
    <t>-745.84;92.05</t>
  </si>
  <si>
    <t>-947.94;148.9</t>
  </si>
  <si>
    <t>-767.46;120.33</t>
  </si>
  <si>
    <t>-707.8;170.37</t>
  </si>
  <si>
    <t>-895.1;29.03</t>
  </si>
  <si>
    <t>-833.91;-20.66</t>
  </si>
  <si>
    <t>-943.88;36.82</t>
  </si>
  <si>
    <t>-879.6;36</t>
  </si>
  <si>
    <t>-725.82;137.01</t>
  </si>
  <si>
    <t>-863.89;-2.45</t>
  </si>
  <si>
    <t>-878.41;73.46</t>
  </si>
  <si>
    <t>-741.6;11.54</t>
  </si>
  <si>
    <t>-1114;187.4</t>
  </si>
  <si>
    <t>-781.43;120.33</t>
  </si>
  <si>
    <t>-1153.7;156.5</t>
  </si>
  <si>
    <t>-809.2;6.6000032</t>
  </si>
  <si>
    <t>-785.66;-39.2</t>
  </si>
  <si>
    <t>-698.3;32</t>
  </si>
  <si>
    <t>-761.53;-42.03</t>
  </si>
  <si>
    <t>-827.8;73.060005</t>
  </si>
  <si>
    <t>-725.54;20.77</t>
  </si>
  <si>
    <t>-898.9;109.3</t>
  </si>
  <si>
    <t>-746.51;51.76</t>
  </si>
  <si>
    <t>-827;101.7</t>
  </si>
  <si>
    <t>-1027.08;144.84</t>
  </si>
  <si>
    <t>-878.91;123.64</t>
  </si>
  <si>
    <t>-720.2;97.3</t>
  </si>
  <si>
    <t>-634.5;187</t>
  </si>
  <si>
    <t>-882.81;106.75</t>
  </si>
  <si>
    <t>-996;193.4</t>
  </si>
  <si>
    <t>-916.74;-6.14</t>
  </si>
  <si>
    <t>-1053.7;-11.5</t>
  </si>
  <si>
    <t>-727.65;42</t>
  </si>
  <si>
    <t>-714.4;90.8</t>
  </si>
  <si>
    <t>-599.9;190.3</t>
  </si>
  <si>
    <t>-889.3;26.75</t>
  </si>
  <si>
    <t>-1140.58;79.21</t>
  </si>
  <si>
    <t>-901.3;189.82</t>
  </si>
  <si>
    <t>-710.43;41.92</t>
  </si>
  <si>
    <t>-1113.5;-106</t>
  </si>
  <si>
    <t>-727.31;111.28</t>
  </si>
  <si>
    <t>-883.39996;44.9</t>
  </si>
  <si>
    <t>-931;20</t>
  </si>
  <si>
    <t>-867.3;-149.3</t>
  </si>
  <si>
    <t>-609.3;136.7</t>
  </si>
  <si>
    <t>-948.6;191.3</t>
  </si>
  <si>
    <t>-986.8;74.5</t>
  </si>
  <si>
    <t>-1014.87;123.03</t>
  </si>
  <si>
    <t>-835.8;75.84</t>
  </si>
  <si>
    <t>-849.5;56.73</t>
  </si>
  <si>
    <t>-1132.8;-71.3</t>
  </si>
  <si>
    <t>-997.21;83.05</t>
  </si>
  <si>
    <t>-817.04;122.06</t>
  </si>
  <si>
    <t>-711.06;117.2</t>
  </si>
  <si>
    <t>-680.5;23</t>
  </si>
  <si>
    <t>-1070.66;39.46</t>
  </si>
  <si>
    <t>-761.54;-6.32</t>
  </si>
  <si>
    <t>-720.88;17.23</t>
  </si>
  <si>
    <t>-781.25;171.40001</t>
  </si>
  <si>
    <t>-799.53;33.87</t>
  </si>
  <si>
    <t>-902.7;138.7</t>
  </si>
  <si>
    <t>-685.1;87.9</t>
  </si>
  <si>
    <t>-734.12;104.27</t>
  </si>
  <si>
    <t>-842.47;91.66</t>
  </si>
  <si>
    <t>-827.81;-52.02</t>
  </si>
  <si>
    <t>-761.4;7.91</t>
  </si>
  <si>
    <t>-871.3;34.2</t>
  </si>
  <si>
    <t>-867.96;127.01</t>
  </si>
  <si>
    <t>-868.71;83.97</t>
  </si>
  <si>
    <t>-800.19;86.43</t>
  </si>
  <si>
    <t>-823.07;56.69</t>
  </si>
  <si>
    <t>-667.31;183.2</t>
  </si>
  <si>
    <t>-924.2;15.87</t>
  </si>
  <si>
    <t>-839.23;60.83</t>
  </si>
  <si>
    <t>-1131.8;-79.8</t>
  </si>
  <si>
    <t>-750;22.6</t>
  </si>
  <si>
    <t>-690.64;33.1</t>
  </si>
  <si>
    <t>-771.44;-6.86</t>
  </si>
  <si>
    <t>-946.45;28.27</t>
  </si>
  <si>
    <t>-1152.9;42.1</t>
  </si>
  <si>
    <t>-793.26;-41.84</t>
  </si>
  <si>
    <t>-832.7;38.3</t>
  </si>
  <si>
    <t>-861.73;109.37</t>
  </si>
  <si>
    <t>-683.5;159.1</t>
  </si>
  <si>
    <t>-1052.5;187.7</t>
  </si>
  <si>
    <t>-939.2;114.5</t>
  </si>
  <si>
    <t>-805.73;141.36</t>
  </si>
  <si>
    <t>-710.36;139.7</t>
  </si>
  <si>
    <t>-1006.32;78.09</t>
  </si>
  <si>
    <t>-730.19;77.17</t>
  </si>
  <si>
    <t>-999.1;108.8</t>
  </si>
  <si>
    <t>-1022.2;-124.6</t>
  </si>
  <si>
    <t>-891.43;128.46</t>
  </si>
  <si>
    <t>-864.5;57</t>
  </si>
  <si>
    <t>-809.55;43.75</t>
  </si>
  <si>
    <t>-951.77;164.97</t>
  </si>
  <si>
    <t>-839.74;-48.56</t>
  </si>
  <si>
    <t>-822.97;128.94</t>
  </si>
  <si>
    <t>-717.79;46.57</t>
  </si>
  <si>
    <t>-937;26</t>
  </si>
  <si>
    <t>-860.52;49.27</t>
  </si>
  <si>
    <t>-983.67;-85.89</t>
  </si>
  <si>
    <t>-673.6;83.72</t>
  </si>
  <si>
    <t>-915.3;157.4</t>
  </si>
  <si>
    <t>-772.27;36.25</t>
  </si>
  <si>
    <t>-957.6;201.4</t>
  </si>
  <si>
    <t>-921.48;135.52</t>
  </si>
  <si>
    <t>-761.89;-28.79</t>
  </si>
  <si>
    <t>-750.5;92.8</t>
  </si>
  <si>
    <t>-1058.4;199.09999</t>
  </si>
  <si>
    <t>-847.47;-54.8</t>
  </si>
  <si>
    <t>-744.44;3.24</t>
  </si>
  <si>
    <t>-800.46;91.4</t>
  </si>
  <si>
    <t>-805.4;192.5</t>
  </si>
  <si>
    <t>-732.1;167.09999</t>
  </si>
  <si>
    <t>-848.99;-53.06</t>
  </si>
  <si>
    <t>-805.8;179.8</t>
  </si>
  <si>
    <t>-808.94;84.98</t>
  </si>
  <si>
    <t>-808.13;133.2</t>
  </si>
  <si>
    <t>-776.09;35.3</t>
  </si>
  <si>
    <t>-711.29;106.25</t>
  </si>
  <si>
    <t>-828.68005;200.25</t>
  </si>
  <si>
    <t>-669.04;67.61</t>
  </si>
  <si>
    <t>-870.8;105.7</t>
  </si>
  <si>
    <t>-680.9;38.15</t>
  </si>
  <si>
    <t>-782.9;9.6</t>
  </si>
  <si>
    <t>-1076.79;-67.71001</t>
  </si>
  <si>
    <t>-781.52;-34.82</t>
  </si>
  <si>
    <t>-816.3;32.2</t>
  </si>
  <si>
    <t>-907.9;126.5</t>
  </si>
  <si>
    <t>-932.32;139.48</t>
  </si>
  <si>
    <t>-708.4;126</t>
  </si>
  <si>
    <t>-803.6;92.87</t>
  </si>
  <si>
    <t>-949.77;31.69</t>
  </si>
  <si>
    <t>-950.25;70.48</t>
  </si>
  <si>
    <t>-1073.72;199.5</t>
  </si>
  <si>
    <t>-1121.2;51.4</t>
  </si>
  <si>
    <t>-714.19;73.57</t>
  </si>
  <si>
    <t>-886.33;110.15</t>
  </si>
  <si>
    <t>-781.04;96.14001</t>
  </si>
  <si>
    <t>-776.35;120.42</t>
  </si>
  <si>
    <t>-974.93;108.06</t>
  </si>
  <si>
    <t>-872.87;127.11</t>
  </si>
  <si>
    <t>-920.88;92.84</t>
  </si>
  <si>
    <t>-726.53;34.200005</t>
  </si>
  <si>
    <t>-1138.6;192.44</t>
  </si>
  <si>
    <t>-1007.65;202.1</t>
  </si>
  <si>
    <t>-917.64;116.799995</t>
  </si>
  <si>
    <t>-822.98;26.849998</t>
  </si>
  <si>
    <t>-887.07;130.71</t>
  </si>
  <si>
    <t>-1000.9;95.5</t>
  </si>
  <si>
    <t>-1137.8;-63.3</t>
  </si>
  <si>
    <t>-964.8;177.3</t>
  </si>
  <si>
    <t>-876;108.3</t>
  </si>
  <si>
    <t>-858;-5.56</t>
  </si>
  <si>
    <t>-778.96;-18.42</t>
  </si>
  <si>
    <t>-962.5;113.049995</t>
  </si>
  <si>
    <t>-974.78;79.57</t>
  </si>
  <si>
    <t>-882.37;120.58</t>
  </si>
  <si>
    <t>-759.2;177.3</t>
  </si>
  <si>
    <t>-1000.7;-54</t>
  </si>
  <si>
    <t>-767.74;141.47</t>
  </si>
  <si>
    <t>-848.58;126.9</t>
  </si>
  <si>
    <t>-735.5;189.5</t>
  </si>
  <si>
    <t>-971.71;141.7</t>
  </si>
  <si>
    <t>-706.7;76.44</t>
  </si>
  <si>
    <t>-794.2;76.99</t>
  </si>
  <si>
    <t>-852.64;113.14</t>
  </si>
  <si>
    <t>-862.6;171.3</t>
  </si>
  <si>
    <t>-942.55;59.750004</t>
  </si>
  <si>
    <t>-928.2;175.9</t>
  </si>
  <si>
    <t>-989.2;74.4</t>
  </si>
  <si>
    <t>-871.91;-22.07</t>
  </si>
  <si>
    <t>-1022;-100.2</t>
  </si>
  <si>
    <t>-872.64;91.07</t>
  </si>
  <si>
    <t>-940.5;59.750004</t>
  </si>
  <si>
    <t>-856.68;76.17</t>
  </si>
  <si>
    <t>-968.96;60.8</t>
  </si>
  <si>
    <t>-875.01;73.2</t>
  </si>
  <si>
    <t>-854.1;120.64</t>
  </si>
  <si>
    <t>-1135.1;-8</t>
  </si>
  <si>
    <t>-829.1;84.9</t>
  </si>
  <si>
    <t>-938.4;97.8</t>
  </si>
  <si>
    <t>-757.13;87.75</t>
  </si>
  <si>
    <t>-955.52;74.56</t>
  </si>
  <si>
    <t>-756.35;-38.68</t>
  </si>
  <si>
    <t>-753.9;97.50001</t>
  </si>
  <si>
    <t>-689.63;13.62</t>
  </si>
  <si>
    <t>-876.35;109.98</t>
  </si>
  <si>
    <t>-838.7;10</t>
  </si>
  <si>
    <t>-926.99;128.03</t>
  </si>
  <si>
    <t>-665.97;67.57</t>
  </si>
  <si>
    <t>-754.37;-21.38</t>
  </si>
  <si>
    <t>-845.72;76.3</t>
  </si>
  <si>
    <t>-865.87;4.38</t>
  </si>
  <si>
    <t>-815.1;13.8</t>
  </si>
  <si>
    <t>-588.5;164.9</t>
  </si>
  <si>
    <t>-1122.72;196.4</t>
  </si>
  <si>
    <t>-579.9;146.2</t>
  </si>
  <si>
    <t>-794.85;-38.76</t>
  </si>
  <si>
    <t>-761.03;87.99</t>
  </si>
  <si>
    <t>-876.02;-34.15</t>
  </si>
  <si>
    <t>-665.1;140.8</t>
  </si>
  <si>
    <t>-855.83;-49.65</t>
  </si>
  <si>
    <t>-795;65.4</t>
  </si>
  <si>
    <t>-1027.79;124.23</t>
  </si>
  <si>
    <t>-755.88;98.81</t>
  </si>
  <si>
    <t>-583.2;173.8</t>
  </si>
  <si>
    <t>-941.45;121.55</t>
  </si>
  <si>
    <t>-797.3;67.8</t>
  </si>
  <si>
    <t>-722.1;3.98</t>
  </si>
  <si>
    <t>-619;161.8</t>
  </si>
  <si>
    <t>-886.7;7</t>
  </si>
  <si>
    <t>-779;172.2</t>
  </si>
  <si>
    <t>-1017.2;-115.5</t>
  </si>
  <si>
    <t>-1013.2;131.3</t>
  </si>
  <si>
    <t>-962.8;190.5</t>
  </si>
  <si>
    <t>-1029;137.1</t>
  </si>
  <si>
    <t>-731.04;-18.34</t>
  </si>
  <si>
    <t>-1098.3;187.5</t>
  </si>
  <si>
    <t>-851.5;147.1</t>
  </si>
  <si>
    <t>-1004.94;121.67</t>
  </si>
  <si>
    <t>-829.9;20.1</t>
  </si>
  <si>
    <t>-660.61;67.57</t>
  </si>
  <si>
    <t>-904.56;5.98</t>
  </si>
  <si>
    <t>-896.77;101.59</t>
  </si>
  <si>
    <t>-843.9;-29.9</t>
  </si>
  <si>
    <t>-1138.8;130.6</t>
  </si>
  <si>
    <t>-802.66;65.34</t>
  </si>
  <si>
    <t>-933.03;89.43</t>
  </si>
  <si>
    <t>-799.95;58.59</t>
  </si>
  <si>
    <t>-690.37;48.63</t>
  </si>
  <si>
    <t>-951.1;132.4</t>
  </si>
  <si>
    <t>-824.99;-28.2</t>
  </si>
  <si>
    <t>-870.3;30.94</t>
  </si>
  <si>
    <t>-787.88;55.53</t>
  </si>
  <si>
    <t>-750.63;47.18</t>
  </si>
  <si>
    <t>-910.1;113.2</t>
  </si>
  <si>
    <t>-681.96;137.19</t>
  </si>
  <si>
    <t>-739.58;-17.07</t>
  </si>
  <si>
    <t>-923.84;133.77</t>
  </si>
  <si>
    <t>-870.85;-30.49</t>
  </si>
  <si>
    <t>-757.16;143.1</t>
  </si>
  <si>
    <t>-957.8;122.25</t>
  </si>
  <si>
    <t>-919.25;9.18</t>
  </si>
  <si>
    <t>-834.3;97.47</t>
  </si>
  <si>
    <t>-1097.5;213.1</t>
  </si>
  <si>
    <t>-860.61;59.41</t>
  </si>
  <si>
    <t>-848.6;-32.7</t>
  </si>
  <si>
    <t>-592.4;159.5</t>
  </si>
  <si>
    <t>-734.06;110.04</t>
  </si>
  <si>
    <t>-987.6;119.5</t>
  </si>
  <si>
    <t>-806.6;-2.5</t>
  </si>
  <si>
    <t>-1089.3;-116</t>
  </si>
  <si>
    <t>-771.11;120.75</t>
  </si>
  <si>
    <t>-797.38;90.41</t>
  </si>
  <si>
    <t>-892.83;-37.51</t>
  </si>
  <si>
    <t>-951.1;126.7</t>
  </si>
  <si>
    <t>-866.83;-42.18</t>
  </si>
  <si>
    <t>-830.28;-28.2</t>
  </si>
  <si>
    <t>-865.7;61.11</t>
  </si>
  <si>
    <t>-794.96;132.96</t>
  </si>
  <si>
    <t>-873.23;174.88</t>
  </si>
  <si>
    <t>-1151.1;142.1</t>
  </si>
  <si>
    <t>-806.03;130.81</t>
  </si>
  <si>
    <t>-924.96;2.73</t>
  </si>
  <si>
    <t>-690.86;132.46</t>
  </si>
  <si>
    <t>-739.62;24.99</t>
  </si>
  <si>
    <t>-865.53;25.64</t>
  </si>
  <si>
    <t>-1149.2;131.6</t>
  </si>
  <si>
    <t>-831.45;44.4</t>
  </si>
  <si>
    <t>-1011.7;189.1</t>
  </si>
  <si>
    <t>-856.28;101.88</t>
  </si>
  <si>
    <t>-896.42;128.97</t>
  </si>
  <si>
    <t>-1024.3;167.7</t>
  </si>
  <si>
    <t>-698.7;-2.7</t>
  </si>
  <si>
    <t>-879.31;146.4</t>
  </si>
  <si>
    <t>-884.7;200.3</t>
  </si>
  <si>
    <t>-863.45;126.63</t>
  </si>
  <si>
    <t>-834.7;138.4</t>
  </si>
  <si>
    <t>-832.7;54.2</t>
  </si>
  <si>
    <t>-800.43;142.53</t>
  </si>
  <si>
    <t>-850.11;61.120003</t>
  </si>
  <si>
    <t>-862.97;92.18</t>
  </si>
  <si>
    <t>-942.66;107.18</t>
  </si>
  <si>
    <t>-788.95;-25.64</t>
  </si>
  <si>
    <t>-880.5;26.3</t>
  </si>
  <si>
    <t>-851.81;185.56</t>
  </si>
  <si>
    <t>-1110.4;-69.4</t>
  </si>
  <si>
    <t>-822;153</t>
  </si>
  <si>
    <t>-712.88;109.6</t>
  </si>
  <si>
    <t>-804.8;131.47</t>
  </si>
  <si>
    <t>-763.47;-34.2</t>
  </si>
  <si>
    <t>-582.3;138.9</t>
  </si>
  <si>
    <t>-876.9;-40</t>
  </si>
  <si>
    <t>-0.55;-0.03</t>
  </si>
  <si>
    <t>-901.48;36.25</t>
  </si>
  <si>
    <t>-798.76;93.43</t>
  </si>
  <si>
    <t>-791.04;-37.12</t>
  </si>
  <si>
    <t>-886.23;135.27</t>
  </si>
  <si>
    <t>-862.1;118.4</t>
  </si>
  <si>
    <t>-769;-36.7</t>
  </si>
  <si>
    <t>-617.9;172.4</t>
  </si>
  <si>
    <t>-942.24;41.06</t>
  </si>
  <si>
    <t>-1139.2;64.3</t>
  </si>
  <si>
    <t>-696.89;52.19</t>
  </si>
  <si>
    <t>-878.56;167.3</t>
  </si>
  <si>
    <t>-820.1;86.76</t>
  </si>
  <si>
    <t>-1138.2;23.6</t>
  </si>
  <si>
    <t>-833.38;-44.49</t>
  </si>
  <si>
    <t>-844.6;57.7</t>
  </si>
  <si>
    <t>-986.84;72.68</t>
  </si>
  <si>
    <t>-1076.36;-67.61</t>
  </si>
  <si>
    <t>-822.83;-5.37</t>
  </si>
  <si>
    <t>-834;-28.2</t>
  </si>
  <si>
    <t>-625.1;153.4</t>
  </si>
  <si>
    <t>-700.2373;92.53016</t>
  </si>
  <si>
    <t>-951.41;45.19</t>
  </si>
  <si>
    <t>-880;151.9</t>
  </si>
  <si>
    <t>-756.94;-27.2</t>
  </si>
  <si>
    <t>-817;175.2</t>
  </si>
  <si>
    <t>-798.74;94.89</t>
  </si>
  <si>
    <t>-923.6;7.6</t>
  </si>
  <si>
    <t>-887;110.10001</t>
  </si>
  <si>
    <t>-1079.5801;-71.21001</t>
  </si>
  <si>
    <t>-1000.88;74.62</t>
  </si>
  <si>
    <t>-725.27;57.84</t>
  </si>
  <si>
    <t>-702.5;93.83</t>
  </si>
  <si>
    <t>-1046.5;-26.4</t>
  </si>
  <si>
    <t>-722.83;142.56</t>
  </si>
  <si>
    <t>-862.1;-5.23</t>
  </si>
  <si>
    <t>-745.08;64.2</t>
  </si>
  <si>
    <t>-653.1;199</t>
  </si>
  <si>
    <t>-687.65;112.25</t>
  </si>
  <si>
    <t>-881.38;105.8</t>
  </si>
  <si>
    <t>-937.94;86.27</t>
  </si>
  <si>
    <t>-1105.5;187.90001</t>
  </si>
  <si>
    <t>-856.57;126.49</t>
  </si>
  <si>
    <t>-959.6;185.7</t>
  </si>
  <si>
    <t>-1019.1;123.91</t>
  </si>
  <si>
    <t>-786.1;103.41</t>
  </si>
  <si>
    <t>-915.4;143.94</t>
  </si>
  <si>
    <t>-1022.7;-29.5</t>
  </si>
  <si>
    <t>-665.3;165.5</t>
  </si>
  <si>
    <t>-971.33;113.41</t>
  </si>
  <si>
    <t>-858.92;75.85</t>
  </si>
  <si>
    <t>-953.6;139.3</t>
  </si>
  <si>
    <t>-976.3;157.8</t>
  </si>
  <si>
    <t>-764.12;54.3</t>
  </si>
  <si>
    <t>-669.0101;155.1</t>
  </si>
  <si>
    <t>-693.04;22.2</t>
  </si>
  <si>
    <t>-1151;54.1</t>
  </si>
  <si>
    <t>-764.24;133.13</t>
  </si>
  <si>
    <t>-610;155.5</t>
  </si>
  <si>
    <t>-809.63;-52.72</t>
  </si>
  <si>
    <t>-946.63995;28.62</t>
  </si>
  <si>
    <t>-778.21;-19.23</t>
  </si>
  <si>
    <t>-851.3;163.9</t>
  </si>
  <si>
    <t>-864.0799;-145.7</t>
  </si>
  <si>
    <t>-792.2;102.5</t>
  </si>
  <si>
    <t>-849.7;136.69998</t>
  </si>
  <si>
    <t>-964.48;103.66999</t>
  </si>
  <si>
    <t>-982.58;104.899994</t>
  </si>
  <si>
    <t>-1015.4;-105.7</t>
  </si>
  <si>
    <t>-717.3;155.1</t>
  </si>
  <si>
    <t>-865.3;126.43</t>
  </si>
  <si>
    <t>-702.54;12.55</t>
  </si>
  <si>
    <t>-893.15;42.54</t>
  </si>
  <si>
    <t>-794.39;73.51</t>
  </si>
  <si>
    <t>-887.74;81.66</t>
  </si>
  <si>
    <t>-807;26.8</t>
  </si>
  <si>
    <t>-984.88007;-82.78</t>
  </si>
  <si>
    <t>-991.8;124.7</t>
  </si>
  <si>
    <t>-969.56;52.63</t>
  </si>
  <si>
    <t>-985.19;91.23</t>
  </si>
  <si>
    <t>-650.9;250.1</t>
  </si>
  <si>
    <t>-795.87;-18.53</t>
  </si>
  <si>
    <t>-860.1;114.5</t>
  </si>
  <si>
    <t>-868.89;9.17</t>
  </si>
  <si>
    <t>-872.8;-4.53</t>
  </si>
  <si>
    <t>-712.35;-2.77</t>
  </si>
  <si>
    <t>-857.37;126.2</t>
  </si>
  <si>
    <t>-929.89;100.68</t>
  </si>
  <si>
    <t>-878.74;183.83</t>
  </si>
  <si>
    <t>-668.5;181</t>
  </si>
  <si>
    <t>-875.99;52.86</t>
  </si>
  <si>
    <t>-1106.3;-80.8</t>
  </si>
  <si>
    <t>-883.36;-41.44</t>
  </si>
  <si>
    <t>-842.97;17.04</t>
  </si>
  <si>
    <t>-801.4;94.17</t>
  </si>
  <si>
    <t>-854.48;93.15</t>
  </si>
  <si>
    <t>-823.35;75.939995</t>
  </si>
  <si>
    <t>-1091.5;203.59999</t>
  </si>
  <si>
    <t>-716.98;47.63</t>
  </si>
  <si>
    <t>-834.9;-49.3</t>
  </si>
  <si>
    <t>-968;-82</t>
  </si>
  <si>
    <t>-934.78;35.56</t>
  </si>
  <si>
    <t>-1070;187.4</t>
  </si>
  <si>
    <t>-1120.5;187.1</t>
  </si>
  <si>
    <t>-1002.6;196.3</t>
  </si>
  <si>
    <t>-915.19;9.35</t>
  </si>
  <si>
    <t>-734.2;200.1</t>
  </si>
  <si>
    <t>-726.24;99.18567</t>
  </si>
  <si>
    <t>-834.33;58.36</t>
  </si>
  <si>
    <t>-1016.6;171.7</t>
  </si>
  <si>
    <t>-856.1;136.6</t>
  </si>
  <si>
    <t>-1080.7001;-64.299995</t>
  </si>
  <si>
    <t>-784.05;-64.76</t>
  </si>
  <si>
    <t>-872.12;53.42</t>
  </si>
  <si>
    <t>-701.34;-2.84</t>
  </si>
  <si>
    <t>-901.44;-5.97</t>
  </si>
  <si>
    <t>-787.48;-50.61</t>
  </si>
  <si>
    <t>-857.79;86.77</t>
  </si>
  <si>
    <t>-959.65;66.38</t>
  </si>
  <si>
    <t>-711.45;40.94</t>
  </si>
  <si>
    <t>-868.34;-49.82</t>
  </si>
  <si>
    <t>-862.73004;-150.81999</t>
  </si>
  <si>
    <t>-1019.4;-45.1</t>
  </si>
  <si>
    <t>-730.3;-3.7</t>
  </si>
  <si>
    <t>-984.78;86.09</t>
  </si>
  <si>
    <t>-844.05;117.76</t>
  </si>
  <si>
    <t>-769.35;120.91</t>
  </si>
  <si>
    <t>-680.28;41</t>
  </si>
  <si>
    <t>-838.1;136.79999</t>
  </si>
  <si>
    <t>-768.99;36.77</t>
  </si>
  <si>
    <t>-681.44;26.07</t>
  </si>
  <si>
    <t>-930.34;18.8</t>
  </si>
  <si>
    <t>-707.5;153.8</t>
  </si>
  <si>
    <t>-812.56;140.31</t>
  </si>
  <si>
    <t>-1062.9;-89.9</t>
  </si>
  <si>
    <t>-700.2;35.4</t>
  </si>
  <si>
    <t>-737.63;8.71</t>
  </si>
  <si>
    <t>-890.73;-31.83</t>
  </si>
  <si>
    <t>-882.1;123.31</t>
  </si>
  <si>
    <t>-715.93;103.96</t>
  </si>
  <si>
    <t>-794.83;83.63</t>
  </si>
  <si>
    <t>-743.14;-21.85</t>
  </si>
  <si>
    <t>-911.8;103.3</t>
  </si>
  <si>
    <t>-888.88;142.32</t>
  </si>
  <si>
    <t>-899.2;151.5</t>
  </si>
  <si>
    <t>-1023.49;124.39</t>
  </si>
  <si>
    <t>-848.01;48.63</t>
  </si>
  <si>
    <t>-881.2;10.4</t>
  </si>
  <si>
    <t>-829.84;27.53</t>
  </si>
  <si>
    <t>-945.2399;124.84999</t>
  </si>
  <si>
    <t>-793.33;-36.84</t>
  </si>
  <si>
    <t>-812.53;112.91</t>
  </si>
  <si>
    <t>-812.87;129.46</t>
  </si>
  <si>
    <t>-1125.1;82.5</t>
  </si>
  <si>
    <t>-797.9;64.2</t>
  </si>
  <si>
    <t>-889.3;117.05</t>
  </si>
  <si>
    <t>-691.26;32.38</t>
  </si>
  <si>
    <t>-765.81;160.38</t>
  </si>
  <si>
    <t>-804.29;-16.89</t>
  </si>
  <si>
    <t>-886.52;102.57</t>
  </si>
  <si>
    <t>-939.08;59.750004</t>
  </si>
  <si>
    <t>-866.8;56.23</t>
  </si>
  <si>
    <t>-854.43;126.38</t>
  </si>
  <si>
    <t>-917.06006;98.17</t>
  </si>
  <si>
    <t>-790.99;-39.22</t>
  </si>
  <si>
    <t>-924.67;123.75</t>
  </si>
  <si>
    <t>-744.08;150.78</t>
  </si>
  <si>
    <t>-729;98.46</t>
  </si>
  <si>
    <t>-939;137</t>
  </si>
  <si>
    <t>-893.01;-3.99</t>
  </si>
  <si>
    <t>-841.39;75.939995</t>
  </si>
  <si>
    <t>-925.17;23.08</t>
  </si>
  <si>
    <t>-837.91;-54.8</t>
  </si>
  <si>
    <t>-883.41;145.68</t>
  </si>
  <si>
    <t>-938.43;30.26</t>
  </si>
  <si>
    <t>-1075.0101;-72.73</t>
  </si>
  <si>
    <t>-855.6;-32.27</t>
  </si>
  <si>
    <t>-684.38;44.73</t>
  </si>
  <si>
    <t>-834.04;76</t>
  </si>
  <si>
    <t>-893.94;147.98</t>
  </si>
  <si>
    <t>-684.7;103.7</t>
  </si>
  <si>
    <t>-841.99;142.14</t>
  </si>
  <si>
    <t>-928.58;11.91</t>
  </si>
  <si>
    <t>-712.95;85.95</t>
  </si>
  <si>
    <t>-797.49;-14.33</t>
  </si>
  <si>
    <t>-718.9;176.4</t>
  </si>
  <si>
    <t>-871.41;42.17</t>
  </si>
  <si>
    <t>-770.4;46.8</t>
  </si>
  <si>
    <t>-826.4;26.2</t>
  </si>
  <si>
    <t>-859.5;-42.1</t>
  </si>
  <si>
    <t>-1081.3;64</t>
  </si>
  <si>
    <t>-824.8;84.9</t>
  </si>
  <si>
    <t>-755.5;53.5</t>
  </si>
  <si>
    <t>-873.6;111.3</t>
  </si>
  <si>
    <t>-815.05;131.64</t>
  </si>
  <si>
    <t>-751.12;-20.92</t>
  </si>
  <si>
    <t>-1156.9;212.2</t>
  </si>
  <si>
    <t>-890.43;120.02</t>
  </si>
  <si>
    <t>-714.8;-2.84</t>
  </si>
  <si>
    <t>-796.97;92.91</t>
  </si>
  <si>
    <t>-914.5;197.57</t>
  </si>
  <si>
    <t>-662.35;67.57</t>
  </si>
  <si>
    <t>-835.8;148.6</t>
  </si>
  <si>
    <t>-925.24005;103.88</t>
  </si>
  <si>
    <t>-729.59;25.38</t>
  </si>
  <si>
    <t>-786.4;39.5</t>
  </si>
  <si>
    <t>-692.5;0.7</t>
  </si>
  <si>
    <t>-786.57;97.26</t>
  </si>
  <si>
    <t>-909.92;-5.74</t>
  </si>
  <si>
    <t>-890.98;163.9</t>
  </si>
  <si>
    <t>-882.82;-21.28</t>
  </si>
  <si>
    <t>-776.02;-26.74</t>
  </si>
  <si>
    <t>-715.7;97.5</t>
  </si>
  <si>
    <t>-726.49;-3.7</t>
  </si>
  <si>
    <t>-863.01996;-150.59</t>
  </si>
  <si>
    <t>-895.9;108.8</t>
  </si>
  <si>
    <t>-980.75995;-83.56</t>
  </si>
  <si>
    <t>-685.6;132</t>
  </si>
  <si>
    <t>-774.55;-31.7</t>
  </si>
  <si>
    <t>-811.05;34.79</t>
  </si>
  <si>
    <t>-922.1;59.750004</t>
  </si>
  <si>
    <t>-1046.6;192.5</t>
  </si>
  <si>
    <t>-843.5;48.3</t>
  </si>
  <si>
    <t>-773.73;23.03</t>
  </si>
  <si>
    <t>-822.7;55.2</t>
  </si>
  <si>
    <t>-1088.38;2.37</t>
  </si>
  <si>
    <t>-1077.3;187.4</t>
  </si>
  <si>
    <t>-1010.68;162.1</t>
  </si>
  <si>
    <t>-966.5;69.7</t>
  </si>
  <si>
    <t>-841.5;125.63</t>
  </si>
  <si>
    <t>-884.8;12.9</t>
  </si>
  <si>
    <t>-723.32;76.88</t>
  </si>
  <si>
    <t>-1031.4;212.1</t>
  </si>
  <si>
    <t>-662.7;160.6</t>
  </si>
  <si>
    <t>-934.1;59.750004</t>
  </si>
  <si>
    <t>-747.78;135.05</t>
  </si>
  <si>
    <t>-815.05;128.61</t>
  </si>
  <si>
    <t>-680.5;139.5</t>
  </si>
  <si>
    <t>-723.42;63.01</t>
  </si>
  <si>
    <t>-916.69;72.5</t>
  </si>
  <si>
    <t>-725.2;163.8</t>
  </si>
  <si>
    <t>-929.85;59.750004</t>
  </si>
  <si>
    <t>-767.53;-44.52</t>
  </si>
  <si>
    <t>-817.84;97.67</t>
  </si>
  <si>
    <t>-858.1;94.6</t>
  </si>
  <si>
    <t>-720.86;42.73</t>
  </si>
  <si>
    <t>-848.1;199</t>
  </si>
  <si>
    <t>-986.8;-86.3</t>
  </si>
  <si>
    <t>-666.27;76</t>
  </si>
  <si>
    <t>-1008.9;151.66</t>
  </si>
  <si>
    <t>-828.5;144.7</t>
  </si>
  <si>
    <t>-1016;169.9</t>
  </si>
  <si>
    <t>-753.86;-37.07</t>
  </si>
  <si>
    <t>-861.15;126.73</t>
  </si>
  <si>
    <t>-912.19;153.62</t>
  </si>
  <si>
    <t>-709.35;-2.7</t>
  </si>
  <si>
    <t>-727.3;34.200005</t>
  </si>
  <si>
    <t>-1077.9;-31.8</t>
  </si>
  <si>
    <t>-937.09;126.40001</t>
  </si>
  <si>
    <t>-904.39;97</t>
  </si>
  <si>
    <t>-901.04;104.31</t>
  </si>
  <si>
    <t>-1090.97;35.04</t>
  </si>
  <si>
    <t>-865.14;116.45</t>
  </si>
  <si>
    <t>-864.81;-36.53</t>
  </si>
  <si>
    <t>-1007.3;-123.7</t>
  </si>
  <si>
    <t>-898.7;-4.89</t>
  </si>
  <si>
    <t>-753.58;38.31</t>
  </si>
  <si>
    <t>-766.49;-43.851326</t>
  </si>
  <si>
    <t>-882.99;54.89</t>
  </si>
  <si>
    <t>-898.15;72.6</t>
  </si>
  <si>
    <t>-753.55;-29.65</t>
  </si>
  <si>
    <t>-687.81995;112.25</t>
  </si>
  <si>
    <t>-1139.3;104.3</t>
  </si>
  <si>
    <t>-960.26;43.13</t>
  </si>
  <si>
    <t>-847.71;75.84</t>
  </si>
  <si>
    <t>-692.09;63.15</t>
  </si>
  <si>
    <t>-982.25995;-87.64</t>
  </si>
  <si>
    <t>-1083.9;187.4</t>
  </si>
  <si>
    <t>-872.98;91.36</t>
  </si>
  <si>
    <t>-887.68;139.72</t>
  </si>
  <si>
    <t>-1093.3;187.5</t>
  </si>
  <si>
    <t>-749.2;-11.44</t>
  </si>
  <si>
    <t>-1133.7;44.7</t>
  </si>
  <si>
    <t>-781.8;-22.79</t>
  </si>
  <si>
    <t>-1091.15;16.04</t>
  </si>
  <si>
    <t>-1002.2;209.3</t>
  </si>
  <si>
    <t>-664.8;194.1</t>
  </si>
  <si>
    <t>-851.87;125.81</t>
  </si>
  <si>
    <t>-766.75;21.51</t>
  </si>
  <si>
    <t>-995.79;65.24</t>
  </si>
  <si>
    <t>-595.1;138.6</t>
  </si>
  <si>
    <t>-1004.6;98.8</t>
  </si>
  <si>
    <t>-816.07;98.48</t>
  </si>
  <si>
    <t>-893;7</t>
  </si>
  <si>
    <t>-849;90.86</t>
  </si>
  <si>
    <t>-701.1;41.95</t>
  </si>
  <si>
    <t>-1001.6;80.4</t>
  </si>
  <si>
    <t>-833.2;85.8</t>
  </si>
  <si>
    <t>-687.7;101.4</t>
  </si>
  <si>
    <t>-694.19995;176.09</t>
  </si>
  <si>
    <t>-879.9;-47.99</t>
  </si>
  <si>
    <t>-698.77;60.73</t>
  </si>
  <si>
    <t>-849.2;52.5</t>
  </si>
  <si>
    <t>-850.25;-54.8</t>
  </si>
  <si>
    <t>-927.29;113.12</t>
  </si>
  <si>
    <t>-892.4;27.86</t>
  </si>
  <si>
    <t>-1118;69.2</t>
  </si>
  <si>
    <t>-1044;-59.2</t>
  </si>
  <si>
    <t>-865.2;41.4</t>
  </si>
  <si>
    <t>-823.9;-22.6</t>
  </si>
  <si>
    <t>-924.89;61.4</t>
  </si>
  <si>
    <t>-723.85;103.76</t>
  </si>
  <si>
    <t>-857.2;14.48</t>
  </si>
  <si>
    <t>-947.2;138.4</t>
  </si>
  <si>
    <t>-1005.62;77.69</t>
  </si>
  <si>
    <t>-826.73;-54.8</t>
  </si>
  <si>
    <t>-821.04;118.899994</t>
  </si>
  <si>
    <t>-848.35;-26.26</t>
  </si>
  <si>
    <t>-895.7;53.8</t>
  </si>
  <si>
    <t>DARK</t>
  </si>
  <si>
    <t>VILLAGE</t>
  </si>
  <si>
    <t>-180.01996;-51.96</t>
  </si>
  <si>
    <t>90;163.72</t>
  </si>
  <si>
    <t>-472.34;-240.95</t>
  </si>
  <si>
    <t>-597.64;-167.26</t>
  </si>
  <si>
    <t>SP_Canary_Random_Flock_0_13000</t>
  </si>
  <si>
    <t>-231.97998;45.77</t>
  </si>
  <si>
    <t>-359.29;-60.53</t>
  </si>
  <si>
    <t>-126.91;94.81</t>
  </si>
  <si>
    <t>-472.82;101.3</t>
  </si>
  <si>
    <t>-14.400024;41.65</t>
  </si>
  <si>
    <t>349.2;188.8</t>
  </si>
  <si>
    <t>-517.73004;49.33</t>
  </si>
  <si>
    <t>-582.96;-93.97</t>
  </si>
  <si>
    <t>-97.39996;-132.1</t>
  </si>
  <si>
    <t>-123.1;-18.5</t>
  </si>
  <si>
    <t>164;171</t>
  </si>
  <si>
    <t>SP_Ghost03_Static_30000_0</t>
  </si>
  <si>
    <t>-188;55.7</t>
  </si>
  <si>
    <t>-20.580017;46.64</t>
  </si>
  <si>
    <t>-296.6;49.7</t>
  </si>
  <si>
    <t>SP_Canary_Random_Flock_2700_0</t>
  </si>
  <si>
    <t>-322.15;76.42</t>
  </si>
  <si>
    <t>SP_EnemyTier0_3000_0</t>
  </si>
  <si>
    <t>-129.9;-7.92</t>
  </si>
  <si>
    <t>-9.919983;123.15</t>
  </si>
  <si>
    <t>3.02;49.96</t>
  </si>
  <si>
    <t>SP_Ghost01_5000_0</t>
  </si>
  <si>
    <t>-235.48;85.39</t>
  </si>
  <si>
    <t>SP_Ghost01_8000_0</t>
  </si>
  <si>
    <t>-272.33;46.29</t>
  </si>
  <si>
    <t>-3.1;161.3</t>
  </si>
  <si>
    <t>-254.32;42.06</t>
  </si>
  <si>
    <t>SP_MineMedium_Static_6100_0</t>
  </si>
  <si>
    <t>-96.08;36.82</t>
  </si>
  <si>
    <t>SP_Ghost01_5500_0</t>
  </si>
  <si>
    <t>-194.22;-140.02</t>
  </si>
  <si>
    <t>-164.64;58.32</t>
  </si>
  <si>
    <t>-410.9;106</t>
  </si>
  <si>
    <t>-241.39;81.72</t>
  </si>
  <si>
    <t>SP_BadJunk_22000_0</t>
  </si>
  <si>
    <t>-103.6;-31.51</t>
  </si>
  <si>
    <t>-315.88;49.9</t>
  </si>
  <si>
    <t>-300.77;57.96</t>
  </si>
  <si>
    <t>-185.32114;45.05</t>
  </si>
  <si>
    <t>-256.6;129.4</t>
  </si>
  <si>
    <t>-476.7;104.22</t>
  </si>
  <si>
    <t>-366.66;70.83</t>
  </si>
  <si>
    <t>344.30002;188.8</t>
  </si>
  <si>
    <t>-405.1;193.1</t>
  </si>
  <si>
    <t>-638.8;-169.1</t>
  </si>
  <si>
    <t>-504.9;-67.6</t>
  </si>
  <si>
    <t>-317.34;-153.23</t>
  </si>
  <si>
    <t>-468.36;42.07</t>
  </si>
  <si>
    <t>-597.65;-109.78</t>
  </si>
  <si>
    <t>SP_BatBig_Flock_6650_0</t>
  </si>
  <si>
    <t>-209.02997;-53.82</t>
  </si>
  <si>
    <t>-4.58;103.26</t>
  </si>
  <si>
    <t>-299.55;-140.7</t>
  </si>
  <si>
    <t>-334.1;142.3</t>
  </si>
  <si>
    <t>82.47;125.11</t>
  </si>
  <si>
    <t>-78.7;109</t>
  </si>
  <si>
    <t>-362.17;-143.64</t>
  </si>
  <si>
    <t>SP_Crow_Flock_34000_0</t>
  </si>
  <si>
    <t>-508.8;-42.3</t>
  </si>
  <si>
    <t>SP_BatBig_Flock_6500_0</t>
  </si>
  <si>
    <t>-273;-63.2</t>
  </si>
  <si>
    <t>SP_Canary_Random_Flock_3700_0</t>
  </si>
  <si>
    <t>-470.8;128.5</t>
  </si>
  <si>
    <t>-446.17;-163.59</t>
  </si>
  <si>
    <t>-553.91;73.36</t>
  </si>
  <si>
    <t>-478.29;-9.08</t>
  </si>
  <si>
    <t>SP_Sheep_3000_0</t>
  </si>
  <si>
    <t>-436.52643;77.48</t>
  </si>
  <si>
    <t>-236.74;30.5</t>
  </si>
  <si>
    <t>-291.49;-35.1</t>
  </si>
  <si>
    <t>SP_LionBird_8000_0</t>
  </si>
  <si>
    <t>-301.77;114.42</t>
  </si>
  <si>
    <t>-231.37;24.12</t>
  </si>
  <si>
    <t>-191.84;29.03</t>
  </si>
  <si>
    <t>-1183.77;-113.34</t>
  </si>
  <si>
    <t>SP_Ghost01_10000_0</t>
  </si>
  <si>
    <t>-375.7;-23.68</t>
  </si>
  <si>
    <t>-496.6;99.6</t>
  </si>
  <si>
    <t>-362.99;39.84</t>
  </si>
  <si>
    <t>SP_Canary_Random_Flock_8000_0</t>
  </si>
  <si>
    <t>-351.36;125.27</t>
  </si>
  <si>
    <t>SP_Canary02_Flock_0_48000</t>
  </si>
  <si>
    <t>-515.11;138.25</t>
  </si>
  <si>
    <t>-361;95.3</t>
  </si>
  <si>
    <t>-425.24;34.2</t>
  </si>
  <si>
    <t>-656.57;-187.69</t>
  </si>
  <si>
    <t>-293.39;53.7</t>
  </si>
  <si>
    <t>-412.6;-149.7</t>
  </si>
  <si>
    <t>-528.83;-58.93</t>
  </si>
  <si>
    <t>-621.6;-187.5</t>
  </si>
  <si>
    <t>SP_MineMedium_Static_6000_25700</t>
  </si>
  <si>
    <t>-526.45;-4.92</t>
  </si>
  <si>
    <t>-108.31;29.2</t>
  </si>
  <si>
    <t>182;138.4</t>
  </si>
  <si>
    <t>-376.8;39.93</t>
  </si>
  <si>
    <t>-277.29;-22.86</t>
  </si>
  <si>
    <t>19.3;209.07999</t>
  </si>
  <si>
    <t>SP_Kamikaze_4500_0</t>
  </si>
  <si>
    <t>-375.54;143.86</t>
  </si>
  <si>
    <t>-614.42;-179.9</t>
  </si>
  <si>
    <t>SP_EnemyTier0_4000_8000</t>
  </si>
  <si>
    <t>-320.7;105.3</t>
  </si>
  <si>
    <t>SP_SpiderSmallTurret_25000_0</t>
  </si>
  <si>
    <t>-530.35;-44.33</t>
  </si>
  <si>
    <t>SP_LionBird_4000_0</t>
  </si>
  <si>
    <t>-201.04;43.26</t>
  </si>
  <si>
    <t>-209.59;103.98</t>
  </si>
  <si>
    <t>-212.6;156.4</t>
  </si>
  <si>
    <t>-44.7;134.06</t>
  </si>
  <si>
    <t>104.1;193.8</t>
  </si>
  <si>
    <t>-348;194.1</t>
  </si>
  <si>
    <t>-85.74;1.16</t>
  </si>
  <si>
    <t>SP_Starling_Flock_8000_0</t>
  </si>
  <si>
    <t>-303.71;52.17</t>
  </si>
  <si>
    <t>-268.4;83.2</t>
  </si>
  <si>
    <t>-145.94;78.3</t>
  </si>
  <si>
    <t>-221.3;191.6</t>
  </si>
  <si>
    <t>-648.2;-150.4</t>
  </si>
  <si>
    <t>-556.71;52.35</t>
  </si>
  <si>
    <t>SP_Canary_Mix_Flock_0_17000</t>
  </si>
  <si>
    <t>-467.2;-43.1</t>
  </si>
  <si>
    <t>-504.02;-47.24</t>
  </si>
  <si>
    <t>-334.65;28.9</t>
  </si>
  <si>
    <t>-289.8;-96.9</t>
  </si>
  <si>
    <t>-331.99;-104.3</t>
  </si>
  <si>
    <t>-535.16003;-15.91</t>
  </si>
  <si>
    <t>SP_EnemyTier1_6000_0</t>
  </si>
  <si>
    <t>-106.3;13.82</t>
  </si>
  <si>
    <t>SP_Ghost03_Static_25000_0</t>
  </si>
  <si>
    <t>-223.85;45.7</t>
  </si>
  <si>
    <t>SP_MineBig_Static_16000_0</t>
  </si>
  <si>
    <t>-87.9;7.8</t>
  </si>
  <si>
    <t>344.51;220.55</t>
  </si>
  <si>
    <t>SP_BG_Canary(18)</t>
  </si>
  <si>
    <t>8.33;78.1</t>
  </si>
  <si>
    <t>SP_Villager01_16000_0</t>
  </si>
  <si>
    <t>-463.37;42.11</t>
  </si>
  <si>
    <t>-586.22;-114.45</t>
  </si>
  <si>
    <t>-313.9;183.8</t>
  </si>
  <si>
    <t>-27.98999;136.23</t>
  </si>
  <si>
    <t>-421.12;-72.49</t>
  </si>
  <si>
    <t>SP_BG_Canary(13)</t>
  </si>
  <si>
    <t>-120.74;76.75</t>
  </si>
  <si>
    <t>SP_LionBird_12000_0</t>
  </si>
  <si>
    <t>-206.91;51.19</t>
  </si>
  <si>
    <t>-153.7;141.7</t>
  </si>
  <si>
    <t>-183.09;-16.04</t>
  </si>
  <si>
    <t>-265.87;0.9</t>
  </si>
  <si>
    <t>SP_Sheep_0_14000</t>
  </si>
  <si>
    <t>-310.44;-10.67</t>
  </si>
  <si>
    <t>-17.8;182.2</t>
  </si>
  <si>
    <t>230.63;187.49</t>
  </si>
  <si>
    <t>SP_MineSmall_Static_5000_0</t>
  </si>
  <si>
    <t>-207.2;66.5</t>
  </si>
  <si>
    <t>SP_Bomber_50000_0</t>
  </si>
  <si>
    <t>-511;128.8</t>
  </si>
  <si>
    <t>-173.8;130.9</t>
  </si>
  <si>
    <t>-537.8;38.8</t>
  </si>
  <si>
    <t>-90.36;36.87</t>
  </si>
  <si>
    <t>SP_Rat_0_24000</t>
  </si>
  <si>
    <t>-310.29;-152.26</t>
  </si>
  <si>
    <t>SP_Villager_Mix_0_8000</t>
  </si>
  <si>
    <t>-373.95;42.72</t>
  </si>
  <si>
    <t>-610.9;-67.9</t>
  </si>
  <si>
    <t>SP_Canary_Random_Flock_0_17000</t>
  </si>
  <si>
    <t>-465;-54.31</t>
  </si>
  <si>
    <t>-377.69995;-229.6</t>
  </si>
  <si>
    <t>-401.5;14.51</t>
  </si>
  <si>
    <t>-469.31003;178</t>
  </si>
  <si>
    <t>-307.27;108.11</t>
  </si>
  <si>
    <t>-524.44006;115.27</t>
  </si>
  <si>
    <t>-292.22;122.93</t>
  </si>
  <si>
    <t>-114.5;-162.9</t>
  </si>
  <si>
    <t>SP_SpiderSmall_5000_0</t>
  </si>
  <si>
    <t>-233.31;-56.22</t>
  </si>
  <si>
    <t>321.2;166.7</t>
  </si>
  <si>
    <t>SP_Canary02_Flock_0_18000</t>
  </si>
  <si>
    <t>-545.1;60.5</t>
  </si>
  <si>
    <t>SP_Villager01_Static_0_17000</t>
  </si>
  <si>
    <t>-26.99121;41.89839</t>
  </si>
  <si>
    <t>-18.549988;49.51</t>
  </si>
  <si>
    <t>83.68999;159.4</t>
  </si>
  <si>
    <t>-15.37;22.52</t>
  </si>
  <si>
    <t>SP_BadJunk_15500_0</t>
  </si>
  <si>
    <t>-476.02;63.9</t>
  </si>
  <si>
    <t>-249.83;-167.67</t>
  </si>
  <si>
    <t>-579.72;88.31</t>
  </si>
  <si>
    <t>SP_BG_Canary(15)</t>
  </si>
  <si>
    <t>-108.62;59.4</t>
  </si>
  <si>
    <t>181.8;141.9</t>
  </si>
  <si>
    <t>SP_Canary01_Flock_0_25000</t>
  </si>
  <si>
    <t>-202.45001;22.35</t>
  </si>
  <si>
    <t>-76.78;44.4</t>
  </si>
  <si>
    <t>-206.46;94.2</t>
  </si>
  <si>
    <t>SP_Canary_Random_Flock_6000_0</t>
  </si>
  <si>
    <t>-62.53;44.67</t>
  </si>
  <si>
    <t>-511.60004;79.899994</t>
  </si>
  <si>
    <t>-200.31;149.35</t>
  </si>
  <si>
    <t>-350.87;-4.33</t>
  </si>
  <si>
    <t>SP_Villager01_3100_0</t>
  </si>
  <si>
    <t>-72.81;3.93</t>
  </si>
  <si>
    <t>-595.86;20.35</t>
  </si>
  <si>
    <t>SP_Troll_7000_0</t>
  </si>
  <si>
    <t>-433.78;-72.36</t>
  </si>
  <si>
    <t>SP_MineBig_14000_0</t>
  </si>
  <si>
    <t>-477.24;127.86</t>
  </si>
  <si>
    <t>6.0751404e-13;-0.0000006141228</t>
  </si>
  <si>
    <t>-315.54;164.1</t>
  </si>
  <si>
    <t>SP_BadFarmer_8000_0</t>
  </si>
  <si>
    <t>-459.6;42.07</t>
  </si>
  <si>
    <t>SP_SpiderRed_8000_0</t>
  </si>
  <si>
    <t>-234.1;102.2</t>
  </si>
  <si>
    <t>SP_SpiderSmall_0_27000</t>
  </si>
  <si>
    <t>-258.2;94.3</t>
  </si>
  <si>
    <t>-206.44;-13.09</t>
  </si>
  <si>
    <t>-214.8;-13.9</t>
  </si>
  <si>
    <t>SP_Villager01_0_30000</t>
  </si>
  <si>
    <t>-395.03;84.34</t>
  </si>
  <si>
    <t>-481.01;91.69</t>
  </si>
  <si>
    <t>-385.35;160.5</t>
  </si>
  <si>
    <t>SP_Cow_20000_30000</t>
  </si>
  <si>
    <t>-421.12;42.76</t>
  </si>
  <si>
    <t>-430.9;38.7</t>
  </si>
  <si>
    <t>-403.69;16.41</t>
  </si>
  <si>
    <t>-259.59;-110.76</t>
  </si>
  <si>
    <t>-142.19;86.3</t>
  </si>
  <si>
    <t>-350.2;-7.7</t>
  </si>
  <si>
    <t>-363.99;131.03</t>
  </si>
  <si>
    <t>SP_BG_Canary_Flock(37)</t>
  </si>
  <si>
    <t>-94.28;63.99</t>
  </si>
  <si>
    <t>-298.15;92.88</t>
  </si>
  <si>
    <t>-4.05;104.76</t>
  </si>
  <si>
    <t>-370.74;72.44</t>
  </si>
  <si>
    <t>-227.1;149.14</t>
  </si>
  <si>
    <t>-555.8;73.14</t>
  </si>
  <si>
    <t>SP_BG_Canary_Flock(27)</t>
  </si>
  <si>
    <t>-168.9;114.88</t>
  </si>
  <si>
    <t>-432.7;17.69</t>
  </si>
  <si>
    <t>SP_SpiderRed_4500_0</t>
  </si>
  <si>
    <t>-247.59998;109.38</t>
  </si>
  <si>
    <t>SP_BG_Canary(11)</t>
  </si>
  <si>
    <t>-123.41;71.02</t>
  </si>
  <si>
    <t>-500.90002;62.600002</t>
  </si>
  <si>
    <t>SP_BG_Canary(7)</t>
  </si>
  <si>
    <t>-295.4;-154.07996</t>
  </si>
  <si>
    <t>-389.3;136</t>
  </si>
  <si>
    <t>SP_Crow_Flock_0_26000</t>
  </si>
  <si>
    <t>-248.9;57</t>
  </si>
  <si>
    <t>2.3300002;76.34</t>
  </si>
  <si>
    <t>SP_BadJunk_24000_0</t>
  </si>
  <si>
    <t>-480.35;81.04</t>
  </si>
  <si>
    <t>SP_Canary01_Flock_0_16000</t>
  </si>
  <si>
    <t>-440.3;102.8</t>
  </si>
  <si>
    <t>-295.81;43.02</t>
  </si>
  <si>
    <t>SP_Villager01_Static_0_1600</t>
  </si>
  <si>
    <t>-222.02002;-107.5</t>
  </si>
  <si>
    <t>-271.6;111.7</t>
  </si>
  <si>
    <t>SP_Canary_Random_Flock_1400_0</t>
  </si>
  <si>
    <t>-260.2;48.7</t>
  </si>
  <si>
    <t>-462.9;-194</t>
  </si>
  <si>
    <t>PF_Boat_Barrel_Human</t>
  </si>
  <si>
    <t>-328.1;-156.7</t>
  </si>
  <si>
    <t>-251.07;-54.41</t>
  </si>
  <si>
    <t>-444.07;-180.4</t>
  </si>
  <si>
    <t>SP_MineBig_18500_0</t>
  </si>
  <si>
    <t>-235;78.5</t>
  </si>
  <si>
    <t>SP_Worker01_0_7000</t>
  </si>
  <si>
    <t>-489.68;119.62</t>
  </si>
  <si>
    <t>-271.98;-105.04</t>
  </si>
  <si>
    <t>SP_Canary01_Flock_0_20000</t>
  </si>
  <si>
    <t>-261.5;86.8</t>
  </si>
  <si>
    <t>-165.51996;-57.16</t>
  </si>
  <si>
    <t>-211.1;55.6</t>
  </si>
  <si>
    <t>SP_Air_Bomber_20000_0</t>
  </si>
  <si>
    <t>190.8;179.9</t>
  </si>
  <si>
    <t>-225.3;-200.9</t>
  </si>
  <si>
    <t>-257.11;-45.91</t>
  </si>
  <si>
    <t>-506;-28.14</t>
  </si>
  <si>
    <t>-428.15002;149.83</t>
  </si>
  <si>
    <t>-480.6;8.94</t>
  </si>
  <si>
    <t>-105.45;-69.68</t>
  </si>
  <si>
    <t>-443.98;-38.54</t>
  </si>
  <si>
    <t>1.8998718;198.3</t>
  </si>
  <si>
    <t>-358.19;80.99</t>
  </si>
  <si>
    <t>-326.5;-10.06</t>
  </si>
  <si>
    <t>SP_Sheep_0_16000</t>
  </si>
  <si>
    <t>-397.38;42.6</t>
  </si>
  <si>
    <t>-515.4;-147.2</t>
  </si>
  <si>
    <t>-441.55;-252.88</t>
  </si>
  <si>
    <t>-457.5;216.6</t>
  </si>
  <si>
    <t>-563.7101;105.69</t>
  </si>
  <si>
    <t>-578;41.62</t>
  </si>
  <si>
    <t>-366.57;63.8</t>
  </si>
  <si>
    <t>-270.6;177.9</t>
  </si>
  <si>
    <t>-393.7;114</t>
  </si>
  <si>
    <t>SP_BatBig_Flock_35000_0</t>
  </si>
  <si>
    <t>-600.83;4.09</t>
  </si>
  <si>
    <t>-1219.16;-108.6</t>
  </si>
  <si>
    <t>-496.74;118.94</t>
  </si>
  <si>
    <t>-273.88;-146.9</t>
  </si>
  <si>
    <t>-91.7;22.5</t>
  </si>
  <si>
    <t>-540.4;64.2</t>
  </si>
  <si>
    <t>SP_Starling_Flock_4000_0</t>
  </si>
  <si>
    <t>-458.6;125.4</t>
  </si>
  <si>
    <t>-410.46;94.24</t>
  </si>
  <si>
    <t>-196.72;27.4</t>
  </si>
  <si>
    <t>SP_Archer01_Static_5500_0</t>
  </si>
  <si>
    <t>-131.12;-18.06</t>
  </si>
  <si>
    <t>-343.60004;72.3</t>
  </si>
  <si>
    <t>74.3;152.4</t>
  </si>
  <si>
    <t>SP_BG_Canary_Flock(14)</t>
  </si>
  <si>
    <t>-256.7;76.8</t>
  </si>
  <si>
    <t>SP_MineBig_25000_0</t>
  </si>
  <si>
    <t>-586.5;-173.2</t>
  </si>
  <si>
    <t>SP_MineMedium_Static_8000_0</t>
  </si>
  <si>
    <t>-309.5;48</t>
  </si>
  <si>
    <t>-471.87;106.1</t>
  </si>
  <si>
    <t>-295.3;-117.02</t>
  </si>
  <si>
    <t>-126.36;-64.59</t>
  </si>
  <si>
    <t>-524.7;114.1</t>
  </si>
  <si>
    <t>SP_Air_Archer01_400_0</t>
  </si>
  <si>
    <t>29.4;170</t>
  </si>
  <si>
    <t>-119;123.39</t>
  </si>
  <si>
    <t>-405.94;-156.41</t>
  </si>
  <si>
    <t>SP_BadJunk_14000_0</t>
  </si>
  <si>
    <t>-115.9;7.21</t>
  </si>
  <si>
    <t>-314.3;70.53</t>
  </si>
  <si>
    <t>211.5;234.8</t>
  </si>
  <si>
    <t>SP_Canary_Mix_Flock_0_24000</t>
  </si>
  <si>
    <t>-330.40002;23.84</t>
  </si>
  <si>
    <t>-418.05;-72.78</t>
  </si>
  <si>
    <t>-516.15;45.72</t>
  </si>
  <si>
    <t>-208.17;-131.39</t>
  </si>
  <si>
    <t>-432.1;74.8</t>
  </si>
  <si>
    <t>-226.5;118.8</t>
  </si>
  <si>
    <t>SP_Piranha_7000_0</t>
  </si>
  <si>
    <t>-316.38995;-179.2</t>
  </si>
  <si>
    <t>SP_Canary02_Flock_0_9000</t>
  </si>
  <si>
    <t>-145.85999;-41.7</t>
  </si>
  <si>
    <t>-433.30383;77.44832</t>
  </si>
  <si>
    <t>SP_BatBig_Flock_15000_0</t>
  </si>
  <si>
    <t>-426.7;8.8</t>
  </si>
  <si>
    <t>-365.6;-132.1</t>
  </si>
  <si>
    <t>-584.82996;17.19</t>
  </si>
  <si>
    <t>SP_Canary_Random_Flock_0_5000</t>
  </si>
  <si>
    <t>-263.36;42.81</t>
  </si>
  <si>
    <t>-509.27;40.15</t>
  </si>
  <si>
    <t>SP_Piranha_3200_0</t>
  </si>
  <si>
    <t>-305.64996;-172.9</t>
  </si>
  <si>
    <t>-203.1;72.4</t>
  </si>
  <si>
    <t>-459.40002;141</t>
  </si>
  <si>
    <t>SP_Canary_Mix_Flock_0_11000</t>
  </si>
  <si>
    <t>-224.3;-137.58</t>
  </si>
  <si>
    <t>-547.19;122.03</t>
  </si>
  <si>
    <t>SP_Crow_Flock_0_7000</t>
  </si>
  <si>
    <t>-375.9;108.29</t>
  </si>
  <si>
    <t>258.2;146.4</t>
  </si>
  <si>
    <t>SP_Horse_3500_0</t>
  </si>
  <si>
    <t>-13.56;3.97</t>
  </si>
  <si>
    <t>-303.96;162.85</t>
  </si>
  <si>
    <t>SP_SpiderSmall_0_21000</t>
  </si>
  <si>
    <t>-528.71;51.03</t>
  </si>
  <si>
    <t>-467.73;-268.4</t>
  </si>
  <si>
    <t>348.91;220.55</t>
  </si>
  <si>
    <t>SP_BatBig_Flock_5650_0</t>
  </si>
  <si>
    <t>-211.02997;-43.98</t>
  </si>
  <si>
    <t>SP_Sheep_0_12000</t>
  </si>
  <si>
    <t>-418.65;41.86</t>
  </si>
  <si>
    <t>-268.6;27.41</t>
  </si>
  <si>
    <t>SP_Kamikaze_24000_0</t>
  </si>
  <si>
    <t>-277.2;-89.8</t>
  </si>
  <si>
    <t>-528.59;-64.52</t>
  </si>
  <si>
    <t>-161.2;62.99</t>
  </si>
  <si>
    <t>-181.55;29.76</t>
  </si>
  <si>
    <t>-456.7;87.55</t>
  </si>
  <si>
    <t>SP_BatBig_Flock_4750_0</t>
  </si>
  <si>
    <t>-289.8;-55.1</t>
  </si>
  <si>
    <t>-601.9;-200.9</t>
  </si>
  <si>
    <t>SP_Kamikaze_12000_0</t>
  </si>
  <si>
    <t>-391.73;94.34</t>
  </si>
  <si>
    <t>-348.18;28.68</t>
  </si>
  <si>
    <t>-276.32;90.8</t>
  </si>
  <si>
    <t>-101.17;57.15</t>
  </si>
  <si>
    <t>-588.31;104.06</t>
  </si>
  <si>
    <t>-362.23;45</t>
  </si>
  <si>
    <t>-203.84;46.36</t>
  </si>
  <si>
    <t>253.10004;242.8</t>
  </si>
  <si>
    <t>SP_Ghost03_6000_0</t>
  </si>
  <si>
    <t>-55.83;39.43</t>
  </si>
  <si>
    <t>-659.73;-170.57</t>
  </si>
  <si>
    <t>-343.31;-0.08</t>
  </si>
  <si>
    <t>-336.07;79.2</t>
  </si>
  <si>
    <t>-258.32;27.41</t>
  </si>
  <si>
    <t>135.4;142.6</t>
  </si>
  <si>
    <t>257.74;242.8</t>
  </si>
  <si>
    <t>-583.34;105.22</t>
  </si>
  <si>
    <t>-360.7;53</t>
  </si>
  <si>
    <t>-3.7999878;53.6</t>
  </si>
  <si>
    <t>-225.83;32.75</t>
  </si>
  <si>
    <t>-208.29999;156.7</t>
  </si>
  <si>
    <t>SP_Kamikaze_18000_0</t>
  </si>
  <si>
    <t>-281.4;-89.8</t>
  </si>
  <si>
    <t>315.4;161.6</t>
  </si>
  <si>
    <t>-165.20001;99.6</t>
  </si>
  <si>
    <t>SP_Sheep_16000_0</t>
  </si>
  <si>
    <t>-430.14;42.6</t>
  </si>
  <si>
    <t>SP_BG_Hawk(9)</t>
  </si>
  <si>
    <t>136.6;116</t>
  </si>
  <si>
    <t>-291.6;112.2</t>
  </si>
  <si>
    <t>-181.19995;-86.7</t>
  </si>
  <si>
    <t>-480.95;101.38</t>
  </si>
  <si>
    <t>-433.2;91.26</t>
  </si>
  <si>
    <t>-288.52;-79.46</t>
  </si>
  <si>
    <t>-601.28;-90.76</t>
  </si>
  <si>
    <t>SP_MineBig_30500_0</t>
  </si>
  <si>
    <t>-359.13;105.59</t>
  </si>
  <si>
    <t>-246.96513;-14.288719</t>
  </si>
  <si>
    <t>-493;89.1</t>
  </si>
  <si>
    <t>-288.86;69.74</t>
  </si>
  <si>
    <t>-329.9;156.4</t>
  </si>
  <si>
    <t>-245.61;49.59</t>
  </si>
  <si>
    <t>SP_Sheep_0_35000</t>
  </si>
  <si>
    <t>-475.84;41.13</t>
  </si>
  <si>
    <t>-540.21;-144.71</t>
  </si>
  <si>
    <t>-402.29;-18.26</t>
  </si>
  <si>
    <t>-210.89996;-98.14</t>
  </si>
  <si>
    <t>SP_MineMedium_15000_0</t>
  </si>
  <si>
    <t>-576.78;77.26</t>
  </si>
  <si>
    <t>SP_BG_Dragon(6)</t>
  </si>
  <si>
    <t>337.9;48.5</t>
  </si>
  <si>
    <t>-532.33;93.46</t>
  </si>
  <si>
    <t>-69.160034;106.15</t>
  </si>
  <si>
    <t>-467.6;18.1</t>
  </si>
  <si>
    <t>SP_SpiderSmall_4200_0</t>
  </si>
  <si>
    <t>-173.58;27.32</t>
  </si>
  <si>
    <t>-262.5;109.3</t>
  </si>
  <si>
    <t>-409.1;-137.9</t>
  </si>
  <si>
    <t>SP_Ghost03_5000_0</t>
  </si>
  <si>
    <t>-85.5;27</t>
  </si>
  <si>
    <t>-518.07996;113.6</t>
  </si>
  <si>
    <t>-358.3;-48.83</t>
  </si>
  <si>
    <t>-301.8;118.4</t>
  </si>
  <si>
    <t>SP_Villager01_0_5000</t>
  </si>
  <si>
    <t>-146.71002;-17.21</t>
  </si>
  <si>
    <t>-449.51;-21.8</t>
  </si>
  <si>
    <t>-519.5;104.7</t>
  </si>
  <si>
    <t>SP_Villager01_Static_0_8000</t>
  </si>
  <si>
    <t>-395.16;9.12</t>
  </si>
  <si>
    <t>-288.3;89.3</t>
  </si>
  <si>
    <t>-196.47;-136.06</t>
  </si>
  <si>
    <t>SP_Ghost02_Static_20000_0</t>
  </si>
  <si>
    <t>-384.01;67.32</t>
  </si>
  <si>
    <t>SP_Troll_15000_0</t>
  </si>
  <si>
    <t>-465.62;59.63</t>
  </si>
  <si>
    <t>-301.87;65.13</t>
  </si>
  <si>
    <t>SP_Archer02_16000_0</t>
  </si>
  <si>
    <t>-378.5;13.74</t>
  </si>
  <si>
    <t>SP_MineSmall_0_17900</t>
  </si>
  <si>
    <t>-97.12;50.71</t>
  </si>
  <si>
    <t>SP_Canary_Random_Flock_0_27000</t>
  </si>
  <si>
    <t>-479.6;109.7</t>
  </si>
  <si>
    <t>-355.51;131</t>
  </si>
  <si>
    <t>-529.63;20.17</t>
  </si>
  <si>
    <t>-419.2;-22.8</t>
  </si>
  <si>
    <t>-256.55;-44.55</t>
  </si>
  <si>
    <t>SP_Ghost01_Static_6000_0</t>
  </si>
  <si>
    <t>-128.5;-70.689995</t>
  </si>
  <si>
    <t>SP_BG_Canary_Flock(80)</t>
  </si>
  <si>
    <t>241.5;104.2</t>
  </si>
  <si>
    <t>-216.39996;-171.6</t>
  </si>
  <si>
    <t>-132.11;111.68</t>
  </si>
  <si>
    <t>SP_BG_Hawk_</t>
  </si>
  <si>
    <t>-177.7;133.8</t>
  </si>
  <si>
    <t>-117.84;47.89</t>
  </si>
  <si>
    <t>SP_Rat_0_20000</t>
  </si>
  <si>
    <t>-267.55;-135.9</t>
  </si>
  <si>
    <t>SP_BadJunk_25000_0</t>
  </si>
  <si>
    <t>-455.07;-49.39</t>
  </si>
  <si>
    <t>-432.91;-32.75</t>
  </si>
  <si>
    <t>SP_Rat_0_21000</t>
  </si>
  <si>
    <t>-302.19;-152.26</t>
  </si>
  <si>
    <t>-377.65;75.03</t>
  </si>
  <si>
    <t>-2.9002686;193.2</t>
  </si>
  <si>
    <t>SP_PufferBird_0_22000</t>
  </si>
  <si>
    <t>-409.4;-161.72</t>
  </si>
  <si>
    <t>SP_Canary_Random_Flock_1700_0</t>
  </si>
  <si>
    <t>-216.8;8.88</t>
  </si>
  <si>
    <t>PF_BarrelGroup</t>
  </si>
  <si>
    <t>-306.06995;-154.07996</t>
  </si>
  <si>
    <t>-196.08;-124.39</t>
  </si>
  <si>
    <t>-120.12;10.33</t>
  </si>
  <si>
    <t>-105.91;99.09</t>
  </si>
  <si>
    <t>-427.42;79.1</t>
  </si>
  <si>
    <t>SP_Canary_Mix_Flock_0_10000</t>
  </si>
  <si>
    <t>-17.400024;59.3</t>
  </si>
  <si>
    <t>2.53;76.36</t>
  </si>
  <si>
    <t>-103.84;30.23</t>
  </si>
  <si>
    <t>-286.67;94.8</t>
  </si>
  <si>
    <t>-59.91;126.1</t>
  </si>
  <si>
    <t>SP_SpiderSmall_0_13000</t>
  </si>
  <si>
    <t>-559.9;83.8</t>
  </si>
  <si>
    <t>SP_MineBig_35000_0</t>
  </si>
  <si>
    <t>-154.8;12</t>
  </si>
  <si>
    <t>-594.1;-161.6</t>
  </si>
  <si>
    <t>-581.83;11.7</t>
  </si>
  <si>
    <t>-104.21997;52.81</t>
  </si>
  <si>
    <t>-467.533;-150.835</t>
  </si>
  <si>
    <t>-203.19;-112.7</t>
  </si>
  <si>
    <t>-303.36;46</t>
  </si>
  <si>
    <t>SP_Canary02_Flock_0_25000</t>
  </si>
  <si>
    <t>-412.16003;51.25</t>
  </si>
  <si>
    <t>SP_BG_Canary(10)</t>
  </si>
  <si>
    <t>-166.68;60.5</t>
  </si>
  <si>
    <t>SP_Ghost01_0_5000</t>
  </si>
  <si>
    <t>-130.63;82.63</t>
  </si>
  <si>
    <t>-403.6;10.9</t>
  </si>
  <si>
    <t>-148.5;-174.1</t>
  </si>
  <si>
    <t>-78.17999;47.95</t>
  </si>
  <si>
    <t>-560.11;-176.67</t>
  </si>
  <si>
    <t>-49.16;22.46</t>
  </si>
  <si>
    <t>-597.05;-69.24</t>
  </si>
  <si>
    <t>-192.91;-13.66</t>
  </si>
  <si>
    <t>-565.34;71.38</t>
  </si>
  <si>
    <t>-563.21;112.17</t>
  </si>
  <si>
    <t>-352.3;40.4</t>
  </si>
  <si>
    <t>-354.11;83.33</t>
  </si>
  <si>
    <t>SP_EnemyTier2_6000_12000</t>
  </si>
  <si>
    <t>-504.9;62.43</t>
  </si>
  <si>
    <t>-537.8;60.6</t>
  </si>
  <si>
    <t>-341.58;119.94</t>
  </si>
  <si>
    <t>-479.4;45.55</t>
  </si>
  <si>
    <t>-589;-68.1</t>
  </si>
  <si>
    <t>-463.4;-148.6</t>
  </si>
  <si>
    <t>-229.77;29</t>
  </si>
  <si>
    <t>-377;121.75</t>
  </si>
  <si>
    <t>-535.6;54.9</t>
  </si>
  <si>
    <t>-156.46;81.36</t>
  </si>
  <si>
    <t>-471.4999;209.6</t>
  </si>
  <si>
    <t>-295.98;68.28</t>
  </si>
  <si>
    <t>-264.63;-162.67</t>
  </si>
  <si>
    <t>-358.2;62.9</t>
  </si>
  <si>
    <t>-648.77;-92.35</t>
  </si>
  <si>
    <t>-370.8;-64.6</t>
  </si>
  <si>
    <t>-101.8;47.9</t>
  </si>
  <si>
    <t>-112.58002;-133.3</t>
  </si>
  <si>
    <t>-215.5;62.5</t>
  </si>
  <si>
    <t>-1197.8;-122.84</t>
  </si>
  <si>
    <t>-255.73;-45.97</t>
  </si>
  <si>
    <t>-546.4;-193.6</t>
  </si>
  <si>
    <t>SP_Ghost01_3500_0</t>
  </si>
  <si>
    <t>-293.71;23.59</t>
  </si>
  <si>
    <t>-522;147.8</t>
  </si>
  <si>
    <t>-361.5;160.5</t>
  </si>
  <si>
    <t>-328.6;138.8</t>
  </si>
  <si>
    <t>SP_BadJunk_5500_0</t>
  </si>
  <si>
    <t>-268.97;-35.17</t>
  </si>
  <si>
    <t>-465;-187.5</t>
  </si>
  <si>
    <t>-204.72;-125.84</t>
  </si>
  <si>
    <t>-247.8;56.84</t>
  </si>
  <si>
    <t>SP_MineSmall_Static_0_3000</t>
  </si>
  <si>
    <t>-81.65;42.42</t>
  </si>
  <si>
    <t>-300.8;-180.91</t>
  </si>
  <si>
    <t>-270.3;24.8</t>
  </si>
  <si>
    <t>SP_Villager01_4000_8000</t>
  </si>
  <si>
    <t>-473.09;42.11</t>
  </si>
  <si>
    <t>SP_Air_Bomber_400_0</t>
  </si>
  <si>
    <t>-453;179</t>
  </si>
  <si>
    <t>SP_Canary_Random_Flock_0_20000</t>
  </si>
  <si>
    <t>-322.8;26.5</t>
  </si>
  <si>
    <t>-508.8;-54.47</t>
  </si>
  <si>
    <t>SP_SpiderSmall_0_15000</t>
  </si>
  <si>
    <t>-86.82001;-49.26</t>
  </si>
  <si>
    <t>-190.5;-187.8</t>
  </si>
  <si>
    <t>-144.3;95.9</t>
  </si>
  <si>
    <t>-383;137.3</t>
  </si>
  <si>
    <t>43.6;169</t>
  </si>
  <si>
    <t>SP_VillagerGirl_Static_0_4000</t>
  </si>
  <si>
    <t>-487.87003;69.94</t>
  </si>
  <si>
    <t>SP_Sheep_0_4000</t>
  </si>
  <si>
    <t>-327.95;24.49</t>
  </si>
  <si>
    <t>SP_EnemyTier1_6000_12000</t>
  </si>
  <si>
    <t>-500.5;58.6</t>
  </si>
  <si>
    <t>-173.33;42.72</t>
  </si>
  <si>
    <t>SP_EnemyTier0_3100_0</t>
  </si>
  <si>
    <t>-127.39996;0.1</t>
  </si>
  <si>
    <t>-419.15;117.2</t>
  </si>
  <si>
    <t>-514.5;120.8</t>
  </si>
  <si>
    <t>-347;52.8</t>
  </si>
  <si>
    <t>SP_Spartakus_7000_0</t>
  </si>
  <si>
    <t>-487.8;119.12</t>
  </si>
  <si>
    <t>-287.78998;181.8</t>
  </si>
  <si>
    <t>-350.6;10.399998</t>
  </si>
  <si>
    <t>-158;-47.33</t>
  </si>
  <si>
    <t>-347.7;14.630001</t>
  </si>
  <si>
    <t>PF_Barrel_01</t>
  </si>
  <si>
    <t>-457.96002;40.01</t>
  </si>
  <si>
    <t>-321.16;-141.23</t>
  </si>
  <si>
    <t>-365.29;130.27</t>
  </si>
  <si>
    <t>-119.7;174.1</t>
  </si>
  <si>
    <t>-76.74;113.67</t>
  </si>
  <si>
    <t>-205.38;57.7</t>
  </si>
  <si>
    <t>-201.85;-146.75</t>
  </si>
  <si>
    <t>-314.3;-165.3</t>
  </si>
  <si>
    <t>-244.21002;51.89</t>
  </si>
  <si>
    <t>SP_Villager01_Static_0_3000</t>
  </si>
  <si>
    <t>-213.07996;-110.04</t>
  </si>
  <si>
    <t>-508.74;39.34</t>
  </si>
  <si>
    <t>-414.9;-28.4</t>
  </si>
  <si>
    <t>-177.76;29.76</t>
  </si>
  <si>
    <t>SP_Canary_Random_Flock_0_3500</t>
  </si>
  <si>
    <t>-427.24;-75.03</t>
  </si>
  <si>
    <t>SP_LionBird_0_6500</t>
  </si>
  <si>
    <t>-201.83;102.73</t>
  </si>
  <si>
    <t>-466.9;159.4</t>
  </si>
  <si>
    <t>-335.95;-102.92</t>
  </si>
  <si>
    <t>-355.56;-47.49</t>
  </si>
  <si>
    <t>-379.8;-2.1</t>
  </si>
  <si>
    <t>-596.74;-121.62</t>
  </si>
  <si>
    <t>SP_Canary01_Flock_2100_0</t>
  </si>
  <si>
    <t>-175.95;72.65</t>
  </si>
  <si>
    <t>SP_Canary_Random_Flock_0_9500</t>
  </si>
  <si>
    <t>-176.04999;141.8</t>
  </si>
  <si>
    <t>-389.06;54.89</t>
  </si>
  <si>
    <t>-123.099976;-31.6</t>
  </si>
  <si>
    <t>SP_SpiderSmall_0_16000</t>
  </si>
  <si>
    <t>-528.7;46.49</t>
  </si>
  <si>
    <t>SP_Ghost01_Static_0_5800</t>
  </si>
  <si>
    <t>-50.54;41.8</t>
  </si>
  <si>
    <t>-304.66;-153.33</t>
  </si>
  <si>
    <t>-406.84;63.8</t>
  </si>
  <si>
    <t>-76.1001;196.90001</t>
  </si>
  <si>
    <t>-341.3;209.6</t>
  </si>
  <si>
    <t>-25.5;127.3</t>
  </si>
  <si>
    <t>-488.13;3.53</t>
  </si>
  <si>
    <t>-249.20001;56.4</t>
  </si>
  <si>
    <t>-384.76984;-155.82672</t>
  </si>
  <si>
    <t>231.50003;176.6</t>
  </si>
  <si>
    <t>-530.8;82</t>
  </si>
  <si>
    <t>-634.81;-195.63</t>
  </si>
  <si>
    <t>-8.84;103.69</t>
  </si>
  <si>
    <t>-133.49;102.76</t>
  </si>
  <si>
    <t>SP_Bomber_35000_0</t>
  </si>
  <si>
    <t>-117.43;-3.19</t>
  </si>
  <si>
    <t>-387.99002;180.2</t>
  </si>
  <si>
    <t>SP_Crow_Flock_9000_0</t>
  </si>
  <si>
    <t>-330.21;99.07</t>
  </si>
  <si>
    <t>-529.8;172.2</t>
  </si>
  <si>
    <t>-363.69995;-216.2</t>
  </si>
  <si>
    <t>-57.18;44.2</t>
  </si>
  <si>
    <t>SP_BG_Canary_Flock(10)</t>
  </si>
  <si>
    <t>-332.9;81.6</t>
  </si>
  <si>
    <t>-533.9601;105</t>
  </si>
  <si>
    <t>SP_BadFarmer_4000_0</t>
  </si>
  <si>
    <t>-466.05;60.05</t>
  </si>
  <si>
    <t>SP_Canary_Random_Flock_0_21000</t>
  </si>
  <si>
    <t>-358.90002;123.4</t>
  </si>
  <si>
    <t>SP_PufferBird_6000_0</t>
  </si>
  <si>
    <t>-113.79999;117.52</t>
  </si>
  <si>
    <t>SP_BadJunk_3500_0</t>
  </si>
  <si>
    <t>-301.36;62.5</t>
  </si>
  <si>
    <t>-388.28;-19.12</t>
  </si>
  <si>
    <t>-27.18;144</t>
  </si>
  <si>
    <t>-162.90002;-81.4</t>
  </si>
  <si>
    <t>SP_Rat_0_22000</t>
  </si>
  <si>
    <t>-296.51;-152.26</t>
  </si>
  <si>
    <t>-278.93;166.79</t>
  </si>
  <si>
    <t>SP_MineMedium_Static_13000_0</t>
  </si>
  <si>
    <t>-163.89996;-43.8</t>
  </si>
  <si>
    <t>-166.4;42.6</t>
  </si>
  <si>
    <t>-111.56;42.91</t>
  </si>
  <si>
    <t>SP_VillagerGirl_Static_0_3000</t>
  </si>
  <si>
    <t>-174.79999;-62.2</t>
  </si>
  <si>
    <t>-16.3;117.2</t>
  </si>
  <si>
    <t>-277.07;-102.83</t>
  </si>
  <si>
    <t>-447.3;-11.4</t>
  </si>
  <si>
    <t>-504.18;-285.08</t>
  </si>
  <si>
    <t>-182.38;113.24</t>
  </si>
  <si>
    <t>-247.98;77.05</t>
  </si>
  <si>
    <t>SP_Canary_Mix_Flock_0_22000</t>
  </si>
  <si>
    <t>-527.1;104.7</t>
  </si>
  <si>
    <t>-277.18;-30.38</t>
  </si>
  <si>
    <t>SP_BadJunk_29000_0</t>
  </si>
  <si>
    <t>-458.62;62.62</t>
  </si>
  <si>
    <t>-510.11;78.98</t>
  </si>
  <si>
    <t>-300.84;64.54</t>
  </si>
  <si>
    <t>SP_Cow_2200_0</t>
  </si>
  <si>
    <t>-257.16;-11.64</t>
  </si>
  <si>
    <t>-322.94;167.66</t>
  </si>
  <si>
    <t>89.6;218</t>
  </si>
  <si>
    <t>-32.87;93.64</t>
  </si>
  <si>
    <t>-493.72;3.26</t>
  </si>
  <si>
    <t>-492.6;87.1</t>
  </si>
  <si>
    <t>-446.56;42.6</t>
  </si>
  <si>
    <t>-427.48;-72.34</t>
  </si>
  <si>
    <t>-214.71;149.12</t>
  </si>
  <si>
    <t>347.2;224.7</t>
  </si>
  <si>
    <t>PF_Poison_Active</t>
  </si>
  <si>
    <t>-618.462;-82.277</t>
  </si>
  <si>
    <t>-269.32;-33.6</t>
  </si>
  <si>
    <t>SP_Villager02_0_7000</t>
  </si>
  <si>
    <t>-431.22;94.14</t>
  </si>
  <si>
    <t>SP_BadJunk_17000_0</t>
  </si>
  <si>
    <t>-606.53;-73.14</t>
  </si>
  <si>
    <t>124.5;240.6</t>
  </si>
  <si>
    <t>-175.2;-176.6</t>
  </si>
  <si>
    <t>-498.76;-50.54</t>
  </si>
  <si>
    <t>-366;160.5</t>
  </si>
  <si>
    <t>-12.199951;58</t>
  </si>
  <si>
    <t>-320.18;24.49</t>
  </si>
  <si>
    <t>-312.68;164.1</t>
  </si>
  <si>
    <t>SP_EnemyTier3_24000_0</t>
  </si>
  <si>
    <t>-382.9;20.9</t>
  </si>
  <si>
    <t>SP_EnemyTier3_15000_0</t>
  </si>
  <si>
    <t>-187.8;24.4</t>
  </si>
  <si>
    <t>-453.66;-221.4</t>
  </si>
  <si>
    <t>-367.53;42.07</t>
  </si>
  <si>
    <t>-593.1;-195.5</t>
  </si>
  <si>
    <t>-294.61;53.47</t>
  </si>
  <si>
    <t>SP_SpiderSmall_2800_0</t>
  </si>
  <si>
    <t>-126.23;64.61</t>
  </si>
  <si>
    <t>-443.79;-73.26</t>
  </si>
  <si>
    <t>332.2;224.7</t>
  </si>
  <si>
    <t>-4.2;20.4</t>
  </si>
  <si>
    <t>SP_Canary_Random_Flock_4000_10000</t>
  </si>
  <si>
    <t>-349.5;137.84</t>
  </si>
  <si>
    <t>SP_BadJunk_5000_0</t>
  </si>
  <si>
    <t>-296.67;52.6</t>
  </si>
  <si>
    <t>-389.1;188.2</t>
  </si>
  <si>
    <t>SP_Air_Kamikaze_20000_0</t>
  </si>
  <si>
    <t>303.9;205.2</t>
  </si>
  <si>
    <t>SP_Sheep_2400_0</t>
  </si>
  <si>
    <t>-316.7;-10.55</t>
  </si>
  <si>
    <t>-169.49;163.72</t>
  </si>
  <si>
    <t>-170.86;81.82</t>
  </si>
  <si>
    <t>-509.33;67.85</t>
  </si>
  <si>
    <t>-535.19;65.19</t>
  </si>
  <si>
    <t>254.33;212.13</t>
  </si>
  <si>
    <t>-295.3;76.02</t>
  </si>
  <si>
    <t>0;0</t>
  </si>
  <si>
    <t>SP_MineBig_15000_0</t>
  </si>
  <si>
    <t>-626.7;-170.2</t>
  </si>
  <si>
    <t>168.9;179.7</t>
  </si>
  <si>
    <t>209.5;86.4</t>
  </si>
  <si>
    <t>-156.62;-19.71</t>
  </si>
  <si>
    <t>279.30002;200.7</t>
  </si>
  <si>
    <t>-110.61;48.78</t>
  </si>
  <si>
    <t>-614.72;-154.84</t>
  </si>
  <si>
    <t>-285.57;-134.49</t>
  </si>
  <si>
    <t>-392.49002;184.9</t>
  </si>
  <si>
    <t>-560;-61.97</t>
  </si>
  <si>
    <t>-176.21002;52.15</t>
  </si>
  <si>
    <t>-205.81;47.93</t>
  </si>
  <si>
    <t>-525.2999;76.9</t>
  </si>
  <si>
    <t>-500.3;129.4</t>
  </si>
  <si>
    <t>-388.33;-25.67</t>
  </si>
  <si>
    <t>SP_Canary_Mix_Flock_0_19000</t>
  </si>
  <si>
    <t>-315.58;-59.92</t>
  </si>
  <si>
    <t>-430.7;89.5</t>
  </si>
  <si>
    <t>SP_Cow_1800_0</t>
  </si>
  <si>
    <t>-219.35;-13.59</t>
  </si>
  <si>
    <t>-395.43;-28.2</t>
  </si>
  <si>
    <t>-455.29;-41.1</t>
  </si>
  <si>
    <t>-225.70001;-48.2</t>
  </si>
  <si>
    <t>-655.08;-94.99</t>
  </si>
  <si>
    <t>SP_Canary_Random_Flock_7000_0</t>
  </si>
  <si>
    <t>-440.89;142.3</t>
  </si>
  <si>
    <t>SP_MineSmall_0_4900</t>
  </si>
  <si>
    <t>-96.7;47.36</t>
  </si>
  <si>
    <t>-530;83.7</t>
  </si>
  <si>
    <t>-412.9;115.6</t>
  </si>
  <si>
    <t>-120.76;54.31</t>
  </si>
  <si>
    <t>SP_EnemyTier0_0_8000</t>
  </si>
  <si>
    <t>-305.82;113.68</t>
  </si>
  <si>
    <t>-489.5;124.4</t>
  </si>
  <si>
    <t>SP_Horse_Static_0_16000</t>
  </si>
  <si>
    <t>-243.53;29</t>
  </si>
  <si>
    <t>SP_Hawk_6500_0</t>
  </si>
  <si>
    <t>-227.36;88.37</t>
  </si>
  <si>
    <t>SP_SpiderGreenTurret_5000_0</t>
  </si>
  <si>
    <t>-263.32;-114.33</t>
  </si>
  <si>
    <t>-470.03;51.71</t>
  </si>
  <si>
    <t>-371.24;47.78</t>
  </si>
  <si>
    <t>139.92;217.75</t>
  </si>
  <si>
    <t>-570.48;71.93</t>
  </si>
  <si>
    <t>-480.93;58.12</t>
  </si>
  <si>
    <t>SP_Canary_Random_Flock_0_30000</t>
  </si>
  <si>
    <t>-481.68;63.31</t>
  </si>
  <si>
    <t>-331.5;87.4</t>
  </si>
  <si>
    <t>-423.5;-20.8</t>
  </si>
  <si>
    <t>-605.7;-97.98</t>
  </si>
  <si>
    <t>-339.2;3.3</t>
  </si>
  <si>
    <t>SP_Canary_Random_Flock_2000_0</t>
  </si>
  <si>
    <t>-215;-101</t>
  </si>
  <si>
    <t>SP_MineSmall_Static_17000_0</t>
  </si>
  <si>
    <t>-357.08;99.68</t>
  </si>
  <si>
    <t>-391.42;-13.9</t>
  </si>
  <si>
    <t>-460.74;48.98</t>
  </si>
  <si>
    <t>-480.34;53.66</t>
  </si>
  <si>
    <t>SP_Piranha_9200_0</t>
  </si>
  <si>
    <t>-284.34998;-181.9</t>
  </si>
  <si>
    <t>-288.37;-1.52</t>
  </si>
  <si>
    <t>-222.04;34.64</t>
  </si>
  <si>
    <t>-96.6;156</t>
  </si>
  <si>
    <t>-116.86;83.07</t>
  </si>
  <si>
    <t>-464.7;4.2</t>
  </si>
  <si>
    <t>-236.01;-162.44</t>
  </si>
  <si>
    <t>SP_Ghost03_35000_0</t>
  </si>
  <si>
    <t>-518.55;-33.2</t>
  </si>
  <si>
    <t>-232.67;7.72</t>
  </si>
  <si>
    <t>SP_MineMedium_7500_0</t>
  </si>
  <si>
    <t>-134.1;119.39</t>
  </si>
  <si>
    <t>-519.4;-60.95</t>
  </si>
  <si>
    <t>SP_Canary_Mix_Flock_4000_0</t>
  </si>
  <si>
    <t>-354.87;43.2</t>
  </si>
  <si>
    <t>-379.32;160.3</t>
  </si>
  <si>
    <t>230.63;197.25</t>
  </si>
  <si>
    <t>-482.94;-228.19</t>
  </si>
  <si>
    <t>SP_BatBig_Flock_6000_0</t>
  </si>
  <si>
    <t>-564.6;-59.8</t>
  </si>
  <si>
    <t>223.8;215.1</t>
  </si>
  <si>
    <t>-507.83438;-177.83069</t>
  </si>
  <si>
    <t>SP_EnemyTier2_7000_0</t>
  </si>
  <si>
    <t>-330.7;74.6</t>
  </si>
  <si>
    <t>-583.16;-113.71</t>
  </si>
  <si>
    <t>-13.79;71.13</t>
  </si>
  <si>
    <t>SP_SpiderSmall_0_22000</t>
  </si>
  <si>
    <t>-535.08;13</t>
  </si>
  <si>
    <t>-192.59;57.78</t>
  </si>
  <si>
    <t>-324.4;148.1</t>
  </si>
  <si>
    <t>-359.13;-29.09</t>
  </si>
  <si>
    <t>-167.3;70.96</t>
  </si>
  <si>
    <t>-367.5;55.8</t>
  </si>
  <si>
    <t>-457.75;-267.6</t>
  </si>
  <si>
    <t>-241.3;49.1</t>
  </si>
  <si>
    <t>-334.65;-94.34</t>
  </si>
  <si>
    <t>SP_Kamikaze_4000_0</t>
  </si>
  <si>
    <t>-368.84;132.86</t>
  </si>
  <si>
    <t>-56.4;122.3</t>
  </si>
  <si>
    <t>284.9;236.1</t>
  </si>
  <si>
    <t>-172.5;-179.2</t>
  </si>
  <si>
    <t>SP_SpiderSmall_0_10000</t>
  </si>
  <si>
    <t>-232.83997;-45.51</t>
  </si>
  <si>
    <t>-254.51;-47.8</t>
  </si>
  <si>
    <t>306.4;216.6</t>
  </si>
  <si>
    <t>SP_BG_Canary(20)</t>
  </si>
  <si>
    <t>140.5;134.22</t>
  </si>
  <si>
    <t>-385.3022;-132.0946</t>
  </si>
  <si>
    <t>-406.82;-68.32</t>
  </si>
  <si>
    <t>-597.26;-7.16</t>
  </si>
  <si>
    <t>SP_Troll_18000_0</t>
  </si>
  <si>
    <t>-287.07;24.91</t>
  </si>
  <si>
    <t>-264.75;101.36</t>
  </si>
  <si>
    <t>-284.21;61.63</t>
  </si>
  <si>
    <t>-404.04;85.69</t>
  </si>
  <si>
    <t>181.5;182.9</t>
  </si>
  <si>
    <t>SP_BG_Canary(33)</t>
  </si>
  <si>
    <t>355;44.8</t>
  </si>
  <si>
    <t>-258.81;-166.73</t>
  </si>
  <si>
    <t>-545.27;-84.39</t>
  </si>
  <si>
    <t>34.8;169</t>
  </si>
  <si>
    <t>SP_Ghost01_15000_0</t>
  </si>
  <si>
    <t>-372.12;-38.32</t>
  </si>
  <si>
    <t>-457.05002;40.44</t>
  </si>
  <si>
    <t>-150.6;15.57</t>
  </si>
  <si>
    <t>-412.8;150.6</t>
  </si>
  <si>
    <t>-279.7;155.5</t>
  </si>
  <si>
    <t>-152.49;70.21</t>
  </si>
  <si>
    <t>-188.53;27.01</t>
  </si>
  <si>
    <t>-363.4;-53.4</t>
  </si>
  <si>
    <t>-510.9;3.1</t>
  </si>
  <si>
    <t>SP_SpiderSmall_12000_0</t>
  </si>
  <si>
    <t>-488.17;90.81</t>
  </si>
  <si>
    <t>-57.97;111.6</t>
  </si>
  <si>
    <t>SP_SpiderSmall_0_18000</t>
  </si>
  <si>
    <t>-248.1;124.94</t>
  </si>
  <si>
    <t>-326.77;97.86</t>
  </si>
  <si>
    <t>-453.7;42.38</t>
  </si>
  <si>
    <t>SP_MineBig_Static_17000_0</t>
  </si>
  <si>
    <t>-397.46;-142.7</t>
  </si>
  <si>
    <t>-567.13;70.99</t>
  </si>
  <si>
    <t>-592.28;25.44</t>
  </si>
  <si>
    <t>SP_SpiderSmall_0_24000</t>
  </si>
  <si>
    <t>-406.21;69.71</t>
  </si>
  <si>
    <t>-443.40002;134.8</t>
  </si>
  <si>
    <t>128;168.4</t>
  </si>
  <si>
    <t>-420.3;-16.7</t>
  </si>
  <si>
    <t>-604.7;-96</t>
  </si>
  <si>
    <t>231.2;248.8</t>
  </si>
  <si>
    <t>-521.6;167.1</t>
  </si>
  <si>
    <t>291.5;193.6</t>
  </si>
  <si>
    <t>-105.46;108.02</t>
  </si>
  <si>
    <t>-457.03;129.52</t>
  </si>
  <si>
    <t>-181.33997;-103.12</t>
  </si>
  <si>
    <t>-633.47;-150.48</t>
  </si>
  <si>
    <t>-177.76;94.63</t>
  </si>
  <si>
    <t>SP_Canary_Random_Flock_0_18000</t>
  </si>
  <si>
    <t>-441.09998;131.3</t>
  </si>
  <si>
    <t>-227.78;129.79</t>
  </si>
  <si>
    <t>-192.7;0.9</t>
  </si>
  <si>
    <t>-444.22;99.3</t>
  </si>
  <si>
    <t>-452.1;-31.9</t>
  </si>
  <si>
    <t>SP_MineMedium_Static_10000_0</t>
  </si>
  <si>
    <t>-209.19;54.46</t>
  </si>
  <si>
    <t>-372.55;50.79</t>
  </si>
  <si>
    <t>SP_BG_Canary_Flock(43)</t>
  </si>
  <si>
    <t>-493.1;115.5</t>
  </si>
  <si>
    <t>-164.09;73.86</t>
  </si>
  <si>
    <t>-141.69998;41.6</t>
  </si>
  <si>
    <t>-266.4;159.4</t>
  </si>
  <si>
    <t>SP_Canary01_Flock_2500_0</t>
  </si>
  <si>
    <t>-170.3;76.12</t>
  </si>
  <si>
    <t>-146.8;150.6</t>
  </si>
  <si>
    <t>-208.01;99.23</t>
  </si>
  <si>
    <t>SP_BatSmall01_Flock_0_18000</t>
  </si>
  <si>
    <t>-144.54999;-21.85</t>
  </si>
  <si>
    <t>-308.3;88.22</t>
  </si>
  <si>
    <t>-268.9;51.1</t>
  </si>
  <si>
    <t>SP_Ghost01_12000_0</t>
  </si>
  <si>
    <t>-369.45;-37.02</t>
  </si>
  <si>
    <t>SP_BG_Hawk(10)</t>
  </si>
  <si>
    <t>271.1;90.6</t>
  </si>
  <si>
    <t>-462.71;94.41</t>
  </si>
  <si>
    <t>-570.23;1.21</t>
  </si>
  <si>
    <t>-146.8;102.7</t>
  </si>
  <si>
    <t>-147.16003;56.68</t>
  </si>
  <si>
    <t>-127.5;182.8</t>
  </si>
  <si>
    <t>-659.4;-100.21</t>
  </si>
  <si>
    <t>SP_BG_Hawk_(3)</t>
  </si>
  <si>
    <t>-167.8;139.1</t>
  </si>
  <si>
    <t>-451.12;-242.16</t>
  </si>
  <si>
    <t>-523;127.4</t>
  </si>
  <si>
    <t>-147.29999;-93.7</t>
  </si>
  <si>
    <t>SP_BadJunk_6500_0</t>
  </si>
  <si>
    <t>-437.68;-44.94</t>
  </si>
  <si>
    <t>-246.21;115.92</t>
  </si>
  <si>
    <t>-446.2;-50.8</t>
  </si>
  <si>
    <t>-391.3;-31.85</t>
  </si>
  <si>
    <t>-76.099976;103.65</t>
  </si>
  <si>
    <t>-222.21;-129.1</t>
  </si>
  <si>
    <t>112.58;217.75</t>
  </si>
  <si>
    <t>264.54;70.53999</t>
  </si>
  <si>
    <t>-435.93;-15.08</t>
  </si>
  <si>
    <t>283.00003;200.7</t>
  </si>
  <si>
    <t>-305.97;-132.74</t>
  </si>
  <si>
    <t>-406.02;86.12</t>
  </si>
  <si>
    <t>84.6;192.8</t>
  </si>
  <si>
    <t>-618.8;-72.4</t>
  </si>
  <si>
    <t>-553.72;101.78</t>
  </si>
  <si>
    <t>-380.25354;-71.23</t>
  </si>
  <si>
    <t>-155.8;-187.6</t>
  </si>
  <si>
    <t>-386.01;41.96</t>
  </si>
  <si>
    <t>-511.79;-153.31</t>
  </si>
  <si>
    <t>-78.89;116.41</t>
  </si>
  <si>
    <t>SP_BatBig_Flock_18500_0</t>
  </si>
  <si>
    <t>-477.09998;-32.6</t>
  </si>
  <si>
    <t>SP_VillagerGirl_Static_0_2600</t>
  </si>
  <si>
    <t>-158.13;-14.29</t>
  </si>
  <si>
    <t>-425.85;146.33</t>
  </si>
  <si>
    <t>SP_Canary02_Flock_0_20000</t>
  </si>
  <si>
    <t>-252.66003;34</t>
  </si>
  <si>
    <t>-474.54;-143.74</t>
  </si>
  <si>
    <t>-473.74;62.68</t>
  </si>
  <si>
    <t>191.79;166.14</t>
  </si>
  <si>
    <t>-422.91;-73.23</t>
  </si>
  <si>
    <t>SP_Canary_Random_Flock_0_6000</t>
  </si>
  <si>
    <t>-23.599976;63.4</t>
  </si>
  <si>
    <t>-575.24;11</t>
  </si>
  <si>
    <t>-187.71002;-5.22</t>
  </si>
  <si>
    <t>SP_Kamikaze_38000_0</t>
  </si>
  <si>
    <t>-421.16;100.43</t>
  </si>
  <si>
    <t>-529;64</t>
  </si>
  <si>
    <t>-267.57;95.64</t>
  </si>
  <si>
    <t>SP_Cow_3800_0</t>
  </si>
  <si>
    <t>-302.57;-9.62</t>
  </si>
  <si>
    <t>-393.45;42.6</t>
  </si>
  <si>
    <t>SP_SpiderRed_10000_0</t>
  </si>
  <si>
    <t>5.28;128.15</t>
  </si>
  <si>
    <t>-153;-91.32</t>
  </si>
  <si>
    <t>-161;-50.6</t>
  </si>
  <si>
    <t>SP_witch_17000_0</t>
  </si>
  <si>
    <t>-334.44;-49.1</t>
  </si>
  <si>
    <t>-513.77;56.19</t>
  </si>
  <si>
    <t>-118.89;87.62</t>
  </si>
  <si>
    <t>-341.54;74.42</t>
  </si>
  <si>
    <t>-517.5;174.6</t>
  </si>
  <si>
    <t>-545.6;-150.2</t>
  </si>
  <si>
    <t>SP_EnemyTier3_16000_0</t>
  </si>
  <si>
    <t>-306.92;103.98</t>
  </si>
  <si>
    <t>-273.4;184.3</t>
  </si>
  <si>
    <t>-1.31;101.52</t>
  </si>
  <si>
    <t>-541.45;-75.2</t>
  </si>
  <si>
    <t>SP_SpiderSmall_16000_0</t>
  </si>
  <si>
    <t>-500.16;84.6</t>
  </si>
  <si>
    <t>-596.04;-158.37</t>
  </si>
  <si>
    <t>SP_BG_Canary_Flock(32)</t>
  </si>
  <si>
    <t>-205.1;141.6</t>
  </si>
  <si>
    <t>113.7;145.9</t>
  </si>
  <si>
    <t>-39.599976;129.7</t>
  </si>
  <si>
    <t>-102.6;-32.8</t>
  </si>
  <si>
    <t>-62.1;34.9</t>
  </si>
  <si>
    <t>SP_BG_Canary(27)</t>
  </si>
  <si>
    <t>206.3;83.51</t>
  </si>
  <si>
    <t>-388.4;74.7</t>
  </si>
  <si>
    <t>SP_BG_Canary_Flock(3)</t>
  </si>
  <si>
    <t>-357.2;43.7</t>
  </si>
  <si>
    <t>-181.44;40.24</t>
  </si>
  <si>
    <t>-514.1;105.1</t>
  </si>
  <si>
    <t>-238.54;29</t>
  </si>
  <si>
    <t>SP_FairyBig_8000_0</t>
  </si>
  <si>
    <t>-225.70001;52.2</t>
  </si>
  <si>
    <t>-227.93;14.33</t>
  </si>
  <si>
    <t>-463.53;-29.09</t>
  </si>
  <si>
    <t>-66.130005;98.84</t>
  </si>
  <si>
    <t>SP_MineSmall_Static_2000_6000</t>
  </si>
  <si>
    <t>-271.4;39.89</t>
  </si>
  <si>
    <t>246.2;188.6</t>
  </si>
  <si>
    <t>SP_Villager01_0_6000</t>
  </si>
  <si>
    <t>-159.03998;-63.03</t>
  </si>
  <si>
    <t>SP_SpiderSmallTurret_0_18000</t>
  </si>
  <si>
    <t>-484.2;-57.1</t>
  </si>
  <si>
    <t>-118.9;8.2</t>
  </si>
  <si>
    <t>-212.82;26.44</t>
  </si>
  <si>
    <t>0.44;34.67</t>
  </si>
  <si>
    <t>-144.3;177.5</t>
  </si>
  <si>
    <t>-468.9;-30.3</t>
  </si>
  <si>
    <t>342.31;220.55</t>
  </si>
  <si>
    <t>-451.09;59.44</t>
  </si>
  <si>
    <t>SP_Air_Bomber_800_0</t>
  </si>
  <si>
    <t>-305.8;179.8</t>
  </si>
  <si>
    <t>-466.24;-141.37</t>
  </si>
  <si>
    <t>150.4;240.1</t>
  </si>
  <si>
    <t>-172.3;131.46</t>
  </si>
  <si>
    <t>-230.89;5.4</t>
  </si>
  <si>
    <t>-382.07;48.09</t>
  </si>
  <si>
    <t>-463.9;-236.49</t>
  </si>
  <si>
    <t>SP_PufferBird_8000_0</t>
  </si>
  <si>
    <t>-52.91;89.99</t>
  </si>
  <si>
    <t>-484.98;95.96</t>
  </si>
  <si>
    <t>-89.97998;55.42</t>
  </si>
  <si>
    <t>SP_Ghost01_0_3600</t>
  </si>
  <si>
    <t>-64.08;59.8</t>
  </si>
  <si>
    <t>SP_Crow_Flock_36000_0</t>
  </si>
  <si>
    <t>-375.5;-38.6</t>
  </si>
  <si>
    <t>-506.8;-227</t>
  </si>
  <si>
    <t>-576.24;0.9</t>
  </si>
  <si>
    <t>-87.65;47.94</t>
  </si>
  <si>
    <t>-357.97;128.92</t>
  </si>
  <si>
    <t>-146.36;46.71</t>
  </si>
  <si>
    <t>-349.5;-202.8</t>
  </si>
  <si>
    <t>-209.76;94.2</t>
  </si>
  <si>
    <t>-624.81;-190.01</t>
  </si>
  <si>
    <t>350.71002;220.55</t>
  </si>
  <si>
    <t>SP_SpiderRed_4200_0</t>
  </si>
  <si>
    <t>-268.84;104.21</t>
  </si>
  <si>
    <t>-380.61;-10.39</t>
  </si>
  <si>
    <t>-71.57;39.7</t>
  </si>
  <si>
    <t>-150.20001;-1.3</t>
  </si>
  <si>
    <t>-367.5;50</t>
  </si>
  <si>
    <t>-146.88;63.96</t>
  </si>
  <si>
    <t>-293.39;32.09</t>
  </si>
  <si>
    <t>-255.3;135.9</t>
  </si>
  <si>
    <t>-523.38;110.1</t>
  </si>
  <si>
    <t>-289.49;58.59</t>
  </si>
  <si>
    <t>-123.33;-67.70999</t>
  </si>
  <si>
    <t>SP_SpiderSmallTurret_0_16000</t>
  </si>
  <si>
    <t>-514.79;-62.31</t>
  </si>
  <si>
    <t>-296.86;93.82</t>
  </si>
  <si>
    <t>SP_Canary02_Flock_0_17000</t>
  </si>
  <si>
    <t>-519.43005;70.55</t>
  </si>
  <si>
    <t>-345.7;27</t>
  </si>
  <si>
    <t>-46.7;3.78</t>
  </si>
  <si>
    <t>-523.56;33.74</t>
  </si>
  <si>
    <t>-92.29;84.89</t>
  </si>
  <si>
    <t>-626.2;-209.5</t>
  </si>
  <si>
    <t>-539.57;68.5</t>
  </si>
  <si>
    <t>-446.28;64.43</t>
  </si>
  <si>
    <t>13.8;183.8</t>
  </si>
  <si>
    <t>-207.19897;-156.65</t>
  </si>
  <si>
    <t>SP_EnemyTier4_30000_0</t>
  </si>
  <si>
    <t>-184.8;62.3</t>
  </si>
  <si>
    <t>-450.81;102.63</t>
  </si>
  <si>
    <t>-329.59998;-212.8</t>
  </si>
  <si>
    <t>364.7;176.2</t>
  </si>
  <si>
    <t>-220.19;-41.66</t>
  </si>
  <si>
    <t>-504.7;20.3</t>
  </si>
  <si>
    <t>-1193.53;-125.26</t>
  </si>
  <si>
    <t>SP_Canary01_Flock_0_11000</t>
  </si>
  <si>
    <t>-113.900024;-62.1</t>
  </si>
  <si>
    <t>SP_EnemyTier0_3600_0</t>
  </si>
  <si>
    <t>-348.82;108.38</t>
  </si>
  <si>
    <t>-337.21;-100.12</t>
  </si>
  <si>
    <t>-311.3;82</t>
  </si>
  <si>
    <t>-109.55;47.24</t>
  </si>
  <si>
    <t>-436.49;46.68</t>
  </si>
  <si>
    <t>SP_SpiderSmall_0_6000</t>
  </si>
  <si>
    <t>-169.17;66.04</t>
  </si>
  <si>
    <t>-159.65997;-89.62</t>
  </si>
  <si>
    <t>SP_Canary01_Flock_0_15000</t>
  </si>
  <si>
    <t>-405;51.2</t>
  </si>
  <si>
    <t>SP_Ghost02_5000_0</t>
  </si>
  <si>
    <t>-288.02;26.51</t>
  </si>
  <si>
    <t>-172.40002;-84.7</t>
  </si>
  <si>
    <t>SP_SpiderRed_4700_0</t>
  </si>
  <si>
    <t>-186.67;75.3</t>
  </si>
  <si>
    <t>-198.44;43.36</t>
  </si>
  <si>
    <t>-183.21997;2.51</t>
  </si>
  <si>
    <t>-476.9;116</t>
  </si>
  <si>
    <t>SP_BadJunk_8500_0</t>
  </si>
  <si>
    <t>-443.48;-42.64</t>
  </si>
  <si>
    <t>-49.98;46.32</t>
  </si>
  <si>
    <t>-300.96;66.01</t>
  </si>
  <si>
    <t>-474.95;-233.5</t>
  </si>
  <si>
    <t>-406.44;-35.86</t>
  </si>
  <si>
    <t>-177.99;28.767826</t>
  </si>
  <si>
    <t>-305.73;110.55</t>
  </si>
  <si>
    <t>-582.1;-159.9</t>
  </si>
  <si>
    <t>SP_BG_Canary_Flock(8)</t>
  </si>
  <si>
    <t>362.6;46.4</t>
  </si>
  <si>
    <t>-481.10004;55.649998</t>
  </si>
  <si>
    <t>-291.7;125.3</t>
  </si>
  <si>
    <t>-523.98004;60.17</t>
  </si>
  <si>
    <t>SP_Archer01_2000_0</t>
  </si>
  <si>
    <t>-25.31;3.38</t>
  </si>
  <si>
    <t>-186.8;14.8</t>
  </si>
  <si>
    <t>-312.85;-139.18</t>
  </si>
  <si>
    <t>-595.22;-184.33</t>
  </si>
  <si>
    <t>-532.9;-202.1</t>
  </si>
  <si>
    <t>SP_witch_20200_0</t>
  </si>
  <si>
    <t>-459.52;-52.27</t>
  </si>
  <si>
    <t>245.2;213.91</t>
  </si>
  <si>
    <t>-388.55;21.15</t>
  </si>
  <si>
    <t>-488.18005;145.41</t>
  </si>
  <si>
    <t>-1216.63;-98.84</t>
  </si>
  <si>
    <t>-176;-98.7</t>
  </si>
  <si>
    <t>-392.34998;-8.71</t>
  </si>
  <si>
    <t>-267.4;155.1</t>
  </si>
  <si>
    <t>-129.04;-82.93</t>
  </si>
  <si>
    <t>-306.51;5.49</t>
  </si>
  <si>
    <t>-500.92;37.69</t>
  </si>
  <si>
    <t>SP_Canary02_Flock_7000_0</t>
  </si>
  <si>
    <t>-252.46;71.75</t>
  </si>
  <si>
    <t>-153.6;7.9</t>
  </si>
  <si>
    <t>SP_BadJunk_6000_0</t>
  </si>
  <si>
    <t>-215.16;19.7</t>
  </si>
  <si>
    <t>SP_Canary_Random_Flock_0_22000</t>
  </si>
  <si>
    <t>-522.2999;90.8</t>
  </si>
  <si>
    <t>-519.93;-171.86</t>
  </si>
  <si>
    <t>SP_Hawk_4000_0</t>
  </si>
  <si>
    <t>-224.61;91.15</t>
  </si>
  <si>
    <t>-417.55;92.33</t>
  </si>
  <si>
    <t>271.8;171.2</t>
  </si>
  <si>
    <t>SP_Canary_Random_Flock_1800_0</t>
  </si>
  <si>
    <t>-252.5;18.5</t>
  </si>
  <si>
    <t>254.7;180.5</t>
  </si>
  <si>
    <t>SP_EnemyTier1_5000_0</t>
  </si>
  <si>
    <t>-478.9;132.1</t>
  </si>
  <si>
    <t>-391.71;72.36</t>
  </si>
  <si>
    <t>-32.77;117.14</t>
  </si>
  <si>
    <t>-289.05;36.88</t>
  </si>
  <si>
    <t>-586.08;101.98</t>
  </si>
  <si>
    <t>SP_SpiderSmall_0_8000</t>
  </si>
  <si>
    <t>2.19;101.87</t>
  </si>
  <si>
    <t>SP_Archer01_7000_0</t>
  </si>
  <si>
    <t>-300.03;-9.72</t>
  </si>
  <si>
    <t>-353.59998;126.9</t>
  </si>
  <si>
    <t>SP_BG_Canary_Flock(40)</t>
  </si>
  <si>
    <t>-53.5;110.4</t>
  </si>
  <si>
    <t>-379.7;27.29</t>
  </si>
  <si>
    <t>-1.82;85.5</t>
  </si>
  <si>
    <t>SP_Canary03_Flock_0_4000</t>
  </si>
  <si>
    <t>-39.099976;45.1</t>
  </si>
  <si>
    <t>-316.52;170.79</t>
  </si>
  <si>
    <t>SP_Troll_17000_0</t>
  </si>
  <si>
    <t>-558.01;-82.91</t>
  </si>
  <si>
    <t>-365.76;120.46</t>
  </si>
  <si>
    <t>-71.70001;176.70001</t>
  </si>
  <si>
    <t>-474.2;63.500004</t>
  </si>
  <si>
    <t>SP_Canary01_Flock_0_19000</t>
  </si>
  <si>
    <t>-353.8;65.8</t>
  </si>
  <si>
    <t>-518.12;-202.26</t>
  </si>
  <si>
    <t>-521.74;37.6</t>
  </si>
  <si>
    <t>-144.2;-163</t>
  </si>
  <si>
    <t>SP_SpiderSmall_6000_0</t>
  </si>
  <si>
    <t>-82.19;120.8</t>
  </si>
  <si>
    <t>SP_EnemyTier2_6000_0</t>
  </si>
  <si>
    <t>-289.06;9.09</t>
  </si>
  <si>
    <t>-430.29147;-18.874773</t>
  </si>
  <si>
    <t>-200.3;124.1</t>
  </si>
  <si>
    <t>82.62;181.39</t>
  </si>
  <si>
    <t>-168.58;56.9</t>
  </si>
  <si>
    <t>-274.03;90.53</t>
  </si>
  <si>
    <t>-352.9;61.65</t>
  </si>
  <si>
    <t>SP_EnemyTier3_6500_0</t>
  </si>
  <si>
    <t>-339.5;13.9</t>
  </si>
  <si>
    <t>-603.6;-144.3</t>
  </si>
  <si>
    <t>213.52;144.5</t>
  </si>
  <si>
    <t>-293.09998;-67.5</t>
  </si>
  <si>
    <t>-591.25;-5.05</t>
  </si>
  <si>
    <t>50.6;211.2</t>
  </si>
  <si>
    <t>242.4;217.9</t>
  </si>
  <si>
    <t>-211.29999;60.5</t>
  </si>
  <si>
    <t>-253.22;94.16</t>
  </si>
  <si>
    <t>SP_BatBig_Flock_4650_0</t>
  </si>
  <si>
    <t>-200.52997;-48.09</t>
  </si>
  <si>
    <t>-431.72;42.07</t>
  </si>
  <si>
    <t>323.7;208.6</t>
  </si>
  <si>
    <t>-315.5;139.4</t>
  </si>
  <si>
    <t>SP_Sheep_0_18000</t>
  </si>
  <si>
    <t>-170.68;93.76</t>
  </si>
  <si>
    <t>-429.5;-43</t>
  </si>
  <si>
    <t>SP_Cow_25000_0</t>
  </si>
  <si>
    <t>-429.01;42.57</t>
  </si>
  <si>
    <t>-487.2;89.3</t>
  </si>
  <si>
    <t>-239.80002;47.1</t>
  </si>
  <si>
    <t>-451.02;-37.84</t>
  </si>
  <si>
    <t>-103.79999;-15.67</t>
  </si>
  <si>
    <t>-295.71;50.34</t>
  </si>
  <si>
    <t>-371.17;78.09</t>
  </si>
  <si>
    <t>-628.82;-111.95</t>
  </si>
  <si>
    <t>-603.72;-97.71</t>
  </si>
  <si>
    <t>SP_Canary_Random_Flock_5000_0</t>
  </si>
  <si>
    <t>-286.13;81.31</t>
  </si>
  <si>
    <t>-420.07;76.26</t>
  </si>
  <si>
    <t>SP_SpiderRed_12000_0</t>
  </si>
  <si>
    <t>-178.6;42.44</t>
  </si>
  <si>
    <t>SP_BG_Canary_Flock(19)</t>
  </si>
  <si>
    <t>-199.6;123.9</t>
  </si>
  <si>
    <t>-496.6;122.8</t>
  </si>
  <si>
    <t>-607.7;-164.19</t>
  </si>
  <si>
    <t>SP_Canary01_Flock_0_13000</t>
  </si>
  <si>
    <t>-334.21;49.84</t>
  </si>
  <si>
    <t>-322.41;64.02</t>
  </si>
  <si>
    <t>SP_Villager01_8000_0</t>
  </si>
  <si>
    <t>-388.1;42.77</t>
  </si>
  <si>
    <t>321.7;233.6</t>
  </si>
  <si>
    <t>-75.599976;-135.4</t>
  </si>
  <si>
    <t>-420;37.5</t>
  </si>
  <si>
    <t>-380.3;-28.4</t>
  </si>
  <si>
    <t>SP_Ghost01_9000_0</t>
  </si>
  <si>
    <t>-276.13;51.23</t>
  </si>
  <si>
    <t>SP_Villager_Mix_0_16000</t>
  </si>
  <si>
    <t>-267.07;27.16</t>
  </si>
  <si>
    <t>-281.5;29.7</t>
  </si>
  <si>
    <t>-246.3;148.3</t>
  </si>
  <si>
    <t>-352.81;127.95</t>
  </si>
  <si>
    <t>SP_Canary01_Flock_0_18000</t>
  </si>
  <si>
    <t>-413.59998;20.9</t>
  </si>
  <si>
    <t>-349.99;24.33</t>
  </si>
  <si>
    <t>SP_witch_19000_0</t>
  </si>
  <si>
    <t>-325;-52.2</t>
  </si>
  <si>
    <t>-200.95;46.46</t>
  </si>
  <si>
    <t>-501.7;55.5</t>
  </si>
  <si>
    <t>-525.8;205.6</t>
  </si>
  <si>
    <t>-404.44;71.84</t>
  </si>
  <si>
    <t>-156.93;64.86</t>
  </si>
  <si>
    <t>SP_Canary_Mix_Flock_24000_0</t>
  </si>
  <si>
    <t>-348.19;-17.57</t>
  </si>
  <si>
    <t>-289.9;-94.5</t>
  </si>
  <si>
    <t>SP_VillagerGirl_0_30000</t>
  </si>
  <si>
    <t>-451.31;82.46</t>
  </si>
  <si>
    <t>-458.26;65.48</t>
  </si>
  <si>
    <t>-207.70001;156.4</t>
  </si>
  <si>
    <t>-35.150024;21.21</t>
  </si>
  <si>
    <t>-253.18;29</t>
  </si>
  <si>
    <t>-246.5;18.6</t>
  </si>
  <si>
    <t>123.7;217.9</t>
  </si>
  <si>
    <t>-233.43;46.29</t>
  </si>
  <si>
    <t>-548.18;-154.98</t>
  </si>
  <si>
    <t>110.2;201.1</t>
  </si>
  <si>
    <t>-588.1;29.96</t>
  </si>
  <si>
    <t>SP_BG_Canary(21)</t>
  </si>
  <si>
    <t>85.2;121.119995</t>
  </si>
  <si>
    <t>-145.98;-85.87</t>
  </si>
  <si>
    <t>230.63;206.64</t>
  </si>
  <si>
    <t>-306.39;66.72</t>
  </si>
  <si>
    <t>-554.6;87.9</t>
  </si>
  <si>
    <t>SP_SpiderSmall_0_19000</t>
  </si>
  <si>
    <t>-358.74;81.24</t>
  </si>
  <si>
    <t>-294.26;142.22</t>
  </si>
  <si>
    <t>SP_BG_Canary_Flock(47)</t>
  </si>
  <si>
    <t>-469.80002;130.59</t>
  </si>
  <si>
    <t>-607.0975;-114.26</t>
  </si>
  <si>
    <t>-256.43;-75.7</t>
  </si>
  <si>
    <t>-190.7;186.1</t>
  </si>
  <si>
    <t>-496.16;28.8</t>
  </si>
  <si>
    <t>-293.6;-28.98</t>
  </si>
  <si>
    <t>-592.5;-90</t>
  </si>
  <si>
    <t>SP_BG_Canary_Flock(46)</t>
  </si>
  <si>
    <t>-415.99002;146.95001</t>
  </si>
  <si>
    <t>-486.80002;50.4</t>
  </si>
  <si>
    <t>-551.55994;102.56</t>
  </si>
  <si>
    <t>-125.1;108.08</t>
  </si>
  <si>
    <t>-519.91003;124.05</t>
  </si>
  <si>
    <t>-471;-12.3</t>
  </si>
  <si>
    <t>232.4;187.2</t>
  </si>
  <si>
    <t>SP_Troll_20000_0</t>
  </si>
  <si>
    <t>-564.4;-185.14</t>
  </si>
  <si>
    <t>-430.2;181.8</t>
  </si>
  <si>
    <t>67.2;202.7</t>
  </si>
  <si>
    <t>-414.91;62.5</t>
  </si>
  <si>
    <t>-103.01;35.8</t>
  </si>
  <si>
    <t>-472.7;174.7</t>
  </si>
  <si>
    <t>-102.13;34.93</t>
  </si>
  <si>
    <t>-530.43;72.57</t>
  </si>
  <si>
    <t>SP_Starling_Flock_16000_0</t>
  </si>
  <si>
    <t>-453.9;117.2</t>
  </si>
  <si>
    <t>-343.3;172.5</t>
  </si>
  <si>
    <t>-526;97.5</t>
  </si>
  <si>
    <t>-273.42;32.21</t>
  </si>
  <si>
    <t>-292.81;28.83</t>
  </si>
  <si>
    <t>-87.66998;-36.05</t>
  </si>
  <si>
    <t>SP_Canary_Mix_Flock_3000_0</t>
  </si>
  <si>
    <t>-25.299988;118.6</t>
  </si>
  <si>
    <t>-504.56;-244.94</t>
  </si>
  <si>
    <t>-615.06;-188.54</t>
  </si>
  <si>
    <t>-475.76;-84.3</t>
  </si>
  <si>
    <t>-420.3;-56.2</t>
  </si>
  <si>
    <t>SP_SpiderRed_5000_0</t>
  </si>
  <si>
    <t>-205.72998;35.72</t>
  </si>
  <si>
    <t>SP_EnemyTier0_6000_12000</t>
  </si>
  <si>
    <t>-507.3;55.7</t>
  </si>
  <si>
    <t>-120.79999;-66.9</t>
  </si>
  <si>
    <t>-629.74;-110.92</t>
  </si>
  <si>
    <t>SP_Villager02_Static_8000_0</t>
  </si>
  <si>
    <t>-412.37;73.82</t>
  </si>
  <si>
    <t>-59.69513;2.431282</t>
  </si>
  <si>
    <t>-314.35;-45.120003</t>
  </si>
  <si>
    <t>-474.17;-205.53</t>
  </si>
  <si>
    <t>SP_BG_Canary_Flock(91)</t>
  </si>
  <si>
    <t>-543.4;108.75</t>
  </si>
  <si>
    <t>-188.5;126.13</t>
  </si>
  <si>
    <t>-64.68;125.46</t>
  </si>
  <si>
    <t>-102.82;5.63</t>
  </si>
  <si>
    <t>-204.23999;-126.08</t>
  </si>
  <si>
    <t>-111.74;-70.6</t>
  </si>
  <si>
    <t>-423.1;-52</t>
  </si>
  <si>
    <t>-213.2;18</t>
  </si>
  <si>
    <t>-218.4;183.8</t>
  </si>
  <si>
    <t>-599.01;86.18</t>
  </si>
  <si>
    <t>-548.7;-152.9</t>
  </si>
  <si>
    <t>-77.54999;98.94</t>
  </si>
  <si>
    <t>-558.9;-52.23</t>
  </si>
  <si>
    <t>-59.43;29.15</t>
  </si>
  <si>
    <t>8.64;54.9</t>
  </si>
  <si>
    <t>-375.85;-131.18</t>
  </si>
  <si>
    <t>-430.41174;76.83</t>
  </si>
  <si>
    <t>SP_Sheep_0_8000</t>
  </si>
  <si>
    <t>-325.8;24.49</t>
  </si>
  <si>
    <t>-530.2;12.5</t>
  </si>
  <si>
    <t>-459.36;-184.86</t>
  </si>
  <si>
    <t>-612.93;-76.57</t>
  </si>
  <si>
    <t>SP_witch_37000_0</t>
  </si>
  <si>
    <t>-299.6;49</t>
  </si>
  <si>
    <t>-561.37;57.33</t>
  </si>
  <si>
    <t>-12.599976;172.9</t>
  </si>
  <si>
    <t>-26.96997;74.12</t>
  </si>
  <si>
    <t>-358.42;-39.79</t>
  </si>
  <si>
    <t>-238.27;40.65</t>
  </si>
  <si>
    <t>162.33;21.27</t>
  </si>
  <si>
    <t>-44.27;122.7</t>
  </si>
  <si>
    <t>-400.76;42.6</t>
  </si>
  <si>
    <t>SP_BG_Dragon(3)</t>
  </si>
  <si>
    <t>-149.3;71.7</t>
  </si>
  <si>
    <t>-249.6;-0.4</t>
  </si>
  <si>
    <t>-395.17;100.84</t>
  </si>
  <si>
    <t>SP_Canary01_Flock_0_22000</t>
  </si>
  <si>
    <t>-504.29993;29.95</t>
  </si>
  <si>
    <t>-284.78;-22.01</t>
  </si>
  <si>
    <t>-285.44;-124.64</t>
  </si>
  <si>
    <t>-516.53;74.75</t>
  </si>
  <si>
    <t>-447.8;-72.85</t>
  </si>
  <si>
    <t>267.6;229.29999</t>
  </si>
  <si>
    <t>SP_witch_12000_0</t>
  </si>
  <si>
    <t>-542.25;-49.14</t>
  </si>
  <si>
    <t>-548.08;-33.4</t>
  </si>
  <si>
    <t>-501.10004;61.8</t>
  </si>
  <si>
    <t>SP_Canary02_Flock_0_27000</t>
  </si>
  <si>
    <t>SP_BG_Hawk(2)</t>
  </si>
  <si>
    <t>-592.6;101.3</t>
  </si>
  <si>
    <t>-232.2;93.9</t>
  </si>
  <si>
    <t>86.7;204.4</t>
  </si>
  <si>
    <t>SP_Canary02_Flock_4000_0</t>
  </si>
  <si>
    <t>-328.96;57.23</t>
  </si>
  <si>
    <t>131;240.6</t>
  </si>
  <si>
    <t>-370.8;106.5</t>
  </si>
  <si>
    <t>-338.95996;-3.6</t>
  </si>
  <si>
    <t>-264.5;-31.05</t>
  </si>
  <si>
    <t>SP_Canary_Random_Flock_1600_0</t>
  </si>
  <si>
    <t>-104.38;69.4</t>
  </si>
  <si>
    <t>-258.45;-114.33</t>
  </si>
  <si>
    <t>SP_Canary_Random_Flock_0_24000</t>
  </si>
  <si>
    <t>-416.45996;-27</t>
  </si>
  <si>
    <t>-617.3;-144.8</t>
  </si>
  <si>
    <t>SP_SpiderSmall_4000_0</t>
  </si>
  <si>
    <t>-73.71002;122.65</t>
  </si>
  <si>
    <t>266.30002;228.5</t>
  </si>
  <si>
    <t>-650.25;-184.92</t>
  </si>
  <si>
    <t>SP_SpiderSmall_0_14000</t>
  </si>
  <si>
    <t>-437.21;122.61</t>
  </si>
  <si>
    <t>-304.08;134.33</t>
  </si>
  <si>
    <t>-109.400024;-26.3</t>
  </si>
  <si>
    <t>-268.9;94.6</t>
  </si>
  <si>
    <t>SP_Ghost01_Static_4500_0</t>
  </si>
  <si>
    <t>-210.85;-144.04</t>
  </si>
  <si>
    <t>-515.97003;56.610004</t>
  </si>
  <si>
    <t>SP_GoblinWarMachine_5000_0</t>
  </si>
  <si>
    <t>-520.39;26.07</t>
  </si>
  <si>
    <t>-208.1;143.5</t>
  </si>
  <si>
    <t>-102.55;20.7</t>
  </si>
  <si>
    <t>-59.419983;88.62</t>
  </si>
  <si>
    <t>-38.4;168.9</t>
  </si>
  <si>
    <t>-579.82;67.07</t>
  </si>
  <si>
    <t>-149;172.5</t>
  </si>
  <si>
    <t>-528.45;-18.01</t>
  </si>
  <si>
    <t>SP_Canary03_Flock_0_5000</t>
  </si>
  <si>
    <t>-65.27;92.8</t>
  </si>
  <si>
    <t>-648.8;-172.08</t>
  </si>
  <si>
    <t>SP_BG_Canary(8)</t>
  </si>
  <si>
    <t>-172.95;65.4</t>
  </si>
  <si>
    <t>39.100006;220.6</t>
  </si>
  <si>
    <t>-478.40002;136.8</t>
  </si>
  <si>
    <t>-499.97;-153.65</t>
  </si>
  <si>
    <t>-629.5;-146.5</t>
  </si>
  <si>
    <t>SP_Canary02_Flock_0_6000</t>
  </si>
  <si>
    <t>-206.70001;125.84</t>
  </si>
  <si>
    <t>184.4;197.7</t>
  </si>
  <si>
    <t>SP_Canary03_Flock_0_27000</t>
  </si>
  <si>
    <t>-315.40002;33.5</t>
  </si>
  <si>
    <t>-400.96;13.21</t>
  </si>
  <si>
    <t>-44.33;91.34</t>
  </si>
  <si>
    <t>-29.35;70.74</t>
  </si>
  <si>
    <t>-453;-174.6</t>
  </si>
  <si>
    <t>-541.98;53.76</t>
  </si>
  <si>
    <t>SP_EnemyTier0_3500_0</t>
  </si>
  <si>
    <t>-342.8;14.1</t>
  </si>
  <si>
    <t>-464.16;108.9</t>
  </si>
  <si>
    <t>-510.64;-84.32</t>
  </si>
  <si>
    <t>SP_Air_Bomber_200_0</t>
  </si>
  <si>
    <t>-583.4;-201.53</t>
  </si>
  <si>
    <t>-458.1;-253.2</t>
  </si>
  <si>
    <t>-422.57;-6.96</t>
  </si>
  <si>
    <t>-525.41;-46.49</t>
  </si>
  <si>
    <t>-516.19;76.65</t>
  </si>
  <si>
    <t>-101.31;-30.03</t>
  </si>
  <si>
    <t>-255.49;-120.19</t>
  </si>
  <si>
    <t>-231.39;26.4</t>
  </si>
  <si>
    <t>-301.74;29.71</t>
  </si>
  <si>
    <t>SP_BG_Dragon(5)</t>
  </si>
  <si>
    <t>-58.5;21.1</t>
  </si>
  <si>
    <t>-654.04;-180.11</t>
  </si>
  <si>
    <t>254.6;184.9</t>
  </si>
  <si>
    <t>-2.19;90.46</t>
  </si>
  <si>
    <t>SP_EnemyTier4_28000_0</t>
  </si>
  <si>
    <t>-506.6;84.9</t>
  </si>
  <si>
    <t>SP_Piranha_5000_0</t>
  </si>
  <si>
    <t>-294.57996;-187.2</t>
  </si>
  <si>
    <t>-227.1;56.2</t>
  </si>
  <si>
    <t>258.09;213.98</t>
  </si>
  <si>
    <t>SP_Canary_Mix_Flock_0_20000</t>
  </si>
  <si>
    <t>-385.90002;145.8</t>
  </si>
  <si>
    <t>-346.1;74.7</t>
  </si>
  <si>
    <t>-616.26;-123.3</t>
  </si>
  <si>
    <t>-231.40002;56.4</t>
  </si>
  <si>
    <t>-436.88;-72.43</t>
  </si>
  <si>
    <t>-546.67;-152.34</t>
  </si>
  <si>
    <t>-401.79;63.76</t>
  </si>
  <si>
    <t>-607.15;-71.6</t>
  </si>
  <si>
    <t>-618.1;-169.1</t>
  </si>
  <si>
    <t>-265.96997;-9.07</t>
  </si>
  <si>
    <t>SP_MineSmall_Static_3000_0</t>
  </si>
  <si>
    <t>-301.7;94.14</t>
  </si>
  <si>
    <t>114;195.4</t>
  </si>
  <si>
    <t>-512.9;20.7</t>
  </si>
  <si>
    <t>SP_MineSmall_0_10000</t>
  </si>
  <si>
    <t>-562.32;80.02</t>
  </si>
  <si>
    <t>SP_Archer01_Static_0_5400</t>
  </si>
  <si>
    <t>-209.29999;-111.4</t>
  </si>
  <si>
    <t>-264.61;-44.01</t>
  </si>
  <si>
    <t>SP_EnemyTier1_0_16000</t>
  </si>
  <si>
    <t>-197;117.8</t>
  </si>
  <si>
    <t>SP_Canary02_Flock_0_19000</t>
  </si>
  <si>
    <t>-550.2999;69.8</t>
  </si>
  <si>
    <t>SP_BG_Hawk(7)</t>
  </si>
  <si>
    <t>-556.4;104.4</t>
  </si>
  <si>
    <t>-540.35;-72.32</t>
  </si>
  <si>
    <t>-333.8;90.9</t>
  </si>
  <si>
    <t>-457.29;-136.37</t>
  </si>
  <si>
    <t>-6.56;61.11</t>
  </si>
  <si>
    <t>SP_Canary_Random_Flock_0_12000</t>
  </si>
  <si>
    <t>-439.9;-37.3</t>
  </si>
  <si>
    <t>-43.9;67.64</t>
  </si>
  <si>
    <t>-509.90002;182</t>
  </si>
  <si>
    <t>-184.79;117.93</t>
  </si>
  <si>
    <t>-272.08;81.04</t>
  </si>
  <si>
    <t>-444.72;34.38</t>
  </si>
  <si>
    <t>-385.21;4.84</t>
  </si>
  <si>
    <t>-480;-61.7</t>
  </si>
  <si>
    <t>-199.63;7.91</t>
  </si>
  <si>
    <t>-340.9;111.3</t>
  </si>
  <si>
    <t>SP_Air_Kamikaze_400_0</t>
  </si>
  <si>
    <t>227.3;235.8</t>
  </si>
  <si>
    <t>-330.9;86.35</t>
  </si>
  <si>
    <t>-378.4;102.45</t>
  </si>
  <si>
    <t>-107.2;200.8</t>
  </si>
  <si>
    <t>-511.35004;40.04</t>
  </si>
  <si>
    <t>-23.900024;98.16</t>
  </si>
  <si>
    <t>105.59;168.4</t>
  </si>
  <si>
    <t>-629.2;-187.1</t>
  </si>
  <si>
    <t>-301.8;67.27</t>
  </si>
  <si>
    <t>SP_BadFarmer_4800_0</t>
  </si>
  <si>
    <t>-211.39207;-13.75</t>
  </si>
  <si>
    <t>-412.6;129.4</t>
  </si>
  <si>
    <t>-272.9;62.6</t>
  </si>
  <si>
    <t>SP_Canary_Mix_Flock_0_21000</t>
  </si>
  <si>
    <t>-448.7;131.3</t>
  </si>
  <si>
    <t>SP_MineSmall_Static_0_5000</t>
  </si>
  <si>
    <t>-86.58;52.09</t>
  </si>
  <si>
    <t>SP_Crow_Flock_12000_0</t>
  </si>
  <si>
    <t>-295.1;88.8</t>
  </si>
  <si>
    <t>-392.4;87.35</t>
  </si>
  <si>
    <t>-435.66;108.43</t>
  </si>
  <si>
    <t>-553.08;-65.58</t>
  </si>
  <si>
    <t>SP_SpiderSmall_8000_0</t>
  </si>
  <si>
    <t>-500.96;131.38</t>
  </si>
  <si>
    <t>-116.69;-17.47</t>
  </si>
  <si>
    <t>-216.01;111.81</t>
  </si>
  <si>
    <t>-623.5;-183.3</t>
  </si>
  <si>
    <t>-212.34;94.2</t>
  </si>
  <si>
    <t>-573.6;68.6</t>
  </si>
  <si>
    <t>-293.2;137.8</t>
  </si>
  <si>
    <t>-152.46997;-66.44</t>
  </si>
  <si>
    <t>-0.3;128.1</t>
  </si>
  <si>
    <t>-251.94;121.73</t>
  </si>
  <si>
    <t>SP_BG_Canary(28)</t>
  </si>
  <si>
    <t>338;89.3</t>
  </si>
  <si>
    <t>-472.96;-263.31</t>
  </si>
  <si>
    <t>SP_Canary_Random_Flock_0_28000</t>
  </si>
  <si>
    <t>-524.24;123.9</t>
  </si>
  <si>
    <t>SP_LionBird_16000_0</t>
  </si>
  <si>
    <t>-214.77;40.8</t>
  </si>
  <si>
    <t>-334.2;33.4</t>
  </si>
  <si>
    <t>-274.56;166.79</t>
  </si>
  <si>
    <t>-260.83;-107.55</t>
  </si>
  <si>
    <t>-350.9;23.94</t>
  </si>
  <si>
    <t>SP_Troll_13000_0</t>
  </si>
  <si>
    <t>-379.42;89.2</t>
  </si>
  <si>
    <t>138.59999;147.1</t>
  </si>
  <si>
    <t>-256.88;117.57</t>
  </si>
  <si>
    <t>SP_BG_Canary(1)</t>
  </si>
  <si>
    <t>-270;78.9</t>
  </si>
  <si>
    <t>-177.93;39.57</t>
  </si>
  <si>
    <t>-313.88;102.2</t>
  </si>
  <si>
    <t>SP_Canary_Random_Flock_0_7500</t>
  </si>
  <si>
    <t>-165.72998;125.96</t>
  </si>
  <si>
    <t>-266.4;124</t>
  </si>
  <si>
    <t>-393.8;-48.02</t>
  </si>
  <si>
    <t>-192.1;-134.57</t>
  </si>
  <si>
    <t>-207.06;94.77</t>
  </si>
  <si>
    <t>-610.53;-143.87</t>
  </si>
  <si>
    <t>-181.79;53.09</t>
  </si>
  <si>
    <t>-49.82;76.82</t>
  </si>
  <si>
    <t>-361.3;-9</t>
  </si>
  <si>
    <t>-101.77;24.19</t>
  </si>
  <si>
    <t>SP_MineMedium_Static_5000_0</t>
  </si>
  <si>
    <t>-268.98;49.92</t>
  </si>
  <si>
    <t>-303.48;144.1</t>
  </si>
  <si>
    <t>-506.4;-83.29</t>
  </si>
  <si>
    <t>-362.90002;198.6</t>
  </si>
  <si>
    <t>220;211.6</t>
  </si>
  <si>
    <t>-28.39;89.96</t>
  </si>
  <si>
    <t>-151.70001;-30.3</t>
  </si>
  <si>
    <t>SP_Villager01_0_17000</t>
  </si>
  <si>
    <t>-228.5;-13.32</t>
  </si>
  <si>
    <t>-536.59;-83.8</t>
  </si>
  <si>
    <t>332.10004;208.6</t>
  </si>
  <si>
    <t>SP_Hawk_8000_0</t>
  </si>
  <si>
    <t>-375.9;114.5</t>
  </si>
  <si>
    <t>-222.62;30.12</t>
  </si>
  <si>
    <t>6.55;148.83</t>
  </si>
  <si>
    <t>-459.1;113.2</t>
  </si>
  <si>
    <t>-397.87;42.77</t>
  </si>
  <si>
    <t>SP_BG_Canary_Flock(7)</t>
  </si>
  <si>
    <t>373.2;100.3</t>
  </si>
  <si>
    <t>-414.2;-20.8</t>
  </si>
  <si>
    <t>-358.98;86.7</t>
  </si>
  <si>
    <t>-153.9;168.4</t>
  </si>
  <si>
    <t>-173.2;132.7</t>
  </si>
  <si>
    <t>362.9;241.3</t>
  </si>
  <si>
    <t>-40.18;86.46</t>
  </si>
  <si>
    <t>SP_SpiderSmall_0_7500</t>
  </si>
  <si>
    <t>-123.61;91.77</t>
  </si>
  <si>
    <t>-190.14996;-47.99</t>
  </si>
  <si>
    <t>-190.86;-133.92</t>
  </si>
  <si>
    <t>-1187.8;-102.4</t>
  </si>
  <si>
    <t>SP_SpiderSmall_0_11000</t>
  </si>
  <si>
    <t>-551.03;119.93</t>
  </si>
  <si>
    <t>SP_Canary_Mix_Flock_0_25000</t>
  </si>
  <si>
    <t>-339.09998;87.4</t>
  </si>
  <si>
    <t>SP_Canary03_Flock_8000_0</t>
  </si>
  <si>
    <t>-304.16003;41.94</t>
  </si>
  <si>
    <t>-564.26;-67.5</t>
  </si>
  <si>
    <t>-2.18;90.46</t>
  </si>
  <si>
    <t>-383.4;18.02</t>
  </si>
  <si>
    <t>-528.1;162.9</t>
  </si>
  <si>
    <t>-333.81;-10.06</t>
  </si>
  <si>
    <t>-210.5;156.4</t>
  </si>
  <si>
    <t>-498.95;-218.24</t>
  </si>
  <si>
    <t>-525.46;40.87</t>
  </si>
  <si>
    <t>-626.67;-75.55</t>
  </si>
  <si>
    <t>-409;43.7</t>
  </si>
  <si>
    <t>-322.1;40.4</t>
  </si>
  <si>
    <t>-513;39.31</t>
  </si>
  <si>
    <t>353.60004;188.8</t>
  </si>
  <si>
    <t>-464.38;94.38</t>
  </si>
  <si>
    <t>SP_BatBig_Flock_3650_0</t>
  </si>
  <si>
    <t>-226.20996;-53.02</t>
  </si>
  <si>
    <t>-438.39;-1.63</t>
  </si>
  <si>
    <t>-29.7;118.3</t>
  </si>
  <si>
    <t>-342.81;132.92</t>
  </si>
  <si>
    <t>SP_Canary01_Flock_9000_0</t>
  </si>
  <si>
    <t>-159.88995;-102.44</t>
  </si>
  <si>
    <t>-268.4;119.2</t>
  </si>
  <si>
    <t>-640.3;-207.6</t>
  </si>
  <si>
    <t>-528.2;87.3</t>
  </si>
  <si>
    <t>-472.6;-52.2</t>
  </si>
  <si>
    <t>-216.5;128.96</t>
  </si>
  <si>
    <t>-170.75;-50.43</t>
  </si>
  <si>
    <t>SP_BadFarmer_Static_4000_12000</t>
  </si>
  <si>
    <t>-442.81;66.61</t>
  </si>
  <si>
    <t>-495.53;-245.58</t>
  </si>
  <si>
    <t>SP_BatSmall01_Flock_0_14000</t>
  </si>
  <si>
    <t>-217.10999;-53.56</t>
  </si>
  <si>
    <t>SP_BadFarmer_Static_12000_0</t>
  </si>
  <si>
    <t>-378.37;88.8</t>
  </si>
  <si>
    <t>-389.53;26.97</t>
  </si>
  <si>
    <t>SP_Canary01_Flock_2200_0</t>
  </si>
  <si>
    <t>-170.95;72.77</t>
  </si>
  <si>
    <t>-8.01;116.13</t>
  </si>
  <si>
    <t>325.90002;208.6</t>
  </si>
  <si>
    <t>-295.22;51.94</t>
  </si>
  <si>
    <t>-605.17;-71.33</t>
  </si>
  <si>
    <t>-542.39;48.8</t>
  </si>
  <si>
    <t>-492;170.3</t>
  </si>
  <si>
    <t>-178.22;28.767826</t>
  </si>
  <si>
    <t>-227.94;65.8</t>
  </si>
  <si>
    <t>-578;-190.4</t>
  </si>
  <si>
    <t>-484.3;-33.38</t>
  </si>
  <si>
    <t>-578.9601;79.96</t>
  </si>
  <si>
    <t>-280.86;-144.92</t>
  </si>
  <si>
    <t>-344.39996;-181.3</t>
  </si>
  <si>
    <t>SP_Ghost01_Static_0_5700</t>
  </si>
  <si>
    <t>6.8900003;77.31</t>
  </si>
  <si>
    <t>SP_Starling_Flock_0_15000</t>
  </si>
  <si>
    <t>-86.48;41.36</t>
  </si>
  <si>
    <t>SP_Ghost01_5700_0</t>
  </si>
  <si>
    <t>-143.39;-76.28</t>
  </si>
  <si>
    <t>-203.5;59.5</t>
  </si>
  <si>
    <t>-266.9;-187.6</t>
  </si>
  <si>
    <t>-326.84;37.53</t>
  </si>
  <si>
    <t>368.8;170.8</t>
  </si>
  <si>
    <t>-352.2;-182.1</t>
  </si>
  <si>
    <t>SP_Canary02_Flock_900_0</t>
  </si>
  <si>
    <t>-184.77;130.96</t>
  </si>
  <si>
    <t>-613.37;-122.12</t>
  </si>
  <si>
    <t>-342.8;61.66</t>
  </si>
  <si>
    <t>-205.8;114.9</t>
  </si>
  <si>
    <t>-349.18;48.64</t>
  </si>
  <si>
    <t>-408.7;57</t>
  </si>
  <si>
    <t>-345.69995;-208.4</t>
  </si>
  <si>
    <t>-510.5;101.7</t>
  </si>
  <si>
    <t>SP_Villager01_0_20000</t>
  </si>
  <si>
    <t>-270.19;-9.75</t>
  </si>
  <si>
    <t>SP_MineBig_16500_0</t>
  </si>
  <si>
    <t>-502.2;108.9</t>
  </si>
  <si>
    <t>SP_Canary_Random_Flock_4000_0</t>
  </si>
  <si>
    <t>-70.400024;52.55</t>
  </si>
  <si>
    <t>-424;160.8</t>
  </si>
  <si>
    <t>SP_GoodWitch_0_20000</t>
  </si>
  <si>
    <t>-423.55;-73.42</t>
  </si>
  <si>
    <t>-503.92;-258.04</t>
  </si>
  <si>
    <t>-254.59998;-58.76</t>
  </si>
  <si>
    <t>-224.3;-13.63</t>
  </si>
  <si>
    <t>-387.22;-3.77</t>
  </si>
  <si>
    <t>-611.74;-180.9</t>
  </si>
  <si>
    <t>SP_MineBig_Static_16800_0</t>
  </si>
  <si>
    <t>-222.51;51.91</t>
  </si>
  <si>
    <t>-74.05;108.57</t>
  </si>
  <si>
    <t>-504.52203;-174.68394</t>
  </si>
  <si>
    <t>-42.150024;35.05</t>
  </si>
  <si>
    <t>SP_witch_15000_25000</t>
  </si>
  <si>
    <t>-285;48.6</t>
  </si>
  <si>
    <t>-263.6;21.5</t>
  </si>
  <si>
    <t>-489.6;119.32</t>
  </si>
  <si>
    <t>138.45999;138.03</t>
  </si>
  <si>
    <t>-169.33;32.18</t>
  </si>
  <si>
    <t>-232.60008;194.70001</t>
  </si>
  <si>
    <t>-406.7;129.7</t>
  </si>
  <si>
    <t>-470.13;-268.88</t>
  </si>
  <si>
    <t>-379.43;-20.77</t>
  </si>
  <si>
    <t>SP_Kamikaze_45000_0</t>
  </si>
  <si>
    <t>-397.24;80.77</t>
  </si>
  <si>
    <t>-470.77;-6.79</t>
  </si>
  <si>
    <t>-191.83;50.94</t>
  </si>
  <si>
    <t>-280.01;92.12</t>
  </si>
  <si>
    <t>-41.5;109.8</t>
  </si>
  <si>
    <t>-265.79977;209.6</t>
  </si>
  <si>
    <t>SP_Starling_Flock_0_6000</t>
  </si>
  <si>
    <t>-372.5;53.19</t>
  </si>
  <si>
    <t>-32.299988;129.5</t>
  </si>
  <si>
    <t>-421.8;-145.8</t>
  </si>
  <si>
    <t>-159.21997;109.24</t>
  </si>
  <si>
    <t>-153.40002;-61.1</t>
  </si>
  <si>
    <t>SP_Ghost01_Static_0_2500</t>
  </si>
  <si>
    <t>-1.23;90.26</t>
  </si>
  <si>
    <t>-492.89;-84.48</t>
  </si>
  <si>
    <t>-135.89001;80.05</t>
  </si>
  <si>
    <t>SP_BG_Canary_Flock(45)</t>
  </si>
  <si>
    <t>-509.7;140.42</t>
  </si>
  <si>
    <t>-478.1;-147.2</t>
  </si>
  <si>
    <t>-528.8;65.8</t>
  </si>
  <si>
    <t>-465.3;-66.5</t>
  </si>
  <si>
    <t>-339.16;116.69</t>
  </si>
  <si>
    <t>-605.08;-99.52</t>
  </si>
  <si>
    <t>-36.21997;92.28</t>
  </si>
  <si>
    <t>-292.85;71.24</t>
  </si>
  <si>
    <t>SP_Piranha_6000_0</t>
  </si>
  <si>
    <t>-379.39996;-175.6</t>
  </si>
  <si>
    <t>-119.9;5.32</t>
  </si>
  <si>
    <t>SP_EnemyTier1_12000_0</t>
  </si>
  <si>
    <t>-409.4;107.6</t>
  </si>
  <si>
    <t>-319.30002;-49.390003</t>
  </si>
  <si>
    <t>-380.58;133.5</t>
  </si>
  <si>
    <t>-356.2;30.8</t>
  </si>
  <si>
    <t>-225.3;-185</t>
  </si>
  <si>
    <t>-448.94;41.79</t>
  </si>
  <si>
    <t>-519.57;-147.98</t>
  </si>
  <si>
    <t>-491.65;47.76</t>
  </si>
  <si>
    <t>-508.86002;39.834</t>
  </si>
  <si>
    <t>SP_BadJunk_7000_0</t>
  </si>
  <si>
    <t>-294.49;51.08</t>
  </si>
  <si>
    <t>-434.89;-141.62</t>
  </si>
  <si>
    <t>-460.1;-77.5</t>
  </si>
  <si>
    <t>-350.8;48.1</t>
  </si>
  <si>
    <t>-209.76;108.66</t>
  </si>
  <si>
    <t>-462.27;64.12</t>
  </si>
  <si>
    <t>SP_SpiderSmallTurret_0_20000</t>
  </si>
  <si>
    <t>-323.89;-47.63</t>
  </si>
  <si>
    <t>-430.93;29.24</t>
  </si>
  <si>
    <t>-188.4;20.6</t>
  </si>
  <si>
    <t>-606.2899;98.56</t>
  </si>
  <si>
    <t>-305.27;24.92</t>
  </si>
  <si>
    <t>-494.53;119.12</t>
  </si>
  <si>
    <t>SP_GoodJunkBottle_18000_0</t>
  </si>
  <si>
    <t>-506.5;-182.51</t>
  </si>
  <si>
    <t>-198.3;-171.5</t>
  </si>
  <si>
    <t>-200.53;105.56</t>
  </si>
  <si>
    <t>-118.8;68.1</t>
  </si>
  <si>
    <t>-369.14;99.07</t>
  </si>
  <si>
    <t>-155.3;178.3</t>
  </si>
  <si>
    <t>-270.04;108.63</t>
  </si>
  <si>
    <t>-489.67;-68.23</t>
  </si>
  <si>
    <t>-202.15;112.25</t>
  </si>
  <si>
    <t>-28.840027;27.52</t>
  </si>
  <si>
    <t>SP_SpiderSmall_7000_0</t>
  </si>
  <si>
    <t>-2.84;133.66</t>
  </si>
  <si>
    <t>189.3;157.2</t>
  </si>
  <si>
    <t>SP_Canary01_Flock_6000_0</t>
  </si>
  <si>
    <t>-176.59998;-96.2</t>
  </si>
  <si>
    <t>-305.75;63.22</t>
  </si>
  <si>
    <t>-261;-67.89</t>
  </si>
  <si>
    <t>-35.1;196.7</t>
  </si>
  <si>
    <t>SP_Canary02_Flock_3600_0</t>
  </si>
  <si>
    <t>-331.9;70.9</t>
  </si>
  <si>
    <t>-560.71;103.97</t>
  </si>
  <si>
    <t>-251.69;37.81</t>
  </si>
  <si>
    <t>-263.49;78.49</t>
  </si>
  <si>
    <t>SP_Ghost02_20000_0</t>
  </si>
  <si>
    <t>-364.64;85.33</t>
  </si>
  <si>
    <t>-95.160034;44.35</t>
  </si>
  <si>
    <t>-309.08;111.9</t>
  </si>
  <si>
    <t>SP_BG_Canary(29)</t>
  </si>
  <si>
    <t>339.1;93.4</t>
  </si>
  <si>
    <t>-296.29;51.6</t>
  </si>
  <si>
    <t>-263.3;-127.76</t>
  </si>
  <si>
    <t>-523.78143;-141.59537</t>
  </si>
  <si>
    <t>-218.6;97.4</t>
  </si>
  <si>
    <t>SP_Archer02_Static_35000_0</t>
  </si>
  <si>
    <t>-433.06;52.01</t>
  </si>
  <si>
    <t>-606.6;-96.99</t>
  </si>
  <si>
    <t>SP_PufferBird_12000_0</t>
  </si>
  <si>
    <t>-94.599976;95.48</t>
  </si>
  <si>
    <t>13.799988;176.5</t>
  </si>
  <si>
    <t>-414.8;-144.5</t>
  </si>
  <si>
    <t>-479.13763;-30.69</t>
  </si>
  <si>
    <t>-524.89;-179.38</t>
  </si>
  <si>
    <t>-450.67;87.58</t>
  </si>
  <si>
    <t>-526.49;35.12</t>
  </si>
  <si>
    <t>-96.73999;58.71</t>
  </si>
  <si>
    <t>-261;8.3</t>
  </si>
  <si>
    <t>-318.11;101.82</t>
  </si>
  <si>
    <t>-83.82001;85.24</t>
  </si>
  <si>
    <t>-201.29999;-37.81</t>
  </si>
  <si>
    <t>-409.23505;-17.475811</t>
  </si>
  <si>
    <t>-535.16;50.81</t>
  </si>
  <si>
    <t>-500.5;63.1</t>
  </si>
  <si>
    <t>SP_Starling_Flock_0_24000</t>
  </si>
  <si>
    <t>-461.7;129.8</t>
  </si>
  <si>
    <t>-227.56995;-40.41</t>
  </si>
  <si>
    <t>-573.1;-162.2</t>
  </si>
  <si>
    <t>-119.26;9.78</t>
  </si>
  <si>
    <t>SP_Canary02_Flock_0_16000</t>
  </si>
  <si>
    <t>-534.32;46.85</t>
  </si>
  <si>
    <t>-114.88995;-21.48</t>
  </si>
  <si>
    <t>-561.1;5.26</t>
  </si>
  <si>
    <t>SP_Crow_Flock_28000_0</t>
  </si>
  <si>
    <t>-459.6;-34.9</t>
  </si>
  <si>
    <t>-193.5;53.2</t>
  </si>
  <si>
    <t>SP_MineBig_25500_0</t>
  </si>
  <si>
    <t>-13.68;27.52</t>
  </si>
  <si>
    <t>SP_BG_Canary_Flock(33)</t>
  </si>
  <si>
    <t>-236.4;111.16</t>
  </si>
  <si>
    <t>-248.5;96.18</t>
  </si>
  <si>
    <t>-612.8;-206.2</t>
  </si>
  <si>
    <t>-291.3;55.52</t>
  </si>
  <si>
    <t>-453.78;12.56</t>
  </si>
  <si>
    <t>-427;-136.7</t>
  </si>
  <si>
    <t>-416.4;60.8</t>
  </si>
  <si>
    <t>-204.91998;-80.74</t>
  </si>
  <si>
    <t>SP_BG_Hawk(12)</t>
  </si>
  <si>
    <t>-78;115.2</t>
  </si>
  <si>
    <t>-449.1;159.4</t>
  </si>
  <si>
    <t>SP_BG_Canary_Flock(12)</t>
  </si>
  <si>
    <t>-59.9;84.5</t>
  </si>
  <si>
    <t>-115.9;11.04</t>
  </si>
  <si>
    <t>-161.9;151.7</t>
  </si>
  <si>
    <t>SP_EnemyTier3_12000_0</t>
  </si>
  <si>
    <t>-488.6;57.3</t>
  </si>
  <si>
    <t>SP_SpiderSmall_0_12000</t>
  </si>
  <si>
    <t>-539.88;-18.01</t>
  </si>
  <si>
    <t>-428.6;-1.39</t>
  </si>
  <si>
    <t>-499.54;139.68</t>
  </si>
  <si>
    <t>-485.90018;196.90001</t>
  </si>
  <si>
    <t>-475.74;99.56</t>
  </si>
  <si>
    <t>165.9;223.8</t>
  </si>
  <si>
    <t>-360.8;-224.4</t>
  </si>
  <si>
    <t>-322;138.1</t>
  </si>
  <si>
    <t>0.4;130.21</t>
  </si>
  <si>
    <t>SP_Canary02_Flock_8000_0</t>
  </si>
  <si>
    <t>-409.6;113</t>
  </si>
  <si>
    <t>-198.91;94.5</t>
  </si>
  <si>
    <t>-305.34;64.16</t>
  </si>
  <si>
    <t>-333.96;52.46</t>
  </si>
  <si>
    <t>-542.14;33.68</t>
  </si>
  <si>
    <t>SP_SpiderSmall_0_17000</t>
  </si>
  <si>
    <t>-212.62;-116.23</t>
  </si>
  <si>
    <t>-269.1;156</t>
  </si>
  <si>
    <t>-408.49;36.26</t>
  </si>
  <si>
    <t>-443.19;94.42</t>
  </si>
  <si>
    <t>-274.76;-143.86</t>
  </si>
  <si>
    <t>-403.12;-67.59</t>
  </si>
  <si>
    <t>-243.06;0.13</t>
  </si>
  <si>
    <t>-490.56;56.85</t>
  </si>
  <si>
    <t>-112.86;25.87</t>
  </si>
  <si>
    <t>-366.93;103.65</t>
  </si>
  <si>
    <t>-483.81;-78.6</t>
  </si>
  <si>
    <t>-221.36;-14.12</t>
  </si>
  <si>
    <t>SP_EnemyTier0_4000_0</t>
  </si>
  <si>
    <t>-345.36;93.2</t>
  </si>
  <si>
    <t>-127.7;72.9</t>
  </si>
  <si>
    <t>SP_Ghost02_7400_0</t>
  </si>
  <si>
    <t>-252.5;83.95</t>
  </si>
  <si>
    <t>-418.19;94.52</t>
  </si>
  <si>
    <t>-100.17;-31.32</t>
  </si>
  <si>
    <t>192.29;141.9</t>
  </si>
  <si>
    <t>-1181.18;-102.4</t>
  </si>
  <si>
    <t>100.2;222.9</t>
  </si>
  <si>
    <t>-473.5;138.3</t>
  </si>
  <si>
    <t>-305.94;107.87</t>
  </si>
  <si>
    <t>SP_BG_Canary_Flock(26)</t>
  </si>
  <si>
    <t>-339.3;85.200005</t>
  </si>
  <si>
    <t>SP_BG_Canary(25)</t>
  </si>
  <si>
    <t>193.9;102.62</t>
  </si>
  <si>
    <t>-478;139.71</t>
  </si>
  <si>
    <t>-283.2;156</t>
  </si>
  <si>
    <t>101.86;217.9</t>
  </si>
  <si>
    <t>-224;81.64</t>
  </si>
  <si>
    <t>-364.2;175.4</t>
  </si>
  <si>
    <t>-450.46338;39.891994</t>
  </si>
  <si>
    <t>-485.8;-40.4</t>
  </si>
  <si>
    <t>-486.4;93.3</t>
  </si>
  <si>
    <t>-161.9;-179.5</t>
  </si>
  <si>
    <t>-142.09998;137.9</t>
  </si>
  <si>
    <t>-195.34998;57.33</t>
  </si>
  <si>
    <t>-512.9;-29.1</t>
  </si>
  <si>
    <t>-202.24;29.39</t>
  </si>
  <si>
    <t>SP_LionBird_8000_12000</t>
  </si>
  <si>
    <t>-302.96;117.12</t>
  </si>
  <si>
    <t>-155.3;164.6</t>
  </si>
  <si>
    <t>-199.59998;42.5</t>
  </si>
  <si>
    <t>-428.15;88.08</t>
  </si>
  <si>
    <t>-457.2;87.25</t>
  </si>
  <si>
    <t>-424.65;68.73</t>
  </si>
  <si>
    <t>-519.48;58.72</t>
  </si>
  <si>
    <t>-521.73;74.45</t>
  </si>
  <si>
    <t>-185.58997;-81.48</t>
  </si>
  <si>
    <t>-119.23;11.16</t>
  </si>
  <si>
    <t>-367.8;194.70001</t>
  </si>
  <si>
    <t>-54.54;48.7</t>
  </si>
  <si>
    <t>-9.26;143.71</t>
  </si>
  <si>
    <t>-334.75;-101.47</t>
  </si>
  <si>
    <t>-194.96997;-13.29</t>
  </si>
  <si>
    <t>-118.31;9.93</t>
  </si>
  <si>
    <t>SP_Sheep_0_10000</t>
  </si>
  <si>
    <t>-197.54;-14</t>
  </si>
  <si>
    <t>SP_GoblinBoat_20000_0</t>
  </si>
  <si>
    <t>-511.6;91.3</t>
  </si>
  <si>
    <t>-43.52002;16.47</t>
  </si>
  <si>
    <t>-245.6;27.08</t>
  </si>
  <si>
    <t>-197.91;64.98</t>
  </si>
  <si>
    <t>SP_BG_Canary(26)</t>
  </si>
  <si>
    <t>204.5;89.3</t>
  </si>
  <si>
    <t>SP_BG_Canary_Flock(49)</t>
  </si>
  <si>
    <t>-499;111.9</t>
  </si>
  <si>
    <t>-11.88;137.28</t>
  </si>
  <si>
    <t>-209.05;109.64</t>
  </si>
  <si>
    <t>-489.24;57.02</t>
  </si>
  <si>
    <t>-161.32;-108.74</t>
  </si>
  <si>
    <t>-159.5;43.13</t>
  </si>
  <si>
    <t>-371.6;148.9</t>
  </si>
  <si>
    <t>-198.39;-14</t>
  </si>
  <si>
    <t>364.17;220.55</t>
  </si>
  <si>
    <t>-149.78;46.27</t>
  </si>
  <si>
    <t>-310.41;-10.4</t>
  </si>
  <si>
    <t>-503.6;149.7</t>
  </si>
  <si>
    <t>-82.25;110.16</t>
  </si>
  <si>
    <t>SP_BG_Canary(6)</t>
  </si>
  <si>
    <t>-156.1;114.5</t>
  </si>
  <si>
    <t>-203.29999;156.4</t>
  </si>
  <si>
    <t>SP_PufferBird_4000_0</t>
  </si>
  <si>
    <t>-44.400024;81.2</t>
  </si>
  <si>
    <t>276.80002;200.7</t>
  </si>
  <si>
    <t>-175.5;-80.7</t>
  </si>
  <si>
    <t>-194.35;12.01</t>
  </si>
  <si>
    <t>-542.82;108.51</t>
  </si>
  <si>
    <t>SP_MineBig_Static_25000_0</t>
  </si>
  <si>
    <t>-95.5;-46.27</t>
  </si>
  <si>
    <t>-190.51;23.92</t>
  </si>
  <si>
    <t>-299.59;35.04</t>
  </si>
  <si>
    <t>214.20001;225.7</t>
  </si>
  <si>
    <t>-179.5;-196</t>
  </si>
  <si>
    <t>SP_BG_Hawk_(13)</t>
  </si>
  <si>
    <t>-185;137.06001</t>
  </si>
  <si>
    <t>-47.87;36.08</t>
  </si>
  <si>
    <t>-339.46;23.32</t>
  </si>
  <si>
    <t>-68.53998;16.66</t>
  </si>
  <si>
    <t>-502.4;128.7</t>
  </si>
  <si>
    <t>SP_Canary_Random_Flock_0_19000</t>
  </si>
  <si>
    <t>-378.3;145.8</t>
  </si>
  <si>
    <t>-495.3;45.3</t>
  </si>
  <si>
    <t>-171.06;132.11</t>
  </si>
  <si>
    <t>-436.36;15.9</t>
  </si>
  <si>
    <t>-334.6;57.9</t>
  </si>
  <si>
    <t>-543.99;-42.02</t>
  </si>
  <si>
    <t>-226.7;141.5</t>
  </si>
  <si>
    <t>-315.31;106.66</t>
  </si>
  <si>
    <t>-327.5;-94.59</t>
  </si>
  <si>
    <t>SP_Sheep_5000_0</t>
  </si>
  <si>
    <t>-186.54;94.86</t>
  </si>
  <si>
    <t>-379.28;39.93</t>
  </si>
  <si>
    <t>-496.53;42.95</t>
  </si>
  <si>
    <t>-479;75.63</t>
  </si>
  <si>
    <t>-565.7;98.55</t>
  </si>
  <si>
    <t>-627.73;-110.43</t>
  </si>
  <si>
    <t>-477;-49.98</t>
  </si>
  <si>
    <t>-573.1;43.62</t>
  </si>
  <si>
    <t>SP_Ghost02_Static_9500_0</t>
  </si>
  <si>
    <t>-284.72;-119.5</t>
  </si>
  <si>
    <t>-254.4;122.89</t>
  </si>
  <si>
    <t>-332.86;93.95</t>
  </si>
  <si>
    <t>-198.07996;-43.91</t>
  </si>
  <si>
    <t>-370.9;-129.22</t>
  </si>
  <si>
    <t>-7.15;81.73</t>
  </si>
  <si>
    <t>-417.69;132.4</t>
  </si>
  <si>
    <t>-431.2;133.9</t>
  </si>
  <si>
    <t>-344.59;100.99</t>
  </si>
  <si>
    <t>-248.36;37.3</t>
  </si>
  <si>
    <t>-514.83;-35.79</t>
  </si>
  <si>
    <t>-259.14;107.21</t>
  </si>
  <si>
    <t>-1186.34;-97.32</t>
  </si>
  <si>
    <t>SP_Ghost01_0_3800</t>
  </si>
  <si>
    <t>-162.75;50.35</t>
  </si>
  <si>
    <t>-602.05;-187.35</t>
  </si>
  <si>
    <t>-352.15;24.2</t>
  </si>
  <si>
    <t>-255.78998;112.86</t>
  </si>
  <si>
    <t>-252.41;-75.7</t>
  </si>
  <si>
    <t>-284.4;185.1</t>
  </si>
  <si>
    <t>-299.7;115.39</t>
  </si>
  <si>
    <t>-373.06;62.19</t>
  </si>
  <si>
    <t>-606.15;-69.62</t>
  </si>
  <si>
    <t>-161.96;130.13</t>
  </si>
  <si>
    <t>-514.73;65.65</t>
  </si>
  <si>
    <t>SP_SpiderSmall_0_5000</t>
  </si>
  <si>
    <t>-232.45;129.1</t>
  </si>
  <si>
    <t>-17.11;31.37</t>
  </si>
  <si>
    <t>-450.48;29.9</t>
  </si>
  <si>
    <t>-503.2;-146.52</t>
  </si>
  <si>
    <t>-174.66;131.81</t>
  </si>
  <si>
    <t>-593.1;-149.6</t>
  </si>
  <si>
    <t>-300.05;-112.61</t>
  </si>
  <si>
    <t>-590.48;89.08</t>
  </si>
  <si>
    <t>-354.11;94.06</t>
  </si>
  <si>
    <t>179.7;148.81</t>
  </si>
  <si>
    <t>-485.88;141.91</t>
  </si>
  <si>
    <t>-344.7;7.0999985</t>
  </si>
  <si>
    <t>-362.42;-24.75</t>
  </si>
  <si>
    <t>SP_Sheep_4200_0</t>
  </si>
  <si>
    <t>-204.42;94.36</t>
  </si>
  <si>
    <t>-543.8;93.1</t>
  </si>
  <si>
    <t>-559.6;66.7</t>
  </si>
  <si>
    <t>-299.87;65.54</t>
  </si>
  <si>
    <t>24.87;168.06</t>
  </si>
  <si>
    <t>SP_Canary_Mix_Flock_0_15000</t>
  </si>
  <si>
    <t>-454.59;-45.46</t>
  </si>
  <si>
    <t>SP_Air_Archer01_800_0</t>
  </si>
  <si>
    <t>-93.25;156.7</t>
  </si>
  <si>
    <t>SP_Archer02_Static_15000_0</t>
  </si>
  <si>
    <t>-464.41;85.39</t>
  </si>
  <si>
    <t>-232.14;63.8</t>
  </si>
  <si>
    <t>-220.7;70.9</t>
  </si>
  <si>
    <t>-264.87;-39.15</t>
  </si>
  <si>
    <t>-276.03;32.19</t>
  </si>
  <si>
    <t>-328.14;162.91</t>
  </si>
  <si>
    <t>SP_EnemyTier0_7000_0</t>
  </si>
  <si>
    <t>-182.96997;-42.42</t>
  </si>
  <si>
    <t>-209.4;18.21</t>
  </si>
  <si>
    <t>-67.87;124.27</t>
  </si>
  <si>
    <t>-342.6;42.7</t>
  </si>
  <si>
    <t>-29.61;109.12</t>
  </si>
  <si>
    <t>SP_BadFarmer_4100_0</t>
  </si>
  <si>
    <t>-21.48;3.41</t>
  </si>
  <si>
    <t>-363.22;133.93</t>
  </si>
  <si>
    <t>-406.36;7.47</t>
  </si>
  <si>
    <t>-514.76;-170.22</t>
  </si>
  <si>
    <t>-157.83;84.55</t>
  </si>
  <si>
    <t>-182.78998;55.06</t>
  </si>
  <si>
    <t>-498.2;-59.08</t>
  </si>
  <si>
    <t>-200.6;14.5</t>
  </si>
  <si>
    <t>-171.87;-67.1</t>
  </si>
  <si>
    <t>273.8;184.2</t>
  </si>
  <si>
    <t>-103.78998;-54.21</t>
  </si>
  <si>
    <t>SP_Archer01_Static_14000_0</t>
  </si>
  <si>
    <t>-486.28;69.76</t>
  </si>
  <si>
    <t>-117.57;10.67</t>
  </si>
  <si>
    <t>-345.44;122.56</t>
  </si>
  <si>
    <t>-468.52;-213.68</t>
  </si>
  <si>
    <t>-436.7;201.5</t>
  </si>
  <si>
    <t>-476.25;48.8</t>
  </si>
  <si>
    <t>SP_EnemyTier3_8000_0</t>
  </si>
  <si>
    <t>-422.8;122</t>
  </si>
  <si>
    <t>-247.37;-5.13</t>
  </si>
  <si>
    <t>-484.65;119.62</t>
  </si>
  <si>
    <t>-7.03;98.76</t>
  </si>
  <si>
    <t>-421.46;-42.77</t>
  </si>
  <si>
    <t>-365.41;46.87</t>
  </si>
  <si>
    <t>-504.4;-156.14</t>
  </si>
  <si>
    <t>-48.59;94.41</t>
  </si>
  <si>
    <t>-388;-135.59</t>
  </si>
  <si>
    <t>81.3;121.27</t>
  </si>
  <si>
    <t>-189.50995;-129.44</t>
  </si>
  <si>
    <t>-325.09998;30.46</t>
  </si>
  <si>
    <t>-410.11;-46.68</t>
  </si>
  <si>
    <t>SP_MineMedium_Static_27000_0</t>
  </si>
  <si>
    <t>-556.4;0.1</t>
  </si>
  <si>
    <t>-112;156</t>
  </si>
  <si>
    <t>355.77;220.55</t>
  </si>
  <si>
    <t>-440.2;105.9</t>
  </si>
  <si>
    <t>-102.66;43.82</t>
  </si>
  <si>
    <t>-469.6;133.15</t>
  </si>
  <si>
    <t>-501.39;-30.19</t>
  </si>
  <si>
    <t>-286.3;48.67</t>
  </si>
  <si>
    <t>-514.4;73.9</t>
  </si>
  <si>
    <t>-517.23;-77.19</t>
  </si>
  <si>
    <t>6.4;140.9</t>
  </si>
  <si>
    <t>-597.34;-147.27</t>
  </si>
  <si>
    <t>SP_Canary_Random_Flock_2400_0</t>
  </si>
  <si>
    <t>-114.51;55.74</t>
  </si>
  <si>
    <t>110.48999;159</t>
  </si>
  <si>
    <t>-178.58;28.767826</t>
  </si>
  <si>
    <t>SP_BG_Canary(5)</t>
  </si>
  <si>
    <t>-147.3;123.3</t>
  </si>
  <si>
    <t>-98.90021;196.90001</t>
  </si>
  <si>
    <t>-459.6;30.9</t>
  </si>
  <si>
    <t>-212.08;42.87</t>
  </si>
  <si>
    <t>-335.51;-104.15</t>
  </si>
  <si>
    <t>-306.3;138.59</t>
  </si>
  <si>
    <t>-568.74;-64.5</t>
  </si>
  <si>
    <t>SP_BG_Canary_Flock(22)</t>
  </si>
  <si>
    <t>12.5;73.4</t>
  </si>
  <si>
    <t>SP_Archer02_2250_0</t>
  </si>
  <si>
    <t>-318.46;-9.87</t>
  </si>
  <si>
    <t>-196.55;-125.35</t>
  </si>
  <si>
    <t>SP_Kamikaze_28000_0</t>
  </si>
  <si>
    <t>-285.9;-89.8</t>
  </si>
  <si>
    <t>-203.38;-117.77</t>
  </si>
  <si>
    <t>334.43;188.7</t>
  </si>
  <si>
    <t>-436.5;-62.7</t>
  </si>
  <si>
    <t>-112.58002;-75.56</t>
  </si>
  <si>
    <t>-47;85.3</t>
  </si>
  <si>
    <t>SP_EnemyTier3_10000_0</t>
  </si>
  <si>
    <t>-203.78;-143.1</t>
  </si>
  <si>
    <t>-541.69;-84.01</t>
  </si>
  <si>
    <t>SP_BG_Canary(9)</t>
  </si>
  <si>
    <t>-274;69</t>
  </si>
  <si>
    <t>-488.2;55.7</t>
  </si>
  <si>
    <t>-338.69995;-215.9</t>
  </si>
  <si>
    <t>-614.29;-78.2</t>
  </si>
  <si>
    <t>-279.3;42.2</t>
  </si>
  <si>
    <t>-186.49;55.18</t>
  </si>
  <si>
    <t>SP_Canary03_Flock_0_7000</t>
  </si>
  <si>
    <t>-220.89001;105.74</t>
  </si>
  <si>
    <t>-532.08;-144.54</t>
  </si>
  <si>
    <t>-15.8;65.9</t>
  </si>
  <si>
    <t>3.66;97.94</t>
  </si>
  <si>
    <t>-281.79;166.79</t>
  </si>
  <si>
    <t>-351.3;123.4</t>
  </si>
  <si>
    <t>-326.62;60.93</t>
  </si>
  <si>
    <t>-257.82;-47.45</t>
  </si>
  <si>
    <t>-138.57;-80.06</t>
  </si>
  <si>
    <t>-545.7;112.6</t>
  </si>
  <si>
    <t>-348.66;-24.67</t>
  </si>
  <si>
    <t>SP_Canary_Random_Flock_2500_0</t>
  </si>
  <si>
    <t>-514.35;96.55</t>
  </si>
  <si>
    <t>166.4;152.4</t>
  </si>
  <si>
    <t>-525.2;101.22</t>
  </si>
  <si>
    <t>-612.19;-123.3</t>
  </si>
  <si>
    <t>SP_Ghost01_0_1800</t>
  </si>
  <si>
    <t>-268.33;43.58</t>
  </si>
  <si>
    <t>-473.3;118.5</t>
  </si>
  <si>
    <t>-156.9;105.4</t>
  </si>
  <si>
    <t>SP_Troll_12000_0</t>
  </si>
  <si>
    <t>-329.4;24.7</t>
  </si>
  <si>
    <t>-525.74;127.54</t>
  </si>
  <si>
    <t>-253.5;67.9</t>
  </si>
  <si>
    <t>189.3;237.7</t>
  </si>
  <si>
    <t>-438.40002;115.5</t>
  </si>
  <si>
    <t>SP_SpiderSmall_0_4500</t>
  </si>
  <si>
    <t>-221.79;130.54</t>
  </si>
  <si>
    <t>-558.03;-70.5</t>
  </si>
  <si>
    <t>-478.1;11.2</t>
  </si>
  <si>
    <t>-147.52;108.72</t>
  </si>
  <si>
    <t>-428.1;22.7</t>
  </si>
  <si>
    <t>-594.63;11.7</t>
  </si>
  <si>
    <t>-454.37;92.51</t>
  </si>
  <si>
    <t>-454;170.2</t>
  </si>
  <si>
    <t>-461.3;0</t>
  </si>
  <si>
    <t>-342;70.5</t>
  </si>
  <si>
    <t>-642.41;-92.35</t>
  </si>
  <si>
    <t>-149.38;108.78</t>
  </si>
  <si>
    <t>SP_BG_Canary_Flock(44)</t>
  </si>
  <si>
    <t>-518.35004;137.79</t>
  </si>
  <si>
    <t>-334.2;40.3</t>
  </si>
  <si>
    <t>-403.1;115.53</t>
  </si>
  <si>
    <t>-306.79004;24.98</t>
  </si>
  <si>
    <t>-313.9;176.5</t>
  </si>
  <si>
    <t>-457.41;100.87</t>
  </si>
  <si>
    <t>SP_Villager_Mix_0_4000</t>
  </si>
  <si>
    <t>-303.59;24.92</t>
  </si>
  <si>
    <t>-231.09;-149.39</t>
  </si>
  <si>
    <t>-259.75;-75.7</t>
  </si>
  <si>
    <t>-562.36;50.53</t>
  </si>
  <si>
    <t>-295.82;51.2</t>
  </si>
  <si>
    <t>261.5;176.78</t>
  </si>
  <si>
    <t>-381.1;117.32</t>
  </si>
  <si>
    <t>SP_EnemyTier0_4500_0</t>
  </si>
  <si>
    <t>-343.13;113.7</t>
  </si>
  <si>
    <t>-264.99;53.59</t>
  </si>
  <si>
    <t>-587.07;76.49</t>
  </si>
  <si>
    <t>-402.9;-153.9</t>
  </si>
  <si>
    <t>-85.21;78.9</t>
  </si>
  <si>
    <t>-229.2;148.3</t>
  </si>
  <si>
    <t>357.97;220.55</t>
  </si>
  <si>
    <t>-473.2;-59.1</t>
  </si>
  <si>
    <t>-1204.16;-131.39</t>
  </si>
  <si>
    <t>-369.91;-43.48</t>
  </si>
  <si>
    <t>SP_Cow_0_18000</t>
  </si>
  <si>
    <t>-313.28;-10.4</t>
  </si>
  <si>
    <t>-493.07;11.48</t>
  </si>
  <si>
    <t>-341.77;90.56</t>
  </si>
  <si>
    <t>-188.29999;-84</t>
  </si>
  <si>
    <t>-281.96;58.07</t>
  </si>
  <si>
    <t>-183.48;94.86</t>
  </si>
  <si>
    <t>-570.12;10.02</t>
  </si>
  <si>
    <t>-413.37;-162.63</t>
  </si>
  <si>
    <t>-398.2;-130.5</t>
  </si>
  <si>
    <t>-488.8;101.6</t>
  </si>
  <si>
    <t>SP_Troll_40000_0</t>
  </si>
  <si>
    <t>-359.4;23.1</t>
  </si>
  <si>
    <t>-515.78;110.1</t>
  </si>
  <si>
    <t>SP_BG_Canary_Flock(48)</t>
  </si>
  <si>
    <t>-476.45;133.29</t>
  </si>
  <si>
    <t>155;230.4</t>
  </si>
  <si>
    <t>-226.4;11.96</t>
  </si>
  <si>
    <t>-101.07;-33.2</t>
  </si>
  <si>
    <t>-465.59;85.34</t>
  </si>
  <si>
    <t>-451.61;-44.09</t>
  </si>
  <si>
    <t>-657.89;-165.48</t>
  </si>
  <si>
    <t>-459.9;150.6</t>
  </si>
  <si>
    <t>-284.25;95.17</t>
  </si>
  <si>
    <t>312.1;176.99998</t>
  </si>
  <si>
    <t>-339.39;37.53</t>
  </si>
  <si>
    <t>-120.28;108.08</t>
  </si>
  <si>
    <t>-220.8;97.11</t>
  </si>
  <si>
    <t>-225.28;-145.83</t>
  </si>
  <si>
    <t>SP_Ghost02_Static_6000_0</t>
  </si>
  <si>
    <t>6.5600004;77.43</t>
  </si>
  <si>
    <t>-29.4;164.2</t>
  </si>
  <si>
    <t>SP_Archer01_Static_8500_0</t>
  </si>
  <si>
    <t>-139.98;-18.06</t>
  </si>
  <si>
    <t>SP_LionBird_900_0</t>
  </si>
  <si>
    <t>-198.43;102.6</t>
  </si>
  <si>
    <t>-105.609985;-44.79</t>
  </si>
  <si>
    <t>SP_Canary_Random_Flock_4500_0</t>
  </si>
  <si>
    <t>-36.8;52.2</t>
  </si>
  <si>
    <t>-178.32;79.1</t>
  </si>
  <si>
    <t>-225;105.3</t>
  </si>
  <si>
    <t>-149;159</t>
  </si>
  <si>
    <t>-330;180.9</t>
  </si>
  <si>
    <t>SP_SpiderRed_12100_0</t>
  </si>
  <si>
    <t>-2.6;26.4</t>
  </si>
  <si>
    <t>-523.5;159.4</t>
  </si>
  <si>
    <t>-329.53;-143.73</t>
  </si>
  <si>
    <t>-326.03;24.92</t>
  </si>
  <si>
    <t>50.2;174.1</t>
  </si>
  <si>
    <t>SP_EnemyTier3_11000_0</t>
  </si>
  <si>
    <t>-177.9;115.7</t>
  </si>
  <si>
    <t>-427.02255;-161.32997</t>
  </si>
  <si>
    <t>-543.97;36.01</t>
  </si>
  <si>
    <t>-20.659973;131.68</t>
  </si>
  <si>
    <t>-509.12;40.8</t>
  </si>
  <si>
    <t>SP_Canary_Random_Flock_3000_0</t>
  </si>
  <si>
    <t>-194.87;-149.39</t>
  </si>
  <si>
    <t>-573.24;101.2</t>
  </si>
  <si>
    <t>-468.49;31.2</t>
  </si>
  <si>
    <t>-82.58002;18.33</t>
  </si>
  <si>
    <t>-57.1;147.7</t>
  </si>
  <si>
    <t>-309.85;24.49</t>
  </si>
  <si>
    <t>-443.29;47.14</t>
  </si>
  <si>
    <t>SP_SpiderRed_16000_0</t>
  </si>
  <si>
    <t>-178.14;35.87</t>
  </si>
  <si>
    <t>-269.88;-26.32</t>
  </si>
  <si>
    <t>-441.15;-234.16</t>
  </si>
  <si>
    <t>-268.01;-33.25</t>
  </si>
  <si>
    <t>-330.71;83.14</t>
  </si>
  <si>
    <t>-130.94;98.87</t>
  </si>
  <si>
    <t>-109.3;188.1</t>
  </si>
  <si>
    <t>-590.84;95.35</t>
  </si>
  <si>
    <t>-434;79.1</t>
  </si>
  <si>
    <t>-169.8;-0.6</t>
  </si>
  <si>
    <t>SP_Ghost01_6000_17000</t>
  </si>
  <si>
    <t>-29.8;50.4</t>
  </si>
  <si>
    <t>-125.27997;-22.27</t>
  </si>
  <si>
    <t>SP_BG_Dragon(7)</t>
  </si>
  <si>
    <t>-243.2;40.6</t>
  </si>
  <si>
    <t>SP_BG_Canary_Flock(42)</t>
  </si>
  <si>
    <t>-411.37;144.75</t>
  </si>
  <si>
    <t>-116.29;-37.8</t>
  </si>
  <si>
    <t>-526.7001;6</t>
  </si>
  <si>
    <t>-341.68;-68.49</t>
  </si>
  <si>
    <t>-535.9;-58.9</t>
  </si>
  <si>
    <t>-478.56;80.54</t>
  </si>
  <si>
    <t>-135.71;-72.1</t>
  </si>
  <si>
    <t>-481.68;56.89</t>
  </si>
  <si>
    <t>-316.8;43.9</t>
  </si>
  <si>
    <t>-218.44995;-62.97</t>
  </si>
  <si>
    <t>SP_Canary01_Flock_7000_0</t>
  </si>
  <si>
    <t>-173.09998;-92.2</t>
  </si>
  <si>
    <t>SP_Canary_Mix_Flock_0_35000</t>
  </si>
  <si>
    <t>-61.640015;77.31</t>
  </si>
  <si>
    <t>-198;111.2</t>
  </si>
  <si>
    <t>-484.5;61.87</t>
  </si>
  <si>
    <t>-605.2;-172.08</t>
  </si>
  <si>
    <t>-33.3;46.1</t>
  </si>
  <si>
    <t>-521.7999;108.2</t>
  </si>
  <si>
    <t>87.4;165</t>
  </si>
  <si>
    <t>SP_Horse_6300_0</t>
  </si>
  <si>
    <t>-38.58;4.5</t>
  </si>
  <si>
    <t>-243.27;90.98</t>
  </si>
  <si>
    <t>-528;-198.5</t>
  </si>
  <si>
    <t>141.20001;187.52</t>
  </si>
  <si>
    <t>SP_MineBig_Static_20000_0</t>
  </si>
  <si>
    <t>-51.3;111.5</t>
  </si>
  <si>
    <t>8.52;85.67</t>
  </si>
  <si>
    <t>-510.01;81.06</t>
  </si>
  <si>
    <t>-1212.87;-117.11</t>
  </si>
  <si>
    <t>-130.29999;146.52</t>
  </si>
  <si>
    <t>-424.72;83.51</t>
  </si>
  <si>
    <t>-265.29;74.73</t>
  </si>
  <si>
    <t>-116.59;10.03</t>
  </si>
  <si>
    <t>-130.97;-76.4</t>
  </si>
  <si>
    <t>-635.4;-191.5</t>
  </si>
  <si>
    <t>-106.9;159.4</t>
  </si>
  <si>
    <t>-596.02;-179.36</t>
  </si>
  <si>
    <t>-303.60004;138.7</t>
  </si>
  <si>
    <t>-366.92;91.56</t>
  </si>
  <si>
    <t>-376.57;53.12</t>
  </si>
  <si>
    <t>-498.2;-146.4</t>
  </si>
  <si>
    <t>-301.57;62.29</t>
  </si>
  <si>
    <t>-314.5;40.4</t>
  </si>
  <si>
    <t>-302.09;47.38</t>
  </si>
  <si>
    <t>SP_Villager01_0_22000</t>
  </si>
  <si>
    <t>-291.95;-9.79</t>
  </si>
  <si>
    <t>SP_Canary_Mix_Flock_0_23000</t>
  </si>
  <si>
    <t>-493.47998;141.91</t>
  </si>
  <si>
    <t>-514.06;83.67</t>
  </si>
  <si>
    <t>-517.52;3.19</t>
  </si>
  <si>
    <t>-542.84;50.03</t>
  </si>
  <si>
    <t>-91.8;182.1</t>
  </si>
  <si>
    <t>-362.44;-148.81</t>
  </si>
  <si>
    <t>SP_Canary_Random_Flock_0_16000</t>
  </si>
  <si>
    <t>-526.46;-13</t>
  </si>
  <si>
    <t>SP_EnemyTier4_25000_0</t>
  </si>
  <si>
    <t>-1.9;58.7</t>
  </si>
  <si>
    <t>SP_BG_Hawk(5)</t>
  </si>
  <si>
    <t>-244.6;75.77</t>
  </si>
  <si>
    <t>-440.56;-136.39</t>
  </si>
  <si>
    <t>SP_MineMedium_Static_12000_0</t>
  </si>
  <si>
    <t>-226.19;59.33</t>
  </si>
  <si>
    <t>246.57;242.8</t>
  </si>
  <si>
    <t>-220.22998;-140.29</t>
  </si>
  <si>
    <t>SP_Ghost02_4200_0</t>
  </si>
  <si>
    <t>-218.4;176.5</t>
  </si>
  <si>
    <t>-511.51;39.542</t>
  </si>
  <si>
    <t>SP_Piranha_8000_0</t>
  </si>
  <si>
    <t>-220.1;-158.63</t>
  </si>
  <si>
    <t>SP_EnemyTier0_1200_6900</t>
  </si>
  <si>
    <t>-14.7699585;126.81</t>
  </si>
  <si>
    <t>-379.74;56.09</t>
  </si>
  <si>
    <t>-428.57;28.8</t>
  </si>
  <si>
    <t>-90.52;40.65</t>
  </si>
  <si>
    <t>SP_SpiderSmall_0_26000</t>
  </si>
  <si>
    <t>-243.81;125.27</t>
  </si>
  <si>
    <t>-363.7;59.38</t>
  </si>
  <si>
    <t>SP_BG_Canary(22)</t>
  </si>
  <si>
    <t>87.78;122.5</t>
  </si>
  <si>
    <t>-566.01;7.72</t>
  </si>
  <si>
    <t>-431.12;50.98</t>
  </si>
  <si>
    <t>-208.3;157.8</t>
  </si>
  <si>
    <t>-109.05;8.32</t>
  </si>
  <si>
    <t>SP_Piranha_10000_0</t>
  </si>
  <si>
    <t>-283.89996;-202.2</t>
  </si>
  <si>
    <t>-202.16998;-58.19</t>
  </si>
  <si>
    <t>-7.39;103.98</t>
  </si>
  <si>
    <t>-120.7;18.7</t>
  </si>
  <si>
    <t>-460.05;65.98</t>
  </si>
  <si>
    <t>SP_Villager01_0_27000</t>
  </si>
  <si>
    <t>-426.78;42.19</t>
  </si>
  <si>
    <t>-28.61;4.5</t>
  </si>
  <si>
    <t>-504.9;158.2</t>
  </si>
  <si>
    <t>-410.3;12.8</t>
  </si>
  <si>
    <t>-112.6;78.57</t>
  </si>
  <si>
    <t>260.97;228.5</t>
  </si>
  <si>
    <t>SP_MineMedium_Static_17000_0</t>
  </si>
  <si>
    <t>-157.59998;-40.5</t>
  </si>
  <si>
    <t>-472.6;126.2</t>
  </si>
  <si>
    <t>-202.8;159.4</t>
  </si>
  <si>
    <t>SP_BG_Canary(17)</t>
  </si>
  <si>
    <t>10;71.8</t>
  </si>
  <si>
    <t>-533.19;169.7</t>
  </si>
  <si>
    <t>SP_SpiderGreenTurret_7000_0</t>
  </si>
  <si>
    <t>-261.44;-36.81</t>
  </si>
  <si>
    <t>-288.7;-73.5</t>
  </si>
  <si>
    <t>-111.94;-17.47</t>
  </si>
  <si>
    <t>-204.5;109.8</t>
  </si>
  <si>
    <t>-426.5;-16.5</t>
  </si>
  <si>
    <t>-294.1;6.5</t>
  </si>
  <si>
    <t>-148;-70.16</t>
  </si>
  <si>
    <t>SP_MineBig_15500_0</t>
  </si>
  <si>
    <t>-463.3;40.6</t>
  </si>
  <si>
    <t>168.4;16.6</t>
  </si>
  <si>
    <t>-273.61;27.16</t>
  </si>
  <si>
    <t>-171.21997;-95.21</t>
  </si>
  <si>
    <t>-236.53;29.39</t>
  </si>
  <si>
    <t>-364.9;43.2</t>
  </si>
  <si>
    <t>-661.65;-107.41</t>
  </si>
  <si>
    <t>-101.37;88.19</t>
  </si>
  <si>
    <t>-377.81;82.53</t>
  </si>
  <si>
    <t>-643.8;-196</t>
  </si>
  <si>
    <t>SP_BG_Canary_Flock(50)</t>
  </si>
  <si>
    <t>-444;139.95</t>
  </si>
  <si>
    <t>243.5;228.1</t>
  </si>
  <si>
    <t>-256.7;-194</t>
  </si>
  <si>
    <t>-589.2;21.4</t>
  </si>
  <si>
    <t>SP_Worker_Mix_7000_0</t>
  </si>
  <si>
    <t>-358.12;160.5</t>
  </si>
  <si>
    <t>-433.84998;100.38</t>
  </si>
  <si>
    <t>-344.65;87.14</t>
  </si>
  <si>
    <t>-48.55;54.41</t>
  </si>
  <si>
    <t>-590.83997;95.35</t>
  </si>
  <si>
    <t>-551.09;60</t>
  </si>
  <si>
    <t>-156.1;-3.3</t>
  </si>
  <si>
    <t>-277.9;72.3</t>
  </si>
  <si>
    <t>-294.21;52.43</t>
  </si>
  <si>
    <t>-367.48;44.42</t>
  </si>
  <si>
    <t>SP_BG_Canary_Flock(9)</t>
  </si>
  <si>
    <t>-175.55;63.5</t>
  </si>
  <si>
    <t>-296.92004;-9.79</t>
  </si>
  <si>
    <t>-485.5;62.7</t>
  </si>
  <si>
    <t>-433.45;146.33</t>
  </si>
  <si>
    <t>-301.3;-23.4</t>
  </si>
  <si>
    <t>17.43;167.96</t>
  </si>
  <si>
    <t>204.30002;225.7</t>
  </si>
  <si>
    <t>-443.21;85.73</t>
  </si>
  <si>
    <t>-1179.72;-108.82</t>
  </si>
  <si>
    <t>-462.3;-83.1</t>
  </si>
  <si>
    <t>SP_MineBig_Static_40000_0</t>
  </si>
  <si>
    <t>-61.9;86.5</t>
  </si>
  <si>
    <t>-129.4;193.5</t>
  </si>
  <si>
    <t>SP_BG_Canary_Flock(34)</t>
  </si>
  <si>
    <t>-208.25;121.27</t>
  </si>
  <si>
    <t>-261.71;64.6</t>
  </si>
  <si>
    <t>-47.30017;200.8</t>
  </si>
  <si>
    <t>-409.07;-165.22</t>
  </si>
  <si>
    <t>-520.2001;82</t>
  </si>
  <si>
    <t>-80.4;32.9</t>
  </si>
  <si>
    <t>-473.7;-30.27</t>
  </si>
  <si>
    <t>-67.92;66.15</t>
  </si>
  <si>
    <t>-480.31;56.710003</t>
  </si>
  <si>
    <t>-31.37;85.96</t>
  </si>
  <si>
    <t>-226.90002;63.9</t>
  </si>
  <si>
    <t>-452.27;124.09</t>
  </si>
  <si>
    <t>SP_BG_Canary(32)</t>
  </si>
  <si>
    <t>359;48.8</t>
  </si>
  <si>
    <t>-59.67;105.9</t>
  </si>
  <si>
    <t>-493.1;27</t>
  </si>
  <si>
    <t>-240.72;118.34</t>
  </si>
  <si>
    <t>-106.44;37.52</t>
  </si>
  <si>
    <t>355.9;223.4</t>
  </si>
  <si>
    <t>SP_DrunkenMan_0_8000</t>
  </si>
  <si>
    <t>-300.98;24.99</t>
  </si>
  <si>
    <t>SP_Ghost02_4000_0</t>
  </si>
  <si>
    <t>-64.45;59.9</t>
  </si>
  <si>
    <t>-271.52002;11.14</t>
  </si>
  <si>
    <t>44;199.68</t>
  </si>
  <si>
    <t>-304.34;86.95</t>
  </si>
  <si>
    <t>-449.6;171.9</t>
  </si>
  <si>
    <t>-241.8;96.87</t>
  </si>
  <si>
    <t>-208.41998;-38.47</t>
  </si>
  <si>
    <t>-307.13;-9.91</t>
  </si>
  <si>
    <t>-519.99;-51.82</t>
  </si>
  <si>
    <t>-47.98;128.04</t>
  </si>
  <si>
    <t>-190.19995;-90.2</t>
  </si>
  <si>
    <t>-321.75146;20.822514</t>
  </si>
  <si>
    <t>-484;73.8</t>
  </si>
  <si>
    <t>-62.7;149.9</t>
  </si>
  <si>
    <t>-440.63;-75.03</t>
  </si>
  <si>
    <t>-387.72;126.1</t>
  </si>
  <si>
    <t>-193.58997;-112.28</t>
  </si>
  <si>
    <t>SP_SpiderRed_2800_0</t>
  </si>
  <si>
    <t>-0.4;40.7</t>
  </si>
  <si>
    <t>SP_Archer01_Static_17000_0</t>
  </si>
  <si>
    <t>-209.70001;29.79</t>
  </si>
  <si>
    <t>-70.18;114.44</t>
  </si>
  <si>
    <t>-166.6;-187.8</t>
  </si>
  <si>
    <t>-494.51;84.35</t>
  </si>
  <si>
    <t>SP_BatBig_Flock_7500_0</t>
  </si>
  <si>
    <t>-537.71;-35.01</t>
  </si>
  <si>
    <t>-331.83;-55.17</t>
  </si>
  <si>
    <t>207.90002;225.7</t>
  </si>
  <si>
    <t>-236.32;100.43</t>
  </si>
  <si>
    <t>-489.94;35.07</t>
  </si>
  <si>
    <t>-590.56;99.39</t>
  </si>
  <si>
    <t>SP_Ghost03_Static_24000_0</t>
  </si>
  <si>
    <t>-287.21;-66.29</t>
  </si>
  <si>
    <t>-236;71.4</t>
  </si>
  <si>
    <t>SP_Ghost01_Static_3500_0</t>
  </si>
  <si>
    <t>-272.4;85</t>
  </si>
  <si>
    <t>SP_witch_40000_0</t>
  </si>
  <si>
    <t>-409.1;-49.6</t>
  </si>
  <si>
    <t>-437.89;116.35</t>
  </si>
  <si>
    <t>118.9;197.8</t>
  </si>
  <si>
    <t>-43.88;106.3</t>
  </si>
  <si>
    <t>-97.03;61.74</t>
  </si>
  <si>
    <t>-384.7;39.96</t>
  </si>
  <si>
    <t>-203.69995;-89.5</t>
  </si>
  <si>
    <t>SP_Canary_Mix_Flock_27000_0</t>
  </si>
  <si>
    <t>-346.99;-14.23</t>
  </si>
  <si>
    <t>-367.08;-41.09</t>
  </si>
  <si>
    <t>-290.1;-107.38</t>
  </si>
  <si>
    <t>SP_Canary_Random_Flock_0_23000</t>
  </si>
  <si>
    <t>-582.5;92.8</t>
  </si>
  <si>
    <t>-145.6;126.5</t>
  </si>
  <si>
    <t>-6.3;17.3</t>
  </si>
  <si>
    <t>-494.29;-156.3</t>
  </si>
  <si>
    <t>-414.7;7.3</t>
  </si>
  <si>
    <t>SP_BG_Canary_Flock(77)</t>
  </si>
  <si>
    <t>347.2;93</t>
  </si>
  <si>
    <t>-608.05;-70.61</t>
  </si>
  <si>
    <t>-470;192.8</t>
  </si>
  <si>
    <t>-387.40002;49.5</t>
  </si>
  <si>
    <t>-209.6;15.97</t>
  </si>
  <si>
    <t>-130.73;5.56</t>
  </si>
  <si>
    <t>-464;135.2</t>
  </si>
  <si>
    <t>-337.54;115.53</t>
  </si>
  <si>
    <t>-218.28;-133.07</t>
  </si>
  <si>
    <t>SP_Archer02_2600_0</t>
  </si>
  <si>
    <t>-74.3;4.5</t>
  </si>
  <si>
    <t>-257.84;119.04</t>
  </si>
  <si>
    <t>-258.2;-44.55</t>
  </si>
  <si>
    <t>SP_Sheep_2800_0</t>
  </si>
  <si>
    <t>-267.2;-10.43</t>
  </si>
  <si>
    <t>-234.5;180.9</t>
  </si>
  <si>
    <t>SP_Ghost01_14000_0</t>
  </si>
  <si>
    <t>-474;-45.62</t>
  </si>
  <si>
    <t>SP_BG_Canary_Flock(41)</t>
  </si>
  <si>
    <t>-184.4;105</t>
  </si>
  <si>
    <t>-150.69995;-107.29</t>
  </si>
  <si>
    <t>SP_BG_Canary_Flock(25)</t>
  </si>
  <si>
    <t>-336.5;59.2</t>
  </si>
  <si>
    <t>-465.94;-227.86</t>
  </si>
  <si>
    <t>-377.69995;-216.2</t>
  </si>
  <si>
    <t>-499.98;10.94</t>
  </si>
  <si>
    <t>-415.97;75.08</t>
  </si>
  <si>
    <t>-404.21;16.65</t>
  </si>
  <si>
    <t>-97.19;103.58</t>
  </si>
  <si>
    <t>-454.56003;40.7</t>
  </si>
  <si>
    <t>-38.71;136.68</t>
  </si>
  <si>
    <t>-289.84;129.64</t>
  </si>
  <si>
    <t>-96.25;-58.62</t>
  </si>
  <si>
    <t>-72.39996;-126.6</t>
  </si>
  <si>
    <t>-496;-195.5</t>
  </si>
  <si>
    <t>327.9;166.7</t>
  </si>
  <si>
    <t>-436.06;27.49</t>
  </si>
  <si>
    <t>-118.7;-9.800003</t>
  </si>
  <si>
    <t>-385.44998;61.87</t>
  </si>
  <si>
    <t>-321.51;62.14</t>
  </si>
  <si>
    <t>-134.9;-172.1</t>
  </si>
  <si>
    <t>-321.46;-89.88</t>
  </si>
  <si>
    <t>67.2;188.72</t>
  </si>
  <si>
    <t>115;240.6</t>
  </si>
  <si>
    <t>11.81;81.64</t>
  </si>
  <si>
    <t>-385.4;168.4</t>
  </si>
  <si>
    <t>-352.23;-34.27</t>
  </si>
  <si>
    <t>-265.3;19.8</t>
  </si>
  <si>
    <t>-419.57;-10.12</t>
  </si>
  <si>
    <t>-301.23;9.68</t>
  </si>
  <si>
    <t>-549.57;-84.39</t>
  </si>
  <si>
    <t>-465.2;-64.04</t>
  </si>
  <si>
    <t>1.23;117.21</t>
  </si>
  <si>
    <t>-478.92;77.68</t>
  </si>
  <si>
    <t>SP_Canary03_Flock_0_15000</t>
  </si>
  <si>
    <t>-299.8;20.68</t>
  </si>
  <si>
    <t>SP_Ghost02_Static_2800_0</t>
  </si>
  <si>
    <t>-1.71;90.46</t>
  </si>
  <si>
    <t>129.4;159.4</t>
  </si>
  <si>
    <t>-366.73;-27.68</t>
  </si>
  <si>
    <t>260;248.98</t>
  </si>
  <si>
    <t>-298;30.3</t>
  </si>
  <si>
    <t>-210.41;51.99</t>
  </si>
  <si>
    <t>-176.68;29.76</t>
  </si>
  <si>
    <t>-209.6;19.9</t>
  </si>
  <si>
    <t>-69.3;159.4</t>
  </si>
  <si>
    <t>-121.96;-60</t>
  </si>
  <si>
    <t>-355;-191.3</t>
  </si>
  <si>
    <t>-168.45001;-62.98</t>
  </si>
  <si>
    <t>-87.07001;84.99</t>
  </si>
  <si>
    <t>-295.4;-137.3</t>
  </si>
  <si>
    <t>-504.42;46.89</t>
  </si>
  <si>
    <t>-149.7;53.8</t>
  </si>
  <si>
    <t>SP_Canary_Random_Flock_0_15000</t>
  </si>
  <si>
    <t>-499.11;77.22</t>
  </si>
  <si>
    <t>SP_SpiderSmallTurret_6000_0</t>
  </si>
  <si>
    <t>-486.03;-66.17</t>
  </si>
  <si>
    <t>-391.48;8.9</t>
  </si>
  <si>
    <t>SP_EnemyTier2_9500_0</t>
  </si>
  <si>
    <t>-284.68;17.45</t>
  </si>
  <si>
    <t>-148.1;110.2</t>
  </si>
  <si>
    <t>-259.1;32.3</t>
  </si>
  <si>
    <t>-363.69995;-229.6</t>
  </si>
  <si>
    <t>SP_BG_Canary(19)</t>
  </si>
  <si>
    <t>143.08;135.6</t>
  </si>
  <si>
    <t>-211.04;122.96</t>
  </si>
  <si>
    <t>-166.63;36.91</t>
  </si>
  <si>
    <t>SP_BG_Canary_Flock(1)</t>
  </si>
  <si>
    <t>-242.6;118.3</t>
  </si>
  <si>
    <t>-248.31;29.32</t>
  </si>
  <si>
    <t>SP_BG_Canary(24)</t>
  </si>
  <si>
    <t>-536.5;111.79</t>
  </si>
  <si>
    <t>-532.34;128.43</t>
  </si>
  <si>
    <t>-1184;-127.6</t>
  </si>
  <si>
    <t>SP_witch_15000_0</t>
  </si>
  <si>
    <t>-295.1;49.4</t>
  </si>
  <si>
    <t>-401.44;-64.28</t>
  </si>
  <si>
    <t>-327.12;110.23</t>
  </si>
  <si>
    <t>-536.39;-10.07</t>
  </si>
  <si>
    <t>-502.37;26.51</t>
  </si>
  <si>
    <t>-369.24;52.51</t>
  </si>
  <si>
    <t>-417.06;62.05</t>
  </si>
  <si>
    <t>-296.23;116.27</t>
  </si>
  <si>
    <t>-50.4;61.8</t>
  </si>
  <si>
    <t>-501.63;95.9</t>
  </si>
  <si>
    <t>-33.965134;106.411285</t>
  </si>
  <si>
    <t>-390.37;-61.13</t>
  </si>
  <si>
    <t>-303.89;16.29</t>
  </si>
  <si>
    <t>-103.71997;-58.36</t>
  </si>
  <si>
    <t>-175.8;159.4</t>
  </si>
  <si>
    <t>-435.9;-56.32</t>
  </si>
  <si>
    <t>SP_MineBig_Static_45000_0</t>
  </si>
  <si>
    <t>-54.4;94.9</t>
  </si>
  <si>
    <t>-319.09998;47.53</t>
  </si>
  <si>
    <t>-275.9;37.6</t>
  </si>
  <si>
    <t>-489.73004;55.81</t>
  </si>
  <si>
    <t>-401.32;142.93</t>
  </si>
  <si>
    <t>-239.3;159</t>
  </si>
  <si>
    <t>-525.35;142.95</t>
  </si>
  <si>
    <t>-75;55.01</t>
  </si>
  <si>
    <t>-173.12;-102.52</t>
  </si>
  <si>
    <t>-280.2;-23.92</t>
  </si>
  <si>
    <t>SP_Canary04_Flock_0_27000</t>
  </si>
  <si>
    <t>-283.80002;40.9</t>
  </si>
  <si>
    <t>-212.21;101.8</t>
  </si>
  <si>
    <t>-394.67;24.54</t>
  </si>
  <si>
    <t>-448.9;-218.5</t>
  </si>
  <si>
    <t>-276.89;-156.65</t>
  </si>
  <si>
    <t>-58.119995;100.76</t>
  </si>
  <si>
    <t>-447.7;36.4</t>
  </si>
  <si>
    <t>-553.58;-58.58</t>
  </si>
  <si>
    <t>-22.6;14.5</t>
  </si>
  <si>
    <t>-210.28;109.74</t>
  </si>
  <si>
    <t>SP_BG_Canary_Flock(18)</t>
  </si>
  <si>
    <t>-311.2;3</t>
  </si>
  <si>
    <t>-460.62;63.19</t>
  </si>
  <si>
    <t>-266.1;68.1</t>
  </si>
  <si>
    <t>SP_DrunkenMan_9000_0</t>
  </si>
  <si>
    <t>-302.61;43.5</t>
  </si>
  <si>
    <t>120.98999;163.72</t>
  </si>
  <si>
    <t>-403.65;-61.05</t>
  </si>
  <si>
    <t>-526.04;-84.51</t>
  </si>
  <si>
    <t>-531.9;51.25</t>
  </si>
  <si>
    <t>-497.3;92</t>
  </si>
  <si>
    <t>SP_BG_Canary_Flock(90)</t>
  </si>
  <si>
    <t>187.4;140.4</t>
  </si>
  <si>
    <t>-175.5;158.4</t>
  </si>
  <si>
    <t>-251.5;58.9</t>
  </si>
  <si>
    <t>-544.73;-59.6</t>
  </si>
  <si>
    <t>-648.94;-196.79</t>
  </si>
  <si>
    <t>-94.81995;-54.42</t>
  </si>
  <si>
    <t>-369.8;63</t>
  </si>
  <si>
    <t>-233.84;60.21</t>
  </si>
  <si>
    <t>-360.39996;-213.4</t>
  </si>
  <si>
    <t>-216.39996;-193.4</t>
  </si>
  <si>
    <t>-128.96;115.69</t>
  </si>
  <si>
    <t>292.4;215.3</t>
  </si>
  <si>
    <t>132.78;217.75</t>
  </si>
  <si>
    <t>-395.9;130.3</t>
  </si>
  <si>
    <t>-423.5;42.38</t>
  </si>
  <si>
    <t>-1166.4;-103.9</t>
  </si>
  <si>
    <t>-482.2;-193.3</t>
  </si>
  <si>
    <t>-22.89;110.42</t>
  </si>
  <si>
    <t>-429.52;-72.27</t>
  </si>
  <si>
    <t>-556.67;117.42</t>
  </si>
  <si>
    <t>-444.6;163.5</t>
  </si>
  <si>
    <t>SP_Canary_Mix_Flock_0_14000</t>
  </si>
  <si>
    <t>-363.83;-44.39</t>
  </si>
  <si>
    <t>-524;48.4</t>
  </si>
  <si>
    <t>-579.11;83.64</t>
  </si>
  <si>
    <t>-490.09;-7.2</t>
  </si>
  <si>
    <t>-135.08;-88.17</t>
  </si>
  <si>
    <t>-492.1;119.62</t>
  </si>
  <si>
    <t>-254.85;131.98</t>
  </si>
  <si>
    <t>-548.3;111.06</t>
  </si>
  <si>
    <t>-232.73;-13.32</t>
  </si>
  <si>
    <t>362.37;220.55</t>
  </si>
  <si>
    <t>-345.37;-54.63</t>
  </si>
  <si>
    <t>-279.95;-36.27</t>
  </si>
  <si>
    <t>-202.65;46.7</t>
  </si>
  <si>
    <t>55.2;204.7</t>
  </si>
  <si>
    <t>-388.58;105.86</t>
  </si>
  <si>
    <t>-392.02;-35.86</t>
  </si>
  <si>
    <t>330.30002;208.6</t>
  </si>
  <si>
    <t>-121.44;10.7</t>
  </si>
  <si>
    <t>-540.8;56.8</t>
  </si>
  <si>
    <t>-28.97;55.42</t>
  </si>
  <si>
    <t>-172.82;50.24</t>
  </si>
  <si>
    <t>-291;136.3</t>
  </si>
  <si>
    <t>SP_MineBig_Static_15000_0</t>
  </si>
  <si>
    <t>-254.1;74.7</t>
  </si>
  <si>
    <t>-459.61;-217.17</t>
  </si>
  <si>
    <t>SP_EnemyTier4_17000_0</t>
  </si>
  <si>
    <t>-253.79999;75.3</t>
  </si>
  <si>
    <t>-185.03;23.41</t>
  </si>
  <si>
    <t>SP_BG_Canary_Flock(94)</t>
  </si>
  <si>
    <t>-149.3;125.5</t>
  </si>
  <si>
    <t>-84.8;156</t>
  </si>
  <si>
    <t>-285.20004;200.8</t>
  </si>
  <si>
    <t>-268.36;-34.91</t>
  </si>
  <si>
    <t>-480.92;78.25</t>
  </si>
  <si>
    <t>-160.02997;-33.93</t>
  </si>
  <si>
    <t>-515.8;-58.4</t>
  </si>
  <si>
    <t>-307.54;24.49</t>
  </si>
  <si>
    <t>-169.36;45.12</t>
  </si>
  <si>
    <t>-351.3;55.97</t>
  </si>
  <si>
    <t>-403.59;-163.37</t>
  </si>
  <si>
    <t>320.90002;188.8</t>
  </si>
  <si>
    <t>-1173.76;-109.12</t>
  </si>
  <si>
    <t>-525.59;-28</t>
  </si>
  <si>
    <t>-274.4;156</t>
  </si>
  <si>
    <t>-300.9;-154.07996</t>
  </si>
  <si>
    <t>-150;110.5</t>
  </si>
  <si>
    <t>SP_EnemyTier0_0_6900</t>
  </si>
  <si>
    <t>-19.589966;129.3</t>
  </si>
  <si>
    <t>-42.4;45.3</t>
  </si>
  <si>
    <t>-502.1;124</t>
  </si>
  <si>
    <t>-154.73999;-74.48</t>
  </si>
  <si>
    <t>-276.13;45.33</t>
  </si>
  <si>
    <t>SP_Sheep_0_25000</t>
  </si>
  <si>
    <t>-424.25;41.96</t>
  </si>
  <si>
    <t>-170.32;29.9</t>
  </si>
  <si>
    <t>-132.68;64.48</t>
  </si>
  <si>
    <t>SP_Crow_Flock_0_20000</t>
  </si>
  <si>
    <t>-288.7;81.5</t>
  </si>
  <si>
    <t>-475.94;107.2</t>
  </si>
  <si>
    <t>-365.52;34.32</t>
  </si>
  <si>
    <t>-361.6;132.77</t>
  </si>
  <si>
    <t>SP_SpiderSmallTurret_0_14000</t>
  </si>
  <si>
    <t>-527.25;-51.46</t>
  </si>
  <si>
    <t>SP_GoodJunkBottle_14000_0</t>
  </si>
  <si>
    <t>-503.9;-187.71</t>
  </si>
  <si>
    <t>SP_BG_Canary_Flock(6)</t>
  </si>
  <si>
    <t>384.7;91.6</t>
  </si>
  <si>
    <t>-331.20996;2.42</t>
  </si>
  <si>
    <t>-517.5;-153.31</t>
  </si>
  <si>
    <t>-264.61;39.09</t>
  </si>
  <si>
    <t>-385.85;137.13</t>
  </si>
  <si>
    <t>-178.89001;53.37</t>
  </si>
  <si>
    <t>-428.9713;-23.50378</t>
  </si>
  <si>
    <t>SP_Archer02_17000_0</t>
  </si>
  <si>
    <t>-293.25;25.6</t>
  </si>
  <si>
    <t>-241.05;-166.3</t>
  </si>
  <si>
    <t>-155.18;37.17</t>
  </si>
  <si>
    <t>-162.39996;-97.01</t>
  </si>
  <si>
    <t>-470.7;162.1</t>
  </si>
  <si>
    <t>-1210.64;-121.55</t>
  </si>
  <si>
    <t>-185.3;111.7</t>
  </si>
  <si>
    <t>-447.48;-47.74</t>
  </si>
  <si>
    <t>SP_BG_Canary_Flock(21)</t>
  </si>
  <si>
    <t>-164.3;109.4</t>
  </si>
  <si>
    <t>-237.3;144</t>
  </si>
  <si>
    <t>-413.6;147</t>
  </si>
  <si>
    <t>505.31;87.71</t>
  </si>
  <si>
    <t>-315.4;144.6</t>
  </si>
  <si>
    <t>-437.48;-39.84</t>
  </si>
  <si>
    <t>-256.94;60.85</t>
  </si>
  <si>
    <t>-407.43;75.24</t>
  </si>
  <si>
    <t>SP_Canary_Mix_Flock_8000_0</t>
  </si>
  <si>
    <t>-459.01;103.91</t>
  </si>
  <si>
    <t>-629.8;-112.6</t>
  </si>
  <si>
    <t>-497;-7.93</t>
  </si>
  <si>
    <t>-211.16;17.64</t>
  </si>
  <si>
    <t>SP_GoodWitch_0_15000</t>
  </si>
  <si>
    <t>-375.7;-68.93</t>
  </si>
  <si>
    <t>SP_Troll_22000_0</t>
  </si>
  <si>
    <t>-249.9;108.9</t>
  </si>
  <si>
    <t>SP_Archer01_15000_0</t>
  </si>
  <si>
    <t>-456.33;42.07</t>
  </si>
  <si>
    <t>-426.6;119.87</t>
  </si>
  <si>
    <t>-581.3;31.2</t>
  </si>
  <si>
    <t>-258.09;111.06</t>
  </si>
  <si>
    <t>-576.84;106.48</t>
  </si>
  <si>
    <t>-162.37;35.48</t>
  </si>
  <si>
    <t>-517.5;75.8</t>
  </si>
  <si>
    <t>-309.55;69.1</t>
  </si>
  <si>
    <t>-543.2;-165.3</t>
  </si>
  <si>
    <t>364.7;167.5</t>
  </si>
  <si>
    <t>-361.89;73.61</t>
  </si>
  <si>
    <t>SP_SpiderGreenTurret_9500_0</t>
  </si>
  <si>
    <t>-520.71;-58.05</t>
  </si>
  <si>
    <t>325.08;188.7</t>
  </si>
  <si>
    <t>-190.59998;111.4</t>
  </si>
  <si>
    <t>121.06;217.75</t>
  </si>
  <si>
    <t>-452.71;56.54</t>
  </si>
  <si>
    <t>-611.13;-121.18</t>
  </si>
  <si>
    <t>-1220.26;-114.33</t>
  </si>
  <si>
    <t>SP_EnemyTier0_2900_0</t>
  </si>
  <si>
    <t>-257;24</t>
  </si>
  <si>
    <t>-10.73;95.48</t>
  </si>
  <si>
    <t>SP_SpiderSmall_0_23000</t>
  </si>
  <si>
    <t>-423.43;82.85</t>
  </si>
  <si>
    <t>-230.73999;-63.1</t>
  </si>
  <si>
    <t>-225.83;38.71</t>
  </si>
  <si>
    <t>-533.67;18.49</t>
  </si>
  <si>
    <t>-586.06;-111.9</t>
  </si>
  <si>
    <t>-260.2;95.4</t>
  </si>
  <si>
    <t>-183.70001;147.71</t>
  </si>
  <si>
    <t>-174.87;94.49</t>
  </si>
  <si>
    <t>-290.1;196.90001</t>
  </si>
  <si>
    <t>0.5;168.2</t>
  </si>
  <si>
    <t>-196.25995;-55.23</t>
  </si>
  <si>
    <t>-540.36;123.74</t>
  </si>
  <si>
    <t>180.9;205.1</t>
  </si>
  <si>
    <t>-389;117.9</t>
  </si>
  <si>
    <t>284.64;74.939995</t>
  </si>
  <si>
    <t>1.02;67.31</t>
  </si>
  <si>
    <t>-537.46;88.1</t>
  </si>
  <si>
    <t>-202.59998;57.7</t>
  </si>
  <si>
    <t>-204.1;69.2</t>
  </si>
  <si>
    <t>SP_Villager01_Static_0_4000</t>
  </si>
  <si>
    <t>-388.08;55.82</t>
  </si>
  <si>
    <t>SP_MineBig_26000_0</t>
  </si>
  <si>
    <t>-527.1;-2</t>
  </si>
  <si>
    <t>-495.5;80.8</t>
  </si>
  <si>
    <t>-67.02002;31.75</t>
  </si>
  <si>
    <t>-490.63;-228.45</t>
  </si>
  <si>
    <t>-247.03;52.63</t>
  </si>
  <si>
    <t>-297.42;-122.45</t>
  </si>
  <si>
    <t>SP_Vulture_28000_0</t>
  </si>
  <si>
    <t>-337.56;-46.45</t>
  </si>
  <si>
    <t>-615.6;-209.4</t>
  </si>
  <si>
    <t>-472.34;-268.88</t>
  </si>
  <si>
    <t>SP_BG_Canary(31)</t>
  </si>
  <si>
    <t>249.9;105.9</t>
  </si>
  <si>
    <t>208.9;146.7</t>
  </si>
  <si>
    <t>-388.17;103.01</t>
  </si>
  <si>
    <t>-238.5;9.11</t>
  </si>
  <si>
    <t>-509.26;-83.77</t>
  </si>
  <si>
    <t>SP_EnemyTier3_16250_0</t>
  </si>
  <si>
    <t>-261.2;80.9</t>
  </si>
  <si>
    <t>-258.7;133.4</t>
  </si>
  <si>
    <t>-505.8;-185.11</t>
  </si>
  <si>
    <t>-3.2999878;120.8</t>
  </si>
  <si>
    <t>SP_BG_Hawk(8)</t>
  </si>
  <si>
    <t>59.9;141.9</t>
  </si>
  <si>
    <t>-195.78998;135.94</t>
  </si>
  <si>
    <t>-224.1;1.6</t>
  </si>
  <si>
    <t>SP_BatBig_Flock_6750_0</t>
  </si>
  <si>
    <t>-249.3;-66</t>
  </si>
  <si>
    <t>-447.77;55.57</t>
  </si>
  <si>
    <t>-7.54;45.19</t>
  </si>
  <si>
    <t>-116.04;-58.92</t>
  </si>
  <si>
    <t>-378.21;64.28</t>
  </si>
  <si>
    <t>-1.6;216.6</t>
  </si>
  <si>
    <t>-491.6;-33.34</t>
  </si>
  <si>
    <t>-296.7;85.7</t>
  </si>
  <si>
    <t>-297.61;24.92</t>
  </si>
  <si>
    <t>-636.94;-184.26</t>
  </si>
  <si>
    <t>-304.98;62.6</t>
  </si>
  <si>
    <t>99.06;217.75</t>
  </si>
  <si>
    <t>-371.00006;40.1</t>
  </si>
  <si>
    <t>-176.25;20.65</t>
  </si>
  <si>
    <t>SP_Canary02_Flock_0_15000</t>
  </si>
  <si>
    <t>-90.900024;-46.46</t>
  </si>
  <si>
    <t>-607.9;-78.7</t>
  </si>
  <si>
    <t>SP_FairyBig_1200_0</t>
  </si>
  <si>
    <t>-154;116</t>
  </si>
  <si>
    <t>-449.5;189.2</t>
  </si>
  <si>
    <t>SP_Worker_Mix_6000_0</t>
  </si>
  <si>
    <t>-387.14;112.8</t>
  </si>
  <si>
    <t>SP_BG_Canary(23)</t>
  </si>
  <si>
    <t>132.2;113.3</t>
  </si>
  <si>
    <t>121.7;240.6</t>
  </si>
  <si>
    <t>SP_Ghost03_18000_0</t>
  </si>
  <si>
    <t>-98.1;75</t>
  </si>
  <si>
    <t>271.90002;228.5</t>
  </si>
  <si>
    <t>SP_BG_Hawk(6)</t>
  </si>
  <si>
    <t>-487.5;149.3</t>
  </si>
  <si>
    <t>-538.5;-178.3</t>
  </si>
  <si>
    <t>306.1;237.8</t>
  </si>
  <si>
    <t>SP_SpiderGreenTurret_7500_0</t>
  </si>
  <si>
    <t>-323.2;-42.18</t>
  </si>
  <si>
    <t>-477.63;78.61</t>
  </si>
  <si>
    <t>-229.8;111.3</t>
  </si>
  <si>
    <t>-506.5;167.9</t>
  </si>
  <si>
    <t>SP_Canary01_Flock_0_17000</t>
  </si>
  <si>
    <t>-454.85;0.53</t>
  </si>
  <si>
    <t>-620.2;-209.4</t>
  </si>
  <si>
    <t>-428.87;15.9</t>
  </si>
  <si>
    <t>-550.94;-84.3</t>
  </si>
  <si>
    <t>-217.18;-124.4</t>
  </si>
  <si>
    <t>SP_Sheep_0_20000</t>
  </si>
  <si>
    <t>-185.41;-14</t>
  </si>
  <si>
    <t>4.1;176.5</t>
  </si>
  <si>
    <t>-275.38;58.12</t>
  </si>
  <si>
    <t>-1186.3;-90.1</t>
  </si>
  <si>
    <t>-511.1;68.7</t>
  </si>
  <si>
    <t>SP_MineMedium_Static_8100_0</t>
  </si>
  <si>
    <t>-82.67;52.73</t>
  </si>
  <si>
    <t>-501.90002;62.2</t>
  </si>
  <si>
    <t>-514.37;56.84</t>
  </si>
  <si>
    <t>-296.48;33.09</t>
  </si>
  <si>
    <t>-136.3;89.4</t>
  </si>
  <si>
    <t>212.20001;225.7</t>
  </si>
  <si>
    <t>SP_BG_Canary_Flock(4)</t>
  </si>
  <si>
    <t>137.4;111.9</t>
  </si>
  <si>
    <t>-206.24;72.09</t>
  </si>
  <si>
    <t>331.2;188.3</t>
  </si>
  <si>
    <t>-462.81;95.6</t>
  </si>
  <si>
    <t>-492.8;128.8</t>
  </si>
  <si>
    <t>-425.8;165.5</t>
  </si>
  <si>
    <t>-624.2;-209.4</t>
  </si>
  <si>
    <t>-308.46;92.4</t>
  </si>
  <si>
    <t>SP_Canary01_Flock_4000_0</t>
  </si>
  <si>
    <t>-30.140015;120.4</t>
  </si>
  <si>
    <t>-532.81;-63.61</t>
  </si>
  <si>
    <t>-11.7;201.80002</t>
  </si>
  <si>
    <t>-152.2;100.5</t>
  </si>
  <si>
    <t>SP_BG_Canary_Flock(39)</t>
  </si>
  <si>
    <t>-547.9;80.2</t>
  </si>
  <si>
    <t>-4.85;86.63</t>
  </si>
  <si>
    <t>-79.18;38.02</t>
  </si>
  <si>
    <t>SP_SeatVillager_2000_0</t>
  </si>
  <si>
    <t>-204.53;98</t>
  </si>
  <si>
    <t>-135.19;-83.9</t>
  </si>
  <si>
    <t>SP_BG_Canary_Flock(17)</t>
  </si>
  <si>
    <t>-107.2;81.3</t>
  </si>
  <si>
    <t>-409.7;1.5</t>
  </si>
  <si>
    <t>-86.99;35.32</t>
  </si>
  <si>
    <t>-312.87;97.89</t>
  </si>
  <si>
    <t>-497.34;55.7</t>
  </si>
  <si>
    <t>-315.3;97.01</t>
  </si>
  <si>
    <t>SP_Canary_Mix_Flock_0_16000</t>
  </si>
  <si>
    <t>-434.44;-47.7</t>
  </si>
  <si>
    <t>-269;78.4</t>
  </si>
  <si>
    <t>-426.2;197.6</t>
  </si>
  <si>
    <t>-285.59998;85.7</t>
  </si>
  <si>
    <t>-108.38;59.1</t>
  </si>
  <si>
    <t>28.2;184</t>
  </si>
  <si>
    <t>SP_BG_Canary(3)</t>
  </si>
  <si>
    <t>-245.5;112.8</t>
  </si>
  <si>
    <t>-311.07;-2.2</t>
  </si>
  <si>
    <t>-318.43;-30.59</t>
  </si>
  <si>
    <t>-662.15;-185</t>
  </si>
  <si>
    <t>-36.9;4.07</t>
  </si>
  <si>
    <t>236.15;211.3</t>
  </si>
  <si>
    <t>-285.5;-35.5</t>
  </si>
  <si>
    <t>-489.5;-85</t>
  </si>
  <si>
    <t>-25.85;146.51</t>
  </si>
  <si>
    <t>324.6;188.3</t>
  </si>
  <si>
    <t>SP_BG_Hawk(1)</t>
  </si>
  <si>
    <t>-396;105.3</t>
  </si>
  <si>
    <t>-308.72998;-154.07996</t>
  </si>
  <si>
    <t>-343.84;-38.3</t>
  </si>
  <si>
    <t>-558.48;101.89</t>
  </si>
  <si>
    <t>-510.25635;-144.90561</t>
  </si>
  <si>
    <t>SP_SpiderSmall_3100_0</t>
  </si>
  <si>
    <t>-2.78;30.34</t>
  </si>
  <si>
    <t>-403.67;106.21</t>
  </si>
  <si>
    <t>-244.6;60.9</t>
  </si>
  <si>
    <t>-268.53;98.87</t>
  </si>
  <si>
    <t>-1195.79;-98.2</t>
  </si>
  <si>
    <t>-78.31;2.63</t>
  </si>
  <si>
    <t>SP_Worker_Mix_5000_0</t>
  </si>
  <si>
    <t>-402.72;103.63</t>
  </si>
  <si>
    <t>-399.2;72.05</t>
  </si>
  <si>
    <t>189;213.5</t>
  </si>
  <si>
    <t>-200.56;104.88</t>
  </si>
  <si>
    <t>SP_EnemyTier2_0_16000</t>
  </si>
  <si>
    <t>-266.08;79.3</t>
  </si>
  <si>
    <t>-310.3;216.6</t>
  </si>
  <si>
    <t>-484.4281;-145.48059</t>
  </si>
  <si>
    <t>-398.7;108.2</t>
  </si>
  <si>
    <t>-118.869995;71.56</t>
  </si>
  <si>
    <t>-231.95;29.72</t>
  </si>
  <si>
    <t>-293.85;-122.8</t>
  </si>
  <si>
    <t>-357.71;-22.38</t>
  </si>
  <si>
    <t>261.3;170.7</t>
  </si>
  <si>
    <t>-490.6;-154.4</t>
  </si>
  <si>
    <t>-468.7;112.7</t>
  </si>
  <si>
    <t>SP_BG_Canary(4)</t>
  </si>
  <si>
    <t>-145.4;128.4</t>
  </si>
  <si>
    <t>SP_Canary_Random_Flock_1100_0</t>
  </si>
  <si>
    <t>-178.6;105.6</t>
  </si>
  <si>
    <t>-651.92;-161.97</t>
  </si>
  <si>
    <t>-468;-4.55</t>
  </si>
  <si>
    <t>-516.74;-65.17</t>
  </si>
  <si>
    <t>-553.9;-84.39</t>
  </si>
  <si>
    <t>-421;15.5</t>
  </si>
  <si>
    <t>-180.5;170.2</t>
  </si>
  <si>
    <t>-403.2;-133.3</t>
  </si>
  <si>
    <t>SP_BG_Canary_Flock(29)</t>
  </si>
  <si>
    <t>-368.1;48.5</t>
  </si>
  <si>
    <t>-382.8;143.73</t>
  </si>
  <si>
    <t>-377.7;143.45</t>
  </si>
  <si>
    <t>-577.57;64.64</t>
  </si>
  <si>
    <t>-326.5;204.5</t>
  </si>
  <si>
    <t>-178.12;37.58</t>
  </si>
  <si>
    <t>-364.29;-134.26</t>
  </si>
  <si>
    <t>SP_EnemyTier2_10000_0</t>
  </si>
  <si>
    <t>-55.2;17.45</t>
  </si>
  <si>
    <t>SP_BatBig_Flock_4000_0</t>
  </si>
  <si>
    <t>-221;-104</t>
  </si>
  <si>
    <t>-387.1;-69.33</t>
  </si>
  <si>
    <t>-403.1;33.8</t>
  </si>
  <si>
    <t>-493.5;-49.5</t>
  </si>
  <si>
    <t>-264.87;-34.8</t>
  </si>
  <si>
    <t>SP_Archer02_2500_0</t>
  </si>
  <si>
    <t>-215.45;-13.44</t>
  </si>
  <si>
    <t>-530.69;-84.3</t>
  </si>
  <si>
    <t>-539.11;98.05</t>
  </si>
  <si>
    <t>-326.9;133.96</t>
  </si>
  <si>
    <t>-183.18;54.48</t>
  </si>
  <si>
    <t>238.5;199</t>
  </si>
  <si>
    <t>-178.55;52.11</t>
  </si>
  <si>
    <t>-348.8;59.83</t>
  </si>
  <si>
    <t>-204.1;74.1</t>
  </si>
  <si>
    <t>-217.29999;-169.1</t>
  </si>
  <si>
    <t>-42.7;159</t>
  </si>
  <si>
    <t>-301.53;87.81</t>
  </si>
  <si>
    <t>-258.34;120.37</t>
  </si>
  <si>
    <t>-425.6;64.2</t>
  </si>
  <si>
    <t>343.1;188.3</t>
  </si>
  <si>
    <t>-12.76;102.51</t>
  </si>
  <si>
    <t>SP_BadWitch_10000_0</t>
  </si>
  <si>
    <t>-472.46;-83.8</t>
  </si>
  <si>
    <t>SP_Villager02_16000_0</t>
  </si>
  <si>
    <t>-445.99;81.04</t>
  </si>
  <si>
    <t>-102.1;156</t>
  </si>
  <si>
    <t>-502;162.7</t>
  </si>
  <si>
    <t>-457.3;12.69</t>
  </si>
  <si>
    <t>-241;75.8</t>
  </si>
  <si>
    <t>-310.86;69.3</t>
  </si>
  <si>
    <t>-348.42;125.14</t>
  </si>
  <si>
    <t>-483.63;62.41</t>
  </si>
  <si>
    <t>-399.8;4.3</t>
  </si>
  <si>
    <t>-416.16;14.08</t>
  </si>
  <si>
    <t>-636.94;-158.71</t>
  </si>
  <si>
    <t>-313.86;72.11</t>
  </si>
  <si>
    <t>-179.40002;48.57</t>
  </si>
  <si>
    <t>-479.95;-236.59</t>
  </si>
  <si>
    <t>SP_Cow_2800_0</t>
  </si>
  <si>
    <t>-213.46;-13.59</t>
  </si>
  <si>
    <t>-187.1;172.7</t>
  </si>
  <si>
    <t>-227.3;-13.9</t>
  </si>
  <si>
    <t>-419.7;-32.8</t>
  </si>
  <si>
    <t>-103.35;94.14</t>
  </si>
  <si>
    <t>-237.4;88.7</t>
  </si>
  <si>
    <t>SP_Canary01_Flock_0_21000</t>
  </si>
  <si>
    <t>-482.5;43.8</t>
  </si>
  <si>
    <t>-319;145.6</t>
  </si>
  <si>
    <t>-336.27;24.49</t>
  </si>
  <si>
    <t>-572.5;-176.67</t>
  </si>
  <si>
    <t>-110.77;103.96</t>
  </si>
  <si>
    <t>-247.8;42.3</t>
  </si>
  <si>
    <t>-309.98;167.6</t>
  </si>
  <si>
    <t>269.90002;228.5</t>
  </si>
  <si>
    <t>-352;78.93</t>
  </si>
  <si>
    <t>-138.60999;71.97</t>
  </si>
  <si>
    <t>255.1;258.38</t>
  </si>
  <si>
    <t>-293.46;55.68</t>
  </si>
  <si>
    <t>-120;111.49</t>
  </si>
  <si>
    <t>-176.77;188.59</t>
  </si>
  <si>
    <t>-248.82;83.14</t>
  </si>
  <si>
    <t>-558.31;47.3</t>
  </si>
  <si>
    <t>346.40002;188.8</t>
  </si>
  <si>
    <t>-414.58;-13.5</t>
  </si>
  <si>
    <t>-453.1;69.96</t>
  </si>
  <si>
    <t>-158.4;51.1</t>
  </si>
  <si>
    <t>SP_MineMedium_Static_16100_0</t>
  </si>
  <si>
    <t>-107.5;-62.9</t>
  </si>
  <si>
    <t>SP_BG_Canary(30)</t>
  </si>
  <si>
    <t>253.2;102.9</t>
  </si>
  <si>
    <t>-233.79999;-48.6</t>
  </si>
  <si>
    <t>-407.97;-64.2</t>
  </si>
  <si>
    <t>-373.55;81.72</t>
  </si>
  <si>
    <t>-565.2;-171.4</t>
  </si>
  <si>
    <t>-440;78.39</t>
  </si>
  <si>
    <t>-166.4;195.9</t>
  </si>
  <si>
    <t>SP_BG_Canary(14)</t>
  </si>
  <si>
    <t>-116.19;75.12</t>
  </si>
  <si>
    <t>-196.71;70.13</t>
  </si>
  <si>
    <t>111.9;240.6</t>
  </si>
  <si>
    <t>-237.26;89.17</t>
  </si>
  <si>
    <t>SP_BG_Canary(12)</t>
  </si>
  <si>
    <t>-125.7;72.2</t>
  </si>
  <si>
    <t>-298.79;59.81</t>
  </si>
  <si>
    <t>SP_MineBig_Static_18000_0</t>
  </si>
  <si>
    <t>-98.49;50.05</t>
  </si>
  <si>
    <t>SP_Troll_9500_0</t>
  </si>
  <si>
    <t>-192.58;95.6</t>
  </si>
  <si>
    <t>-583.61;-111.28</t>
  </si>
  <si>
    <t>-492.35;-54.79</t>
  </si>
  <si>
    <t>SP_Sheep_0_17000</t>
  </si>
  <si>
    <t>-346.14;24.49</t>
  </si>
  <si>
    <t>-214.40997;-81.48</t>
  </si>
  <si>
    <t>-371.31;131.34</t>
  </si>
  <si>
    <t>349.8;197.4</t>
  </si>
  <si>
    <t>SP_Piranha_4000_0</t>
  </si>
  <si>
    <t>-241.64996;-180.24</t>
  </si>
  <si>
    <t>-33.76;4.5</t>
  </si>
  <si>
    <t>-438.9;-164.7</t>
  </si>
  <si>
    <t>335.5;222.1</t>
  </si>
  <si>
    <t>-370.87;66.48</t>
  </si>
  <si>
    <t>-605.1;-155.1</t>
  </si>
  <si>
    <t>-186.09998;-92.1</t>
  </si>
  <si>
    <t>-217.64;76.98</t>
  </si>
  <si>
    <t>-187.51;117.9</t>
  </si>
  <si>
    <t>-109.76;-0.36</t>
  </si>
  <si>
    <t>-184.86;55.18</t>
  </si>
  <si>
    <t>-2.3000183;180.9</t>
  </si>
  <si>
    <t>-343;79.81</t>
  </si>
  <si>
    <t>-486.4;-62.5</t>
  </si>
  <si>
    <t>-588.43;-202</t>
  </si>
  <si>
    <t>-534.55;-24.76</t>
  </si>
  <si>
    <t>-462.46;-9.91</t>
  </si>
  <si>
    <t>-353.3;-44.56</t>
  </si>
  <si>
    <t>-1185.06;-119.69</t>
  </si>
  <si>
    <t>-375.61;160.5</t>
  </si>
  <si>
    <t>SP_witch_28000_0</t>
  </si>
  <si>
    <t>-453.76;-56.03</t>
  </si>
  <si>
    <t>SP_Villager02_Static_0_8000</t>
  </si>
  <si>
    <t>-389.52;9.12</t>
  </si>
  <si>
    <t>-144.2;-196</t>
  </si>
  <si>
    <t>-212.85;32.33</t>
  </si>
  <si>
    <t>189.1;200.8</t>
  </si>
  <si>
    <t>0.000010827379;-0.000010937089</t>
  </si>
  <si>
    <t>-508.16;76.84</t>
  </si>
  <si>
    <t>-503.41;-84.11</t>
  </si>
  <si>
    <t>-215.19;-141.76</t>
  </si>
  <si>
    <t>SP_Archer01_Static_5000_0</t>
  </si>
  <si>
    <t>-321;101.92</t>
  </si>
  <si>
    <t>-427.61;98.3</t>
  </si>
  <si>
    <t>-335.15;-99.64</t>
  </si>
  <si>
    <t>-441.09;-177.19</t>
  </si>
  <si>
    <t>-535.3;26.77</t>
  </si>
  <si>
    <t>-473.08;-183.65</t>
  </si>
  <si>
    <t>-374.78;80.09</t>
  </si>
  <si>
    <t>103.1;220.4</t>
  </si>
  <si>
    <t>-150.81995;-82.36</t>
  </si>
  <si>
    <t>-370.84;112.17</t>
  </si>
  <si>
    <t>SP_Villager01_2100_0</t>
  </si>
  <si>
    <t>-51.02;4.3</t>
  </si>
  <si>
    <t>-305.62;65.18</t>
  </si>
  <si>
    <t>-96.39996;-142.9</t>
  </si>
  <si>
    <t>-378.61;42.38</t>
  </si>
  <si>
    <t>-513;-188.01</t>
  </si>
  <si>
    <t>-227.61;35.93</t>
  </si>
  <si>
    <t>-432.99;42.77</t>
  </si>
  <si>
    <t>SP_BG_Canary(16)</t>
  </si>
  <si>
    <t>-105.94;60.54</t>
  </si>
  <si>
    <t>-455.17;39.8</t>
  </si>
  <si>
    <t>-624.9;-198.4</t>
  </si>
  <si>
    <t>-530.05646;-153.47684</t>
  </si>
  <si>
    <t>-328.73932;-68.4974</t>
  </si>
  <si>
    <t>-197.01996;-50.66</t>
  </si>
  <si>
    <t>-613.4;-163.6</t>
  </si>
  <si>
    <t>SP_Canary01_Flock_0_14000</t>
  </si>
  <si>
    <t>-484.79993;15.9</t>
  </si>
  <si>
    <t>-410.72;28.94</t>
  </si>
  <si>
    <t>-423.3;-64.9</t>
  </si>
  <si>
    <t>-515.31;106.67</t>
  </si>
  <si>
    <t>-313.89;-56.77</t>
  </si>
  <si>
    <t>-325.6;8.5</t>
  </si>
  <si>
    <t>SP_EnemyTier0_5000_0</t>
  </si>
  <si>
    <t>-173.53003;-46.67</t>
  </si>
  <si>
    <t>-289.6;54.1</t>
  </si>
  <si>
    <t>-101.97;80.92</t>
  </si>
  <si>
    <t>-138.5;163.72</t>
  </si>
  <si>
    <t>270.5;253.7</t>
  </si>
  <si>
    <t>-455.7;185.7</t>
  </si>
  <si>
    <t>-377.2;184</t>
  </si>
  <si>
    <t>-495.7;-31.67</t>
  </si>
  <si>
    <t>-89.90001;171.40001</t>
  </si>
  <si>
    <t>SP_BG_Canary(2)</t>
  </si>
  <si>
    <t>-248.85;115</t>
  </si>
  <si>
    <t>-317.74;87.42</t>
  </si>
  <si>
    <t>SP_Ghost01_8250_0</t>
  </si>
  <si>
    <t>-78.24;28.18</t>
  </si>
  <si>
    <t>SP_Canary_Random_Flock_0_25000</t>
  </si>
  <si>
    <t>-335.7;102.5</t>
  </si>
  <si>
    <t>SP_EnemyTier3_20000_0</t>
  </si>
  <si>
    <t>-434.18;-153.26</t>
  </si>
  <si>
    <t>125.7;227.5</t>
  </si>
  <si>
    <t>SP_Archer02_Static_16000_0</t>
  </si>
  <si>
    <t>-401.9;-41.09</t>
  </si>
  <si>
    <t>-533;61.5</t>
  </si>
  <si>
    <t>SP_Canary01_Flock_0_23000</t>
  </si>
  <si>
    <t>-487.5;110.3</t>
  </si>
  <si>
    <t>SP_Sheep_1400_0</t>
  </si>
  <si>
    <t>-305.07;-10.55</t>
  </si>
  <si>
    <t>-626.6;-185.2</t>
  </si>
  <si>
    <t>-600.91;-122.59</t>
  </si>
  <si>
    <t>-354.6;47.3</t>
  </si>
  <si>
    <t>SP_BG_Hawk(4)</t>
  </si>
  <si>
    <t>-325.3;82.9</t>
  </si>
  <si>
    <t>16.11;72.95</t>
  </si>
  <si>
    <t>SP_Kamikaze_6000_0</t>
  </si>
  <si>
    <t>-413.96;110.85</t>
  </si>
  <si>
    <t>-35.9;40.84</t>
  </si>
  <si>
    <t>SP_Archer02_18000_0</t>
  </si>
  <si>
    <t>-25.88;41.12</t>
  </si>
  <si>
    <t>CASTLE</t>
  </si>
  <si>
    <t>SP_Archer02_Static_30000_0</t>
  </si>
  <si>
    <t>499.80002;-9.73</t>
  </si>
  <si>
    <t>424.7;-207.5</t>
  </si>
  <si>
    <t>401.17;-151.14</t>
  </si>
  <si>
    <t>SP_Canary_Random_Flock_0_14000</t>
  </si>
  <si>
    <t>585.08;8.36</t>
  </si>
  <si>
    <t>607.43005;72.03</t>
  </si>
  <si>
    <t>543.24;-313.09</t>
  </si>
  <si>
    <t>492.01;-306.14</t>
  </si>
  <si>
    <t>686.93;-230.52</t>
  </si>
  <si>
    <t>586.13;101.12</t>
  </si>
  <si>
    <t>164.8;-198</t>
  </si>
  <si>
    <t>3.32;92.87</t>
  </si>
  <si>
    <t>29.11;-147.96</t>
  </si>
  <si>
    <t>PF_CastleBoat</t>
  </si>
  <si>
    <t>527.99005;-63.7</t>
  </si>
  <si>
    <t>SP_Villager_Mix_0_29000</t>
  </si>
  <si>
    <t>471.72003;-10.69</t>
  </si>
  <si>
    <t>412.84;-242.8</t>
  </si>
  <si>
    <t>SP_SpiderSmallTurret_0_37000</t>
  </si>
  <si>
    <t>242.74;-348.65002</t>
  </si>
  <si>
    <t>SP_SpiderGreenTurret_29000_0</t>
  </si>
  <si>
    <t>254.06;-345.96</t>
  </si>
  <si>
    <t>SP_BadJunk_38000_0</t>
  </si>
  <si>
    <t>598.74005;11.97</t>
  </si>
  <si>
    <t>561.29;109.72</t>
  </si>
  <si>
    <t>594.16003;75.98</t>
  </si>
  <si>
    <t>SP_Canary_Mix_Flock_21000_0</t>
  </si>
  <si>
    <t>528.9;53.47</t>
  </si>
  <si>
    <t>SP_BadJunk_10000_0</t>
  </si>
  <si>
    <t>516.64;44.65</t>
  </si>
  <si>
    <t>433.41;-204.90999</t>
  </si>
  <si>
    <t>676.84;-287.63</t>
  </si>
  <si>
    <t>135.08002;-14.18</t>
  </si>
  <si>
    <t>592.82;-72.89</t>
  </si>
  <si>
    <t>SP_Worker_Mix_0_46000</t>
  </si>
  <si>
    <t>68.380005;-36.15</t>
  </si>
  <si>
    <t>574.80005;0.36</t>
  </si>
  <si>
    <t>281.59;-296.59998</t>
  </si>
  <si>
    <t>SP_Miner01_Mix_0_28000</t>
  </si>
  <si>
    <t>443.34;-188.59</t>
  </si>
  <si>
    <t>284.80002;-122.6</t>
  </si>
  <si>
    <t>581.10004;67.6</t>
  </si>
  <si>
    <t>249.27002;-51.79</t>
  </si>
  <si>
    <t>41.44;-94.27</t>
  </si>
  <si>
    <t>178.10004;-67.7</t>
  </si>
  <si>
    <t>576.59;-240.53</t>
  </si>
  <si>
    <t>SP_Ghost01_0_27000</t>
  </si>
  <si>
    <t>171.2;-47.71</t>
  </si>
  <si>
    <t>245.34;-248.74</t>
  </si>
  <si>
    <t>SP_BatSmall01_Flock_14000_0</t>
  </si>
  <si>
    <t>601.09;-29.61</t>
  </si>
  <si>
    <t>-497.4;-339.52</t>
  </si>
  <si>
    <t>245.2;-316.52</t>
  </si>
  <si>
    <t>117.73;-182.22</t>
  </si>
  <si>
    <t>443.96002;-51.36</t>
  </si>
  <si>
    <t>338.05;-111.86</t>
  </si>
  <si>
    <t>SP_MineSmall_Static_0_25000</t>
  </si>
  <si>
    <t>578.30005;63.6</t>
  </si>
  <si>
    <t>680.64;-229.12</t>
  </si>
  <si>
    <t>525.2;-49.38</t>
  </si>
  <si>
    <t>745.89;-263.41</t>
  </si>
  <si>
    <t>225.69;-189.2</t>
  </si>
  <si>
    <t>SP_Miner01_Mix_0_35000</t>
  </si>
  <si>
    <t>579.4;-275.7</t>
  </si>
  <si>
    <t>573.4;97</t>
  </si>
  <si>
    <t>SP_BadJunk_13000_0</t>
  </si>
  <si>
    <t>543.85004;43.4</t>
  </si>
  <si>
    <t>444.4;41.29</t>
  </si>
  <si>
    <t>416.28;-327.95</t>
  </si>
  <si>
    <t>33.42;-163.4</t>
  </si>
  <si>
    <t>702.4;165.6</t>
  </si>
  <si>
    <t>SP_SpiderRed_19000_0</t>
  </si>
  <si>
    <t>499.40002;-53.12</t>
  </si>
  <si>
    <t>SP_Bomber_0_46000</t>
  </si>
  <si>
    <t>43.640015;-43.09</t>
  </si>
  <si>
    <t>112.2;-298.8</t>
  </si>
  <si>
    <t>676.08;150.4</t>
  </si>
  <si>
    <t>154.57004;-46.3</t>
  </si>
  <si>
    <t>607.04;-231.73</t>
  </si>
  <si>
    <t>-69.43;-279.32</t>
  </si>
  <si>
    <t>267.40002;-71.7</t>
  </si>
  <si>
    <t>289.43;-357.04</t>
  </si>
  <si>
    <t>534.31;72.61</t>
  </si>
  <si>
    <t>450.46002;-57.66</t>
  </si>
  <si>
    <t>SP_Piranha_46000_0</t>
  </si>
  <si>
    <t>128.30002;-73.71</t>
  </si>
  <si>
    <t>426.6;-282.6</t>
  </si>
  <si>
    <t>620.9;188.8</t>
  </si>
  <si>
    <t>303.74002;-39.31</t>
  </si>
  <si>
    <t>546.2;-153.5</t>
  </si>
  <si>
    <t>627.9;199.2</t>
  </si>
  <si>
    <t>118.32;-211.57</t>
  </si>
  <si>
    <t>219.52;-189.2</t>
  </si>
  <si>
    <t>-63.619995;-22.75</t>
  </si>
  <si>
    <t>38.76;-119.33</t>
  </si>
  <si>
    <t>-28.93;-300.34</t>
  </si>
  <si>
    <t>495.51;45.69</t>
  </si>
  <si>
    <t>690.76;-217.98</t>
  </si>
  <si>
    <t>569.63;-289.25</t>
  </si>
  <si>
    <t>485.32;127.9</t>
  </si>
  <si>
    <t>472.71002;-69.12</t>
  </si>
  <si>
    <t>5.47;84.41</t>
  </si>
  <si>
    <t>442.87;-168.14</t>
  </si>
  <si>
    <t>545.8;186.4</t>
  </si>
  <si>
    <t>581.10004;52.6</t>
  </si>
  <si>
    <t>235.76001;-31.46</t>
  </si>
  <si>
    <t>SP_GoodJunkBottle_34000_0</t>
  </si>
  <si>
    <t>736.67;-335.75</t>
  </si>
  <si>
    <t>SP_Miner01_Mix_0_33000</t>
  </si>
  <si>
    <t>441.06;-329.84</t>
  </si>
  <si>
    <t>628.82;-141.91</t>
  </si>
  <si>
    <t>689.7;-257.7</t>
  </si>
  <si>
    <t>339.37003;-48.29</t>
  </si>
  <si>
    <t>368.18002;-77.41</t>
  </si>
  <si>
    <t>189.98001;-29.22</t>
  </si>
  <si>
    <t>514.2;-10.71</t>
  </si>
  <si>
    <t>437.74;-342.63998</t>
  </si>
  <si>
    <t>SP_StingrayLarge_28000_0</t>
  </si>
  <si>
    <t>483.7;-324.85</t>
  </si>
  <si>
    <t>486.10004;177.8</t>
  </si>
  <si>
    <t>604.08;-191.39</t>
  </si>
  <si>
    <t>614;45.2</t>
  </si>
  <si>
    <t>746;-246.64</t>
  </si>
  <si>
    <t>745.38745;-346.65643</t>
  </si>
  <si>
    <t>116.6;-348.2</t>
  </si>
  <si>
    <t>517.5;127.4</t>
  </si>
  <si>
    <t>SP_MineSmall_Static_22000_0</t>
  </si>
  <si>
    <t>181.2;-79.7</t>
  </si>
  <si>
    <t>SP_DrunkenMan_0_25000</t>
  </si>
  <si>
    <t>495.50003;-9.96</t>
  </si>
  <si>
    <t>205.38;-206.49</t>
  </si>
  <si>
    <t>-48.6;-239</t>
  </si>
  <si>
    <t>SP_Fish_Random_Generic_24000_0</t>
  </si>
  <si>
    <t>165.08002;-78.07</t>
  </si>
  <si>
    <t>610.6;176.9</t>
  </si>
  <si>
    <t>178.73001;-93.57</t>
  </si>
  <si>
    <t>SP_BadJunk_20000_0</t>
  </si>
  <si>
    <t>439.63;117.46</t>
  </si>
  <si>
    <t>SP_EnemyTier2_35000_0</t>
  </si>
  <si>
    <t>638.95;20.08</t>
  </si>
  <si>
    <t>565.58;-291.15</t>
  </si>
  <si>
    <t>SP_StingrayLarge_30000_0</t>
  </si>
  <si>
    <t>487.42;-311.74</t>
  </si>
  <si>
    <t>723.05;-311.51</t>
  </si>
  <si>
    <t>587.4;-219.5</t>
  </si>
  <si>
    <t>674;103.1</t>
  </si>
  <si>
    <t>SP_FairySmall_14000_0</t>
  </si>
  <si>
    <t>558.62;54.49</t>
  </si>
  <si>
    <t>511.30005;207.3</t>
  </si>
  <si>
    <t>SP_Crocodile_20000_0</t>
  </si>
  <si>
    <t>556.67004;-76.24</t>
  </si>
  <si>
    <t>342.75003;-18.06</t>
  </si>
  <si>
    <t>599.95;144.86</t>
  </si>
  <si>
    <t>539.30005;82.2</t>
  </si>
  <si>
    <t>SP_BadJunk_16000_0</t>
  </si>
  <si>
    <t>567.9;67.6</t>
  </si>
  <si>
    <t>SP_LionBird_0_40000</t>
  </si>
  <si>
    <t>117.350006;-215.31</t>
  </si>
  <si>
    <t>429.50003;109.1</t>
  </si>
  <si>
    <t>720.69995;195.8</t>
  </si>
  <si>
    <t>610.1;-283.8</t>
  </si>
  <si>
    <t>594.32;12.34</t>
  </si>
  <si>
    <t>738.49994;186.8</t>
  </si>
  <si>
    <t>617.4;194</t>
  </si>
  <si>
    <t>635.2;10</t>
  </si>
  <si>
    <t>571.46;-249.38</t>
  </si>
  <si>
    <t>SP_BatBig_Flock_42000_0</t>
  </si>
  <si>
    <t>226.3;-335.8</t>
  </si>
  <si>
    <t>455.48;49.8</t>
  </si>
  <si>
    <t>571.1;-302.03</t>
  </si>
  <si>
    <t>565.9;-329.4</t>
  </si>
  <si>
    <t>507.68;-156.78</t>
  </si>
  <si>
    <t>177.71;-172.92</t>
  </si>
  <si>
    <t>SP_Miner01_Mix_0_24000</t>
  </si>
  <si>
    <t>97.96;-186.77</t>
  </si>
  <si>
    <t>242.57999;-320.85</t>
  </si>
  <si>
    <t>415.1;-96.4</t>
  </si>
  <si>
    <t>223.40002;-74.3</t>
  </si>
  <si>
    <t>174.53003;-173.70001</t>
  </si>
  <si>
    <t>SP_Fish_Random_Generic_26000_0</t>
  </si>
  <si>
    <t>235.60004;-72</t>
  </si>
  <si>
    <t>548.1;207</t>
  </si>
  <si>
    <t>245.02002;-33.31</t>
  </si>
  <si>
    <t>301.60004;-50</t>
  </si>
  <si>
    <t>266.7;-316.29</t>
  </si>
  <si>
    <t>SP_Soldier01_Static_30000_0</t>
  </si>
  <si>
    <t>617.06;-10.7</t>
  </si>
  <si>
    <t>524.48004;40.58</t>
  </si>
  <si>
    <t>446.1;193.8</t>
  </si>
  <si>
    <t>714.89;-307.94</t>
  </si>
  <si>
    <t>583.48;-159.64</t>
  </si>
  <si>
    <t>606.2;93.5</t>
  </si>
  <si>
    <t>696.3;195.7</t>
  </si>
  <si>
    <t>83.05;-351.45</t>
  </si>
  <si>
    <t>269.1;-179.54</t>
  </si>
  <si>
    <t>298.2;-75.799995</t>
  </si>
  <si>
    <t>691.30005;161.5</t>
  </si>
  <si>
    <t>SP_SpiderSmallTurret_43000_0</t>
  </si>
  <si>
    <t>126.17001;-31.34</t>
  </si>
  <si>
    <t>423.4;-204.92</t>
  </si>
  <si>
    <t>SP_MineSmall_Static_0_45000</t>
  </si>
  <si>
    <t>656.5;63</t>
  </si>
  <si>
    <t>SP_SpiderSmall_17000_0</t>
  </si>
  <si>
    <t>529.79004;-50.49</t>
  </si>
  <si>
    <t>237.58;-143.24</t>
  </si>
  <si>
    <t>571.10004;146.34</t>
  </si>
  <si>
    <t>567.8;-288.3</t>
  </si>
  <si>
    <t>589.1;192.9</t>
  </si>
  <si>
    <t>SP_EnemyTier1_0_14000</t>
  </si>
  <si>
    <t>419.50003;-35.54</t>
  </si>
  <si>
    <t>484.94003;-43.63</t>
  </si>
  <si>
    <t>259.72;-236.21</t>
  </si>
  <si>
    <t>SP_SpiderRed_22000_0</t>
  </si>
  <si>
    <t>410.17004;25.87</t>
  </si>
  <si>
    <t>329.78;-191.11998</t>
  </si>
  <si>
    <t>480.69003;-75.55</t>
  </si>
  <si>
    <t>497.90002;36.2</t>
  </si>
  <si>
    <t>313.5;-159.7</t>
  </si>
  <si>
    <t>316.1;-159.2</t>
  </si>
  <si>
    <t>395.9;-177</t>
  </si>
  <si>
    <t>728.53;-262.1</t>
  </si>
  <si>
    <t>291.7;-217</t>
  </si>
  <si>
    <t>SP_Rat_14000_0</t>
  </si>
  <si>
    <t>585.83;-58.53</t>
  </si>
  <si>
    <t>705.33997;-214.54001</t>
  </si>
  <si>
    <t>502.91;-269.54</t>
  </si>
  <si>
    <t>502.30002;46.4</t>
  </si>
  <si>
    <t>288.5;-219.2</t>
  </si>
  <si>
    <t>595.39;123.33</t>
  </si>
  <si>
    <t>552.96;-255.78998</t>
  </si>
  <si>
    <t>145.51001;-94.89</t>
  </si>
  <si>
    <t>472.82;182.36</t>
  </si>
  <si>
    <t>-5.95;-312.84</t>
  </si>
  <si>
    <t>748.67;-237</t>
  </si>
  <si>
    <t>SP_EnemyTier4_42000_0</t>
  </si>
  <si>
    <t>555.2;-314.43</t>
  </si>
  <si>
    <t>307.39;-100.3</t>
  </si>
  <si>
    <t>474;160.9</t>
  </si>
  <si>
    <t>324.3;-193.1</t>
  </si>
  <si>
    <t>227.76;-189.2</t>
  </si>
  <si>
    <t>403.29;-213.9</t>
  </si>
  <si>
    <t>492.11002;-41.71</t>
  </si>
  <si>
    <t>285.09998;-298.82996</t>
  </si>
  <si>
    <t>518.26;-7.14</t>
  </si>
  <si>
    <t>588.8;67.9</t>
  </si>
  <si>
    <t>119.23001;-30.46</t>
  </si>
  <si>
    <t>593.2;-310</t>
  </si>
  <si>
    <t>640.85;81.32</t>
  </si>
  <si>
    <t>SP_SpiderSmall_33000_0</t>
  </si>
  <si>
    <t>335.56003;-47.72</t>
  </si>
  <si>
    <t>SP_BatSmall01_Flock_12000_0</t>
  </si>
  <si>
    <t>425.03003;-20.89</t>
  </si>
  <si>
    <t>486.79004;-59.02</t>
  </si>
  <si>
    <t>SP_SpiderSmall_36000_0</t>
  </si>
  <si>
    <t>367.15002;-49.23</t>
  </si>
  <si>
    <t>393.88;-47.55</t>
  </si>
  <si>
    <t>732.18;-331.08</t>
  </si>
  <si>
    <t>SP_SpiderSmall_31000_0</t>
  </si>
  <si>
    <t>327.60004;-49.63</t>
  </si>
  <si>
    <t>-3.4;-292.4</t>
  </si>
  <si>
    <t>SP_Worker_Mix_0_45000</t>
  </si>
  <si>
    <t>106.20001;-32.07</t>
  </si>
  <si>
    <t>51.899994;-287.9</t>
  </si>
  <si>
    <t>488.07;121.63</t>
  </si>
  <si>
    <t>497.16;103.7</t>
  </si>
  <si>
    <t>271.53003;-51.55</t>
  </si>
  <si>
    <t>739.7;-276.09387</t>
  </si>
  <si>
    <t>407.29004;-25.67</t>
  </si>
  <si>
    <t>SP_BadJunk_19000_0</t>
  </si>
  <si>
    <t>552.7;61.7</t>
  </si>
  <si>
    <t>632.67;94.78</t>
  </si>
  <si>
    <t>131.19;-220.7</t>
  </si>
  <si>
    <t>183.2;-282.83</t>
  </si>
  <si>
    <t>180.29999;-319.01</t>
  </si>
  <si>
    <t>643.05;-287.63</t>
  </si>
  <si>
    <t>-53.73;-292.35</t>
  </si>
  <si>
    <t>418.63;-241.8</t>
  </si>
  <si>
    <t>607.8;191.3</t>
  </si>
  <si>
    <t>117.26001;-193.72998</t>
  </si>
  <si>
    <t>490.10004;-10.7</t>
  </si>
  <si>
    <t>SP_SpiderSmallTurret_0_43000</t>
  </si>
  <si>
    <t>262.36002;-346.18002</t>
  </si>
  <si>
    <t>560;135.5</t>
  </si>
  <si>
    <t>670.97;-230.48</t>
  </si>
  <si>
    <t>249.03;-324.77</t>
  </si>
  <si>
    <t>515.9;-10.69</t>
  </si>
  <si>
    <t>631.01;-10.7</t>
  </si>
  <si>
    <t>329.2;-94.6</t>
  </si>
  <si>
    <t>317.2;-160.7</t>
  </si>
  <si>
    <t>SP_Archer02_Static_23000_0</t>
  </si>
  <si>
    <t>437.24002;8.21</t>
  </si>
  <si>
    <t>57.149994;-131.99</t>
  </si>
  <si>
    <t>432.50003;116.9</t>
  </si>
  <si>
    <t>438.96997;-202.68999</t>
  </si>
  <si>
    <t>394.99997;-173.8</t>
  </si>
  <si>
    <t>140.45;-191.15</t>
  </si>
  <si>
    <t>392.00003;-86.1</t>
  </si>
  <si>
    <t>678.51;-224.98</t>
  </si>
  <si>
    <t>SP_Fish_Random_Generic_16000_0</t>
  </si>
  <si>
    <t>567.31;-71.63</t>
  </si>
  <si>
    <t>738.71;-289.58002</t>
  </si>
  <si>
    <t>386.28;-314.69</t>
  </si>
  <si>
    <t>172.35;-170.7</t>
  </si>
  <si>
    <t>672.60004;113.1</t>
  </si>
  <si>
    <t>632.1;-139.92</t>
  </si>
  <si>
    <t>729.39;-339.51</t>
  </si>
  <si>
    <t>SP_Piranha_30000_0</t>
  </si>
  <si>
    <t>237.68002;-89.3</t>
  </si>
  <si>
    <t>131.40002;-83.6</t>
  </si>
  <si>
    <t>761.5;-301.12</t>
  </si>
  <si>
    <t>583.5;10.91</t>
  </si>
  <si>
    <t>545.33;-179.18</t>
  </si>
  <si>
    <t>SP_Canary_Random_Flock_0_40000</t>
  </si>
  <si>
    <t>459.63004;-27.23</t>
  </si>
  <si>
    <t>696.21;-218.56</t>
  </si>
  <si>
    <t>723.61;-269.76</t>
  </si>
  <si>
    <t>SP_StingrayLarge_36000_0</t>
  </si>
  <si>
    <t>484.24;-345.9</t>
  </si>
  <si>
    <t>210.3;-330.2</t>
  </si>
  <si>
    <t>685.83;125.68</t>
  </si>
  <si>
    <t>732.11;-294.29</t>
  </si>
  <si>
    <t>769.47;-342.23</t>
  </si>
  <si>
    <t>242.29999;-103.46</t>
  </si>
  <si>
    <t>10.66;-318.13</t>
  </si>
  <si>
    <t>SP_Driller_38000_0</t>
  </si>
  <si>
    <t>545.1;-221.24</t>
  </si>
  <si>
    <t>684.51;-218.67</t>
  </si>
  <si>
    <t>240.5;-259.9</t>
  </si>
  <si>
    <t>441.15;-205.69</t>
  </si>
  <si>
    <t>36.6;-129.3</t>
  </si>
  <si>
    <t>603.9;24.6</t>
  </si>
  <si>
    <t>335.99002;-13.55</t>
  </si>
  <si>
    <t>353.6;-186.7</t>
  </si>
  <si>
    <t>276.50003;-83.1</t>
  </si>
  <si>
    <t>441.32;-169.65</t>
  </si>
  <si>
    <t>469.3;-195.8</t>
  </si>
  <si>
    <t>653.2;189.6</t>
  </si>
  <si>
    <t>622.80005;39.68</t>
  </si>
  <si>
    <t>486.93;-274.93</t>
  </si>
  <si>
    <t>SP_BadJunk_40000_0</t>
  </si>
  <si>
    <t>772.71;-338.26</t>
  </si>
  <si>
    <t>358.59;-170.51</t>
  </si>
  <si>
    <t>-14.07;70.74</t>
  </si>
  <si>
    <t>753.1;-336.7</t>
  </si>
  <si>
    <t>220.71;-189.2</t>
  </si>
  <si>
    <t>530.53;-54.67</t>
  </si>
  <si>
    <t>710.3;184.50002</t>
  </si>
  <si>
    <t>295.2;-340.6</t>
  </si>
  <si>
    <t>556.37;-255.79</t>
  </si>
  <si>
    <t>596.6;-314</t>
  </si>
  <si>
    <t>616.1;-240.78</t>
  </si>
  <si>
    <t>SP_MineBig_46000_0</t>
  </si>
  <si>
    <t>666.2;68.66</t>
  </si>
  <si>
    <t>475.4;-179.6</t>
  </si>
  <si>
    <t>SP_StingrayLarge_37000_0</t>
  </si>
  <si>
    <t>653.3;-216.47</t>
  </si>
  <si>
    <t>601.65;-47.05</t>
  </si>
  <si>
    <t>139.54004;-12.28</t>
  </si>
  <si>
    <t>397.90002;-74.3</t>
  </si>
  <si>
    <t>739.46;-339.44</t>
  </si>
  <si>
    <t>749.06;-264.94</t>
  </si>
  <si>
    <t>SP_SpiderSmallTurret_29000_0</t>
  </si>
  <si>
    <t>119.74002;-33.94</t>
  </si>
  <si>
    <t>537.30005;38.65</t>
  </si>
  <si>
    <t>20.905273;86.433975</t>
  </si>
  <si>
    <t>702.05;-261.63</t>
  </si>
  <si>
    <t>'PF_PoisonFlower'</t>
  </si>
  <si>
    <t>-39.94;90.7</t>
  </si>
  <si>
    <t>149.18;-191.23</t>
  </si>
  <si>
    <t>233.95;-39.87</t>
  </si>
  <si>
    <t>SP_Crocodile_18000_0</t>
  </si>
  <si>
    <t>518.37;-72.94</t>
  </si>
  <si>
    <t>119.48;-205.61</t>
  </si>
  <si>
    <t>128.48;-341.83</t>
  </si>
  <si>
    <t>575.53;-58.12</t>
  </si>
  <si>
    <t>292.2;-117.7</t>
  </si>
  <si>
    <t>140.3;-206.45</t>
  </si>
  <si>
    <t>SP_BadJunk_45000_0</t>
  </si>
  <si>
    <t>771.46;-327.16</t>
  </si>
  <si>
    <t>491.54004;-27.5</t>
  </si>
  <si>
    <t>23.57;-319.04</t>
  </si>
  <si>
    <t>537.30005;-61.4</t>
  </si>
  <si>
    <t>172.98004;-175.21</t>
  </si>
  <si>
    <t>248.3;-171.4</t>
  </si>
  <si>
    <t>SP_Spartakus_30000_0</t>
  </si>
  <si>
    <t>562.76;-271.16</t>
  </si>
  <si>
    <t>402.60004;-66.7</t>
  </si>
  <si>
    <t>208.05;-206.49</t>
  </si>
  <si>
    <t>468.16;20.76</t>
  </si>
  <si>
    <t>SP_Guardian_15000_0</t>
  </si>
  <si>
    <t>358.90002;-32.5</t>
  </si>
  <si>
    <t>SP_MineBig_Static_24000_0</t>
  </si>
  <si>
    <t>519.47;-57.59</t>
  </si>
  <si>
    <t>594.13995;-156.11998</t>
  </si>
  <si>
    <t>SP_Ghost03_Static_38500_0</t>
  </si>
  <si>
    <t>152.26;-25.49</t>
  </si>
  <si>
    <t>666;182.7</t>
  </si>
  <si>
    <t>SP_SpiderRed_29000_0</t>
  </si>
  <si>
    <t>332.30002;-47.73</t>
  </si>
  <si>
    <t>SP_GoodJunkBottle_25000_0</t>
  </si>
  <si>
    <t>304.1;-95.5</t>
  </si>
  <si>
    <t>63.9;-290.6</t>
  </si>
  <si>
    <t>584;12.22</t>
  </si>
  <si>
    <t>588.6;-153.09999</t>
  </si>
  <si>
    <t>446.11;107.119995</t>
  </si>
  <si>
    <t>426.00003;90.9</t>
  </si>
  <si>
    <t>78.54001;-71.52</t>
  </si>
  <si>
    <t>691.5;154.2</t>
  </si>
  <si>
    <t>183.33;-345.15</t>
  </si>
  <si>
    <t>524.1;-213</t>
  </si>
  <si>
    <t>SP_SpiderSmallTurret_0_40000</t>
  </si>
  <si>
    <t>119.67001;-29.49</t>
  </si>
  <si>
    <t>531.44;-10.9</t>
  </si>
  <si>
    <t>SP_BatBig_Flock_44000_0</t>
  </si>
  <si>
    <t>228.39;-337.25</t>
  </si>
  <si>
    <t>704.46;-306.89</t>
  </si>
  <si>
    <t>290.30002;-92.2</t>
  </si>
  <si>
    <t>579.29;43.26</t>
  </si>
  <si>
    <t>532.6;-253.90001</t>
  </si>
  <si>
    <t>549.06;-296.81</t>
  </si>
  <si>
    <t>725.7;-222.78</t>
  </si>
  <si>
    <t>340.84003;-19.51</t>
  </si>
  <si>
    <t>279.5;-157.77</t>
  </si>
  <si>
    <t>630;36.6</t>
  </si>
  <si>
    <t>488.83;-302.37</t>
  </si>
  <si>
    <t>140.90002;-13.68</t>
  </si>
  <si>
    <t>306.00003;-90.62</t>
  </si>
  <si>
    <t>220.8;-150.5</t>
  </si>
  <si>
    <t>211.8;-37.699997</t>
  </si>
  <si>
    <t>SP_Crow_Flock_24000_0</t>
  </si>
  <si>
    <t>230.20001;-44.87</t>
  </si>
  <si>
    <t>459.5;139.16</t>
  </si>
  <si>
    <t>SP_Crocodile_29000_0</t>
  </si>
  <si>
    <t>178.40002;-92.6</t>
  </si>
  <si>
    <t>120.4;-221.51</t>
  </si>
  <si>
    <t>154.04004;-34.19</t>
  </si>
  <si>
    <t>421.80002;-20.65</t>
  </si>
  <si>
    <t>672;-238.4</t>
  </si>
  <si>
    <t>747.18;-245.53</t>
  </si>
  <si>
    <t>575.30005;156.6</t>
  </si>
  <si>
    <t>666.1;-287.6</t>
  </si>
  <si>
    <t>SP_GoodJunkBottle_38000_0</t>
  </si>
  <si>
    <t>751.41;-340.15</t>
  </si>
  <si>
    <t>591;89.81</t>
  </si>
  <si>
    <t>-7.4;-271.9</t>
  </si>
  <si>
    <t>54.61;-325.27</t>
  </si>
  <si>
    <t>426.90002;-81.4</t>
  </si>
  <si>
    <t>SP_Worker_Mix_23000_0</t>
  </si>
  <si>
    <t>104.600006;-32.5</t>
  </si>
  <si>
    <t>543.1;-263.9</t>
  </si>
  <si>
    <t>SP_Kamikaze_21000_0</t>
  </si>
  <si>
    <t>61.130035;-24.77</t>
  </si>
  <si>
    <t>564.47;-335.18</t>
  </si>
  <si>
    <t>500.26;-73</t>
  </si>
  <si>
    <t>30.450012;-162.68</t>
  </si>
  <si>
    <t>SP_MineSmall_Static_0_35000</t>
  </si>
  <si>
    <t>407.82;-35.98</t>
  </si>
  <si>
    <t>256.2;-329.8</t>
  </si>
  <si>
    <t>440.80002;19.2</t>
  </si>
  <si>
    <t>-312.28003;-352.07</t>
  </si>
  <si>
    <t>426.40002;-76.5</t>
  </si>
  <si>
    <t>SP_Archer02_Static_26000_0</t>
  </si>
  <si>
    <t>473.7;8.7</t>
  </si>
  <si>
    <t>SP_Fish_Random_Generic_14000_0</t>
  </si>
  <si>
    <t>555.57;-69.37</t>
  </si>
  <si>
    <t>-434.28;-29.63</t>
  </si>
  <si>
    <t>759.92;-330.44</t>
  </si>
  <si>
    <t>199.25003;-61.21</t>
  </si>
  <si>
    <t>669.83;147.43</t>
  </si>
  <si>
    <t>250.9;-327.16</t>
  </si>
  <si>
    <t>616.08;134.98</t>
  </si>
  <si>
    <t>25.170044;-73.91</t>
  </si>
  <si>
    <t>spiderWeb</t>
  </si>
  <si>
    <t>-297.25003;-352.14</t>
  </si>
  <si>
    <t>522.7;3.2</t>
  </si>
  <si>
    <t>SP_StingraySmall_0_30000</t>
  </si>
  <si>
    <t>550.52;-166.08</t>
  </si>
  <si>
    <t>155.9;-311.79</t>
  </si>
  <si>
    <t>403.17;-332.7</t>
  </si>
  <si>
    <t>SP_DrunkenMan_0_21000</t>
  </si>
  <si>
    <t>348.67004;-32.37</t>
  </si>
  <si>
    <t>SP_SpiderSmallTurret_0_31000</t>
  </si>
  <si>
    <t>23.79004;-85.13</t>
  </si>
  <si>
    <t>SP_OwlBig_35000_0</t>
  </si>
  <si>
    <t>38.809998;-76.94</t>
  </si>
  <si>
    <t>552.4;161.8</t>
  </si>
  <si>
    <t>-67.1;-271.5</t>
  </si>
  <si>
    <t>518.4;-209</t>
  </si>
  <si>
    <t>3.07;-311.12</t>
  </si>
  <si>
    <t>715.64;-313.6</t>
  </si>
  <si>
    <t>442.32;-283.67</t>
  </si>
  <si>
    <t>86.8;-343.3</t>
  </si>
  <si>
    <t>100.17001;-64.32</t>
  </si>
  <si>
    <t>559.18;-250.5</t>
  </si>
  <si>
    <t>SP_Ghost01_18000_0</t>
  </si>
  <si>
    <t>633.8;43.02</t>
  </si>
  <si>
    <t>308.41003;-40.55</t>
  </si>
  <si>
    <t>420.94;3.52</t>
  </si>
  <si>
    <t>770.68;-304.2</t>
  </si>
  <si>
    <t>486.78;139.16</t>
  </si>
  <si>
    <t>503.2;-63.7</t>
  </si>
  <si>
    <t>226.00003;-70.8</t>
  </si>
  <si>
    <t>265.50003;-77.6</t>
  </si>
  <si>
    <t>SP_Crocodile_22000_0</t>
  </si>
  <si>
    <t>581.11005;-72.51</t>
  </si>
  <si>
    <t>371.49002;-51.11</t>
  </si>
  <si>
    <t>458.13;-162.64</t>
  </si>
  <si>
    <t>578.9;148.7</t>
  </si>
  <si>
    <t>SP_SpiderSmallTurret_0_39000</t>
  </si>
  <si>
    <t>251.82;-351.89</t>
  </si>
  <si>
    <t>148.11002;-91.39</t>
  </si>
  <si>
    <t>752.14;-251.77</t>
  </si>
  <si>
    <t>276.71;-357.04</t>
  </si>
  <si>
    <t>234.02;-153.15</t>
  </si>
  <si>
    <t>275.12;-292.43</t>
  </si>
  <si>
    <t>494.16003;-24.05</t>
  </si>
  <si>
    <t>430.39;-304.22</t>
  </si>
  <si>
    <t>448.37997;-143.84999</t>
  </si>
  <si>
    <t>455.60004;10.8</t>
  </si>
  <si>
    <t>SP_Vulture_17000_0</t>
  </si>
  <si>
    <t>643.7;92.1</t>
  </si>
  <si>
    <t>726.66;-279.33</t>
  </si>
  <si>
    <t>142.15002;-22.15</t>
  </si>
  <si>
    <t>729.94;-233.76</t>
  </si>
  <si>
    <t>201.46;-206.38</t>
  </si>
  <si>
    <t>681;190.6</t>
  </si>
  <si>
    <t>486.49002;63.43</t>
  </si>
  <si>
    <t>731.36;-227.82</t>
  </si>
  <si>
    <t>SP_StingrayLarge_50000_0</t>
  </si>
  <si>
    <t>735.96;-333.68</t>
  </si>
  <si>
    <t>PF_BarrelGroup_2</t>
  </si>
  <si>
    <t>-513.3421;-288.99496</t>
  </si>
  <si>
    <t>244.28;-322.45</t>
  </si>
  <si>
    <t>SP_Fish_Random_Generic_22000_0</t>
  </si>
  <si>
    <t>162.37003;-84.55</t>
  </si>
  <si>
    <t>445.32;-346.64</t>
  </si>
  <si>
    <t>SP_SpiderSmallTurret_38000_0</t>
  </si>
  <si>
    <t>124.22003;-33.28</t>
  </si>
  <si>
    <t>365.62;-242.59</t>
  </si>
  <si>
    <t>772.82996;-342.43997</t>
  </si>
  <si>
    <t>562.29004;-12.06</t>
  </si>
  <si>
    <t>194.53003;-75.28</t>
  </si>
  <si>
    <t>570.7;-181.71</t>
  </si>
  <si>
    <t>SP_Shieldman_46000_0</t>
  </si>
  <si>
    <t>567.63;-10.83</t>
  </si>
  <si>
    <t>713.7;-260.4</t>
  </si>
  <si>
    <t>145.91003;-89.69</t>
  </si>
  <si>
    <t>223.5;-189.2</t>
  </si>
  <si>
    <t>SP_StingraySmall_0_40000</t>
  </si>
  <si>
    <t>766.05;-342.46</t>
  </si>
  <si>
    <t>429.44;68.34</t>
  </si>
  <si>
    <t>445.51;-28.08</t>
  </si>
  <si>
    <t>293.01;-355.01</t>
  </si>
  <si>
    <t>412.80002;-82.5</t>
  </si>
  <si>
    <t>717.2;148.40001</t>
  </si>
  <si>
    <t>578.68;-266.72</t>
  </si>
  <si>
    <t>38.7;-175.5</t>
  </si>
  <si>
    <t>640.51;-303.25</t>
  </si>
  <si>
    <t>SP_Soldier01_23000_0</t>
  </si>
  <si>
    <t>406.80002;-10.14</t>
  </si>
  <si>
    <t>SP_Ghost02_29000_0</t>
  </si>
  <si>
    <t>169.2;-41.9</t>
  </si>
  <si>
    <t>SP_CageHard_38000_0</t>
  </si>
  <si>
    <t>580.07;-278.71</t>
  </si>
  <si>
    <t>535.9;-150.36</t>
  </si>
  <si>
    <t>254.03;-322.35</t>
  </si>
  <si>
    <t>389.06003;-48.9</t>
  </si>
  <si>
    <t>273.91;-223.74</t>
  </si>
  <si>
    <t>250.04;-346.76</t>
  </si>
  <si>
    <t>398.99;-148.13998</t>
  </si>
  <si>
    <t>439.35;-346.33</t>
  </si>
  <si>
    <t>617.39;-137.14</t>
  </si>
  <si>
    <t>341.7;-50.01</t>
  </si>
  <si>
    <t>SP_Miner01_Mix_0_30000</t>
  </si>
  <si>
    <t>179.79999;-351.4</t>
  </si>
  <si>
    <t>603.71;-270.51</t>
  </si>
  <si>
    <t>SP_Ghost03_Static_36000_0</t>
  </si>
  <si>
    <t>226.2;-50.2</t>
  </si>
  <si>
    <t>SP_SpiderRed_18000_0</t>
  </si>
  <si>
    <t>520.94;-49.18</t>
  </si>
  <si>
    <t>34.36;-148.25</t>
  </si>
  <si>
    <t>358.60004;-100.3</t>
  </si>
  <si>
    <t>389.9;-211.79</t>
  </si>
  <si>
    <t>364.71;-188.98</t>
  </si>
  <si>
    <t>SP_Hawk_14000_0</t>
  </si>
  <si>
    <t>409.72003;115.6</t>
  </si>
  <si>
    <t>500.24002;38.17</t>
  </si>
  <si>
    <t>281.3;-348.33</t>
  </si>
  <si>
    <t>514.4;-128.6</t>
  </si>
  <si>
    <t>554.5;102.5</t>
  </si>
  <si>
    <t>SP_SpiderSmall_29000_0</t>
  </si>
  <si>
    <t>239.56003;-30.14</t>
  </si>
  <si>
    <t>395.2;-77.2</t>
  </si>
  <si>
    <t>234.02;-143.84</t>
  </si>
  <si>
    <t>433.92;64.41</t>
  </si>
  <si>
    <t>79.69003;-34.63</t>
  </si>
  <si>
    <t>498.50003;126.13</t>
  </si>
  <si>
    <t>654.2;176.9</t>
  </si>
  <si>
    <t>SP_DrunkenMan_0_17000</t>
  </si>
  <si>
    <t>558.88;-11.31</t>
  </si>
  <si>
    <t>425.73004;-19.4</t>
  </si>
  <si>
    <t>232.69003;-82.93</t>
  </si>
  <si>
    <t>444.7;6.9</t>
  </si>
  <si>
    <t>460.60004;-42.9</t>
  </si>
  <si>
    <t>156.74;-41.38</t>
  </si>
  <si>
    <t>SP_Spartakus_28000_0</t>
  </si>
  <si>
    <t>361.1;-241.45</t>
  </si>
  <si>
    <t>SP_SpiderSmall_22000_0</t>
  </si>
  <si>
    <t>405.30002;14.87</t>
  </si>
  <si>
    <t>511.14;19.67</t>
  </si>
  <si>
    <t>SP_BadJunk_23000_0</t>
  </si>
  <si>
    <t>542.42004;41.4</t>
  </si>
  <si>
    <t>687.91;129.02</t>
  </si>
  <si>
    <t>474.82;-177.65</t>
  </si>
  <si>
    <t>659.03;-209.49</t>
  </si>
  <si>
    <t>SP_Canary_Random_Flock_18100_0</t>
  </si>
  <si>
    <t>608.14;-156.06999</t>
  </si>
  <si>
    <t>387.91;-146.5</t>
  </si>
  <si>
    <t>527.9;13.7</t>
  </si>
  <si>
    <t>470.3;157.7</t>
  </si>
  <si>
    <t>681.28436;-262.22687</t>
  </si>
  <si>
    <t>548.3;-241.6</t>
  </si>
  <si>
    <t>492.66003;-22.58</t>
  </si>
  <si>
    <t>115.7;-210.23</t>
  </si>
  <si>
    <t>509.77;-153.9</t>
  </si>
  <si>
    <t>599.25;-44.87</t>
  </si>
  <si>
    <t>586.36005;9.27</t>
  </si>
  <si>
    <t>540.3;-311.3</t>
  </si>
  <si>
    <t>-22.79;90.58</t>
  </si>
  <si>
    <t>616.09;-150.4</t>
  </si>
  <si>
    <t>SP_SpiderSmall_19000_0</t>
  </si>
  <si>
    <t>556.75;-53.79</t>
  </si>
  <si>
    <t>SP_Fish_Random_Generic_13000_35000</t>
  </si>
  <si>
    <t>545.22003;-68.05</t>
  </si>
  <si>
    <t>653.2;-288.2</t>
  </si>
  <si>
    <t>546.2;-252.8</t>
  </si>
  <si>
    <t>528.39;107.44</t>
  </si>
  <si>
    <t>621.3;-319.26</t>
  </si>
  <si>
    <t>SP_LionBird_0_30000</t>
  </si>
  <si>
    <t>357.37003;-55.03</t>
  </si>
  <si>
    <t>SP_Villager01_22000_0</t>
  </si>
  <si>
    <t>565.56;-58.12</t>
  </si>
  <si>
    <t>551.7;57.5</t>
  </si>
  <si>
    <t>690.31;-212.62</t>
  </si>
  <si>
    <t>410.40002;-10.14</t>
  </si>
  <si>
    <t>254.40002;-72.5</t>
  </si>
  <si>
    <t>310.2;-162.1</t>
  </si>
  <si>
    <t>-441.6;-351.91</t>
  </si>
  <si>
    <t>SP_BadJunk_35000_0</t>
  </si>
  <si>
    <t>284.99997;-348.43</t>
  </si>
  <si>
    <t>571.60004;54.8</t>
  </si>
  <si>
    <t>-1.26;113.97</t>
  </si>
  <si>
    <t>508.2;50.8</t>
  </si>
  <si>
    <t>421.03;-151.49</t>
  </si>
  <si>
    <t>658.2;-260.1</t>
  </si>
  <si>
    <t>49.21;-117.42</t>
  </si>
  <si>
    <t>576.62;-264.02</t>
  </si>
  <si>
    <t>506.29;-272.7</t>
  </si>
  <si>
    <t>667.9;-327.3</t>
  </si>
  <si>
    <t>545.08;42.36</t>
  </si>
  <si>
    <t>31.1;-335.6</t>
  </si>
  <si>
    <t>585.49005;12.28</t>
  </si>
  <si>
    <t>SP_SpiderSmallTurret_40000_0</t>
  </si>
  <si>
    <t>127.650024;-31.17</t>
  </si>
  <si>
    <t>106.1;-285.3</t>
  </si>
  <si>
    <t>98.29001;-108.200005</t>
  </si>
  <si>
    <t>319.58;-145.79</t>
  </si>
  <si>
    <t>610.16;129.64</t>
  </si>
  <si>
    <t>SP_Ghost02_35000_0</t>
  </si>
  <si>
    <t>567.32;13.22</t>
  </si>
  <si>
    <t>599.30005;-72.8</t>
  </si>
  <si>
    <t>48.180023;-65.55</t>
  </si>
  <si>
    <t>297.9;-344.5</t>
  </si>
  <si>
    <t>SP_Driller_32000_0</t>
  </si>
  <si>
    <t>606.72;-269.77</t>
  </si>
  <si>
    <t>643.2;179.2</t>
  </si>
  <si>
    <t>-530.96;-339.52</t>
  </si>
  <si>
    <t>151.32004;-32.5</t>
  </si>
  <si>
    <t>389.31;-206.21</t>
  </si>
  <si>
    <t>29.369995;-50</t>
  </si>
  <si>
    <t>261.1;-320.51</t>
  </si>
  <si>
    <t>721.28;-218.34</t>
  </si>
  <si>
    <t>595.30005;61.5</t>
  </si>
  <si>
    <t>SP_SpiderSmallTurret_0_45000</t>
  </si>
  <si>
    <t>264.80002;-348.00003</t>
  </si>
  <si>
    <t>SP_Fish_Random_Generic_12000_0</t>
  </si>
  <si>
    <t>576.95;-72.91</t>
  </si>
  <si>
    <t>261.1;-319.09003</t>
  </si>
  <si>
    <t>SP_SpiderSmall_26000_0</t>
  </si>
  <si>
    <t>233.76001;-32.46</t>
  </si>
  <si>
    <t>SP_SpiderSmallTurret_0_35000</t>
  </si>
  <si>
    <t>244.87;-347.13</t>
  </si>
  <si>
    <t>SP_GoodJunkBottle_30000_0</t>
  </si>
  <si>
    <t>394.4;-103</t>
  </si>
  <si>
    <t>542.47003;-63.7</t>
  </si>
  <si>
    <t>SP_SpiderRed_24000_0</t>
  </si>
  <si>
    <t>408.89;20.41</t>
  </si>
  <si>
    <t>477.9;169.9</t>
  </si>
  <si>
    <t>70.570015;-70</t>
  </si>
  <si>
    <t>-24;-301.17</t>
  </si>
  <si>
    <t>-487.27;-339.69</t>
  </si>
  <si>
    <t>176.64;-346.88</t>
  </si>
  <si>
    <t>158.91;-220.06</t>
  </si>
  <si>
    <t>690.5;186.8</t>
  </si>
  <si>
    <t>579.78;-58.7</t>
  </si>
  <si>
    <t>79.2;-286.8</t>
  </si>
  <si>
    <t>SP_Kamikaze_19000_0</t>
  </si>
  <si>
    <t>94.80002;-60.62</t>
  </si>
  <si>
    <t>110.7;-348.7</t>
  </si>
  <si>
    <t>307.7;-342.4</t>
  </si>
  <si>
    <t>458.76;-50.21</t>
  </si>
  <si>
    <t>267.6;-322</t>
  </si>
  <si>
    <t>231.79;-58.8</t>
  </si>
  <si>
    <t>173.9;-352.8</t>
  </si>
  <si>
    <t>SP_Spartakus_24000_0</t>
  </si>
  <si>
    <t>-38.8;-300.5</t>
  </si>
  <si>
    <t>770.08;-339.61</t>
  </si>
  <si>
    <t>704.36993;-218.18001</t>
  </si>
  <si>
    <t>249.58002;-34.54</t>
  </si>
  <si>
    <t>545.2;-231.2</t>
  </si>
  <si>
    <t>140.23001;-26.61</t>
  </si>
  <si>
    <t>499.73;-278.43</t>
  </si>
  <si>
    <t>116.71997;-210.79999</t>
  </si>
  <si>
    <t>421.03;-175.79</t>
  </si>
  <si>
    <t>167.39001;-54.7</t>
  </si>
  <si>
    <t>248.9;-302.9</t>
  </si>
  <si>
    <t>537.30005;12.23</t>
  </si>
  <si>
    <t>569.80005;192.8</t>
  </si>
  <si>
    <t>338.90002;-69.299995</t>
  </si>
  <si>
    <t>141.56003;-17.52</t>
  </si>
  <si>
    <t>328.1;-211.8</t>
  </si>
  <si>
    <t>434.8;-292.30002</t>
  </si>
  <si>
    <t>153.09003;-28.21</t>
  </si>
  <si>
    <t>518.26;-13.5</t>
  </si>
  <si>
    <t>89.48;-187.15</t>
  </si>
  <si>
    <t>639.17;46.89</t>
  </si>
  <si>
    <t>SP_MineMedium_20000_0</t>
  </si>
  <si>
    <t>390.35;-35.72</t>
  </si>
  <si>
    <t>SP_BadJunk_21000_0</t>
  </si>
  <si>
    <t>571;37.5</t>
  </si>
  <si>
    <t>SP_Ghost03_32000_0</t>
  </si>
  <si>
    <t>355.6;-53.6</t>
  </si>
  <si>
    <t>SP_BadJunk_18000_0</t>
  </si>
  <si>
    <t>501.60004;62.7</t>
  </si>
  <si>
    <t>707;188.5</t>
  </si>
  <si>
    <t>137.13;-172.91</t>
  </si>
  <si>
    <t>236.7;-49</t>
  </si>
  <si>
    <t>519.9;-196.1</t>
  </si>
  <si>
    <t>452.25;-341.65</t>
  </si>
  <si>
    <t>501.46002;33.92</t>
  </si>
  <si>
    <t>595.38;13.71</t>
  </si>
  <si>
    <t>75.70001;-108.98</t>
  </si>
  <si>
    <t>368.78;-34.81</t>
  </si>
  <si>
    <t>549.7;-334.9</t>
  </si>
  <si>
    <t>63.91;-325.4</t>
  </si>
  <si>
    <t>115.95;-212.47</t>
  </si>
  <si>
    <t>260.99997;-288.81998</t>
  </si>
  <si>
    <t>282.57;-175.29</t>
  </si>
  <si>
    <t>354.52002;-54.97</t>
  </si>
  <si>
    <t>665.30005;173.9</t>
  </si>
  <si>
    <t>PF_Cart</t>
  </si>
  <si>
    <t>-134.34;-12.79</t>
  </si>
  <si>
    <t>553.6;17.7</t>
  </si>
  <si>
    <t>446.05;-167.35999</t>
  </si>
  <si>
    <t>97.68002;-84.3</t>
  </si>
  <si>
    <t>SP_MineSmall_Static_0_40000</t>
  </si>
  <si>
    <t>595.5;38.8</t>
  </si>
  <si>
    <t>393.05;-241.21</t>
  </si>
  <si>
    <t>499.80002;54.7</t>
  </si>
  <si>
    <t>-30.83;-300.03</t>
  </si>
  <si>
    <t>555.1;-269.7</t>
  </si>
  <si>
    <t>594.48;135.43</t>
  </si>
  <si>
    <t>178.86;-343.85</t>
  </si>
  <si>
    <t>408.93002;108.8</t>
  </si>
  <si>
    <t>652.1;-291.6</t>
  </si>
  <si>
    <t>724.58;-286.08</t>
  </si>
  <si>
    <t>183.51;-321.1</t>
  </si>
  <si>
    <t>237.61;-153.84</t>
  </si>
  <si>
    <t>417.2;-147</t>
  </si>
  <si>
    <t>326.60004;-90.8</t>
  </si>
  <si>
    <t>178.27;-53.39</t>
  </si>
  <si>
    <t>509.17;-57.59</t>
  </si>
  <si>
    <t>438.33;-186.69</t>
  </si>
  <si>
    <t>585.24005;13.77</t>
  </si>
  <si>
    <t>SP_GoodJunkBottle_36000_0</t>
  </si>
  <si>
    <t>743.35;-339.58</t>
  </si>
  <si>
    <t>SP_Fish_Random_Generic_0_45000</t>
  </si>
  <si>
    <t>134.40002;-71.8</t>
  </si>
  <si>
    <t>120.36;-211.26</t>
  </si>
  <si>
    <t>-538.34;-90.21</t>
  </si>
  <si>
    <t>497.40002;2.86</t>
  </si>
  <si>
    <t>34.200012;-128.9</t>
  </si>
  <si>
    <t>551.39;-12.06</t>
  </si>
  <si>
    <t>623.2;28</t>
  </si>
  <si>
    <t>562.95;69.05</t>
  </si>
  <si>
    <t>286.43;-335.8</t>
  </si>
  <si>
    <t>205.25;-59.61</t>
  </si>
  <si>
    <t>324.41998;-188.89998</t>
  </si>
  <si>
    <t>32;-80.4</t>
  </si>
  <si>
    <t>-63.34;-286.31</t>
  </si>
  <si>
    <t>670.86;-227.08</t>
  </si>
  <si>
    <t>507.39;-153.48</t>
  </si>
  <si>
    <t>598.21;120.44</t>
  </si>
  <si>
    <t>605.8;-314.8</t>
  </si>
  <si>
    <t>245.97003;-33.32</t>
  </si>
  <si>
    <t>569.75;75.59</t>
  </si>
  <si>
    <t>443.28;-333.94</t>
  </si>
  <si>
    <t>427.71;-326.29</t>
  </si>
  <si>
    <t>720.93;-226.43</t>
  </si>
  <si>
    <t>30.28003;-89.38</t>
  </si>
  <si>
    <t>SP_MineBig_Static_37000_0</t>
  </si>
  <si>
    <t>414.40002;-57.59</t>
  </si>
  <si>
    <t>576.15;18.43</t>
  </si>
  <si>
    <t>422.62;-226.39</t>
  </si>
  <si>
    <t>SP_EnemyTier4_35000_0</t>
  </si>
  <si>
    <t>478.50003;39.6</t>
  </si>
  <si>
    <t>430.30002;51.5</t>
  </si>
  <si>
    <t>597.12;11.35</t>
  </si>
  <si>
    <t>368.75;-242.59</t>
  </si>
  <si>
    <t>608.96;-145.79</t>
  </si>
  <si>
    <t>509;192.8</t>
  </si>
  <si>
    <t>599.74;-20.13</t>
  </si>
  <si>
    <t>374.03003;-29.4</t>
  </si>
  <si>
    <t>'PF_Barrel_01'</t>
  </si>
  <si>
    <t>37.75;-95.07001</t>
  </si>
  <si>
    <t>SP_Archer02_35000_0</t>
  </si>
  <si>
    <t>476.7;212</t>
  </si>
  <si>
    <t>433.07;-289.03</t>
  </si>
  <si>
    <t>502.10004;14</t>
  </si>
  <si>
    <t>342.80002;-111.4</t>
  </si>
  <si>
    <t>411.92004;9.73</t>
  </si>
  <si>
    <t>SP_Hawk_16000_0</t>
  </si>
  <si>
    <t>529.76;118.42</t>
  </si>
  <si>
    <t>SP_Kamikaze_17000_0</t>
  </si>
  <si>
    <t>96.26001;-24.52</t>
  </si>
  <si>
    <t>-135.27002;-22.75</t>
  </si>
  <si>
    <t>523.3;-265.4</t>
  </si>
  <si>
    <t>39.29;-176.17</t>
  </si>
  <si>
    <t>470.2;-12.2</t>
  </si>
  <si>
    <t>511.11;-154.35</t>
  </si>
  <si>
    <t>SP_MineSmall_Static_30000_0</t>
  </si>
  <si>
    <t>479.14;32.68</t>
  </si>
  <si>
    <t>442.24002;23.35</t>
  </si>
  <si>
    <t>260.9;-304.37997</t>
  </si>
  <si>
    <t>124.23;-221.51</t>
  </si>
  <si>
    <t>495.63004;-57.74</t>
  </si>
  <si>
    <t>89.01001;-66.5</t>
  </si>
  <si>
    <t>232.75;-259.74</t>
  </si>
  <si>
    <t>554.4;54.3</t>
  </si>
  <si>
    <t>390.2;-44.54</t>
  </si>
  <si>
    <t>420.40002;69.95</t>
  </si>
  <si>
    <t>542.86005;12.68</t>
  </si>
  <si>
    <t>428.80002;55.1</t>
  </si>
  <si>
    <t>SP_BadJunk_11000_0</t>
  </si>
  <si>
    <t>535.56;29.1</t>
  </si>
  <si>
    <t>319.1;-162.4</t>
  </si>
  <si>
    <t>551.30005;139.4</t>
  </si>
  <si>
    <t>505.47;64.88</t>
  </si>
  <si>
    <t>472.87;174.15</t>
  </si>
  <si>
    <t>596.72;-156.81999</t>
  </si>
  <si>
    <t>283.9;-347.53</t>
  </si>
  <si>
    <t>216.4;-350.8</t>
  </si>
  <si>
    <t>202.50003;-38.8</t>
  </si>
  <si>
    <t>578.2;75.49</t>
  </si>
  <si>
    <t>129.69003;-13.87</t>
  </si>
  <si>
    <t>599.29004;-63.7</t>
  </si>
  <si>
    <t>468.1;-193.3</t>
  </si>
  <si>
    <t>359.7;-223.6</t>
  </si>
  <si>
    <t>SP_BadJunk_50000_0</t>
  </si>
  <si>
    <t>770.57996;-340.69998</t>
  </si>
  <si>
    <t>346.47003;-21.6</t>
  </si>
  <si>
    <t>443.35;-242.5</t>
  </si>
  <si>
    <t>448.08002;-26.68</t>
  </si>
  <si>
    <t>238.32004;-69.79</t>
  </si>
  <si>
    <t>SP_Spartakus_22000_0</t>
  </si>
  <si>
    <t>90.660034;-32.96</t>
  </si>
  <si>
    <t>619.11005;-10.22</t>
  </si>
  <si>
    <t>SP_FairySmall_25000_0</t>
  </si>
  <si>
    <t>421.10004;-51.36</t>
  </si>
  <si>
    <t>147.56003;-14.77</t>
  </si>
  <si>
    <t>595.9;199.3</t>
  </si>
  <si>
    <t>555.4;-296.35</t>
  </si>
  <si>
    <t>772.3025;-295.466</t>
  </si>
  <si>
    <t>328.34;-63.899</t>
  </si>
  <si>
    <t>SP_Fish_Random_Generic_32000_0</t>
  </si>
  <si>
    <t>254.50003;-83.1</t>
  </si>
  <si>
    <t>529.21;-62.93</t>
  </si>
  <si>
    <t>582.80005;151.6</t>
  </si>
  <si>
    <t>448.43002;27.17</t>
  </si>
  <si>
    <t>558.7;195.8</t>
  </si>
  <si>
    <t>SP_Kamikaze_30000_0</t>
  </si>
  <si>
    <t>104.75;-179.29</t>
  </si>
  <si>
    <t>695.2;176</t>
  </si>
  <si>
    <t>759.96;-339.82</t>
  </si>
  <si>
    <t>259.50998;-304.37997</t>
  </si>
  <si>
    <t>SP_BatSmall01_Flock_0_45000</t>
  </si>
  <si>
    <t>52.650024;-78.71</t>
  </si>
  <si>
    <t>658.31;-324.18</t>
  </si>
  <si>
    <t>76.76001;-108.130005</t>
  </si>
  <si>
    <t>613.8;170.7</t>
  </si>
  <si>
    <t>599.1;-301.6</t>
  </si>
  <si>
    <t>596.51;-20.62</t>
  </si>
  <si>
    <t>SP_Guardian_30000_0</t>
  </si>
  <si>
    <t>156.58002;-353.6</t>
  </si>
  <si>
    <t>644.9;200.5</t>
  </si>
  <si>
    <t>636.01;7.07</t>
  </si>
  <si>
    <t>393.81003;-25.44</t>
  </si>
  <si>
    <t>121.3;-301.4</t>
  </si>
  <si>
    <t>480.7;154.9</t>
  </si>
  <si>
    <t>122.27002;-35.06</t>
  </si>
  <si>
    <t>242.11;-148.44</t>
  </si>
  <si>
    <t>485.3;194.8</t>
  </si>
  <si>
    <t>SP_GoodJunkBottle_37000_0</t>
  </si>
  <si>
    <t>341.9;-87.2</t>
  </si>
  <si>
    <t>347.81003;-45.41</t>
  </si>
  <si>
    <t>688.74;142.76</t>
  </si>
  <si>
    <t>596.53;-136.18</t>
  </si>
  <si>
    <t>420.00003;108.5</t>
  </si>
  <si>
    <t>SP_Miner01_Mix_0_31000</t>
  </si>
  <si>
    <t>112.7;-338.5</t>
  </si>
  <si>
    <t>510.7;28.6</t>
  </si>
  <si>
    <t>645.43005;141.71</t>
  </si>
  <si>
    <t>542.88;85.6</t>
  </si>
  <si>
    <t>265.98;-320.74</t>
  </si>
  <si>
    <t>649.97;-323.02</t>
  </si>
  <si>
    <t>478.03;178.3</t>
  </si>
  <si>
    <t>682;-309.2</t>
  </si>
  <si>
    <t>320.30002;-108.6</t>
  </si>
  <si>
    <t>264.12;-318.62</t>
  </si>
  <si>
    <t>SP_SpiderGreenTurret_31000_0</t>
  </si>
  <si>
    <t>262.49;-351.93</t>
  </si>
  <si>
    <t>175.54;-341.97</t>
  </si>
  <si>
    <t>SP_MineMedium_Static_26000_0</t>
  </si>
  <si>
    <t>486.6;-281.89</t>
  </si>
  <si>
    <t>432.8;-301.7</t>
  </si>
  <si>
    <t>421.10004;-50.1</t>
  </si>
  <si>
    <t>309.57;-40.36</t>
  </si>
  <si>
    <t>586.02;119.64</t>
  </si>
  <si>
    <t>523.6;-186.3</t>
  </si>
  <si>
    <t>245.7;-314.22</t>
  </si>
  <si>
    <t>SP_MineMedium_Static_40000_0</t>
  </si>
  <si>
    <t>605.21;-295.4</t>
  </si>
  <si>
    <t>SP_Archer02_Static_22000_0</t>
  </si>
  <si>
    <t>432.42;8.21</t>
  </si>
  <si>
    <t>133.99002;-15.49</t>
  </si>
  <si>
    <t>645.08;66.9</t>
  </si>
  <si>
    <t>526.94;-10.9</t>
  </si>
  <si>
    <t>SP_MineMedium_Static_14000_0</t>
  </si>
  <si>
    <t>409.43002;-46.84</t>
  </si>
  <si>
    <t>741.79;-240.81</t>
  </si>
  <si>
    <t>433.89;-172.56</t>
  </si>
  <si>
    <t>638.86;10.19</t>
  </si>
  <si>
    <t>672.80005;45.4</t>
  </si>
  <si>
    <t>681.19;-317.89</t>
  </si>
  <si>
    <t>-417.7;-343.1</t>
  </si>
  <si>
    <t>550.73;36.55</t>
  </si>
  <si>
    <t>198.08002;-85.21</t>
  </si>
  <si>
    <t>573.30005;-1.47</t>
  </si>
  <si>
    <t>SP_GoodJunkBottle_20000_0</t>
  </si>
  <si>
    <t>766.72;-336.47</t>
  </si>
  <si>
    <t>SP_Vulture_30000_0</t>
  </si>
  <si>
    <t>495.84003;25.38</t>
  </si>
  <si>
    <t>SP_OwlBig_0_45000</t>
  </si>
  <si>
    <t>42.900024;-42.9</t>
  </si>
  <si>
    <t>341.7;-192.3</t>
  </si>
  <si>
    <t>756;-300.5</t>
  </si>
  <si>
    <t>78.750015;-24.28</t>
  </si>
  <si>
    <t>614.35;115.81</t>
  </si>
  <si>
    <t>422.80002;-58.37</t>
  </si>
  <si>
    <t>665.11005;35.21</t>
  </si>
  <si>
    <t>204.74002;-61.21</t>
  </si>
  <si>
    <t>382.99;-315.12</t>
  </si>
  <si>
    <t>657.00006;154.2</t>
  </si>
  <si>
    <t>271.32004;-49.97</t>
  </si>
  <si>
    <t>387.00003;-98.5</t>
  </si>
  <si>
    <t>344.93002;-25.54</t>
  </si>
  <si>
    <t>597.2;-29.6</t>
  </si>
  <si>
    <t>48.98;-336.23</t>
  </si>
  <si>
    <t>418.75;-188.7</t>
  </si>
  <si>
    <t>490.2;-198.6</t>
  </si>
  <si>
    <t>-43.96;90.64</t>
  </si>
  <si>
    <t>640.4;140</t>
  </si>
  <si>
    <t>252;-189.1</t>
  </si>
  <si>
    <t>79.000015;-107.590004</t>
  </si>
  <si>
    <t>594.33;140.68</t>
  </si>
  <si>
    <t>544.2;30.8</t>
  </si>
  <si>
    <t>24.930298;86.86718</t>
  </si>
  <si>
    <t>659.03;-199.51</t>
  </si>
  <si>
    <t>518.7;55.5</t>
  </si>
  <si>
    <t>124.620026;-28.32</t>
  </si>
  <si>
    <t>45.89;-79.67</t>
  </si>
  <si>
    <t>SP_Crocodile_35000_0</t>
  </si>
  <si>
    <t>294.30002;-110.7</t>
  </si>
  <si>
    <t>344.686;-33.257996</t>
  </si>
  <si>
    <t>175;-317.2</t>
  </si>
  <si>
    <t>387.15;-320.66</t>
  </si>
  <si>
    <t>433.7;-322.55</t>
  </si>
  <si>
    <t>84.26001;-104.53</t>
  </si>
  <si>
    <t>61.920013;-22.63</t>
  </si>
  <si>
    <t>661.4;82.5</t>
  </si>
  <si>
    <t>SP_SpiderSmall_23000_0</t>
  </si>
  <si>
    <t>543.66003;-53.63</t>
  </si>
  <si>
    <t>226.3;-149</t>
  </si>
  <si>
    <t>278.23;-173.88</t>
  </si>
  <si>
    <t>458.32;-23.95</t>
  </si>
  <si>
    <t>220.79999;-170.4</t>
  </si>
  <si>
    <t>SP_EnemyTier2_25000_0</t>
  </si>
  <si>
    <t>493.60004;19.4</t>
  </si>
  <si>
    <t>364.65002;-63.899</t>
  </si>
  <si>
    <t>319.40002;-80.9</t>
  </si>
  <si>
    <t>SP_EnemyTier3_38000_0</t>
  </si>
  <si>
    <t>726.8;-311.63</t>
  </si>
  <si>
    <t>277.78998;-339.29</t>
  </si>
  <si>
    <t>SP_Villager01_19000_0</t>
  </si>
  <si>
    <t>539.14;-61.4</t>
  </si>
  <si>
    <t>729.7;-319.84</t>
  </si>
  <si>
    <t>638.7;171.1</t>
  </si>
  <si>
    <t>242.27002;-96.67</t>
  </si>
  <si>
    <t>670.22;-304.1</t>
  </si>
  <si>
    <t>357.81;-101.95</t>
  </si>
  <si>
    <t>529.1;200</t>
  </si>
  <si>
    <t>479.39;-22.56</t>
  </si>
  <si>
    <t>134.08002;-26.98</t>
  </si>
  <si>
    <t>SP_MineBig_Static_42000_0</t>
  </si>
  <si>
    <t>458.27002;-28.66</t>
  </si>
  <si>
    <t>553.66;-149.45</t>
  </si>
  <si>
    <t>430.77;-224.28</t>
  </si>
  <si>
    <t>386.58;-162.21</t>
  </si>
  <si>
    <t>471.48004;-27.96</t>
  </si>
  <si>
    <t>325.05002;-193.40999</t>
  </si>
  <si>
    <t>622.47003;70.4</t>
  </si>
  <si>
    <t>SP_Piranha_28000_0</t>
  </si>
  <si>
    <t>203.18002;-93.24</t>
  </si>
  <si>
    <t>676.27;-310.3</t>
  </si>
  <si>
    <t>378.33;-36.59</t>
  </si>
  <si>
    <t>93.84;-188.47</t>
  </si>
  <si>
    <t>52.330017;-78.87</t>
  </si>
  <si>
    <t>581.6;-328.6</t>
  </si>
  <si>
    <t>SP_SpiderSmallTurret_37000_0</t>
  </si>
  <si>
    <t>125.76001;-24.12</t>
  </si>
  <si>
    <t>756.30005;-309.84</t>
  </si>
  <si>
    <t>316.45;-50.25</t>
  </si>
  <si>
    <t>545.2;24.3</t>
  </si>
  <si>
    <t>140.00003;-21.83</t>
  </si>
  <si>
    <t>481.39;-45.05</t>
  </si>
  <si>
    <t>433.57;-242.14</t>
  </si>
  <si>
    <t>166.5;-209.4</t>
  </si>
  <si>
    <t>531.4;130.6</t>
  </si>
  <si>
    <t>671.52;-234.61</t>
  </si>
  <si>
    <t>570.7;-227.97</t>
  </si>
  <si>
    <t>333.75;-236.26</t>
  </si>
  <si>
    <t>450.32;-333.89</t>
  </si>
  <si>
    <t>541.60004;60.1</t>
  </si>
  <si>
    <t>523.01;-214.3</t>
  </si>
  <si>
    <t>751.77;-299.43</t>
  </si>
  <si>
    <t>SP_Fish_Random_Generic_18000_0</t>
  </si>
  <si>
    <t>598.02;-74.55</t>
  </si>
  <si>
    <t>SP_Miner01_Mix_0_26000</t>
  </si>
  <si>
    <t>345;-235.6</t>
  </si>
  <si>
    <t>76.610016;-100.78</t>
  </si>
  <si>
    <t>512.5;-254.2</t>
  </si>
  <si>
    <t>146.3;-339.4</t>
  </si>
  <si>
    <t>428.90002;-78</t>
  </si>
  <si>
    <t>SP_Miner01_Mix_0_45000</t>
  </si>
  <si>
    <t>668.79;-248.65</t>
  </si>
  <si>
    <t>SP_BadJunk_12000_0</t>
  </si>
  <si>
    <t>499.8;28</t>
  </si>
  <si>
    <t>71.880005;-36.130005</t>
  </si>
  <si>
    <t>773.43;-312.67</t>
  </si>
  <si>
    <t>541.03;-299.65</t>
  </si>
  <si>
    <t>541.97003;-61</t>
  </si>
  <si>
    <t>240.52002;-71.49</t>
  </si>
  <si>
    <t>SP_MineSmall_Static_20000_0</t>
  </si>
  <si>
    <t>288.04004;-87.23</t>
  </si>
  <si>
    <t>SP_SpiderGreenTurret_45000_0</t>
  </si>
  <si>
    <t>134.51001;-19.31</t>
  </si>
  <si>
    <t>540;-177.82</t>
  </si>
  <si>
    <t>583.6;-270.2</t>
  </si>
  <si>
    <t>287.90002;-70.5</t>
  </si>
  <si>
    <t>SP_StingrayLarge_33000_0</t>
  </si>
  <si>
    <t>645.57;-332.04</t>
  </si>
  <si>
    <t>432.30002;77.2</t>
  </si>
  <si>
    <t>453.10004;28.1</t>
  </si>
  <si>
    <t>521.16003;43.85</t>
  </si>
  <si>
    <t>587.2;42.3</t>
  </si>
  <si>
    <t>476.96002;-19.93</t>
  </si>
  <si>
    <t>SP_Kamikaze_42000_0</t>
  </si>
  <si>
    <t>355.95;-168.53</t>
  </si>
  <si>
    <t>SP_MineSmall_Static_25000_0</t>
  </si>
  <si>
    <t>236.6;-85.6</t>
  </si>
  <si>
    <t>426.8;-232.54</t>
  </si>
  <si>
    <t>581.38;-10.22</t>
  </si>
  <si>
    <t>615.49;165.57</t>
  </si>
  <si>
    <t>SP_EnemyTier2_18000_0</t>
  </si>
  <si>
    <t>432.90002;-50.56</t>
  </si>
  <si>
    <t>131.63004;-11.03</t>
  </si>
  <si>
    <t>409.48004;-23.43</t>
  </si>
  <si>
    <t>569.04;-254.27</t>
  </si>
  <si>
    <t>247.02002;-32.03</t>
  </si>
  <si>
    <t>132.33;-299.33</t>
  </si>
  <si>
    <t>621.7;173.9</t>
  </si>
  <si>
    <t>SP_Miner03_Mix_0_30000</t>
  </si>
  <si>
    <t>-54.95;-259.03</t>
  </si>
  <si>
    <t>51.2;-176.1</t>
  </si>
  <si>
    <t>SP_Villager_Mix_0_25000</t>
  </si>
  <si>
    <t>510.06003;-10.71</t>
  </si>
  <si>
    <t>476.39;174.96</t>
  </si>
  <si>
    <t>386.36993;-170.48999</t>
  </si>
  <si>
    <t>140.43002;-11.35</t>
  </si>
  <si>
    <t>34.309998;-70.01</t>
  </si>
  <si>
    <t>640.2;192.8</t>
  </si>
  <si>
    <t>498.89996;203</t>
  </si>
  <si>
    <t>517.03;-278.62</t>
  </si>
  <si>
    <t>192.20001;-48.4</t>
  </si>
  <si>
    <t>98.33002;-32.01</t>
  </si>
  <si>
    <t>SP_Worker_Mix_0_38000</t>
  </si>
  <si>
    <t>155.20001;-45.6</t>
  </si>
  <si>
    <t>362.2;-143.4</t>
  </si>
  <si>
    <t>741.83;-256.49</t>
  </si>
  <si>
    <t>144.31;-191.09</t>
  </si>
  <si>
    <t>624.60004;60.72</t>
  </si>
  <si>
    <t>399.62003;-152.65</t>
  </si>
  <si>
    <t>-5.57;-303.2</t>
  </si>
  <si>
    <t>448.39;-46.07</t>
  </si>
  <si>
    <t>441.60004;-34.1</t>
  </si>
  <si>
    <t>20.61;-335</t>
  </si>
  <si>
    <t>611.82;17.6</t>
  </si>
  <si>
    <t>407.10004;-21.25</t>
  </si>
  <si>
    <t>693.31;-220.65</t>
  </si>
  <si>
    <t>717.36;-223.94</t>
  </si>
  <si>
    <t>337.7;-215.7</t>
  </si>
  <si>
    <t>538.96;85.42</t>
  </si>
  <si>
    <t>-36.94;-299.6</t>
  </si>
  <si>
    <t>SP_BatBig_Flock_17000_0</t>
  </si>
  <si>
    <t>599.42004;-25.13</t>
  </si>
  <si>
    <t>686.09;-309.17</t>
  </si>
  <si>
    <t>433.4;-335.1</t>
  </si>
  <si>
    <t>210.90002;-61.21</t>
  </si>
  <si>
    <t>602.79;173.35</t>
  </si>
  <si>
    <t>265.86;-356.34</t>
  </si>
  <si>
    <t>100.5;-347.1</t>
  </si>
  <si>
    <t>368.31003;-49.5</t>
  </si>
  <si>
    <t>596.4;-42.7</t>
  </si>
  <si>
    <t>271.90002;-79.7</t>
  </si>
  <si>
    <t>255;-237.1</t>
  </si>
  <si>
    <t>578.50006;204.6</t>
  </si>
  <si>
    <t>590.9;-258.4</t>
  </si>
  <si>
    <t>151.5;-334.82</t>
  </si>
  <si>
    <t>599.74;-33.66</t>
  </si>
  <si>
    <t>420.77;-296.4</t>
  </si>
  <si>
    <t>-46.56;131.93</t>
  </si>
  <si>
    <t>753.4;-309.9</t>
  </si>
  <si>
    <t>SP_SpiderRed_21000_0</t>
  </si>
  <si>
    <t>337.2;-15.68</t>
  </si>
  <si>
    <t>118;-209.46</t>
  </si>
  <si>
    <t>415.40002;-85.399994</t>
  </si>
  <si>
    <t>SP_Rat_17000_0</t>
  </si>
  <si>
    <t>583.63;-58.5</t>
  </si>
  <si>
    <t>SP_Fish_Random_Generic_17000_0</t>
  </si>
  <si>
    <t>600.62;-67.79</t>
  </si>
  <si>
    <t>258.73;-322.34</t>
  </si>
  <si>
    <t>522.99005;-10.9</t>
  </si>
  <si>
    <t>SP_Villager_Mix_0_20000</t>
  </si>
  <si>
    <t>524.61005;-10.69</t>
  </si>
  <si>
    <t>SP_Kamikaze_35000_0</t>
  </si>
  <si>
    <t>445.1;-330.4</t>
  </si>
  <si>
    <t>442.8;-148.2</t>
  </si>
  <si>
    <t>392.50003;-71.4</t>
  </si>
  <si>
    <t>405.39;-342.23</t>
  </si>
  <si>
    <t>352.17;-106.43</t>
  </si>
  <si>
    <t>595.44;10.98</t>
  </si>
  <si>
    <t>SP_MineSmall_0_45000</t>
  </si>
  <si>
    <t>666.2;68.5</t>
  </si>
  <si>
    <t>150.79004;-17.99</t>
  </si>
  <si>
    <t>304.8;-156.8</t>
  </si>
  <si>
    <t>276.38;-157.65</t>
  </si>
  <si>
    <t>760.97;-341.85</t>
  </si>
  <si>
    <t>332.28;-57.47</t>
  </si>
  <si>
    <t>SP_BatBig_Flock_41000_0</t>
  </si>
  <si>
    <t>359.16003;-28.07</t>
  </si>
  <si>
    <t>571.57;-63.7</t>
  </si>
  <si>
    <t>SP_SpiderSmallTurret_34000_0</t>
  </si>
  <si>
    <t>249.87003;-29.25</t>
  </si>
  <si>
    <t>84.3;-350.30002</t>
  </si>
  <si>
    <t>SP_Archer02_Static_17000_0</t>
  </si>
  <si>
    <t>482.31003;8.51</t>
  </si>
  <si>
    <t>510.50003;111.2</t>
  </si>
  <si>
    <t>767.1;-291.42</t>
  </si>
  <si>
    <t>SP_Worker_Mix_20000_46000</t>
  </si>
  <si>
    <t>65.74002;-36.07</t>
  </si>
  <si>
    <t>SP_SpiderSmallTurret_32000_0</t>
  </si>
  <si>
    <t>122.410034;-33.82</t>
  </si>
  <si>
    <t>624.11005;3.94</t>
  </si>
  <si>
    <t>611.8;-256.1</t>
  </si>
  <si>
    <t>208.90002;-352.78003</t>
  </si>
  <si>
    <t>243.1;-315.02</t>
  </si>
  <si>
    <t>446.5;100.77</t>
  </si>
  <si>
    <t>270.63004;-58.8</t>
  </si>
  <si>
    <t>17.4;-274.7</t>
  </si>
  <si>
    <t>349.9;-62.6</t>
  </si>
  <si>
    <t>332.9;-149</t>
  </si>
  <si>
    <t>477.24002;126.44</t>
  </si>
  <si>
    <t>616.8;56</t>
  </si>
  <si>
    <t>SP_Spartakus_18000_0</t>
  </si>
  <si>
    <t>65.74002;-69.5</t>
  </si>
  <si>
    <t>741.13;-294.02</t>
  </si>
  <si>
    <t>156.83;-220.06</t>
  </si>
  <si>
    <t>478.79996;198.1</t>
  </si>
  <si>
    <t>SP_Villager_Mix_0_27000</t>
  </si>
  <si>
    <t>572.49005;-10</t>
  </si>
  <si>
    <t>749.28;-296.15</t>
  </si>
  <si>
    <t>97.78003;-18.06</t>
  </si>
  <si>
    <t>650.5;-289.8</t>
  </si>
  <si>
    <t>181.50003;-90.6</t>
  </si>
  <si>
    <t>477.98;-343.07</t>
  </si>
  <si>
    <t>358.44;-187.9</t>
  </si>
  <si>
    <t>133.51001;-28.06</t>
  </si>
  <si>
    <t>122.07999;-213.01999</t>
  </si>
  <si>
    <t>SP_PufferBird_18000_40000</t>
  </si>
  <si>
    <t>355.77002;-27.63</t>
  </si>
  <si>
    <t>-44.74597;73.36548</t>
  </si>
  <si>
    <t>SP_SpiderSmall_27000_0</t>
  </si>
  <si>
    <t>250.00003;-37.47</t>
  </si>
  <si>
    <t>666.6;-314.2</t>
  </si>
  <si>
    <t>679;-302.2</t>
  </si>
  <si>
    <t>534.03;-61.34</t>
  </si>
  <si>
    <t>361.43;-357.52</t>
  </si>
  <si>
    <t>138.65002;-11.49</t>
  </si>
  <si>
    <t>SP_Spartakus_20000_0</t>
  </si>
  <si>
    <t>75.77002;-35.6</t>
  </si>
  <si>
    <t>175.7;-46.7</t>
  </si>
  <si>
    <t>SP_Ghost01_0_34000</t>
  </si>
  <si>
    <t>215.8;-42.1</t>
  </si>
  <si>
    <t>331.19;-234.54</t>
  </si>
  <si>
    <t>SP_Canary_Random_Flock_15000_0</t>
  </si>
  <si>
    <t>457.58002;-36.56</t>
  </si>
  <si>
    <t>301.06003;-38.99</t>
  </si>
  <si>
    <t>496.60004;42.35</t>
  </si>
  <si>
    <t>669.30005;57.6</t>
  </si>
  <si>
    <t>SP_Guardian_45000_0</t>
  </si>
  <si>
    <t>140.3;-219.2</t>
  </si>
  <si>
    <t>742.14;-337.86</t>
  </si>
  <si>
    <t>482.60004;-56.91</t>
  </si>
  <si>
    <t>646.17004;-10.7</t>
  </si>
  <si>
    <t>482.16;-332.3</t>
  </si>
  <si>
    <t>500.03;-278.43</t>
  </si>
  <si>
    <t>SP_Villager_Mix_0_31000</t>
  </si>
  <si>
    <t>469.88004;-10.64</t>
  </si>
  <si>
    <t>350.89;-186.7</t>
  </si>
  <si>
    <t>SP_SpiderSmallTurret_27000_0</t>
  </si>
  <si>
    <t>121.10004;-33.19</t>
  </si>
  <si>
    <t>SP_SpiderRed_17000_0</t>
  </si>
  <si>
    <t>482.66003;-27.73</t>
  </si>
  <si>
    <t>768.6;-326.36</t>
  </si>
  <si>
    <t>104.9;-86.43</t>
  </si>
  <si>
    <t>451.30002;16.3</t>
  </si>
  <si>
    <t>743.52;-253.46</t>
  </si>
  <si>
    <t>246.8;-315.12</t>
  </si>
  <si>
    <t>544.88;23.97</t>
  </si>
  <si>
    <t>720.2;189.6</t>
  </si>
  <si>
    <t>70;-37.48001</t>
  </si>
  <si>
    <t>439.29004;54.5</t>
  </si>
  <si>
    <t>101.95;-95.85</t>
  </si>
  <si>
    <t>402.37;-322.1</t>
  </si>
  <si>
    <t>566.27;-248.45</t>
  </si>
  <si>
    <t>260.90002;-80.4</t>
  </si>
  <si>
    <t>690.42;127.28</t>
  </si>
  <si>
    <t>150.00003;-88.5</t>
  </si>
  <si>
    <t>404;-357.2</t>
  </si>
  <si>
    <t>SP_StingraySmall_0_32000</t>
  </si>
  <si>
    <t>726.87;-324.09</t>
  </si>
  <si>
    <t>420.99002;84.74</t>
  </si>
  <si>
    <t>532.06;59.17</t>
  </si>
  <si>
    <t>SP_Fish_Random_Generic_30000_0</t>
  </si>
  <si>
    <t>173.76001;-95.43</t>
  </si>
  <si>
    <t>-64.36124;73.34481</t>
  </si>
  <si>
    <t>142.28003;-27.53</t>
  </si>
  <si>
    <t>750.11;-334.1</t>
  </si>
  <si>
    <t>665.48;-272.66</t>
  </si>
  <si>
    <t>243.1;-51.82</t>
  </si>
  <si>
    <t>661.82;-331.28</t>
  </si>
  <si>
    <t>4.6;-287.68</t>
  </si>
  <si>
    <t>569.5;103.28</t>
  </si>
  <si>
    <t>SP_Soldier01_25000_0</t>
  </si>
  <si>
    <t>536.53;-11.13</t>
  </si>
  <si>
    <t>252.80997;-303.41998</t>
  </si>
  <si>
    <t>138.44;-190.64</t>
  </si>
  <si>
    <t>SP_SpiderSmallTurret_36000_0</t>
  </si>
  <si>
    <t>251.05002;-31.54</t>
  </si>
  <si>
    <t>540.81;-61</t>
  </si>
  <si>
    <t>271.40002;-54.99</t>
  </si>
  <si>
    <t>398.4;-174.3</t>
  </si>
  <si>
    <t>763.48;-338.8</t>
  </si>
  <si>
    <t>-109.29999;-350.47</t>
  </si>
  <si>
    <t>571.01;88.55</t>
  </si>
  <si>
    <t>393.7;-88.8</t>
  </si>
  <si>
    <t>535.16;-193.66</t>
  </si>
  <si>
    <t>122.26001;-30.4</t>
  </si>
  <si>
    <t>554.7;29.4</t>
  </si>
  <si>
    <t>515.69;-50.13</t>
  </si>
  <si>
    <t>59.350037;-96.25</t>
  </si>
  <si>
    <t>472.16003;62.56</t>
  </si>
  <si>
    <t>579.8;105.2</t>
  </si>
  <si>
    <t>587.74;-148.75</t>
  </si>
  <si>
    <t>528.9;51.41</t>
  </si>
  <si>
    <t>SP_SpiderSmallTurret_26000_0</t>
  </si>
  <si>
    <t>121.73001;-25.26</t>
  </si>
  <si>
    <t>597.5;47</t>
  </si>
  <si>
    <t>647.58;78.7</t>
  </si>
  <si>
    <t>437.72003;61.63</t>
  </si>
  <si>
    <t>601.68005;-57.89</t>
  </si>
  <si>
    <t>SP_Archer02_Static_19000_30000</t>
  </si>
  <si>
    <t>433.27002;8.21</t>
  </si>
  <si>
    <t>673.64996;-221.8</t>
  </si>
  <si>
    <t>141.20001;-90.4</t>
  </si>
  <si>
    <t>233.9;-265.7</t>
  </si>
  <si>
    <t>345.62;-110.28</t>
  </si>
  <si>
    <t>475.56;17.86</t>
  </si>
  <si>
    <t>225.42;-339.26</t>
  </si>
  <si>
    <t>SP_Fish_Random_Generic_20000_0</t>
  </si>
  <si>
    <t>384.80002;-93.3</t>
  </si>
  <si>
    <t>314.8;-206.1</t>
  </si>
  <si>
    <t>153.53;-93.86</t>
  </si>
  <si>
    <t>SP_Canary_Random_Flock_16100_0</t>
  </si>
  <si>
    <t>610.64;-4.1</t>
  </si>
  <si>
    <t>287.32;-178.6</t>
  </si>
  <si>
    <t>679.1;-222.38</t>
  </si>
  <si>
    <t>-62.399994;-247.40001</t>
  </si>
  <si>
    <t>SP_Miner01_Mix_0_32000</t>
  </si>
  <si>
    <t>409.8;-211.78</t>
  </si>
  <si>
    <t>576.5;186.8</t>
  </si>
  <si>
    <t>208.7;-328.4</t>
  </si>
  <si>
    <t>485.03;21.19</t>
  </si>
  <si>
    <t>545.4;-318.9</t>
  </si>
  <si>
    <t>608.44;-138.46</t>
  </si>
  <si>
    <t>535.1;20.8</t>
  </si>
  <si>
    <t>202.42001;-51.02</t>
  </si>
  <si>
    <t>SP_Miner02_Mix_0_24000</t>
  </si>
  <si>
    <t>105.64;-188.19</t>
  </si>
  <si>
    <t>543.4;170.7</t>
  </si>
  <si>
    <t>402.17004;6.35</t>
  </si>
  <si>
    <t>SP_SpiderGreenTurret_42000_0</t>
  </si>
  <si>
    <t>257.86;-351.05</t>
  </si>
  <si>
    <t>SP_Fish_Random_Generic_28000_0</t>
  </si>
  <si>
    <t>220.01001;-79.3</t>
  </si>
  <si>
    <t>163.8;-211.9</t>
  </si>
  <si>
    <t>239.36;-308.23</t>
  </si>
  <si>
    <t>53.399994;-145.8</t>
  </si>
  <si>
    <t>125.19003;-27.04</t>
  </si>
  <si>
    <t>786.69;-335.24</t>
  </si>
  <si>
    <t>240.81;-151.94</t>
  </si>
  <si>
    <t>543.80005;80.7</t>
  </si>
  <si>
    <t>387.6;-243.49</t>
  </si>
  <si>
    <t>558.7;-269.7</t>
  </si>
  <si>
    <t>609.4;170.27</t>
  </si>
  <si>
    <t>545.9;-287.3</t>
  </si>
  <si>
    <t>523.65;29.02</t>
  </si>
  <si>
    <t>548.41;-289.16</t>
  </si>
  <si>
    <t>597.3;-150.6</t>
  </si>
  <si>
    <t>-49.2;-271.5</t>
  </si>
  <si>
    <t>163.29999;-343</t>
  </si>
  <si>
    <t>156.33002;-46.3</t>
  </si>
  <si>
    <t>330.07;-53.37</t>
  </si>
  <si>
    <t>617.2;-1.2</t>
  </si>
  <si>
    <t>712.94684;-269.81378</t>
  </si>
  <si>
    <t>138.90002;-86.8</t>
  </si>
  <si>
    <t>42.8;-331.2</t>
  </si>
  <si>
    <t>458.63004;68.81</t>
  </si>
  <si>
    <t>729.3;192.8</t>
  </si>
  <si>
    <t>411.15002;-24.45</t>
  </si>
  <si>
    <t>667.51;-227.75</t>
  </si>
  <si>
    <t>499.80002;106.5</t>
  </si>
  <si>
    <t>440.57;-345.47</t>
  </si>
  <si>
    <t>593.5;182.5</t>
  </si>
  <si>
    <t>SP_SpiderSmallTurret_41000_0</t>
  </si>
  <si>
    <t>24.190002;-87.99</t>
  </si>
  <si>
    <t>612.4;202.7</t>
  </si>
  <si>
    <t>431.7;-152.8</t>
  </si>
  <si>
    <t>748.2;-239.93</t>
  </si>
  <si>
    <t>243.13004;-93.43</t>
  </si>
  <si>
    <t>SP_GoblinWarMachine_38000_0</t>
  </si>
  <si>
    <t>528.96;-166.08</t>
  </si>
  <si>
    <t>257.90002;-77.6</t>
  </si>
  <si>
    <t>721.78;-302.26</t>
  </si>
  <si>
    <t>118.9;-213.8</t>
  </si>
  <si>
    <t>274.2;-75.4</t>
  </si>
  <si>
    <t>370.97;-35.3</t>
  </si>
  <si>
    <t>SP_Worker_Mix_22000_0</t>
  </si>
  <si>
    <t>85.70001;-33.7</t>
  </si>
  <si>
    <t>SP_SpiderSmallTurret_39000_0</t>
  </si>
  <si>
    <t>127.05002;-31.9</t>
  </si>
  <si>
    <t>527.60004;175.9</t>
  </si>
  <si>
    <t>-138;-12</t>
  </si>
  <si>
    <t>658.5;-215.6</t>
  </si>
  <si>
    <t>717.2;-258.75</t>
  </si>
  <si>
    <t>43.799988;-85.89</t>
  </si>
  <si>
    <t>575.44;-302.78</t>
  </si>
  <si>
    <t>490.6;204.3</t>
  </si>
  <si>
    <t>600.4001;32.4</t>
  </si>
  <si>
    <t>615.4;102.6</t>
  </si>
  <si>
    <t>266.03003;-82.9</t>
  </si>
  <si>
    <t>116.46;-197.68</t>
  </si>
  <si>
    <t>SP_Villager_Mix_0_17000</t>
  </si>
  <si>
    <t>506.39;-10.69</t>
  </si>
  <si>
    <t>200.85999;-292.44</t>
  </si>
  <si>
    <t>559.61005;-12.06</t>
  </si>
  <si>
    <t>468.69995;185.70001</t>
  </si>
  <si>
    <t>-1;-302.8</t>
  </si>
  <si>
    <t>122.900024;-28.22</t>
  </si>
  <si>
    <t>710.61993;-215.50002</t>
  </si>
  <si>
    <t>231.6;-150.37</t>
  </si>
  <si>
    <t>730.6;200.4</t>
  </si>
  <si>
    <t>734.12;-332.9</t>
  </si>
  <si>
    <t>205.89;-286.56</t>
  </si>
  <si>
    <t>392.16003;-205.68001</t>
  </si>
  <si>
    <t>522.10004;2.36</t>
  </si>
  <si>
    <t>646.29;-292.64</t>
  </si>
  <si>
    <t>479.39996;176.9</t>
  </si>
  <si>
    <t>779.85;-322.64</t>
  </si>
  <si>
    <t>11;-309.82</t>
  </si>
  <si>
    <t>396.2;-192.86</t>
  </si>
  <si>
    <t>505.07;-76.41</t>
  </si>
  <si>
    <t>781.94;-338.28</t>
  </si>
  <si>
    <t>523.8;116.03</t>
  </si>
  <si>
    <t>645.64;-194.34</t>
  </si>
  <si>
    <t>450.16;-246.08</t>
  </si>
  <si>
    <t>705.39996;170.7</t>
  </si>
  <si>
    <t>410.89;-21.93</t>
  </si>
  <si>
    <t>SP_MineSmall_Static_14000_0</t>
  </si>
  <si>
    <t>413.82;-55.74</t>
  </si>
  <si>
    <t>412.15;-226.46</t>
  </si>
  <si>
    <t>350.2;-22.5</t>
  </si>
  <si>
    <t>341.41;-211.4</t>
  </si>
  <si>
    <t>425.01;-25.31</t>
  </si>
  <si>
    <t>144.1;-334.5</t>
  </si>
  <si>
    <t>452.38004;54.02</t>
  </si>
  <si>
    <t>433.91;-187.04</t>
  </si>
  <si>
    <t>489.7;45.6</t>
  </si>
  <si>
    <t>567.1;-270.73</t>
  </si>
  <si>
    <t>513.53;-179.6</t>
  </si>
  <si>
    <t>425.1;-334.8</t>
  </si>
  <si>
    <t>593.63;-137.55</t>
  </si>
  <si>
    <t>161.62;-198.78001</t>
  </si>
  <si>
    <t>268.19;-315.38</t>
  </si>
  <si>
    <t>-441.49155;-302.41107</t>
  </si>
  <si>
    <t>SP_SpiderSmall_24000_0</t>
  </si>
  <si>
    <t>410.48004;32.83</t>
  </si>
  <si>
    <t>418.60004;97.3</t>
  </si>
  <si>
    <t>530.39;-62.93</t>
  </si>
  <si>
    <t>773.7519;-296.70947</t>
  </si>
  <si>
    <t>SP_MineBig_41000_0</t>
  </si>
  <si>
    <t>595.4;39.42</t>
  </si>
  <si>
    <t>25.3;-284.9</t>
  </si>
  <si>
    <t>SP_Vulture_40000_0</t>
  </si>
  <si>
    <t>489.78003;14.69</t>
  </si>
  <si>
    <t>660.42;-260.45</t>
  </si>
  <si>
    <t>647.8;-308.7</t>
  </si>
  <si>
    <t>505.9;-135.5</t>
  </si>
  <si>
    <t>406.6;-103.1</t>
  </si>
  <si>
    <t>427.88;-206.71999</t>
  </si>
  <si>
    <t>276.4;-157.51</t>
  </si>
  <si>
    <t>330.8;-343.4</t>
  </si>
  <si>
    <t>33.24;-77.35</t>
  </si>
  <si>
    <t>519.53;-57.51</t>
  </si>
  <si>
    <t>754.38;-248.28</t>
  </si>
  <si>
    <t>309.25003;-92.94</t>
  </si>
  <si>
    <t>SP_SpiderSmallTurret_28000_0</t>
  </si>
  <si>
    <t>125.84003;-29.31</t>
  </si>
  <si>
    <t>SP_Archer02_Static_21000_0</t>
  </si>
  <si>
    <t>473.29004;8.51</t>
  </si>
  <si>
    <t>360.50003;-49.9</t>
  </si>
  <si>
    <t>708.1;-257.1</t>
  </si>
  <si>
    <t>245.63004;-34.11</t>
  </si>
  <si>
    <t>258.7;-86.6</t>
  </si>
  <si>
    <t>578.8;33.8</t>
  </si>
  <si>
    <t>419.69;-48.46</t>
  </si>
  <si>
    <t>609.60004;25.73</t>
  </si>
  <si>
    <t>553.15;-12.06</t>
  </si>
  <si>
    <t>602.37;-40.8</t>
  </si>
  <si>
    <t>556.16;-182.2</t>
  </si>
  <si>
    <t>252.64;-324.28</t>
  </si>
  <si>
    <t>509.24002;-10.9</t>
  </si>
  <si>
    <t>513.08;-218.99</t>
  </si>
  <si>
    <t>568.12;-290.2</t>
  </si>
  <si>
    <t>510.67;-278.43</t>
  </si>
  <si>
    <t>537.14;49.24</t>
  </si>
  <si>
    <t>511.00003;166.8</t>
  </si>
  <si>
    <t>SP_Canary_Random_Flock_12100_30000</t>
  </si>
  <si>
    <t>597.60004;7.02</t>
  </si>
  <si>
    <t>447.52997;-145.90999</t>
  </si>
  <si>
    <t>556.80005;141.5</t>
  </si>
  <si>
    <t>601.65;85.77</t>
  </si>
  <si>
    <t>PF_Box</t>
  </si>
  <si>
    <t>518.26;-12.04</t>
  </si>
  <si>
    <t>23.590012;-37.53</t>
  </si>
  <si>
    <t>-1.91;-318.5</t>
  </si>
  <si>
    <t>564.7;-288.45</t>
  </si>
  <si>
    <t>SP_BadJunk_15000_0</t>
  </si>
  <si>
    <t>519.5;31.6</t>
  </si>
  <si>
    <t>442.55;-224.91</t>
  </si>
  <si>
    <t>334.1;-151.5</t>
  </si>
  <si>
    <t>573.44;-150.59</t>
  </si>
  <si>
    <t>736.95;-262.95</t>
  </si>
  <si>
    <t>620.30005;34.28</t>
  </si>
  <si>
    <t>498.54004;55.75</t>
  </si>
  <si>
    <t>770.86;-324.97</t>
  </si>
  <si>
    <t>501.09998;189.6</t>
  </si>
  <si>
    <t>46.3;-318.86</t>
  </si>
  <si>
    <t>560.8;-318.7</t>
  </si>
  <si>
    <t>436.3;-346.63998</t>
  </si>
  <si>
    <t>600.03;73.53</t>
  </si>
  <si>
    <t>155.1;-338.9</t>
  </si>
  <si>
    <t>528.05;-194.75</t>
  </si>
  <si>
    <t>-500.1;-339.47</t>
  </si>
  <si>
    <t>191.90002;-42.6</t>
  </si>
  <si>
    <t>-18.380005;83.9</t>
  </si>
  <si>
    <t>582.53;-58.63</t>
  </si>
  <si>
    <t>623.56006;10.28</t>
  </si>
  <si>
    <t>SP_GoblinWarMachine_42000_0</t>
  </si>
  <si>
    <t>570.04;-262</t>
  </si>
  <si>
    <t>492.07;128.57</t>
  </si>
  <si>
    <t>629.2;22.58</t>
  </si>
  <si>
    <t>605.28;84.05</t>
  </si>
  <si>
    <t>602.5;-289.6</t>
  </si>
  <si>
    <t>78.46;-336.2</t>
  </si>
  <si>
    <t>516.6;-269.9</t>
  </si>
  <si>
    <t>548.25;-70.49</t>
  </si>
  <si>
    <t>240.87;-145</t>
  </si>
  <si>
    <t>560.29;-255.78998</t>
  </si>
  <si>
    <t>573.32;-155.26</t>
  </si>
  <si>
    <t>246.62003;-37.34</t>
  </si>
  <si>
    <t>188.29999;-311.1</t>
  </si>
  <si>
    <t>-57.9;-270.9</t>
  </si>
  <si>
    <t>603.7;-69.7</t>
  </si>
  <si>
    <t>648.5;13</t>
  </si>
  <si>
    <t>221.00003;-29.8</t>
  </si>
  <si>
    <t>-56.42;77.61</t>
  </si>
  <si>
    <t>187.70001;-52.37</t>
  </si>
  <si>
    <t>568;132.79</t>
  </si>
  <si>
    <t>247.71002;-47.18</t>
  </si>
  <si>
    <t>578.46;-10.69</t>
  </si>
  <si>
    <t>SP_SpiderSmallTurret_0_41000</t>
  </si>
  <si>
    <t>255.82;-355.55</t>
  </si>
  <si>
    <t>537.80005;-10.9</t>
  </si>
  <si>
    <t>196.60004;-29.97</t>
  </si>
  <si>
    <t>295.58;-301.60995</t>
  </si>
  <si>
    <t>222.1;-353.3</t>
  </si>
  <si>
    <t>SP_Crow_Flock_0_35000</t>
  </si>
  <si>
    <t>235.62003;-56.35</t>
  </si>
  <si>
    <t>473.65;-180.78</t>
  </si>
  <si>
    <t>SP_SpiderRed_27000_0</t>
  </si>
  <si>
    <t>137.19003;-26.32</t>
  </si>
  <si>
    <t>58.11;-317.66</t>
  </si>
  <si>
    <t>374.71;-36.15</t>
  </si>
  <si>
    <t>SP_Bomber_27000_0</t>
  </si>
  <si>
    <t>10.099976;-291.73</t>
  </si>
  <si>
    <t>450.44;-322.62</t>
  </si>
  <si>
    <t>658.39;138.8</t>
  </si>
  <si>
    <t>522.9;-133.7</t>
  </si>
  <si>
    <t>339.08;-234.97</t>
  </si>
  <si>
    <t>442.92;-322.82</t>
  </si>
  <si>
    <t>264.74;-316.69</t>
  </si>
  <si>
    <t>557.10004;157.4</t>
  </si>
  <si>
    <t>475.00003;119.5</t>
  </si>
  <si>
    <t>264.89;-307.59</t>
  </si>
  <si>
    <t>523.69;-278.5</t>
  </si>
  <si>
    <t>570.01;-57.77</t>
  </si>
  <si>
    <t>500.56;100.68</t>
  </si>
  <si>
    <t>685.9;-246.48</t>
  </si>
  <si>
    <t>138.44003;-26.29</t>
  </si>
  <si>
    <t>319.60004;-69.7</t>
  </si>
  <si>
    <t>447.11;-334.96</t>
  </si>
  <si>
    <t>556.96;52.38</t>
  </si>
  <si>
    <t>-61.4;-291.4</t>
  </si>
  <si>
    <t>555.86;-332.62</t>
  </si>
  <si>
    <t>639.10004;182.5</t>
  </si>
  <si>
    <t>640.39;-329.41</t>
  </si>
  <si>
    <t>724.7;-327.7</t>
  </si>
  <si>
    <t>617;185.9</t>
  </si>
  <si>
    <t>203.5;-318.2</t>
  </si>
  <si>
    <t>415.05;-187.7</t>
  </si>
  <si>
    <t>SP_SpiderSmallTurret_33000_0</t>
  </si>
  <si>
    <t>249.78003;-30.75</t>
  </si>
  <si>
    <t>SP_SpiderSmall_32000_0</t>
  </si>
  <si>
    <t>329.60004;-48.67</t>
  </si>
  <si>
    <t>219.92;-271.57</t>
  </si>
  <si>
    <t>355;-351.4</t>
  </si>
  <si>
    <t>204.38004;-82.83</t>
  </si>
  <si>
    <t>425.10004;80.7</t>
  </si>
  <si>
    <t>71.9;-182.2</t>
  </si>
  <si>
    <t>SP_BatBig_Flock_46000_0</t>
  </si>
  <si>
    <t>226.03;-339.07</t>
  </si>
  <si>
    <t>SP_Fish_Random_Generic_21000_0</t>
  </si>
  <si>
    <t>410.7;-76.3</t>
  </si>
  <si>
    <t>355.44;-57.1</t>
  </si>
  <si>
    <t>135.84;-190.79</t>
  </si>
  <si>
    <t>463.64;120.92</t>
  </si>
  <si>
    <t>80.360016;-71.52</t>
  </si>
  <si>
    <t>564.60004;4.05</t>
  </si>
  <si>
    <t>151.59003;-35.85</t>
  </si>
  <si>
    <t>302.73;-302.66</t>
  </si>
  <si>
    <t>508.69;-269.22</t>
  </si>
  <si>
    <t>485.11;-316</t>
  </si>
  <si>
    <t>33.01001;-44.3</t>
  </si>
  <si>
    <t>305.34003;-39.52</t>
  </si>
  <si>
    <t>661.03;-237.3</t>
  </si>
  <si>
    <t>451.14996;-147.12</t>
  </si>
  <si>
    <t>421.65;-233.97</t>
  </si>
  <si>
    <t>99;-354.9</t>
  </si>
  <si>
    <t>550.25;-270.88</t>
  </si>
  <si>
    <t>480.99002;-25.56</t>
  </si>
  <si>
    <t>SP_Ghost01_0_20000</t>
  </si>
  <si>
    <t>204.9;-46.9</t>
  </si>
  <si>
    <t>-28.81;74.45</t>
  </si>
  <si>
    <t>523.30005;73.1</t>
  </si>
  <si>
    <t>462.9;163.9</t>
  </si>
  <si>
    <t>494.88004;-20.82</t>
  </si>
  <si>
    <t>678.00995;-221.14001</t>
  </si>
  <si>
    <t>-14.52002;80.75</t>
  </si>
  <si>
    <t>538.56;-61</t>
  </si>
  <si>
    <t>564.53;-240.88</t>
  </si>
  <si>
    <t>35.350037;-93.21</t>
  </si>
  <si>
    <t>563.67;-289.72</t>
  </si>
  <si>
    <t>316.50003;-76.4</t>
  </si>
  <si>
    <t>713.3;145.5</t>
  </si>
  <si>
    <t>401.8;-163.1</t>
  </si>
  <si>
    <t>-16.91;72.15</t>
  </si>
  <si>
    <t>35.073975;-95.41354</t>
  </si>
  <si>
    <t>SP_Ghost02_21000_0</t>
  </si>
  <si>
    <t>184.17;-42.17</t>
  </si>
  <si>
    <t>648.67;-314.93</t>
  </si>
  <si>
    <t>512.18;-241.58</t>
  </si>
  <si>
    <t>548.7;51.9</t>
  </si>
  <si>
    <t>599.74;-48.99</t>
  </si>
  <si>
    <t>656.57;61.81</t>
  </si>
  <si>
    <t>SP_Bomber_40000_0</t>
  </si>
  <si>
    <t>573.9;-329.5</t>
  </si>
  <si>
    <t>321.3;-347.5</t>
  </si>
  <si>
    <t>202.73;-352.78003</t>
  </si>
  <si>
    <t>529.2;-334.5</t>
  </si>
  <si>
    <t>674.92;-226.23</t>
  </si>
  <si>
    <t>SP_Hawk_12000_0</t>
  </si>
  <si>
    <t>409.50003;122.4</t>
  </si>
  <si>
    <t>SP_DrunkenMan_0_16000</t>
  </si>
  <si>
    <t>637.45;-11.31</t>
  </si>
  <si>
    <t>240.6;-189.5</t>
  </si>
  <si>
    <t>283.4;-349.83</t>
  </si>
  <si>
    <t>407.7;-190.1</t>
  </si>
  <si>
    <t>659.8;-248.4</t>
  </si>
  <si>
    <t>734.2;-266.85</t>
  </si>
  <si>
    <t>569.47003;27.6</t>
  </si>
  <si>
    <t>309.9;-174.2</t>
  </si>
  <si>
    <t>764.92;-306.19</t>
  </si>
  <si>
    <t>167.74002;-81.43</t>
  </si>
  <si>
    <t>590.5;20.700005</t>
  </si>
  <si>
    <t>47.92;-146.86</t>
  </si>
  <si>
    <t>608.4;51.8</t>
  </si>
  <si>
    <t>383.68;-329.46</t>
  </si>
  <si>
    <t>466.86002;-37.86</t>
  </si>
  <si>
    <t>534.7;-152.6</t>
  </si>
  <si>
    <t>99.30002;-54.5</t>
  </si>
  <si>
    <t>SP_Fish_Random_Generic_15000_0</t>
  </si>
  <si>
    <t>560.78;-75.7</t>
  </si>
  <si>
    <t>668.1;-262.2</t>
  </si>
  <si>
    <t>653.4;-234.3</t>
  </si>
  <si>
    <t>521.7;211.5</t>
  </si>
  <si>
    <t>640.42;132.29</t>
  </si>
  <si>
    <t>425.39;-187.92</t>
  </si>
  <si>
    <t>111.900024;-50.3</t>
  </si>
  <si>
    <t>185.3;-172.47</t>
  </si>
  <si>
    <t>599.7;189.6</t>
  </si>
  <si>
    <t>21.21997;-149.39</t>
  </si>
  <si>
    <t>-53.02;-286.32</t>
  </si>
  <si>
    <t>584.58;-240.96</t>
  </si>
  <si>
    <t>580.67004;-58.63</t>
  </si>
  <si>
    <t>82.6;-349.1</t>
  </si>
  <si>
    <t>592.39;126.62</t>
  </si>
  <si>
    <t>553.60004;-12.06</t>
  </si>
  <si>
    <t>280.27;-157.85</t>
  </si>
  <si>
    <t>SP_Ghost01_0_18000</t>
  </si>
  <si>
    <t>174.9;-51.3</t>
  </si>
  <si>
    <t>424.81;-241.8</t>
  </si>
  <si>
    <t>275.80002;-68.7</t>
  </si>
  <si>
    <t>601.23;-231.73</t>
  </si>
  <si>
    <t>589.6;-325.4</t>
  </si>
  <si>
    <t>35.79001;-31.91</t>
  </si>
  <si>
    <t>234.39998;-352.94998</t>
  </si>
  <si>
    <t>141.54004;-26.72</t>
  </si>
  <si>
    <t>557.44;-12.06</t>
  </si>
  <si>
    <t>24.360046;-74.67</t>
  </si>
  <si>
    <t>682.7001;148.40001</t>
  </si>
  <si>
    <t>343.63;-32.28</t>
  </si>
  <si>
    <t>423.50003;22.5</t>
  </si>
  <si>
    <t>248.92001;-37.47</t>
  </si>
  <si>
    <t>506.05;-158.93</t>
  </si>
  <si>
    <t>SP_SpiderRed_20000_0</t>
  </si>
  <si>
    <t>336.93002;-21.04</t>
  </si>
  <si>
    <t>312.75003;-42.43</t>
  </si>
  <si>
    <t>410.86;-243.41</t>
  </si>
  <si>
    <t>350.69;-15.63</t>
  </si>
  <si>
    <t>-61.87;-260.38</t>
  </si>
  <si>
    <t>528.54;-172.01</t>
  </si>
  <si>
    <t>447.74997;-148.37</t>
  </si>
  <si>
    <t>602.81;127.1</t>
  </si>
  <si>
    <t>134.5;-307.32</t>
  </si>
  <si>
    <t>-419.1;-17.19</t>
  </si>
  <si>
    <t>559;22</t>
  </si>
  <si>
    <t>366.1;-350.1</t>
  </si>
  <si>
    <t>SP_Hawk_18000_0</t>
  </si>
  <si>
    <t>526.87;121.97</t>
  </si>
  <si>
    <t>753.9;-338.02</t>
  </si>
  <si>
    <t>532.10004;41.2</t>
  </si>
  <si>
    <t>226.4;-171.9</t>
  </si>
  <si>
    <t>573.10004;42.5</t>
  </si>
  <si>
    <t>644.34;6.42</t>
  </si>
  <si>
    <t>776.86;-329.21</t>
  </si>
  <si>
    <t>251.50003;-76.6</t>
  </si>
  <si>
    <t>SP_Bomber_24000_0</t>
  </si>
  <si>
    <t>63.340027;-98.68</t>
  </si>
  <si>
    <t>SP_SpiderSmallTurret_42000_0</t>
  </si>
  <si>
    <t>22.160034;-81.44</t>
  </si>
  <si>
    <t>641.55;41.4</t>
  </si>
  <si>
    <t>331.01;-111.58</t>
  </si>
  <si>
    <t>597.60004;6.89</t>
  </si>
  <si>
    <t>SP_GoodJunkBottle_31000_0</t>
  </si>
  <si>
    <t>173.79999;-76.65</t>
  </si>
  <si>
    <t>637.82;35.49</t>
  </si>
  <si>
    <t>561.52;69.07</t>
  </si>
  <si>
    <t>777.39;-323.8</t>
  </si>
  <si>
    <t>404.90002;-97.6</t>
  </si>
  <si>
    <t>133.44003;-9.53</t>
  </si>
  <si>
    <t>134.52;-220.7</t>
  </si>
  <si>
    <t>444.42;-232.04</t>
  </si>
  <si>
    <t>494.47003;-33.04</t>
  </si>
  <si>
    <t>SP_Kamikaze_46000_0</t>
  </si>
  <si>
    <t>107.46002;-20.16</t>
  </si>
  <si>
    <t>652.5;-211.2</t>
  </si>
  <si>
    <t>587.54004;77.31</t>
  </si>
  <si>
    <t>314.85;-148.08</t>
  </si>
  <si>
    <t>556.30005;136.9</t>
  </si>
  <si>
    <t>275.8;-339.59003</t>
  </si>
  <si>
    <t>277.50998;-337.56</t>
  </si>
  <si>
    <t>574.68005;-10.9</t>
  </si>
  <si>
    <t>247.73001;-72.43</t>
  </si>
  <si>
    <t>575.14;-261.38</t>
  </si>
  <si>
    <t>731.39;-273.72</t>
  </si>
  <si>
    <t>489;-314.7</t>
  </si>
  <si>
    <t>SP_MineBig_28000_0</t>
  </si>
  <si>
    <t>627.2;12.23</t>
  </si>
  <si>
    <t>159.60004;-58.6</t>
  </si>
  <si>
    <t>135.30002;-75.6</t>
  </si>
  <si>
    <t>755.58;-246.47</t>
  </si>
  <si>
    <t>SP_MineSmall_Static_26000_0</t>
  </si>
  <si>
    <t>168.2;-92</t>
  </si>
  <si>
    <t>516.9;7.2</t>
  </si>
  <si>
    <t>228.24002;-33.67</t>
  </si>
  <si>
    <t>393.03;-333.11</t>
  </si>
  <si>
    <t>488.40002;-42</t>
  </si>
  <si>
    <t>183.70001;-188.7</t>
  </si>
  <si>
    <t>442.65;193.8</t>
  </si>
  <si>
    <t>346.43;-33.440002</t>
  </si>
  <si>
    <t>SP_GoodJunkBottle_29000_0</t>
  </si>
  <si>
    <t>226.27002;-85</t>
  </si>
  <si>
    <t>409.08;-174.1</t>
  </si>
  <si>
    <t>238.73;-315.15</t>
  </si>
  <si>
    <t>531.60004;41.5</t>
  </si>
  <si>
    <t>SP_Hawk_24000_0</t>
  </si>
  <si>
    <t>679.80005;116.5</t>
  </si>
  <si>
    <t>723.12;-218.79001</t>
  </si>
  <si>
    <t>SP_Vulture_15000_0</t>
  </si>
  <si>
    <t>536.7;101.5</t>
  </si>
  <si>
    <t>SP_EnemyTier2_45000_0</t>
  </si>
  <si>
    <t>608.48;36.8</t>
  </si>
  <si>
    <t>570.14;-68.39</t>
  </si>
  <si>
    <t>SP_SpiderSmall_21000_0</t>
  </si>
  <si>
    <t>35.559998;-69.53</t>
  </si>
  <si>
    <t>299.54004;-97.51</t>
  </si>
  <si>
    <t>695.12;-217.32</t>
  </si>
  <si>
    <t>373;-241.24</t>
  </si>
  <si>
    <t>260;-233.6</t>
  </si>
  <si>
    <t>529.5;185.70001</t>
  </si>
  <si>
    <t>409.02;-327.6</t>
  </si>
  <si>
    <t>349.28;-33.380005</t>
  </si>
  <si>
    <t>476.10004;25.09</t>
  </si>
  <si>
    <t>SP_Crocodile_36000_0</t>
  </si>
  <si>
    <t>545.07;-68.12</t>
  </si>
  <si>
    <t>663.54;-329.27</t>
  </si>
  <si>
    <t>100.3;-187.69</t>
  </si>
  <si>
    <t>43.690002;-118.4</t>
  </si>
  <si>
    <t>589.5;54.7</t>
  </si>
  <si>
    <t>511.01;-50.92</t>
  </si>
  <si>
    <t>660.30005;47.3</t>
  </si>
  <si>
    <t>SP_SpiderSmall_34000_0</t>
  </si>
  <si>
    <t>362.48004;-47.99</t>
  </si>
  <si>
    <t>234.5;-253.5</t>
  </si>
  <si>
    <t>524.64;-69.99</t>
  </si>
  <si>
    <t>52.80002;-65.5</t>
  </si>
  <si>
    <t>593.86005;115.3</t>
  </si>
  <si>
    <t>613.7;-316.3</t>
  </si>
  <si>
    <t>315.25;-57.84</t>
  </si>
  <si>
    <t>440.68997;-165.13998</t>
  </si>
  <si>
    <t>453.99002;-42.17</t>
  </si>
  <si>
    <t>SP_Fish_Random_Generic_19000_0</t>
  </si>
  <si>
    <t>409.2;-89.3</t>
  </si>
  <si>
    <t>586;31.9</t>
  </si>
  <si>
    <t>411.80002;101.1</t>
  </si>
  <si>
    <t>476.43;181.62</t>
  </si>
  <si>
    <t>380.8;-339.3</t>
  </si>
  <si>
    <t>449.3;-283.3</t>
  </si>
  <si>
    <t>389.28003;-54.96</t>
  </si>
  <si>
    <t>596.5;170.3</t>
  </si>
  <si>
    <t>175.10004;-32.91</t>
  </si>
  <si>
    <t>545.49005;-72.08</t>
  </si>
  <si>
    <t>676.30005;80.7</t>
  </si>
  <si>
    <t>529.76;-62.42</t>
  </si>
  <si>
    <t>451.17;105.63</t>
  </si>
  <si>
    <t>588.9;123.8</t>
  </si>
  <si>
    <t>463.79004;-55.56</t>
  </si>
  <si>
    <t>45.89;-87.52</t>
  </si>
  <si>
    <t>SP_Piranha_24000_0</t>
  </si>
  <si>
    <t>363.09003;-73.47</t>
  </si>
  <si>
    <t>122.16;-221.51</t>
  </si>
  <si>
    <t>247.8;-346.06</t>
  </si>
  <si>
    <t>39.570007;-93.48</t>
  </si>
  <si>
    <t>622.5;12</t>
  </si>
  <si>
    <t>342.84;-163.3</t>
  </si>
  <si>
    <t>558.5;-0.6</t>
  </si>
  <si>
    <t>53.96;-115.01</t>
  </si>
  <si>
    <t>SP_EnemyTier3_22000_0</t>
  </si>
  <si>
    <t>454.19003;-45.55</t>
  </si>
  <si>
    <t>618.52;81.05</t>
  </si>
  <si>
    <t>324.55;-355.96</t>
  </si>
  <si>
    <t>663.15;-340.8</t>
  </si>
  <si>
    <t>409.2;-72.5</t>
  </si>
  <si>
    <t>30.39;-83.21</t>
  </si>
  <si>
    <t>431.2;-53.5</t>
  </si>
  <si>
    <t>429.00003;-68.6</t>
  </si>
  <si>
    <t>534.61;-317.91</t>
  </si>
  <si>
    <t>162.32004;-55.9</t>
  </si>
  <si>
    <t>422.07;-24.9</t>
  </si>
  <si>
    <t>435.7;-304.31</t>
  </si>
  <si>
    <t>444.90002;-31.9</t>
  </si>
  <si>
    <t>281.29;-172.78</t>
  </si>
  <si>
    <t>778.22;-317.46</t>
  </si>
  <si>
    <t>469.83;-49.43</t>
  </si>
  <si>
    <t>505.1;140.17</t>
  </si>
  <si>
    <t>402.2;-9.6</t>
  </si>
  <si>
    <t>446.72;-345.45</t>
  </si>
  <si>
    <t>163.9;-182.2</t>
  </si>
  <si>
    <t>653.71;-328.63</t>
  </si>
  <si>
    <t>71.47;-336.31</t>
  </si>
  <si>
    <t>499.54004;49.7</t>
  </si>
  <si>
    <t>132.34;-190.61</t>
  </si>
  <si>
    <t>442.16995;-143.68999</t>
  </si>
  <si>
    <t>467.99002;-52.45</t>
  </si>
  <si>
    <t>26.619995;-148.86</t>
  </si>
  <si>
    <t>258.05;-329.11</t>
  </si>
  <si>
    <t>519.80005;-10.69</t>
  </si>
  <si>
    <t>518.61;-129.58</t>
  </si>
  <si>
    <t>749.64;-237.95</t>
  </si>
  <si>
    <t>656.8;-272.84</t>
  </si>
  <si>
    <t>23.869995;-83.57</t>
  </si>
  <si>
    <t>645.17;130.08</t>
  </si>
  <si>
    <t>400.80002;10.38</t>
  </si>
  <si>
    <t>527.4;-328.92</t>
  </si>
  <si>
    <t>209.74;-280.66</t>
  </si>
  <si>
    <t>601.86005;-43.1</t>
  </si>
  <si>
    <t>497.51;43.8</t>
  </si>
  <si>
    <t>SP_StingrayLarge_41000_0</t>
  </si>
  <si>
    <t>662.9;-324.58</t>
  </si>
  <si>
    <t>256.7;-327.56998</t>
  </si>
  <si>
    <t>724.81;-272.62</t>
  </si>
  <si>
    <t>94.50003;-56.1</t>
  </si>
  <si>
    <t>613.35;142.86</t>
  </si>
  <si>
    <t>450.78;87.69</t>
  </si>
  <si>
    <t>494.68;102.08</t>
  </si>
  <si>
    <t>249.48;-345.56</t>
  </si>
  <si>
    <t>100.00003;-62.55</t>
  </si>
  <si>
    <t>SP_Crocodile_15000_0</t>
  </si>
  <si>
    <t>416.40002;-89</t>
  </si>
  <si>
    <t>268.80002;-66.3</t>
  </si>
  <si>
    <t>28.420044;-37.73</t>
  </si>
  <si>
    <t>615.41003;70.92</t>
  </si>
  <si>
    <t>774.7;-328.4</t>
  </si>
  <si>
    <t>166.38004;-75.05</t>
  </si>
  <si>
    <t>417.65;-187.2</t>
  </si>
  <si>
    <t>645.2;-220.1</t>
  </si>
  <si>
    <t>500.30002;143.6</t>
  </si>
  <si>
    <t>718.51;-304.11</t>
  </si>
  <si>
    <t>437.85004;-9.32</t>
  </si>
  <si>
    <t>647.37;30.61</t>
  </si>
  <si>
    <t>293.34003;-38.34</t>
  </si>
  <si>
    <t>530.12;-132.58</t>
  </si>
  <si>
    <t>725.72;-218.07</t>
  </si>
  <si>
    <t>591.11005;121.15</t>
  </si>
  <si>
    <t>26;-162.1</t>
  </si>
  <si>
    <t>408;-357.52</t>
  </si>
  <si>
    <t>538.39996;208.5</t>
  </si>
  <si>
    <t>510.09998;180.70001</t>
  </si>
  <si>
    <t>525.87;65.15</t>
  </si>
  <si>
    <t>SP_BatBig_Flock_23000_0</t>
  </si>
  <si>
    <t>601.45;-28.07</t>
  </si>
  <si>
    <t>601.9;61.3</t>
  </si>
  <si>
    <t>280.00003;-42.7</t>
  </si>
  <si>
    <t>685.9;-261.63</t>
  </si>
  <si>
    <t>211.29;-352.78003</t>
  </si>
  <si>
    <t>161.29999;-312.3</t>
  </si>
  <si>
    <t>476.91003;-56.74</t>
  </si>
  <si>
    <t>SP_SpiderSmallTurret_30000_0</t>
  </si>
  <si>
    <t>128.74002;-24.72</t>
  </si>
  <si>
    <t>475.96002;47.010002</t>
  </si>
  <si>
    <t>682.68;147.53</t>
  </si>
  <si>
    <t>696.1;179.7</t>
  </si>
  <si>
    <t>SP_SpiderSmall_18000_0</t>
  </si>
  <si>
    <t>503.54004;-52.87</t>
  </si>
  <si>
    <t>601.4;-261.4</t>
  </si>
  <si>
    <t>392.89;-195.86</t>
  </si>
  <si>
    <t>634.10004;49.98</t>
  </si>
  <si>
    <t>159.58;-202.97</t>
  </si>
  <si>
    <t>693.65;-312.54</t>
  </si>
  <si>
    <t>447.41003;-57.66</t>
  </si>
  <si>
    <t>609.2;183.54</t>
  </si>
  <si>
    <t>SP_SpiderSmall_28000_0</t>
  </si>
  <si>
    <t>305.42004;-39.6</t>
  </si>
  <si>
    <t>523.81;-10.8</t>
  </si>
  <si>
    <t>269.09;-289.77997</t>
  </si>
  <si>
    <t>654.60004;-0.4</t>
  </si>
  <si>
    <t>353.6;-239.5</t>
  </si>
  <si>
    <t>555.05;-223.9</t>
  </si>
  <si>
    <t>516.5;32.8</t>
  </si>
  <si>
    <t>SP_Worker_Mix_21000_0</t>
  </si>
  <si>
    <t>102.30002;-32.5</t>
  </si>
  <si>
    <t>477.4;-190.3</t>
  </si>
  <si>
    <t>534.39;-10.9</t>
  </si>
  <si>
    <t>641.7;-301.5</t>
  </si>
  <si>
    <t>527.71;-207.13</t>
  </si>
  <si>
    <t>97.5;-343.1</t>
  </si>
  <si>
    <t>596.81;13.09</t>
  </si>
  <si>
    <t>SP_Villager_Mix_0_21000</t>
  </si>
  <si>
    <t>512.65;-10.69</t>
  </si>
  <si>
    <t>26.150024;-73.48</t>
  </si>
  <si>
    <t>247.11002;-29.73</t>
  </si>
  <si>
    <t>457.61;139.16</t>
  </si>
  <si>
    <t>625.5;87.8</t>
  </si>
  <si>
    <t>586.3;-230.1</t>
  </si>
  <si>
    <t>467;-196.5</t>
  </si>
  <si>
    <t>221.60004;-100.7</t>
  </si>
  <si>
    <t>232.73;-353.71</t>
  </si>
  <si>
    <t>129.42001;-14.94</t>
  </si>
  <si>
    <t>662.1;-267</t>
  </si>
  <si>
    <t>747.82;-346.9</t>
  </si>
  <si>
    <t>157.48001;-32.93</t>
  </si>
  <si>
    <t>502.36002;55.89</t>
  </si>
  <si>
    <t>443.15002;-38.9</t>
  </si>
  <si>
    <t>266.3;-239.8</t>
  </si>
  <si>
    <t>620.65;-140.20001</t>
  </si>
  <si>
    <t>392.52;-314.1</t>
  </si>
  <si>
    <t>460.07;110.1</t>
  </si>
  <si>
    <t>SP_GoodJunkBottle_32000_0</t>
  </si>
  <si>
    <t>730.4;-331.44</t>
  </si>
  <si>
    <t>127.78;-356.55</t>
  </si>
  <si>
    <t>498.9;-192.6</t>
  </si>
  <si>
    <t>121.58;-202.94</t>
  </si>
  <si>
    <t>430.5;-290.2</t>
  </si>
  <si>
    <t>387.3;-174.6</t>
  </si>
  <si>
    <t>741.1;-341.26</t>
  </si>
  <si>
    <t>249.50003;-69.3</t>
  </si>
  <si>
    <t>242.21002;-53.96</t>
  </si>
  <si>
    <t>573.46;132.79</t>
  </si>
  <si>
    <t>603;-16.6</t>
  </si>
  <si>
    <t>310.96;-189.63</t>
  </si>
  <si>
    <t>306.10004;-51.9</t>
  </si>
  <si>
    <t>184.18002;-30.36</t>
  </si>
  <si>
    <t>194.85;-317.13</t>
  </si>
  <si>
    <t>283;-212.9</t>
  </si>
  <si>
    <t>627.7;31.78</t>
  </si>
  <si>
    <t>374.05002;-55.49</t>
  </si>
  <si>
    <t>351.7;-207.2</t>
  </si>
  <si>
    <t>611.03;100.7</t>
  </si>
  <si>
    <t>686.8;158.6</t>
  </si>
  <si>
    <t>540.2;176.9</t>
  </si>
  <si>
    <t>-139.95804;-12.41</t>
  </si>
  <si>
    <t>361.90002;-27.63</t>
  </si>
  <si>
    <t>522.55005;-10.69</t>
  </si>
  <si>
    <t>SP_SpiderSmallTurret_35000_0</t>
  </si>
  <si>
    <t>250.39001;-34.15</t>
  </si>
  <si>
    <t>675.4;75.8</t>
  </si>
  <si>
    <t>287.50003;-44.5</t>
  </si>
  <si>
    <t>288.84;-300.99997</t>
  </si>
  <si>
    <t>655.17004;-10.22</t>
  </si>
  <si>
    <t>SP_GoodJunkBottle_33000_0</t>
  </si>
  <si>
    <t>203.70001;-101.1</t>
  </si>
  <si>
    <t>510.57;-239.02</t>
  </si>
  <si>
    <t>SP_Kamikaze_32000_0</t>
  </si>
  <si>
    <t>396.7;-215.3</t>
  </si>
  <si>
    <t>645.96;24.5</t>
  </si>
  <si>
    <t>462.98004;10.68</t>
  </si>
  <si>
    <t>771.26;-311.45</t>
  </si>
  <si>
    <t>491.07;-295.93</t>
  </si>
  <si>
    <t>644.04004;56.12</t>
  </si>
  <si>
    <t>568;89.54</t>
  </si>
  <si>
    <t>770.42;-324.07</t>
  </si>
  <si>
    <t>703.39;-258.13</t>
  </si>
  <si>
    <t>360.40002;-66.7</t>
  </si>
  <si>
    <t>443.95282;-161.75</t>
  </si>
  <si>
    <t>43.39;-145.8</t>
  </si>
  <si>
    <t>340.55002;-21.55</t>
  </si>
  <si>
    <t>437.73;-224.66</t>
  </si>
  <si>
    <t>558.2;-231.4</t>
  </si>
  <si>
    <t>508.90002;69.6</t>
  </si>
  <si>
    <t>709.7;153.40001</t>
  </si>
  <si>
    <t>551.8;-333.2</t>
  </si>
  <si>
    <t>673.2;95.77</t>
  </si>
  <si>
    <t>56.309998;-114.33</t>
  </si>
  <si>
    <t>356.87;-169.86</t>
  </si>
  <si>
    <t>179.6;-287</t>
  </si>
  <si>
    <t>431.90002;36.5</t>
  </si>
  <si>
    <t>732.4;-303.6</t>
  </si>
  <si>
    <t>575.9;-269.7</t>
  </si>
  <si>
    <t>561.9;189.6</t>
  </si>
  <si>
    <t>SP_Kamikaze_40000_0</t>
  </si>
  <si>
    <t>168.56;-343.02</t>
  </si>
  <si>
    <t>555;7.6</t>
  </si>
  <si>
    <t>39.75;-75.12</t>
  </si>
  <si>
    <t>503.2;-171.8</t>
  </si>
  <si>
    <t>285.1;-222.1</t>
  </si>
  <si>
    <t>SP_MineSmall_Static_24000_0</t>
  </si>
  <si>
    <t>208.9;-91.1</t>
  </si>
  <si>
    <t>SP_Canary_Random_Flock_13000_0</t>
  </si>
  <si>
    <t>462.98004;-40.92</t>
  </si>
  <si>
    <t>657.2;168.7</t>
  </si>
  <si>
    <t>SP_MineBig_30000_0</t>
  </si>
  <si>
    <t>649.2;100.6</t>
  </si>
  <si>
    <t>577.98004;-57.98</t>
  </si>
  <si>
    <t>699.72;-211.02</t>
  </si>
  <si>
    <t>600.35;-280.8</t>
  </si>
  <si>
    <t>639.30005;22.51</t>
  </si>
  <si>
    <t>543.04004;-61.4</t>
  </si>
  <si>
    <t>712.61975;-248.05545</t>
  </si>
  <si>
    <t>491.90002;-10.7</t>
  </si>
  <si>
    <t>400.89;-357.52</t>
  </si>
  <si>
    <t>98.45001;-67.14</t>
  </si>
  <si>
    <t>581.94;-58.63</t>
  </si>
  <si>
    <t>38.76001;-79.17</t>
  </si>
  <si>
    <t>548.98004;-5.47</t>
  </si>
  <si>
    <t>140.41;-220.2</t>
  </si>
  <si>
    <t>-10.2;-303.74</t>
  </si>
  <si>
    <t>649.2;3.7</t>
  </si>
  <si>
    <t>272.5;-330</t>
  </si>
  <si>
    <t>SP_Villager_Mix_0_19000</t>
  </si>
  <si>
    <t>508.58002;-10.71</t>
  </si>
  <si>
    <t>528.9;52.26</t>
  </si>
  <si>
    <t>542.2;-336.7</t>
  </si>
  <si>
    <t>-90.1;-350.3</t>
  </si>
  <si>
    <t>231.6;-146.65</t>
  </si>
  <si>
    <t>518;45.9</t>
  </si>
  <si>
    <t>265.86996;-289.77997</t>
  </si>
  <si>
    <t>59;-331.1</t>
  </si>
  <si>
    <t>529.4;-62.93</t>
  </si>
  <si>
    <t>634;204.6</t>
  </si>
  <si>
    <t>557.5;60.9</t>
  </si>
  <si>
    <t>84.900024;-63.8</t>
  </si>
  <si>
    <t>423.72003;-51.06</t>
  </si>
  <si>
    <t>356;-230.4</t>
  </si>
  <si>
    <t>180.1;-180.7</t>
  </si>
  <si>
    <t>468.13004;-27</t>
  </si>
  <si>
    <t>622.6;50.8</t>
  </si>
  <si>
    <t>565.52;-153.14</t>
  </si>
  <si>
    <t>254.16;-303.77</t>
  </si>
  <si>
    <t>SP_SpiderGreenTurret_36000_0</t>
  </si>
  <si>
    <t>246.26;-351.67</t>
  </si>
  <si>
    <t>327;-58.83</t>
  </si>
  <si>
    <t>-429.06;-53.23</t>
  </si>
  <si>
    <t>233.87;-325.06</t>
  </si>
  <si>
    <t>-79.07001;-24.21</t>
  </si>
  <si>
    <t>-39.97;73.78</t>
  </si>
  <si>
    <t>-5.3460693;115.62939</t>
  </si>
  <si>
    <t>264.36002;-323.74</t>
  </si>
  <si>
    <t>551.30005;173.9</t>
  </si>
  <si>
    <t>401.60004;-92.6</t>
  </si>
  <si>
    <t>21.79004;-85.56</t>
  </si>
  <si>
    <t>297.34003;-39.39</t>
  </si>
  <si>
    <t>566.10004;63.7</t>
  </si>
  <si>
    <t>452.14;-17.86</t>
  </si>
  <si>
    <t>392.89;-191.01</t>
  </si>
  <si>
    <t>594.60004;-48.1</t>
  </si>
  <si>
    <t>314.21997;-143.56999</t>
  </si>
  <si>
    <t>-525.8;-288.2</t>
  </si>
  <si>
    <t>689.42;124.23</t>
  </si>
  <si>
    <t>361.61;-242.59</t>
  </si>
  <si>
    <t>SP_Kamikaze_47000_0</t>
  </si>
  <si>
    <t>70.95001;-22.15</t>
  </si>
  <si>
    <t>128.34003;-23.71</t>
  </si>
  <si>
    <t>263.87;-356.64</t>
  </si>
  <si>
    <t>500.30002;139.72</t>
  </si>
  <si>
    <t>782.4684;-310.31894</t>
  </si>
  <si>
    <t>647.1;-229.05</t>
  </si>
  <si>
    <t>651.58;94.7</t>
  </si>
  <si>
    <t>235.15;-325.69</t>
  </si>
  <si>
    <t>676.19995;-224.47</t>
  </si>
  <si>
    <t>213.58;-324.17</t>
  </si>
  <si>
    <t>391.44;-327.41</t>
  </si>
  <si>
    <t>-44.299988;-283.3</t>
  </si>
  <si>
    <t>SP_Villager_Mix_0_23000</t>
  </si>
  <si>
    <t>563.59;-10.71</t>
  </si>
  <si>
    <t>470.04;180.1</t>
  </si>
  <si>
    <t>33.03003;-70.28</t>
  </si>
  <si>
    <t>249.68002;-33.25</t>
  </si>
  <si>
    <t>567.66;-251.98</t>
  </si>
  <si>
    <t>257.67996;-304.37997</t>
  </si>
  <si>
    <t>515.56;-197.13</t>
  </si>
  <si>
    <t>534.72003;-51.79</t>
  </si>
  <si>
    <t>391.72995;-172.70999</t>
  </si>
  <si>
    <t>479.79004;54.04</t>
  </si>
  <si>
    <t>595.27;143.34</t>
  </si>
  <si>
    <t>SP_Crocodile_25000_0</t>
  </si>
  <si>
    <t>213.38004;-87.39</t>
  </si>
  <si>
    <t>180.99;-341.32</t>
  </si>
  <si>
    <t>SP_Rat_15000_0</t>
  </si>
  <si>
    <t>483.73004;-44.17</t>
  </si>
  <si>
    <t>283.17;-357.04</t>
  </si>
  <si>
    <t>SP_Shieldman_20000_0</t>
  </si>
  <si>
    <t>531.55005;-10.83</t>
  </si>
  <si>
    <t>624.80005;98.62</t>
  </si>
  <si>
    <t>365.85;-357.52</t>
  </si>
  <si>
    <t>330.50003;-85.6</t>
  </si>
  <si>
    <t>223.80002;-69.1</t>
  </si>
  <si>
    <t>SP_Bomber_22000_0</t>
  </si>
  <si>
    <t>42.01;-314.32</t>
  </si>
  <si>
    <t>SP_MineMedium_Static_18000_0</t>
  </si>
  <si>
    <t>567.2;-54.5</t>
  </si>
  <si>
    <t>648.9;93.5</t>
  </si>
  <si>
    <t>SP_Driller_40000_0</t>
  </si>
  <si>
    <t>329;-234.27</t>
  </si>
  <si>
    <t>131.9;-335</t>
  </si>
  <si>
    <t>545.57;83.33</t>
  </si>
  <si>
    <t>668.30005;56.77</t>
  </si>
  <si>
    <t>462.2;208.5</t>
  </si>
  <si>
    <t>7.43;83.39</t>
  </si>
  <si>
    <t>279.5;-161.9</t>
  </si>
  <si>
    <t>621.69;13.14</t>
  </si>
  <si>
    <t>456.51;-44.43</t>
  </si>
  <si>
    <t>331.8;-152.2</t>
  </si>
  <si>
    <t>SP_Canary_Random_Flock_14100_0</t>
  </si>
  <si>
    <t>585.08;9.56</t>
  </si>
  <si>
    <t>203.6;-321</t>
  </si>
  <si>
    <t>238.28;-42.79</t>
  </si>
  <si>
    <t>178.90002;-31.3</t>
  </si>
  <si>
    <t>459.9;190.90001</t>
  </si>
  <si>
    <t>511.40002;108.1</t>
  </si>
  <si>
    <t>539.67004;-61</t>
  </si>
  <si>
    <t>439.6;-207.2</t>
  </si>
  <si>
    <t>735.73;-310.45</t>
  </si>
  <si>
    <t>495.89;-52.45</t>
  </si>
  <si>
    <t>522.24005;61.52</t>
  </si>
  <si>
    <t>297.9;-93.2</t>
  </si>
  <si>
    <t>736.24;-230.41</t>
  </si>
  <si>
    <t>-50.23;76.62</t>
  </si>
  <si>
    <t>397.17;-322.01</t>
  </si>
  <si>
    <t>245.67001;-30.49</t>
  </si>
  <si>
    <t>558;167.9</t>
  </si>
  <si>
    <t>377.2;-88.9</t>
  </si>
  <si>
    <t>402.51;-208.91</t>
  </si>
  <si>
    <t>163.45;-206.35</t>
  </si>
  <si>
    <t>-148.48999;-22.64</t>
  </si>
  <si>
    <t>525.14;-10.9</t>
  </si>
  <si>
    <t>534.23;-299.97</t>
  </si>
  <si>
    <t>473.1;-173.1</t>
  </si>
  <si>
    <t>12.7;-287.3</t>
  </si>
  <si>
    <t>463.65002;-48.13</t>
  </si>
  <si>
    <t>411.87;-234.13</t>
  </si>
  <si>
    <t>452.35004;60.63</t>
  </si>
  <si>
    <t>422.80002;38.5</t>
  </si>
  <si>
    <t>597.6;179.2</t>
  </si>
  <si>
    <t>326.6;-191.9</t>
  </si>
  <si>
    <t>579.06;-269.1</t>
  </si>
  <si>
    <t>786.88;-316.99</t>
  </si>
  <si>
    <t>676.26;-237.99</t>
  </si>
  <si>
    <t>154.62003;-34.12</t>
  </si>
  <si>
    <t>121.8;-341.3</t>
  </si>
  <si>
    <t>502.5;-183.6</t>
  </si>
  <si>
    <t>117.1;-356.8</t>
  </si>
  <si>
    <t>638.31;7.69</t>
  </si>
  <si>
    <t>537.2;-253.6</t>
  </si>
  <si>
    <t>127.01001;-18.47</t>
  </si>
  <si>
    <t>SP_GoodJunkBottle_27000_0</t>
  </si>
  <si>
    <t>286.3;-104</t>
  </si>
  <si>
    <t>531;172</t>
  </si>
  <si>
    <t>145.70001;-13.37</t>
  </si>
  <si>
    <t>200.24;-206.49</t>
  </si>
  <si>
    <t>SP_Canary_Random_Flock_0_45000</t>
  </si>
  <si>
    <t>445.74002;1.73</t>
  </si>
  <si>
    <t>249.1;-168.5</t>
  </si>
  <si>
    <t>405.34;-334.5</t>
  </si>
  <si>
    <t>202.9;-182.2</t>
  </si>
  <si>
    <t>95.26001;-79.49</t>
  </si>
  <si>
    <t>745.07;-254.89</t>
  </si>
  <si>
    <t>491.10004;-3.44</t>
  </si>
  <si>
    <t>570.34;-318.8</t>
  </si>
  <si>
    <t>594.14;-164.36</t>
  </si>
  <si>
    <t>SP_MineMedium_25000_0</t>
  </si>
  <si>
    <t>48.400024;-57.9</t>
  </si>
  <si>
    <t>336.14;-53.53</t>
  </si>
  <si>
    <t>738.61;-316.01</t>
  </si>
  <si>
    <t>778.73;-331.47</t>
  </si>
  <si>
    <t>225.99002;-37.32</t>
  </si>
  <si>
    <t>604.60004;46.3</t>
  </si>
  <si>
    <t>29.369995;-71.8</t>
  </si>
  <si>
    <t>170.1;-304.4</t>
  </si>
  <si>
    <t>674.02;-233.57</t>
  </si>
  <si>
    <t>543.26;40.02</t>
  </si>
  <si>
    <t>82.01001;-107.28</t>
  </si>
  <si>
    <t>557.10004;40.9</t>
  </si>
  <si>
    <t>520.22003;38.71</t>
  </si>
  <si>
    <t>140.83002;-175.4</t>
  </si>
  <si>
    <t>420.93;28.4</t>
  </si>
  <si>
    <t>451.64;30.3</t>
  </si>
  <si>
    <t>579.75;-10.9</t>
  </si>
  <si>
    <t>675.9;-314.8</t>
  </si>
  <si>
    <t>655.9;-207</t>
  </si>
  <si>
    <t>196.18002;-81.53</t>
  </si>
  <si>
    <t>SP_Piranha_22000_0</t>
  </si>
  <si>
    <t>365.68002;-81.25</t>
  </si>
  <si>
    <t>SP_SpiderSmall_35000_0</t>
  </si>
  <si>
    <t>364.16003;-48.28</t>
  </si>
  <si>
    <t>SP_Worker_Mix_24000_0</t>
  </si>
  <si>
    <t>82.09003;-72.2</t>
  </si>
  <si>
    <t>140.47003;-23.09</t>
  </si>
  <si>
    <t>67.890015;-36.53</t>
  </si>
  <si>
    <t>529.8;-278.74</t>
  </si>
  <si>
    <t>543.2;96.7</t>
  </si>
  <si>
    <t>552.73;-319.1</t>
  </si>
  <si>
    <t>257.09;-288.3</t>
  </si>
  <si>
    <t>SP_Crocodile_27000_0</t>
  </si>
  <si>
    <t>171.00003;-85</t>
  </si>
  <si>
    <t>SP_Miner01_Mix_0_37000</t>
  </si>
  <si>
    <t>136.6;-340.7</t>
  </si>
  <si>
    <t>386.7;-211.46</t>
  </si>
  <si>
    <t>651.37;41.99</t>
  </si>
  <si>
    <t>SP_SpiderGreenTurret_28000_0</t>
  </si>
  <si>
    <t>242.65;-353.59</t>
  </si>
  <si>
    <t>377.05002;-31.14</t>
  </si>
  <si>
    <t>719.99994;167.9</t>
  </si>
  <si>
    <t>290.10004;-53.7</t>
  </si>
  <si>
    <t>570.9;180.70001</t>
  </si>
  <si>
    <t>624.5;81.2</t>
  </si>
  <si>
    <t>740.37;-234.97</t>
  </si>
  <si>
    <t>351.09;-346.54</t>
  </si>
  <si>
    <t>190.66003;-88.66</t>
  </si>
  <si>
    <t>512.1;-227.1</t>
  </si>
  <si>
    <t>579.97;-152.66</t>
  </si>
  <si>
    <t>648.08;137.16</t>
  </si>
  <si>
    <t>671.9;-291.29</t>
  </si>
  <si>
    <t>265.58;-354.61</t>
  </si>
  <si>
    <t>74.820015;-71.24</t>
  </si>
  <si>
    <t>506.63004;-51.55</t>
  </si>
  <si>
    <t>537.69;-61</t>
  </si>
  <si>
    <t>52.100006;-131.4</t>
  </si>
  <si>
    <t>517.36;-255.88</t>
  </si>
  <si>
    <t>652.30005;158.6</t>
  </si>
  <si>
    <t>170.59;-294.4</t>
  </si>
  <si>
    <t>249.06003;-81.24</t>
  </si>
  <si>
    <t>469.24002;-60.62</t>
  </si>
  <si>
    <t>471.86;-173.85</t>
  </si>
  <si>
    <t>602.7;-287</t>
  </si>
  <si>
    <t>669.74;99.23</t>
  </si>
  <si>
    <t>756.11;-347.66</t>
  </si>
  <si>
    <t>444.34998;-146.69</t>
  </si>
  <si>
    <t>40.62;-130.47</t>
  </si>
  <si>
    <t>511.90002;64.3</t>
  </si>
  <si>
    <t>SP_SpiderGreenTurret_44000_0</t>
  </si>
  <si>
    <t>143.23001;-19.01</t>
  </si>
  <si>
    <t>439.58;-290.82</t>
  </si>
  <si>
    <t>618.52;108.6</t>
  </si>
  <si>
    <t>664.62;142.82</t>
  </si>
  <si>
    <t>482.77;-287.31</t>
  </si>
  <si>
    <t>470.04;176.46</t>
  </si>
  <si>
    <t>582.14;-248.5</t>
  </si>
  <si>
    <t>277.83;-157.76</t>
  </si>
  <si>
    <t>159.98001;-81.63</t>
  </si>
  <si>
    <t>742.04;-322.58</t>
  </si>
  <si>
    <t>475.09003;-35.24</t>
  </si>
  <si>
    <t>749.06;-250.63</t>
  </si>
  <si>
    <t>37.97;-148.04</t>
  </si>
  <si>
    <t>363.90002;-30.47</t>
  </si>
  <si>
    <t>92.82004;-32.35</t>
  </si>
  <si>
    <t>591.25;165.6</t>
  </si>
  <si>
    <t>226.1;-142.6</t>
  </si>
  <si>
    <t>-519.3;-339.64</t>
  </si>
  <si>
    <t>34.210022;-95.55</t>
  </si>
  <si>
    <t>271.32004;-56.21</t>
  </si>
  <si>
    <t>274.10004;-128.6</t>
  </si>
  <si>
    <t>236;-189.56</t>
  </si>
  <si>
    <t>496;216.3</t>
  </si>
  <si>
    <t>622.54;-178.37</t>
  </si>
  <si>
    <t>548.4;-316.6</t>
  </si>
  <si>
    <t>715.39;-254.92</t>
  </si>
  <si>
    <t>744.06;-254.69</t>
  </si>
  <si>
    <t>105.400024;-52.5</t>
  </si>
  <si>
    <t>563.42;132.79</t>
  </si>
  <si>
    <t>SP_Piranha_26000_0</t>
  </si>
  <si>
    <t>234.59003;-79.83</t>
  </si>
  <si>
    <t>397.84003;-19.53</t>
  </si>
  <si>
    <t>525.9;97.5</t>
  </si>
  <si>
    <t>372.2;-344.21</t>
  </si>
  <si>
    <t>437.87003;57.75</t>
  </si>
  <si>
    <t>187.11002;-37.83</t>
  </si>
  <si>
    <t>513.2;110.5</t>
  </si>
  <si>
    <t>725.2;-253.4</t>
  </si>
  <si>
    <t>277.4;-163.2</t>
  </si>
  <si>
    <t>572.87;24.8</t>
  </si>
  <si>
    <t>181.80002;-71.03</t>
  </si>
  <si>
    <t>771.55;-336.48</t>
  </si>
  <si>
    <t>490.12003;-52.81</t>
  </si>
  <si>
    <t>487.2;212.1</t>
  </si>
  <si>
    <t>649.74;-222.08</t>
  </si>
  <si>
    <t>378.9;-242.59</t>
  </si>
  <si>
    <t>559.30005;72.2</t>
  </si>
  <si>
    <t>251.42;-323.69</t>
  </si>
  <si>
    <t>682.4;173.9</t>
  </si>
  <si>
    <t>649.79004;-10.22</t>
  </si>
  <si>
    <t>403.98;-241.79001</t>
  </si>
  <si>
    <t>538.5;-332.3</t>
  </si>
  <si>
    <t>440.3;44.49</t>
  </si>
  <si>
    <t>727.12;-221.06</t>
  </si>
  <si>
    <t>690.19;-234.55</t>
  </si>
  <si>
    <t>118.71;-221.51</t>
  </si>
  <si>
    <t>433.02;-232.29</t>
  </si>
  <si>
    <t>578.3;63.6</t>
  </si>
  <si>
    <t>unknown</t>
  </si>
  <si>
    <t>-50.59;-258.2</t>
  </si>
  <si>
    <t>633.87;7.93</t>
  </si>
  <si>
    <t>140.27;-171.45</t>
  </si>
  <si>
    <t>'SP_Vulture'</t>
  </si>
  <si>
    <t>470.49;20.76</t>
  </si>
  <si>
    <t>658.7;22.6</t>
  </si>
  <si>
    <t>316.4;-146.57</t>
  </si>
  <si>
    <t>436.46002;-63.899</t>
  </si>
  <si>
    <t>437.99002;-21.48</t>
  </si>
  <si>
    <t>237.92001;-74.99</t>
  </si>
  <si>
    <t>641.65;-245.74</t>
  </si>
  <si>
    <t>588.46;-144.51999</t>
  </si>
  <si>
    <t>562.2;53</t>
  </si>
  <si>
    <t>538.92;-278.2</t>
  </si>
  <si>
    <t>380.90002;-86.2</t>
  </si>
  <si>
    <t>664.4;196.9</t>
  </si>
  <si>
    <t>404.35;-150.35999</t>
  </si>
  <si>
    <t>559.93;-3.68</t>
  </si>
  <si>
    <t>597.69;-136.81</t>
  </si>
  <si>
    <t>509.17;-55.5</t>
  </si>
  <si>
    <t>674.9;85.06</t>
  </si>
  <si>
    <t>561.25;-1.71</t>
  </si>
  <si>
    <t>673.2;83.39</t>
  </si>
  <si>
    <t>-1137.8;45.3</t>
  </si>
  <si>
    <t>-792.69;-28.4</t>
  </si>
  <si>
    <t>-876.27;-14.62</t>
  </si>
  <si>
    <t>-794.94;-4.35</t>
  </si>
  <si>
    <t>-856.92;156.8</t>
  </si>
  <si>
    <t>-825.37;96.87</t>
  </si>
  <si>
    <t>-573.2;152.2</t>
  </si>
  <si>
    <t>-924.1;59.750004</t>
  </si>
  <si>
    <t>-893.23;133.29999</t>
  </si>
  <si>
    <t>-893.92;-49.2</t>
  </si>
  <si>
    <t>-865;75.85</t>
  </si>
  <si>
    <t>-749.3;87.09</t>
  </si>
  <si>
    <t>-973.03;103.66999</t>
  </si>
  <si>
    <t>-956.62;32.32</t>
  </si>
  <si>
    <t>-546.57;42.41</t>
  </si>
  <si>
    <t>-234.34;-13.9</t>
  </si>
  <si>
    <t>338.9;188.3</t>
  </si>
  <si>
    <t>-488;168.1</t>
  </si>
  <si>
    <t>-161.5;111.7</t>
  </si>
  <si>
    <t>104.48999;150.6</t>
  </si>
  <si>
    <t>-507.18;117.58</t>
  </si>
  <si>
    <t>-335.3;176.5</t>
  </si>
  <si>
    <t>-262.9;115.06</t>
  </si>
  <si>
    <t>-48;146</t>
  </si>
  <si>
    <t>-64.099976;49.36</t>
  </si>
  <si>
    <t>-496.3;22</t>
  </si>
  <si>
    <t>289.1;229.5</t>
  </si>
  <si>
    <t>-606.55;-192.33</t>
  </si>
  <si>
    <t>-269.03;70.78</t>
  </si>
  <si>
    <t>-312.97003;54.87</t>
  </si>
  <si>
    <t>-553.08;-71.15</t>
  </si>
  <si>
    <t>-217.40002;27.7</t>
  </si>
  <si>
    <t>-164.19995;-37.28</t>
  </si>
  <si>
    <t>-450.52;52.67</t>
  </si>
  <si>
    <t>-210.61;54.49</t>
  </si>
  <si>
    <t>274.2;78.4</t>
  </si>
  <si>
    <t>-292.05;95.89</t>
  </si>
  <si>
    <t>-480.56;119.12</t>
  </si>
  <si>
    <t>169.4;195.2</t>
  </si>
  <si>
    <t>-545.57;51.65</t>
  </si>
  <si>
    <t>-306.40002;43.2</t>
  </si>
  <si>
    <t>169.1;239</t>
  </si>
  <si>
    <t>-543.7;62.3</t>
  </si>
  <si>
    <t>-505.6;-7.93</t>
  </si>
  <si>
    <t>296.4;156.8</t>
  </si>
  <si>
    <t>-506.12;85.63</t>
  </si>
  <si>
    <t>-391.9;-43.5</t>
  </si>
  <si>
    <t>-212.19;20.52</t>
  </si>
  <si>
    <t>-482.57;79.18</t>
  </si>
  <si>
    <t>-190.80011;196.90001</t>
  </si>
  <si>
    <t>-2.94;-0.0000006141228</t>
  </si>
  <si>
    <t>-404.22;-65.22</t>
  </si>
  <si>
    <t>6.66;77.31</t>
  </si>
  <si>
    <t>-384.47;-58.51</t>
  </si>
  <si>
    <t>-519.3;51.33</t>
  </si>
  <si>
    <t>313.8;172.2</t>
  </si>
  <si>
    <t>-202.2;-196</t>
  </si>
  <si>
    <t>-261.19;106.58</t>
  </si>
  <si>
    <t>-550.44;-155.64</t>
  </si>
  <si>
    <t>109.35;217.9</t>
  </si>
  <si>
    <t>-302.9;182.2</t>
  </si>
  <si>
    <t>-297.1;56.5</t>
  </si>
  <si>
    <t>-310.90002;133.92</t>
  </si>
  <si>
    <t>-532.61;-48.16</t>
  </si>
  <si>
    <t>135.6;109.93</t>
  </si>
  <si>
    <t>-172.3;7.8</t>
  </si>
  <si>
    <t>-250.46;54.11</t>
  </si>
  <si>
    <t>-461.9;94.7</t>
  </si>
  <si>
    <t>-67.38;112.36</t>
  </si>
  <si>
    <t>-58.2;115.15</t>
  </si>
  <si>
    <t>189;177.1</t>
  </si>
  <si>
    <t>-457.33;63.55</t>
  </si>
  <si>
    <t>-39.46997;13.66</t>
  </si>
  <si>
    <t>-443.17;66.2</t>
  </si>
  <si>
    <t>SP_Ghost01_0_4000</t>
  </si>
  <si>
    <t>266.27;207.74</t>
  </si>
  <si>
    <t>260.44;143.86</t>
  </si>
  <si>
    <t>136.39;217.9</t>
  </si>
  <si>
    <t>118.17;217.9</t>
  </si>
  <si>
    <t>268.52;204.93</t>
  </si>
  <si>
    <t>-426.45;-56.48</t>
  </si>
  <si>
    <t>-295.67;187.6</t>
  </si>
  <si>
    <t>SP_Ghost02_5400_0</t>
  </si>
  <si>
    <t>SP_Ghost01_0_7400</t>
  </si>
  <si>
    <t>-166.31;128.05</t>
  </si>
  <si>
    <t>41.03;194.7</t>
  </si>
  <si>
    <t>125.84;217.9</t>
  </si>
  <si>
    <t>-443.61;-56.27</t>
  </si>
  <si>
    <t>-167.76;129.84</t>
  </si>
  <si>
    <t>129.14;217.9</t>
  </si>
  <si>
    <t>SP_Ghost03_5400_0</t>
  </si>
  <si>
    <t>-76.900024;22.76</t>
  </si>
  <si>
    <t>SP_BG_Canary_Flock</t>
  </si>
  <si>
    <t>SP_Ghost03_8000_0</t>
  </si>
  <si>
    <t>SP_Ghost02_4500_0</t>
  </si>
  <si>
    <t>ACTUAL</t>
  </si>
  <si>
    <t>ACTUAL BASE 100</t>
  </si>
  <si>
    <t>PROPOSAL</t>
  </si>
  <si>
    <t>Boost Mult.</t>
  </si>
  <si>
    <t>vvv</t>
  </si>
  <si>
    <t>vv</t>
  </si>
  <si>
    <t>Boost Mult:</t>
  </si>
  <si>
    <t>vvv = mult. &gt; 2</t>
  </si>
  <si>
    <t>vv   = mult. 1.5 to 2</t>
  </si>
  <si>
    <t>v     = mult. &lt; 1.5</t>
  </si>
  <si>
    <t>v     = sec. &lt; 2.5</t>
  </si>
  <si>
    <t>vv   = sec. 2.5 to 5</t>
  </si>
  <si>
    <t>vvv = sec. &gt; 5</t>
  </si>
  <si>
    <t>Drain time</t>
  </si>
  <si>
    <t>Refill time:</t>
  </si>
  <si>
    <t>Drain time:</t>
  </si>
  <si>
    <t>Refill time</t>
  </si>
  <si>
    <t>v     = sec. &gt; 7</t>
  </si>
  <si>
    <t>vv   = sec. 3 to 7</t>
  </si>
  <si>
    <t>vvv = sec. &lt; 3</t>
  </si>
  <si>
    <t>[energyDrain]</t>
  </si>
  <si>
    <t>[energyRefill]</t>
  </si>
  <si>
    <t>[energyBase]</t>
  </si>
  <si>
    <t>[boostMult.]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</si>
</sst>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7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7" fillId="0" borderId="0" xfId="0" applyFont="1"/>
    <xf numFmtId="0" fontId="0" fillId="15" borderId="0" xfId="0" applyFill="1"/>
    <xf numFmtId="0" fontId="0" fillId="0" borderId="18" xfId="0" applyBorder="1"/>
    <xf numFmtId="0" fontId="0" fillId="0" borderId="8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9" xfId="0" applyBorder="1"/>
    <xf numFmtId="0" fontId="0" fillId="0" borderId="4" xfId="0" applyBorder="1"/>
    <xf numFmtId="0" fontId="0" fillId="17" borderId="27" xfId="0" applyNumberFormat="1" applyFont="1" applyFill="1" applyBorder="1"/>
    <xf numFmtId="0" fontId="0" fillId="17" borderId="27" xfId="0" applyFont="1" applyFill="1" applyBorder="1"/>
    <xf numFmtId="0" fontId="0" fillId="0" borderId="27" xfId="0" applyNumberFormat="1" applyFont="1" applyBorder="1"/>
    <xf numFmtId="0" fontId="0" fillId="0" borderId="27" xfId="0" applyFont="1" applyBorder="1"/>
    <xf numFmtId="0" fontId="0" fillId="17" borderId="27" xfId="0" applyFont="1" applyFill="1" applyBorder="1" applyAlignment="1">
      <alignment horizontal="right"/>
    </xf>
    <xf numFmtId="0" fontId="0" fillId="0" borderId="27" xfId="0" applyFont="1" applyBorder="1" applyAlignment="1">
      <alignment horizontal="right"/>
    </xf>
    <xf numFmtId="0" fontId="9" fillId="16" borderId="28" xfId="0" applyFont="1" applyFill="1" applyBorder="1"/>
    <xf numFmtId="0" fontId="0" fillId="0" borderId="29" xfId="0" applyFont="1" applyBorder="1"/>
    <xf numFmtId="0" fontId="0" fillId="0" borderId="29" xfId="0" applyNumberFormat="1" applyFont="1" applyBorder="1"/>
    <xf numFmtId="0" fontId="0" fillId="0" borderId="29" xfId="0" applyFont="1" applyBorder="1" applyAlignment="1">
      <alignment horizontal="right"/>
    </xf>
    <xf numFmtId="0" fontId="0" fillId="0" borderId="0" xfId="0" applyFont="1"/>
    <xf numFmtId="0" fontId="0" fillId="18" borderId="0" xfId="0" applyFill="1" applyAlignment="1">
      <alignment horizontal="right" vertical="top"/>
    </xf>
    <xf numFmtId="0" fontId="1" fillId="19" borderId="0" xfId="0" applyFont="1" applyFill="1"/>
    <xf numFmtId="0" fontId="1" fillId="21" borderId="0" xfId="0" applyFont="1" applyFill="1"/>
    <xf numFmtId="0" fontId="0" fillId="6" borderId="0" xfId="0" applyNumberFormat="1" applyFill="1" applyAlignment="1">
      <alignment horizontal="right" vertical="top"/>
    </xf>
    <xf numFmtId="0" fontId="0" fillId="22" borderId="0" xfId="0" applyNumberFormat="1" applyFill="1" applyAlignment="1">
      <alignment horizontal="right" vertical="top"/>
    </xf>
    <xf numFmtId="0" fontId="1" fillId="23" borderId="0" xfId="0" applyFont="1" applyFill="1"/>
    <xf numFmtId="0" fontId="0" fillId="20" borderId="0" xfId="0" applyNumberFormat="1" applyFill="1" applyAlignment="1">
      <alignment horizontal="right" vertical="top"/>
    </xf>
    <xf numFmtId="0" fontId="0" fillId="3" borderId="0" xfId="0" applyNumberFormat="1" applyFill="1" applyAlignment="1">
      <alignment horizontal="right" vertical="top"/>
    </xf>
    <xf numFmtId="0" fontId="1" fillId="24" borderId="0" xfId="0" applyFont="1" applyFill="1"/>
    <xf numFmtId="0" fontId="8" fillId="24" borderId="0" xfId="0" applyFont="1" applyFill="1"/>
    <xf numFmtId="0" fontId="0" fillId="25" borderId="0" xfId="0" applyFill="1" applyAlignment="1">
      <alignment horizontal="right" vertical="top"/>
    </xf>
    <xf numFmtId="0" fontId="0" fillId="0" borderId="0" xfId="0" applyNumberFormat="1" applyBorder="1"/>
    <xf numFmtId="0" fontId="0" fillId="6" borderId="13" xfId="0" applyNumberFormat="1" applyFill="1" applyBorder="1" applyAlignment="1">
      <alignment horizontal="right" vertical="top"/>
    </xf>
    <xf numFmtId="0" fontId="0" fillId="22" borderId="13" xfId="0" applyNumberFormat="1" applyFill="1" applyBorder="1" applyAlignment="1">
      <alignment horizontal="right" vertical="top"/>
    </xf>
    <xf numFmtId="0" fontId="1" fillId="23" borderId="13" xfId="0" applyFont="1" applyFill="1" applyBorder="1"/>
    <xf numFmtId="0" fontId="1" fillId="21" borderId="13" xfId="0" applyFont="1" applyFill="1" applyBorder="1"/>
    <xf numFmtId="0" fontId="0" fillId="18" borderId="13" xfId="0" applyFill="1" applyBorder="1" applyAlignment="1">
      <alignment horizontal="right" vertical="top"/>
    </xf>
    <xf numFmtId="0" fontId="1" fillId="24" borderId="13" xfId="0" applyFont="1" applyFill="1" applyBorder="1"/>
    <xf numFmtId="0" fontId="0" fillId="3" borderId="13" xfId="0" applyNumberFormat="1" applyFill="1" applyBorder="1" applyAlignment="1">
      <alignment horizontal="right" vertical="top"/>
    </xf>
    <xf numFmtId="0" fontId="0" fillId="20" borderId="13" xfId="0" applyNumberFormat="1" applyFill="1" applyBorder="1" applyAlignment="1">
      <alignment horizontal="right" vertical="top"/>
    </xf>
    <xf numFmtId="0" fontId="0" fillId="0" borderId="0" xfId="0" applyFill="1" applyBorder="1"/>
    <xf numFmtId="0" fontId="1" fillId="0" borderId="25" xfId="0" applyFont="1" applyBorder="1"/>
  </cellXfs>
  <cellStyles count="1">
    <cellStyle name="Normal" xfId="0" builtinId="0"/>
  </cellStyles>
  <dxfs count="12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75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78482048"/>
        <c:axId val="84836736"/>
      </c:barChart>
      <c:catAx>
        <c:axId val="7848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836736"/>
        <c:crosses val="autoZero"/>
        <c:auto val="1"/>
        <c:lblAlgn val="ctr"/>
        <c:lblOffset val="100"/>
        <c:noMultiLvlLbl val="0"/>
      </c:catAx>
      <c:valAx>
        <c:axId val="8483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482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282</c:v>
                </c:pt>
                <c:pt idx="1">
                  <c:v>374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29</c:v>
                </c:pt>
                <c:pt idx="1">
                  <c:v>46</c:v>
                </c:pt>
              </c:numCache>
            </c:numRef>
          </c:val>
        </c:ser>
        <c:ser>
          <c:idx val="0"/>
          <c:order val="0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29</c:v>
                </c:pt>
                <c:pt idx="1">
                  <c:v>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DATA_SCENES_UNITY_1!$AY$5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DATA_SCENES_UNITY_1!$AY$8:$AY$9</c:f>
              <c:numCache>
                <c:formatCode>General</c:formatCode>
                <c:ptCount val="2"/>
                <c:pt idx="0">
                  <c:v>210</c:v>
                </c:pt>
                <c:pt idx="1">
                  <c:v>277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DATA_SCENES_UNITY_1!$AQ$5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DATA_SCENES_UNITY_1!$AQ$8:$AQ$9</c:f>
              <c:numCache>
                <c:formatCode>General</c:formatCode>
                <c:ptCount val="2"/>
                <c:pt idx="0">
                  <c:v>118</c:v>
                </c:pt>
                <c:pt idx="1">
                  <c:v>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28</c:v>
                </c:pt>
                <c:pt idx="1">
                  <c:v>130</c:v>
                </c:pt>
                <c:pt idx="2">
                  <c:v>85</c:v>
                </c:pt>
                <c:pt idx="3">
                  <c:v>76</c:v>
                </c:pt>
                <c:pt idx="4">
                  <c:v>18</c:v>
                </c:pt>
                <c:pt idx="5">
                  <c:v>30</c:v>
                </c:pt>
                <c:pt idx="6">
                  <c:v>52</c:v>
                </c:pt>
                <c:pt idx="7">
                  <c:v>32</c:v>
                </c:pt>
                <c:pt idx="8">
                  <c:v>7</c:v>
                </c:pt>
                <c:pt idx="9">
                  <c:v>39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885504"/>
        <c:axId val="86887040"/>
      </c:barChart>
      <c:catAx>
        <c:axId val="8688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887040"/>
        <c:crosses val="autoZero"/>
        <c:auto val="1"/>
        <c:lblAlgn val="ctr"/>
        <c:lblOffset val="100"/>
        <c:noMultiLvlLbl val="0"/>
      </c:catAx>
      <c:valAx>
        <c:axId val="8688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88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(DATA_SCENES_UNITY_1!$C$18,DATA_SCENES_UNITY_1!$K$18,DATA_SCENES_UNITY_1!$S$18,DATA_SCENES_UNITY_1!$AA$18,DATA_SCENES_UNITY_1!$AI$18,DATA_SCENES_UNITY_1!$AQ$18,DATA_SCENES_UNITY_1!$AY$18)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(DATA_SCENES_UNITY_1!$C$6,DATA_SCENES_UNITY_1!$K$6,DATA_SCENES_UNITY_1!$S$6,DATA_SCENES_UNITY_1!$AA$6,DATA_SCENES_UNITY_1!$AI$6,DATA_SCENES_UNITY_1!$AQ$6,DATA_SCENES_UNITY_1!$AY$6)</c:f>
              <c:numCache>
                <c:formatCode>General</c:formatCode>
                <c:ptCount val="7"/>
                <c:pt idx="0">
                  <c:v>46653</c:v>
                </c:pt>
                <c:pt idx="1">
                  <c:v>13997</c:v>
                </c:pt>
                <c:pt idx="2">
                  <c:v>4207</c:v>
                </c:pt>
                <c:pt idx="3">
                  <c:v>28157</c:v>
                </c:pt>
                <c:pt idx="4">
                  <c:v>12719</c:v>
                </c:pt>
                <c:pt idx="5">
                  <c:v>14710</c:v>
                </c:pt>
                <c:pt idx="6">
                  <c:v>40062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653056"/>
        <c:axId val="94658944"/>
      </c:barChart>
      <c:catAx>
        <c:axId val="9465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94658944"/>
        <c:crosses val="autoZero"/>
        <c:auto val="1"/>
        <c:lblAlgn val="ctr"/>
        <c:lblOffset val="100"/>
        <c:noMultiLvlLbl val="0"/>
      </c:catAx>
      <c:valAx>
        <c:axId val="9465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65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</c:ser>
        <c:ser>
          <c:idx val="0"/>
          <c:order val="0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58</c:v>
                </c:pt>
                <c:pt idx="1">
                  <c:v>104</c:v>
                </c:pt>
              </c:numCache>
            </c:numRef>
          </c:val>
        </c:ser>
        <c:ser>
          <c:idx val="0"/>
          <c:order val="0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58</c:v>
                </c:pt>
                <c:pt idx="1">
                  <c:v>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DATA_SCENES_UNITY_1!$BG$5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DATA_SCENES_UNITY_1!$BG$8:$BG$9</c:f>
              <c:numCache>
                <c:formatCode>General</c:formatCode>
                <c:ptCount val="2"/>
                <c:pt idx="0">
                  <c:v>185</c:v>
                </c:pt>
                <c:pt idx="1">
                  <c:v>217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DATA_SCENES_UNITY_1!$BO$5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DATA_SCENES_UNITY_1!$BO$8:$BO$9</c:f>
              <c:numCache>
                <c:formatCode>General</c:formatCode>
                <c:ptCount val="2"/>
                <c:pt idx="0">
                  <c:v>52</c:v>
                </c:pt>
                <c:pt idx="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12.7</c:v>
                </c:pt>
                <c:pt idx="4">
                  <c:v>13.2</c:v>
                </c:pt>
                <c:pt idx="5">
                  <c:v>13.6</c:v>
                </c:pt>
                <c:pt idx="6">
                  <c:v>13.9</c:v>
                </c:pt>
                <c:pt idx="7">
                  <c:v>14</c:v>
                </c:pt>
                <c:pt idx="8">
                  <c:v>14.6</c:v>
                </c:pt>
                <c:pt idx="9">
                  <c:v>15.2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856192"/>
        <c:axId val="85227008"/>
      </c:lineChart>
      <c:catAx>
        <c:axId val="8485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227008"/>
        <c:crosses val="autoZero"/>
        <c:auto val="1"/>
        <c:lblAlgn val="ctr"/>
        <c:lblOffset val="100"/>
        <c:noMultiLvlLbl val="0"/>
      </c:catAx>
      <c:valAx>
        <c:axId val="852270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4856192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DATA_SCENES_UNITY_1!$CE$5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DATA_SCENES_UNITY_1!$CE$8:$CE$9</c:f>
              <c:numCache>
                <c:formatCode>General</c:formatCode>
                <c:ptCount val="2"/>
                <c:pt idx="0">
                  <c:v>270</c:v>
                </c:pt>
                <c:pt idx="1">
                  <c:v>582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(DATA_SCENES_UNITY_1!$BG$18,DATA_SCENES_UNITY_1!$BO$18,DATA_SCENES_UNITY_1!$BW$18,DATA_SCENES_UNITY_1!$CE$18)</c:f>
              <c:strCache>
                <c:ptCount val="4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</c:strCache>
            </c:strRef>
          </c:cat>
          <c:val>
            <c:numRef>
              <c:f>(DATA_SCENES_UNITY_1!$BG$6,DATA_SCENES_UNITY_1!$BO$6,DATA_SCENES_UNITY_1!$BW$6,DATA_SCENES_UNITY_1!$CE$6)</c:f>
              <c:numCache>
                <c:formatCode>General</c:formatCode>
                <c:ptCount val="4"/>
                <c:pt idx="0">
                  <c:v>27074</c:v>
                </c:pt>
                <c:pt idx="1">
                  <c:v>11890</c:v>
                </c:pt>
                <c:pt idx="2">
                  <c:v>25055</c:v>
                </c:pt>
                <c:pt idx="3">
                  <c:v>59951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479488"/>
        <c:axId val="94481024"/>
      </c:barChart>
      <c:catAx>
        <c:axId val="94479488"/>
        <c:scaling>
          <c:orientation val="minMax"/>
        </c:scaling>
        <c:delete val="0"/>
        <c:axPos val="b"/>
        <c:majorTickMark val="out"/>
        <c:minorTickMark val="none"/>
        <c:tickLblPos val="nextTo"/>
        <c:crossAx val="94481024"/>
        <c:crosses val="autoZero"/>
        <c:auto val="1"/>
        <c:lblAlgn val="ctr"/>
        <c:lblOffset val="100"/>
        <c:noMultiLvlLbl val="0"/>
      </c:catAx>
      <c:valAx>
        <c:axId val="9448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479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26</c:v>
                </c:pt>
                <c:pt idx="9">
                  <c:v>40</c:v>
                </c:pt>
                <c:pt idx="10">
                  <c:v>19</c:v>
                </c:pt>
                <c:pt idx="11">
                  <c:v>51</c:v>
                </c:pt>
                <c:pt idx="12">
                  <c:v>16</c:v>
                </c:pt>
                <c:pt idx="13">
                  <c:v>30</c:v>
                </c:pt>
                <c:pt idx="14">
                  <c:v>18</c:v>
                </c:pt>
                <c:pt idx="15">
                  <c:v>48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571904"/>
        <c:axId val="94577792"/>
      </c:barChart>
      <c:catAx>
        <c:axId val="945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577792"/>
        <c:crosses val="autoZero"/>
        <c:auto val="1"/>
        <c:lblAlgn val="ctr"/>
        <c:lblOffset val="100"/>
        <c:noMultiLvlLbl val="0"/>
      </c:catAx>
      <c:valAx>
        <c:axId val="9457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57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DATA_SCENES_UNITY_1!$BW$5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DATA_SCENES_UNITY_1!$BW$8:$BW$9</c:f>
              <c:numCache>
                <c:formatCode>General</c:formatCode>
                <c:ptCount val="2"/>
                <c:pt idx="0">
                  <c:v>104</c:v>
                </c:pt>
                <c:pt idx="1">
                  <c:v>231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DATA_SCENES_UNITY_1!$CM$5</c:f>
              <c:strCache>
                <c:ptCount val="1"/>
                <c:pt idx="0">
                  <c:v>TREE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270</c:v>
                </c:pt>
                <c:pt idx="1">
                  <c:v>219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DATA_SCENES_UNITY_1!$CU$5</c:f>
              <c:strCache>
                <c:ptCount val="1"/>
                <c:pt idx="0">
                  <c:v>UNDERGROUND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DATA_SCENES_UNITY_1!$CU$8:$CU$9</c:f>
              <c:numCache>
                <c:formatCode>General</c:formatCode>
                <c:ptCount val="2"/>
                <c:pt idx="0">
                  <c:v>74</c:v>
                </c:pt>
                <c:pt idx="1">
                  <c:v>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DATA_SCENES_UNITY_1!$DK$5</c:f>
              <c:strCache>
                <c:ptCount val="1"/>
                <c:pt idx="0">
                  <c:v>DARK02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DATA_SCENES_UNITY_1!$DK$8:$DK$9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(DATA_SCENES_UNITY_1!$CM$18,DATA_SCENES_UNITY_1!$CU$18,DATA_SCENES_UNITY_1!$DC$18,DATA_SCENES_UNITY_1!$DK$18)</c:f>
              <c:strCache>
                <c:ptCount val="4"/>
                <c:pt idx="0">
                  <c:v>Tree</c:v>
                </c:pt>
                <c:pt idx="1">
                  <c:v>Underground</c:v>
                </c:pt>
                <c:pt idx="2">
                  <c:v>Dark01</c:v>
                </c:pt>
                <c:pt idx="3">
                  <c:v>Dark02</c:v>
                </c:pt>
              </c:strCache>
            </c:strRef>
          </c:cat>
          <c:val>
            <c:numRef>
              <c:f>(DATA_SCENES_UNITY_1!$CM$6,DATA_SCENES_UNITY_1!$CU$6,DATA_SCENES_UNITY_1!$DC$6,DATA_SCENES_UNITY_1!$DK$6)</c:f>
              <c:numCache>
                <c:formatCode>General</c:formatCode>
                <c:ptCount val="4"/>
                <c:pt idx="0">
                  <c:v>26717</c:v>
                </c:pt>
                <c:pt idx="1">
                  <c:v>20268</c:v>
                </c:pt>
                <c:pt idx="2">
                  <c:v>501</c:v>
                </c:pt>
                <c:pt idx="3">
                  <c:v>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269824"/>
        <c:axId val="94271360"/>
      </c:barChart>
      <c:catAx>
        <c:axId val="94269824"/>
        <c:scaling>
          <c:orientation val="minMax"/>
        </c:scaling>
        <c:delete val="0"/>
        <c:axPos val="b"/>
        <c:majorTickMark val="out"/>
        <c:minorTickMark val="none"/>
        <c:tickLblPos val="nextTo"/>
        <c:crossAx val="94271360"/>
        <c:crosses val="autoZero"/>
        <c:auto val="1"/>
        <c:lblAlgn val="ctr"/>
        <c:lblOffset val="100"/>
        <c:noMultiLvlLbl val="0"/>
      </c:catAx>
      <c:valAx>
        <c:axId val="9427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26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DATA_SCENES_UNITY_2!$AO$9:$AO$31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11</c:v>
                </c:pt>
                <c:pt idx="8">
                  <c:v>1</c:v>
                </c:pt>
                <c:pt idx="9">
                  <c:v>7</c:v>
                </c:pt>
                <c:pt idx="10">
                  <c:v>6</c:v>
                </c:pt>
                <c:pt idx="11">
                  <c:v>22</c:v>
                </c:pt>
                <c:pt idx="12">
                  <c:v>5</c:v>
                </c:pt>
                <c:pt idx="13">
                  <c:v>22</c:v>
                </c:pt>
                <c:pt idx="14">
                  <c:v>10</c:v>
                </c:pt>
                <c:pt idx="15">
                  <c:v>18</c:v>
                </c:pt>
                <c:pt idx="16">
                  <c:v>10</c:v>
                </c:pt>
                <c:pt idx="17">
                  <c:v>15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288896"/>
        <c:axId val="94294784"/>
      </c:barChart>
      <c:catAx>
        <c:axId val="9428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294784"/>
        <c:crosses val="autoZero"/>
        <c:auto val="1"/>
        <c:lblAlgn val="ctr"/>
        <c:lblOffset val="100"/>
        <c:noMultiLvlLbl val="0"/>
      </c:catAx>
      <c:valAx>
        <c:axId val="9429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28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DATA_SCENES_UNITY_1!$DC$5</c:f>
              <c:strCache>
                <c:ptCount val="1"/>
                <c:pt idx="0">
                  <c:v>DARK01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DATA_SCENES_UNITY_1!$DC$8:$DC$9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val>
            <c:numRef>
              <c:f>Dragons!$M$92:$M$101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17.899999999999999</c:v>
                </c:pt>
                <c:pt idx="2">
                  <c:v>24.1</c:v>
                </c:pt>
                <c:pt idx="3">
                  <c:v>16.5</c:v>
                </c:pt>
                <c:pt idx="4">
                  <c:v>18.399999999999999</c:v>
                </c:pt>
                <c:pt idx="5">
                  <c:v>28.5</c:v>
                </c:pt>
                <c:pt idx="6">
                  <c:v>22.2</c:v>
                </c:pt>
                <c:pt idx="7">
                  <c:v>19.600000000000001</c:v>
                </c:pt>
                <c:pt idx="8">
                  <c:v>23.3</c:v>
                </c:pt>
                <c:pt idx="9">
                  <c:v>21.3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869888"/>
        <c:axId val="84871808"/>
      </c:lineChart>
      <c:catAx>
        <c:axId val="8486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871808"/>
        <c:crosses val="autoZero"/>
        <c:auto val="1"/>
        <c:lblAlgn val="ctr"/>
        <c:lblOffset val="100"/>
        <c:noMultiLvlLbl val="0"/>
      </c:catAx>
      <c:valAx>
        <c:axId val="848718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486988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908</c:v>
                </c:pt>
                <c:pt idx="1">
                  <c:v>1272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611</c:v>
                </c:pt>
                <c:pt idx="1">
                  <c:v>1175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Prog.!$B$8:$B$10</c:f>
              <c:strCache>
                <c:ptCount val="3"/>
                <c:pt idx="0">
                  <c:v>Village</c:v>
                </c:pt>
                <c:pt idx="1">
                  <c:v>Castle</c:v>
                </c:pt>
                <c:pt idx="2">
                  <c:v>Dark</c:v>
                </c:pt>
              </c:strCache>
            </c:strRef>
          </c:cat>
          <c:val>
            <c:numRef>
              <c:f>Prog.!$E$8:$E$10</c:f>
              <c:numCache>
                <c:formatCode>General</c:formatCode>
                <c:ptCount val="3"/>
                <c:pt idx="0">
                  <c:v>160505</c:v>
                </c:pt>
                <c:pt idx="1">
                  <c:v>123970</c:v>
                </c:pt>
                <c:pt idx="2">
                  <c:v>46985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197952"/>
        <c:axId val="89216128"/>
      </c:barChart>
      <c:catAx>
        <c:axId val="8919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216128"/>
        <c:crosses val="autoZero"/>
        <c:auto val="1"/>
        <c:lblAlgn val="ctr"/>
        <c:lblOffset val="100"/>
        <c:noMultiLvlLbl val="0"/>
      </c:catAx>
      <c:valAx>
        <c:axId val="89216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19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28</c:v>
                </c:pt>
                <c:pt idx="1">
                  <c:v>130</c:v>
                </c:pt>
                <c:pt idx="2">
                  <c:v>85</c:v>
                </c:pt>
                <c:pt idx="3">
                  <c:v>76</c:v>
                </c:pt>
                <c:pt idx="4">
                  <c:v>18</c:v>
                </c:pt>
                <c:pt idx="5">
                  <c:v>30</c:v>
                </c:pt>
                <c:pt idx="6">
                  <c:v>52</c:v>
                </c:pt>
                <c:pt idx="7">
                  <c:v>32</c:v>
                </c:pt>
                <c:pt idx="8">
                  <c:v>7</c:v>
                </c:pt>
                <c:pt idx="9">
                  <c:v>39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26</c:v>
                </c:pt>
                <c:pt idx="9">
                  <c:v>40</c:v>
                </c:pt>
                <c:pt idx="10">
                  <c:v>19</c:v>
                </c:pt>
                <c:pt idx="11">
                  <c:v>51</c:v>
                </c:pt>
                <c:pt idx="12">
                  <c:v>16</c:v>
                </c:pt>
                <c:pt idx="13">
                  <c:v>30</c:v>
                </c:pt>
                <c:pt idx="14">
                  <c:v>18</c:v>
                </c:pt>
                <c:pt idx="15">
                  <c:v>48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2"/>
          <c:order val="2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invertIfNegative val="0"/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11</c:v>
                </c:pt>
                <c:pt idx="8">
                  <c:v>1</c:v>
                </c:pt>
                <c:pt idx="9">
                  <c:v>7</c:v>
                </c:pt>
                <c:pt idx="10">
                  <c:v>6</c:v>
                </c:pt>
                <c:pt idx="11">
                  <c:v>22</c:v>
                </c:pt>
                <c:pt idx="12">
                  <c:v>5</c:v>
                </c:pt>
                <c:pt idx="13">
                  <c:v>22</c:v>
                </c:pt>
                <c:pt idx="14">
                  <c:v>10</c:v>
                </c:pt>
                <c:pt idx="15">
                  <c:v>18</c:v>
                </c:pt>
                <c:pt idx="16">
                  <c:v>10</c:v>
                </c:pt>
                <c:pt idx="17">
                  <c:v>15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246720"/>
        <c:axId val="89256704"/>
      </c:barChart>
      <c:catAx>
        <c:axId val="8924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256704"/>
        <c:crosses val="autoZero"/>
        <c:auto val="1"/>
        <c:lblAlgn val="ctr"/>
        <c:lblOffset val="100"/>
        <c:noMultiLvlLbl val="0"/>
      </c:catAx>
      <c:valAx>
        <c:axId val="8925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24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Prog.!$G$10:$H$10</c:f>
              <c:numCache>
                <c:formatCode>General</c:formatCode>
                <c:ptCount val="2"/>
                <c:pt idx="0">
                  <c:v>344</c:v>
                </c:pt>
                <c:pt idx="1">
                  <c:v>401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79</c:v>
                </c:pt>
                <c:pt idx="1">
                  <c:v>109</c:v>
                </c:pt>
              </c:numCache>
            </c:numRef>
          </c:val>
        </c:ser>
        <c:ser>
          <c:idx val="0"/>
          <c:order val="0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79</c:v>
                </c:pt>
                <c:pt idx="1">
                  <c:v>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400050</xdr:colOff>
      <xdr:row>3</xdr:row>
      <xdr:rowOff>19050</xdr:rowOff>
    </xdr:from>
    <xdr:to>
      <xdr:col>20</xdr:col>
      <xdr:colOff>61913</xdr:colOff>
      <xdr:row>26</xdr:row>
      <xdr:rowOff>133351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87</xdr:row>
      <xdr:rowOff>76200</xdr:rowOff>
    </xdr:from>
    <xdr:to>
      <xdr:col>3</xdr:col>
      <xdr:colOff>1195799</xdr:colOff>
      <xdr:row>102</xdr:row>
      <xdr:rowOff>98700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87</xdr:row>
      <xdr:rowOff>76199</xdr:rowOff>
    </xdr:from>
    <xdr:to>
      <xdr:col>7</xdr:col>
      <xdr:colOff>481424</xdr:colOff>
      <xdr:row>102</xdr:row>
      <xdr:rowOff>98699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9</xdr:col>
      <xdr:colOff>571500</xdr:colOff>
      <xdr:row>56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100011</xdr:colOff>
      <xdr:row>56</xdr:row>
      <xdr:rowOff>152400</xdr:rowOff>
    </xdr:from>
    <xdr:to>
      <xdr:col>9</xdr:col>
      <xdr:colOff>571500</xdr:colOff>
      <xdr:row>82</xdr:row>
      <xdr:rowOff>76199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971550</xdr:colOff>
      <xdr:row>57</xdr:row>
      <xdr:rowOff>95250</xdr:rowOff>
    </xdr:from>
    <xdr:to>
      <xdr:col>4</xdr:col>
      <xdr:colOff>771525</xdr:colOff>
      <xdr:row>59</xdr:row>
      <xdr:rowOff>142875</xdr:rowOff>
    </xdr:to>
    <xdr:sp macro="" textlink="">
      <xdr:nvSpPr>
        <xdr:cNvPr id="15" name="TextBox 14"/>
        <xdr:cNvSpPr txBox="1"/>
      </xdr:nvSpPr>
      <xdr:spPr>
        <a:xfrm>
          <a:off x="4181475" y="10953750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  <xdr:twoCellAnchor>
    <xdr:from>
      <xdr:col>7</xdr:col>
      <xdr:colOff>495299</xdr:colOff>
      <xdr:row>87</xdr:row>
      <xdr:rowOff>76199</xdr:rowOff>
    </xdr:from>
    <xdr:to>
      <xdr:col>14</xdr:col>
      <xdr:colOff>367124</xdr:colOff>
      <xdr:row>102</xdr:row>
      <xdr:rowOff>98699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5</xdr:row>
      <xdr:rowOff>190499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1142999"/>
          <a:ext cx="8858250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9</xdr:row>
      <xdr:rowOff>0</xdr:rowOff>
    </xdr:from>
    <xdr:to>
      <xdr:col>12</xdr:col>
      <xdr:colOff>219075</xdr:colOff>
      <xdr:row>15</xdr:row>
      <xdr:rowOff>76200</xdr:rowOff>
    </xdr:to>
    <xdr:sp macro="" textlink="">
      <xdr:nvSpPr>
        <xdr:cNvPr id="3" name="Rectangle 2"/>
        <xdr:cNvSpPr/>
      </xdr:nvSpPr>
      <xdr:spPr>
        <a:xfrm>
          <a:off x="9420225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6" name="Rectangle 5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15</xdr:row>
      <xdr:rowOff>95250</xdr:rowOff>
    </xdr:from>
    <xdr:to>
      <xdr:col>15</xdr:col>
      <xdr:colOff>495301</xdr:colOff>
      <xdr:row>21</xdr:row>
      <xdr:rowOff>171450</xdr:rowOff>
    </xdr:to>
    <xdr:sp macro="" textlink="">
      <xdr:nvSpPr>
        <xdr:cNvPr id="7" name="Rectangle 6"/>
        <xdr:cNvSpPr/>
      </xdr:nvSpPr>
      <xdr:spPr>
        <a:xfrm>
          <a:off x="9420226" y="2952750"/>
          <a:ext cx="4152900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10</xdr:col>
      <xdr:colOff>390525</xdr:colOff>
      <xdr:row>15</xdr:row>
      <xdr:rowOff>76200</xdr:rowOff>
    </xdr:from>
    <xdr:to>
      <xdr:col>14</xdr:col>
      <xdr:colOff>38100</xdr:colOff>
      <xdr:row>21</xdr:row>
      <xdr:rowOff>152400</xdr:rowOff>
    </xdr:to>
    <xdr:sp macro="" textlink="">
      <xdr:nvSpPr>
        <xdr:cNvPr id="3" name="Rectangle 2"/>
        <xdr:cNvSpPr/>
      </xdr:nvSpPr>
      <xdr:spPr>
        <a:xfrm>
          <a:off x="10439400" y="2933700"/>
          <a:ext cx="2066925" cy="12192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DARK01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TREE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5" name="Rectangle 4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UNDERGROUND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15</xdr:row>
      <xdr:rowOff>76200</xdr:rowOff>
    </xdr:from>
    <xdr:to>
      <xdr:col>17</xdr:col>
      <xdr:colOff>285750</xdr:colOff>
      <xdr:row>21</xdr:row>
      <xdr:rowOff>152400</xdr:rowOff>
    </xdr:to>
    <xdr:sp macro="" textlink="">
      <xdr:nvSpPr>
        <xdr:cNvPr id="13" name="Rectangle 12"/>
        <xdr:cNvSpPr/>
      </xdr:nvSpPr>
      <xdr:spPr>
        <a:xfrm>
          <a:off x="12515850" y="2933700"/>
          <a:ext cx="2066925" cy="12192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DARK02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>
        <row r="16">
          <cell r="M16">
            <v>75</v>
          </cell>
          <cell r="N16">
            <v>105</v>
          </cell>
          <cell r="O16">
            <v>1.1000000000000001</v>
          </cell>
          <cell r="Q16">
            <v>8.0000000000000002E-3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</row>
        <row r="17">
          <cell r="M17">
            <v>95</v>
          </cell>
          <cell r="N17">
            <v>145</v>
          </cell>
          <cell r="O17">
            <v>1.1499999999999999</v>
          </cell>
          <cell r="Q17">
            <v>8.5000000000000006E-3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</row>
        <row r="18">
          <cell r="M18">
            <v>140</v>
          </cell>
          <cell r="N18">
            <v>200</v>
          </cell>
          <cell r="O18">
            <v>1.5</v>
          </cell>
          <cell r="Q18">
            <v>8.9999999999999993E-3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</row>
        <row r="19">
          <cell r="M19">
            <v>190</v>
          </cell>
          <cell r="N19">
            <v>240</v>
          </cell>
          <cell r="O19">
            <v>1.44</v>
          </cell>
          <cell r="Q19">
            <v>0.01</v>
          </cell>
          <cell r="R19">
            <v>30</v>
          </cell>
          <cell r="W19">
            <v>1.9</v>
          </cell>
          <cell r="X19">
            <v>75</v>
          </cell>
          <cell r="Y19">
            <v>30</v>
          </cell>
          <cell r="Z19">
            <v>20</v>
          </cell>
        </row>
        <row r="20">
          <cell r="M20">
            <v>210</v>
          </cell>
          <cell r="N20">
            <v>270</v>
          </cell>
          <cell r="O20">
            <v>1.7</v>
          </cell>
          <cell r="Q20">
            <v>1.2E-2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</row>
        <row r="21">
          <cell r="M21">
            <v>250</v>
          </cell>
          <cell r="N21">
            <v>310</v>
          </cell>
          <cell r="O21">
            <v>1.9</v>
          </cell>
          <cell r="Q21">
            <v>1.2E-2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</row>
        <row r="22">
          <cell r="M22">
            <v>290</v>
          </cell>
          <cell r="N22">
            <v>350</v>
          </cell>
          <cell r="O22">
            <v>2.1</v>
          </cell>
          <cell r="Q22">
            <v>1.2999999999999999E-2</v>
          </cell>
          <cell r="R22">
            <v>25</v>
          </cell>
          <cell r="W22">
            <v>1.8</v>
          </cell>
          <cell r="X22">
            <v>120</v>
          </cell>
          <cell r="Y22">
            <v>36</v>
          </cell>
          <cell r="Z22">
            <v>20</v>
          </cell>
        </row>
        <row r="23">
          <cell r="M23">
            <v>330</v>
          </cell>
          <cell r="N23">
            <v>400</v>
          </cell>
          <cell r="O23">
            <v>2.2999999999999998</v>
          </cell>
          <cell r="Q23">
            <v>1.4E-2</v>
          </cell>
          <cell r="R23">
            <v>25</v>
          </cell>
          <cell r="W23">
            <v>1.8</v>
          </cell>
          <cell r="X23">
            <v>155</v>
          </cell>
          <cell r="Y23">
            <v>42</v>
          </cell>
          <cell r="Z23">
            <v>28</v>
          </cell>
        </row>
        <row r="24">
          <cell r="M24">
            <v>375</v>
          </cell>
          <cell r="N24">
            <v>445</v>
          </cell>
          <cell r="O24">
            <v>2.2999999999999998</v>
          </cell>
          <cell r="Q24">
            <v>1.4999999999999999E-2</v>
          </cell>
          <cell r="R24">
            <v>25</v>
          </cell>
          <cell r="W24">
            <v>1.8</v>
          </cell>
          <cell r="X24">
            <v>160</v>
          </cell>
          <cell r="Y24">
            <v>43</v>
          </cell>
          <cell r="Z24">
            <v>25</v>
          </cell>
        </row>
        <row r="25">
          <cell r="M25">
            <v>425</v>
          </cell>
          <cell r="N25">
            <v>500</v>
          </cell>
          <cell r="O25">
            <v>2.4</v>
          </cell>
          <cell r="Q25">
            <v>1.6E-2</v>
          </cell>
          <cell r="R25">
            <v>20</v>
          </cell>
          <cell r="W25">
            <v>1.8</v>
          </cell>
          <cell r="X25">
            <v>165</v>
          </cell>
          <cell r="Y25">
            <v>41</v>
          </cell>
          <cell r="Z25">
            <v>24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" name="Table1" displayName="Table1" ref="D11:U146" totalsRowShown="0" headerRowDxfId="123" dataDxfId="122">
  <autoFilter ref="D11:U146"/>
  <sortState ref="D12:U146">
    <sortCondition ref="D11:D146"/>
  </sortState>
  <tableColumns count="18">
    <tableColumn id="1" name="Content Sku" dataDxfId="121"/>
    <tableColumn id="2" name="Spawner Prefab" dataDxfId="120"/>
    <tableColumn id="3" name="Entity Prefab" dataDxfId="119"/>
    <tableColumn id="4" name="Respawn Min" dataDxfId="118"/>
    <tableColumn id="5" name="Respawn Max" dataDxfId="117"/>
    <tableColumn id="6" name="HP Given" dataDxfId="116"/>
    <tableColumn id="7" name="XP Given" dataDxfId="115"/>
    <tableColumn id="8" name="Edible Tier" dataDxfId="114"/>
    <tableColumn id="9" name="BurnableTier" dataDxfId="113"/>
    <tableColumn id="10" name="Damage" dataDxfId="112"/>
    <tableColumn id="11" name="Total in &quot;Village&quot; scene" dataDxfId="111">
      <calculatedColumnFormula>COUNTIF(Table7[Spawner],Table1[[#This Row],[Spawner Prefab]])</calculatedColumnFormula>
    </tableColumn>
    <tableColumn id="12" name="Percentage1" dataDxfId="110">
      <calculatedColumnFormula>ROUND((Table1[[#This Row],[Total in "Village" scene]]/SUM(Table1[Total in "Village" scene]))*100,1)</calculatedColumnFormula>
    </tableColumn>
    <tableColumn id="13" name="Total in &quot;Castle&quot; scene" dataDxfId="109">
      <calculatedColumnFormula>COUNTIF(Table15[Spawner],Table1[[#This Row],[Spawner Prefab]])</calculatedColumnFormula>
    </tableColumn>
    <tableColumn id="14" name="Percentage2" dataDxfId="108">
      <calculatedColumnFormula>ROUND((Table1[[#This Row],[Total in "Castle" scene]]/SUM(Table1[Total in "Castle" scene]))*100,1)</calculatedColumnFormula>
    </tableColumn>
    <tableColumn id="17" name="Total in &quot;Dark&quot; scene" dataDxfId="107">
      <calculatedColumnFormula>COUNTIF(Table20[Spawner],Table1[[#This Row],[Spawner Prefab]])</calculatedColumnFormula>
    </tableColumn>
    <tableColumn id="18" name="Percentage3" dataDxfId="106">
      <calculatedColumnFormula>ROUND((Table1[[#This Row],[Total in "Dark" scene]]/SUM(Table1[Total in "Dark" scene]))*100,1)</calculatedColumnFormula>
    </tableColumn>
    <tableColumn id="15" name="Total in the game" dataDxfId="105">
      <calculatedColumnFormula>Table1[[#This Row],[Total in "Village" scene]]+Table1[[#This Row],[Total in "Castle" scene]]+Table1[[#This Row],[Total in "Dark" scene]]</calculatedColumnFormula>
    </tableColumn>
    <tableColumn id="16" name="Percentage4" dataDxfId="104">
      <calculatedColumnFormula>ROUND((Table1[[#This Row],[Total in the game]]/SUM(Table1[Total in the game]))*100,1)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8" name="Table39" displayName="Table39" ref="R21:X96" totalsRowShown="0">
  <autoFilter ref="R21:X96"/>
  <sortState ref="R22:X96">
    <sortCondition ref="R21:R96"/>
  </sortState>
  <tableColumns count="7">
    <tableColumn id="1" name="spawner_sku"/>
    <tableColumn id="2" name="entity_spawned (AVG)"/>
    <tableColumn id="5" name="respawn_time"/>
    <tableColumn id="6" name="activating_chance"/>
    <tableColumn id="8" name="XP" dataDxfId="86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85">
      <calculatedColumnFormula>ROUND((Table39[[#This Row],[XP]]*Table39[[#This Row],[entity_spawned (AVG)]])*(Table39[[#This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9" name="Table610" displayName="Table610" ref="AP21:AV225" totalsRowShown="0">
  <autoFilter ref="AP21:AV225"/>
  <sortState ref="AP22:AV226">
    <sortCondition ref="AP21:AP226"/>
  </sortState>
  <tableColumns count="7">
    <tableColumn id="1" name="spawner_sku"/>
    <tableColumn id="2" name="entity_spawned (AVG)"/>
    <tableColumn id="5" name="respawn_time"/>
    <tableColumn id="6" name="activating_chance"/>
    <tableColumn id="7" name="XP" dataDxfId="84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83">
      <calculatedColumnFormula>ROUND((Table610[[#This Row],[XP]]*Table610[[#This Row],[entity_spawned (AVG)]])*(Table610[[#This Row],[activating_chance]]/100),0)</calculatedColumnFormula>
    </tableColumn>
    <tableColumn id="9" name="Aggressive" dataDxfId="8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0" name="Table61011" displayName="Table61011" ref="AX21:BD508" totalsRowShown="0">
  <autoFilter ref="AX21:BD508"/>
  <sortState ref="AX22:BD508">
    <sortCondition ref="AX21:AX508"/>
  </sortState>
  <tableColumns count="7">
    <tableColumn id="1" name="spawner_sku"/>
    <tableColumn id="2" name="entity_spawned (AVG)"/>
    <tableColumn id="5" name="respawn_time"/>
    <tableColumn id="6" name="activating_chance"/>
    <tableColumn id="7" name="XP" dataDxfId="81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80">
      <calculatedColumnFormula>ROUND((Table61011[[#This Row],[XP]]*Table61011[[#This Row],[entity_spawned (AVG)]])*(Table61011[[#This Row],[activating_chance]]/100),0)</calculatedColumnFormula>
    </tableColumn>
    <tableColumn id="9" name="Aggressive" dataDxfId="7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1" name="Table11" displayName="Table11" ref="BF21:BL423" totalsRowShown="0">
  <autoFilter ref="BF21:BL423"/>
  <sortState ref="BF22:BL423">
    <sortCondition ref="BF21:BF423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78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7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Table12" displayName="Table12" ref="BN21:BT218" totalsRowShown="0">
  <autoFilter ref="BN21:BT218"/>
  <sortState ref="BN22:BT218">
    <sortCondition ref="BN21:BN218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76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75">
      <calculatedColumnFormula>ROUND((Table12[[#This Row],[XP]]*Table12[[#This Row],[entity_spawned (AVG)]])*(Table12[[#This Row],[activating_chance]]/100),0)</calculatedColumnFormula>
    </tableColumn>
    <tableColumn id="7" name="Aggressive" dataDxfId="7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3" name="Table13" displayName="Table13" ref="BV21:CB356" totalsRowShown="0">
  <autoFilter ref="BV21:CB356"/>
  <sortState ref="BV22:CB356">
    <sortCondition ref="BV21:BV356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73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72">
      <calculatedColumnFormula>ROUND((Table13[[#This Row],[XP]]*Table13[[#This Row],[entity_spawned (AVG)]])*(Table13[[#This Row],[activating_chance]]/100),0)</calculatedColumnFormula>
    </tableColumn>
    <tableColumn id="7" name="Aggressive" dataDxfId="7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4" name="Table14" displayName="Table14" ref="CD21:CJ873" totalsRowShown="0">
  <autoFilter ref="CD21:CJ873"/>
  <sortState ref="CD22:CJ873">
    <sortCondition ref="CD21:CD873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70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69">
      <calculatedColumnFormula>ROUND((Table14[[#This Row],[XP]]*Table14[[#This Row],[entity_spawned (AVG)]])*(Table14[[#This Row],[activating_chance]]/100),0)</calculatedColumnFormula>
    </tableColumn>
    <tableColumn id="7" name="Aggressive" dataDxfId="6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8" name="Table18" displayName="Table18" ref="CL21:CR337" totalsRowShown="0" headerRowDxfId="67" headerRowBorderDxfId="66" tableBorderDxfId="65" totalsRowBorderDxfId="64">
  <autoFilter ref="CL21:CR337"/>
  <sortState ref="CL22:CR337">
    <sortCondition ref="CL21:CL337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63">
      <calculatedColumnFormula>INDIRECT(ADDRESS(11+(MATCH(RIGHT(Table18[[#This Row],[spawner_sku]],LEN(Table18[[#This Row],[spawner_sku]])-FIND("/",Table18[[#This Row],[spawner_sku]])),Table1[Entity Prefab],0)),10,1,1,"Entities"))</calculatedColumnFormula>
    </tableColumn>
    <tableColumn id="6" name="total xp" dataDxfId="62">
      <calculatedColumnFormula>ROUND((Table18[[#This Row],[XP]]*Table18[[#This Row],[entity_spawned (AVG)]])*(Table18[[#This Row],[activating_chance]]/100),0)</calculatedColumnFormula>
    </tableColumn>
    <tableColumn id="7" name="Aggressive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9" name="Table1820" displayName="Table1820" ref="CT21:CZ277" totalsRowShown="0" headerRowDxfId="61" headerRowBorderDxfId="60" tableBorderDxfId="59" totalsRowBorderDxfId="58">
  <autoFilter ref="CT21:CZ277"/>
  <sortState ref="CT22:CZ277">
    <sortCondition ref="CT21:CT277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57">
      <calculatedColumnFormula>INDIRECT(ADDRESS(11+(MATCH(RIGHT(Table1820[[#This Row],[spawner_sku]],LEN(Table1820[[#This Row],[spawner_sku]])-FIND("/",Table1820[[#This Row],[spawner_sku]])),Table1[Entity Prefab],0)),10,1,1,"Entities"))</calculatedColumnFormula>
    </tableColumn>
    <tableColumn id="6" name="total xp" dataDxfId="56">
      <calculatedColumnFormula>ROUND((Table1820[[#This Row],[XP]]*Table1820[[#This Row],[entity_spawned (AVG)]])*(Table1820[[#This Row],[activating_chance]]/100),0)</calculatedColumnFormula>
    </tableColumn>
    <tableColumn id="7" name="Aggressive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Table182023" displayName="Table182023" ref="DB21:DH25" totalsRowShown="0" headerRowDxfId="55" headerRowBorderDxfId="54" tableBorderDxfId="53" totalsRowBorderDxfId="52">
  <autoFilter ref="DB21:DH25"/>
  <tableColumns count="7">
    <tableColumn id="1" name="spawner_sku"/>
    <tableColumn id="2" name="entity_spawned (AVG)"/>
    <tableColumn id="3" name="respawn_time"/>
    <tableColumn id="4" name="activating_chance"/>
    <tableColumn id="5" name="XP" dataDxfId="51">
      <calculatedColumnFormula>INDIRECT(ADDRESS(11+(MATCH(RIGHT(Table182023[[#This Row],[spawner_sku]],LEN(Table182023[[#This Row],[spawner_sku]])-FIND("/",Table182023[[#This Row],[spawner_sku]])),Table1[Entity Prefab],0)),10,1,1,"Entities"))</calculatedColumnFormula>
    </tableColumn>
    <tableColumn id="6" name="total xp" dataDxfId="50">
      <calculatedColumnFormula>ROUND((Table182023[[#This Row],[XP]]*Table182023[[#This Row],[entity_spawned (AVG)]])*(Table182023[[#This Row],[activating_chance]]/100),0)</calculatedColumnFormula>
    </tableColumn>
    <tableColumn id="7" name="Aggressiv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103">
      <calculatedColumnFormula>DATA_SCENES_UNITY_1!C7+DATA_SCENES_UNITY_1!K7+DATA_SCENES_UNITY_1!S7+DATA_SCENES_UNITY_1!AA7+DATA_SCENES_UNITY_1!AI7+DATA_SCENES_UNITY_1!AQ7+DATA_SCENES_UNITY_1!AY7</calculatedColumnFormula>
    </tableColumn>
    <tableColumn id="3" name="Total enemies" dataDxfId="102">
      <calculatedColumnFormula>DATA_SCENES_UNITY_1!BG7+DATA_SCENES_UNITY_1!BO7+DATA_SCENES_UNITY_1!BW7+DATA_SCENES_UNITY_1!CE7</calculatedColumnFormula>
    </tableColumn>
    <tableColumn id="5" name="Total preys" dataDxfId="101">
      <calculatedColumnFormula>DATA_SCENES_UNITY_1!C9+DATA_SCENES_UNITY_1!K9+DATA_SCENES_UNITY_1!S9+DATA_SCENES_UNITY_1!AA9+DATA_SCENES_UNITY_1!AI9+DATA_SCENES_UNITY_1!AQ9+DATA_SCENES_UNITY_1!AY9</calculatedColumnFormula>
    </tableColumn>
    <tableColumn id="7" name="Total entities" dataDxfId="100">
      <calculatedColumnFormula>DATA_SCENES_UNITY_1!C11+DATA_SCENES_UNITY_1!K11+DATA_SCENES_UNITY_1!S11+DATA_SCENES_UNITY_1!AA11+DATA_SCENES_UNITY_1!AI11+DATA_SCENES_UNITY_1!AQ11+DATA_SCENES_UNITY_1!AY11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3" name="Table18202324" displayName="Table18202324" ref="DJ21:DP25" totalsRowShown="0" headerRowDxfId="49" headerRowBorderDxfId="48" tableBorderDxfId="47" totalsRowBorderDxfId="46">
  <autoFilter ref="DJ21:DP25"/>
  <tableColumns count="7">
    <tableColumn id="1" name="spawner_sku"/>
    <tableColumn id="2" name="entity_spawned (AVG)"/>
    <tableColumn id="3" name="respawn_time"/>
    <tableColumn id="4" name="activating_chance"/>
    <tableColumn id="5" name="XP" dataDxfId="45">
      <calculatedColumnFormula>INDIRECT(ADDRESS(11+(MATCH(RIGHT(Table18202324[[#This Row],[spawner_sku]],LEN(Table18202324[[#This Row],[spawner_sku]])-FIND("/",Table18202324[[#This Row],[spawner_sku]])),Table1[Entity Prefab],0)),10,1,1,"Entities"))</calculatedColumnFormula>
    </tableColumn>
    <tableColumn id="6" name="total xp" dataDxfId="44">
      <calculatedColumnFormula>ROUND((Table18202324[[#This Row],[XP]]*Table18202324[[#This Row],[entity_spawned (AVG)]])*(Table18202324[[#This Row],[activating_chance]]/100),0)</calculatedColumnFormula>
    </tableColumn>
    <tableColumn id="7" name="Aggressiv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7" name="Table7" displayName="Table7" ref="E7:G2525" totalsRowShown="0">
  <autoFilter ref="E7:G2525"/>
  <sortState ref="E8:G2649">
    <sortCondition ref="E7:E2649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5" name="Table15" displayName="Table15" ref="T7:V1960" totalsRowShown="0">
  <autoFilter ref="T7:V1960"/>
  <sortState ref="T8:V2059">
    <sortCondition ref="T7:T2059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0" name="Table20" displayName="Table20" ref="AI7:AK684" totalsRowShown="0" headerRowDxfId="43" headerRowBorderDxfId="42" tableBorderDxfId="41" totalsRowBorderDxfId="40">
  <autoFilter ref="AI7:AK684"/>
  <sortState ref="AI8:AK719">
    <sortCondition ref="AI7:AI719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4" name="Table24" displayName="Table24" ref="F6:G841" totalsRowShown="0">
  <autoFilter ref="F6:G841"/>
  <sortState ref="F7:G841">
    <sortCondition ref="G6:G841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5" name="Table25" displayName="Table25" ref="I6:J2746" totalsRowShown="0">
  <autoFilter ref="I6:J2746"/>
  <sortState ref="I7:J2746">
    <sortCondition ref="J6:J2746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6" name="Table26" displayName="Table26" ref="L6:M2074" totalsRowShown="0">
  <autoFilter ref="L6:M2074"/>
  <sortState ref="L7:M2074">
    <sortCondition ref="M6:M2074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6" name="Table517" displayName="Table517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Table51722" displayName="Table51722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3" name="Table3" displayName="Table3" ref="J21:P209" totalsRowShown="0">
  <autoFilter ref="J21:P209"/>
  <sortState ref="J22:P209">
    <sortCondition ref="J21:J209"/>
  </sortState>
  <tableColumns count="7">
    <tableColumn id="1" name="spawner_sku"/>
    <tableColumn id="2" name="entity_spawned (AVG)"/>
    <tableColumn id="5" name="respawn_time"/>
    <tableColumn id="6" name="activating_chance"/>
    <tableColumn id="8" name="XP" dataDxfId="99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98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" name="Table245" displayName="Table245" ref="B21:H677" totalsRowShown="0" headerRowDxfId="97">
  <autoFilter ref="B21:H677"/>
  <sortState ref="B22:H677">
    <sortCondition ref="B21:B677"/>
  </sortState>
  <tableColumns count="7">
    <tableColumn id="1" name="spawner_sku" dataDxfId="96"/>
    <tableColumn id="2" name="entity_spawned (AVG)"/>
    <tableColumn id="5" name="respawn_time"/>
    <tableColumn id="6" name="activating_chance"/>
    <tableColumn id="7" name="XP" dataDxfId="95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94">
      <calculatedColumnFormula>ROUND((Table245[[#This Row],[XP]]*Table245[[#This Row],[entity_spawned (AVG)]])*(Table245[[#This Row],[activating_chance]]/100),0)</calculatedColumnFormula>
    </tableColumn>
    <tableColumn id="3" name="Aggresive" dataDxfId="9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" name="Table2" displayName="Table2" ref="Z21:AF429" totalsRowShown="0">
  <autoFilter ref="Z21:AF429"/>
  <sortState ref="Z22:AF429">
    <sortCondition ref="Z21:Z429"/>
  </sortState>
  <tableColumns count="7">
    <tableColumn id="1" name="spawner_sku"/>
    <tableColumn id="2" name="entity_spawned (AVG)"/>
    <tableColumn id="5" name="respawn_time"/>
    <tableColumn id="6" name="activating_chance"/>
    <tableColumn id="7" name="XP" dataDxfId="92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91">
      <calculatedColumnFormula>ROUND((Table2[[#This Row],[XP]]*Table2[[#This Row],[entity_spawned (AVG)]])*(Table2[[#This Row],[activating_chance]]/100),0)</calculatedColumnFormula>
    </tableColumn>
    <tableColumn id="9" name="Aggressive" dataDxfId="9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6" name="Table6" displayName="Table6" ref="AH21:AN183" totalsRowShown="0">
  <autoFilter ref="AH21:AN183"/>
  <sortState ref="AH22:AN183">
    <sortCondition ref="AH21:AH183"/>
  </sortState>
  <tableColumns count="7">
    <tableColumn id="1" name="spawner_sku"/>
    <tableColumn id="2" name="entity_spawned (AVG)"/>
    <tableColumn id="5" name="respawn_time"/>
    <tableColumn id="6" name="activating_chance"/>
    <tableColumn id="7" name="XP" dataDxfId="89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88">
      <calculatedColumnFormula>ROUND((Table6[[#This Row],[XP]]*Table6[[#This Row],[entity_spawned (AVG)]])*(Table6[[#This Row],[activating_chance]]/100),0)</calculatedColumnFormula>
    </tableColumn>
    <tableColumn id="9" name="Aggressive" dataDxfId="8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2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13" Type="http://schemas.openxmlformats.org/officeDocument/2006/relationships/table" Target="../tables/table17.xml"/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12" Type="http://schemas.openxmlformats.org/officeDocument/2006/relationships/table" Target="../tables/table16.xml"/><Relationship Id="rId2" Type="http://schemas.openxmlformats.org/officeDocument/2006/relationships/table" Target="../tables/table6.xml"/><Relationship Id="rId16" Type="http://schemas.openxmlformats.org/officeDocument/2006/relationships/table" Target="../tables/table20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0.xml"/><Relationship Id="rId11" Type="http://schemas.openxmlformats.org/officeDocument/2006/relationships/table" Target="../tables/table15.xml"/><Relationship Id="rId5" Type="http://schemas.openxmlformats.org/officeDocument/2006/relationships/table" Target="../tables/table9.xml"/><Relationship Id="rId15" Type="http://schemas.openxmlformats.org/officeDocument/2006/relationships/table" Target="../tables/table19.xml"/><Relationship Id="rId10" Type="http://schemas.openxmlformats.org/officeDocument/2006/relationships/table" Target="../tables/table14.xml"/><Relationship Id="rId4" Type="http://schemas.openxmlformats.org/officeDocument/2006/relationships/table" Target="../tables/table8.xml"/><Relationship Id="rId9" Type="http://schemas.openxmlformats.org/officeDocument/2006/relationships/table" Target="../tables/table13.xml"/><Relationship Id="rId14" Type="http://schemas.openxmlformats.org/officeDocument/2006/relationships/table" Target="../tables/table1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U146"/>
  <sheetViews>
    <sheetView topLeftCell="A88" workbookViewId="0">
      <pane xSplit="6" topLeftCell="G1" activePane="topRight" state="frozen"/>
      <selection pane="topRight" activeCell="M94" sqref="M94:M95"/>
    </sheetView>
  </sheetViews>
  <sheetFormatPr defaultRowHeight="15" x14ac:dyDescent="0.25"/>
  <cols>
    <col min="4" max="4" width="18.7109375" customWidth="1"/>
    <col min="5" max="5" width="26.28515625" customWidth="1"/>
    <col min="6" max="6" width="27.8554687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25.85546875" customWidth="1"/>
    <col min="15" max="15" width="17" customWidth="1"/>
    <col min="16" max="16" width="24.28515625" customWidth="1"/>
    <col min="17" max="17" width="16.140625" customWidth="1"/>
    <col min="18" max="18" width="23.7109375" customWidth="1"/>
    <col min="19" max="19" width="16.28515625" customWidth="1"/>
    <col min="20" max="20" width="20.85546875" customWidth="1"/>
    <col min="21" max="21" width="15.7109375" customWidth="1"/>
  </cols>
  <sheetData>
    <row r="2" spans="4:21" x14ac:dyDescent="0.25">
      <c r="E2" t="s">
        <v>277</v>
      </c>
      <c r="N2" s="77"/>
    </row>
    <row r="3" spans="4:21" x14ac:dyDescent="0.25">
      <c r="F3" s="83"/>
      <c r="N3" s="77"/>
    </row>
    <row r="4" spans="4:21" x14ac:dyDescent="0.25">
      <c r="D4" s="83"/>
      <c r="N4" s="77"/>
    </row>
    <row r="5" spans="4:21" x14ac:dyDescent="0.25">
      <c r="N5" s="77"/>
    </row>
    <row r="6" spans="4:21" x14ac:dyDescent="0.25">
      <c r="F6" s="1" t="s">
        <v>374</v>
      </c>
      <c r="H6" s="1" t="s">
        <v>377</v>
      </c>
      <c r="N6" s="78"/>
    </row>
    <row r="7" spans="4:21" x14ac:dyDescent="0.25">
      <c r="F7" t="s">
        <v>375</v>
      </c>
      <c r="H7" t="s">
        <v>378</v>
      </c>
      <c r="N7" s="78"/>
    </row>
    <row r="8" spans="4:21" x14ac:dyDescent="0.25">
      <c r="F8" t="s">
        <v>376</v>
      </c>
      <c r="H8" t="s">
        <v>379</v>
      </c>
      <c r="N8" s="77"/>
      <c r="O8" s="77"/>
    </row>
    <row r="9" spans="4:21" x14ac:dyDescent="0.25">
      <c r="F9" t="s">
        <v>665</v>
      </c>
    </row>
    <row r="11" spans="4:21" x14ac:dyDescent="0.25">
      <c r="D11" s="1" t="s">
        <v>280</v>
      </c>
      <c r="E11" s="1" t="s">
        <v>279</v>
      </c>
      <c r="F11" s="1" t="s">
        <v>281</v>
      </c>
      <c r="G11" s="105" t="s">
        <v>282</v>
      </c>
      <c r="H11" s="105" t="s">
        <v>283</v>
      </c>
      <c r="I11" s="119" t="s">
        <v>284</v>
      </c>
      <c r="J11" s="106" t="s">
        <v>285</v>
      </c>
      <c r="K11" s="106" t="s">
        <v>372</v>
      </c>
      <c r="L11" s="106" t="s">
        <v>417</v>
      </c>
      <c r="M11" s="106" t="s">
        <v>187</v>
      </c>
      <c r="N11" s="118" t="s">
        <v>632</v>
      </c>
      <c r="O11" s="109" t="s">
        <v>554</v>
      </c>
      <c r="P11" s="121" t="s">
        <v>631</v>
      </c>
      <c r="Q11" s="113" t="s">
        <v>546</v>
      </c>
      <c r="R11" s="118" t="s">
        <v>630</v>
      </c>
      <c r="S11" s="109" t="s">
        <v>620</v>
      </c>
      <c r="T11" s="121" t="s">
        <v>619</v>
      </c>
      <c r="U11" s="112" t="s">
        <v>633</v>
      </c>
    </row>
    <row r="12" spans="4:21" ht="15" customHeight="1" x14ac:dyDescent="0.25">
      <c r="D12" s="79" t="s">
        <v>9</v>
      </c>
      <c r="E12" s="79" t="s">
        <v>144</v>
      </c>
      <c r="F12" s="79" t="s">
        <v>27</v>
      </c>
      <c r="G12" s="114">
        <v>450</v>
      </c>
      <c r="H12" s="114">
        <v>450</v>
      </c>
      <c r="I12" s="120" t="s">
        <v>9</v>
      </c>
      <c r="J12" s="104"/>
      <c r="K12" s="104"/>
      <c r="L12" s="104"/>
      <c r="M12" s="104"/>
      <c r="N12" s="116">
        <f>COUNTIF(Table7[Spawner],Table1[[#This Row],[Spawner Prefab]])</f>
        <v>6</v>
      </c>
      <c r="O12" s="107">
        <f>ROUND((Table1[[#This Row],[Total in "Village" scene]]/SUM(Table1[Total in "Village" scene]))*100,1)</f>
        <v>0.2</v>
      </c>
      <c r="P12" s="122">
        <f>COUNTIF(Table15[Spawner],Table1[[#This Row],[Spawner Prefab]])</f>
        <v>7</v>
      </c>
      <c r="Q12" s="111">
        <f>ROUND((Table1[[#This Row],[Total in "Castle" scene]]/SUM(Table1[Total in "Castle" scene]))*100,1)</f>
        <v>0.4</v>
      </c>
      <c r="R12" s="117">
        <f>COUNTIF(Table20[Spawner],Table1[[#This Row],[Spawner Prefab]])</f>
        <v>7</v>
      </c>
      <c r="S12" s="108">
        <f>ROUND((Table1[[#This Row],[Total in "Dark" scene]]/SUM(Table1[Total in "Dark" scene]))*100,1)</f>
        <v>1</v>
      </c>
      <c r="T12" s="123">
        <f>Table1[[#This Row],[Total in "Village" scene]]+Table1[[#This Row],[Total in "Castle" scene]]+Table1[[#This Row],[Total in "Dark" scene]]</f>
        <v>20</v>
      </c>
      <c r="U12" s="110">
        <f>ROUND((Table1[[#This Row],[Total in the game]]/SUM(Table1[Total in the game]))*100,1)</f>
        <v>0.4</v>
      </c>
    </row>
    <row r="13" spans="4:21" ht="17.25" customHeight="1" x14ac:dyDescent="0.25">
      <c r="D13" s="79" t="s">
        <v>9</v>
      </c>
      <c r="E13" s="79" t="s">
        <v>579</v>
      </c>
      <c r="F13" s="79" t="s">
        <v>580</v>
      </c>
      <c r="G13" s="114">
        <v>450</v>
      </c>
      <c r="H13" s="114">
        <v>450</v>
      </c>
      <c r="I13" s="120" t="s">
        <v>9</v>
      </c>
      <c r="J13" s="104"/>
      <c r="K13" s="104"/>
      <c r="L13" s="104"/>
      <c r="M13" s="104"/>
      <c r="N13" s="116">
        <f>COUNTIF(Table7[Spawner],Table1[[#This Row],[Spawner Prefab]])</f>
        <v>0</v>
      </c>
      <c r="O13" s="107">
        <f>ROUND((Table1[[#This Row],[Total in "Village" scene]]/SUM(Table1[Total in "Village" scene]))*100,1)</f>
        <v>0</v>
      </c>
      <c r="P13" s="122">
        <f>COUNTIF(Table15[Spawner],Table1[[#This Row],[Spawner Prefab]])</f>
        <v>3</v>
      </c>
      <c r="Q13" s="111">
        <f>ROUND((Table1[[#This Row],[Total in "Castle" scene]]/SUM(Table1[Total in "Castle" scene]))*100,1)</f>
        <v>0.2</v>
      </c>
      <c r="R13" s="117">
        <f>COUNTIF(Table20[Spawner],Table1[[#This Row],[Spawner Prefab]])</f>
        <v>0</v>
      </c>
      <c r="S13" s="108">
        <f>ROUND((Table1[[#This Row],[Total in "Dark" scene]]/SUM(Table1[Total in "Dark" scene]))*100,1)</f>
        <v>0</v>
      </c>
      <c r="T13" s="123">
        <f>Table1[[#This Row],[Total in "Village" scene]]+Table1[[#This Row],[Total in "Castle" scene]]+Table1[[#This Row],[Total in "Dark" scene]]</f>
        <v>3</v>
      </c>
      <c r="U13" s="110">
        <f>ROUND((Table1[[#This Row],[Total in the game]]/SUM(Table1[Total in the game]))*100,1)</f>
        <v>0.1</v>
      </c>
    </row>
    <row r="14" spans="4:21" x14ac:dyDescent="0.25">
      <c r="D14" s="79" t="s">
        <v>9</v>
      </c>
      <c r="E14" s="79" t="s">
        <v>380</v>
      </c>
      <c r="F14" s="79" t="s">
        <v>381</v>
      </c>
      <c r="G14" s="114">
        <v>450</v>
      </c>
      <c r="H14" s="114">
        <v>450</v>
      </c>
      <c r="I14" s="120" t="s">
        <v>9</v>
      </c>
      <c r="J14" s="104"/>
      <c r="K14" s="104"/>
      <c r="L14" s="104"/>
      <c r="M14" s="104"/>
      <c r="N14" s="116">
        <f>COUNTIF(Table7[Spawner],Table1[[#This Row],[Spawner Prefab]])</f>
        <v>3</v>
      </c>
      <c r="O14" s="107">
        <f>ROUND((Table1[[#This Row],[Total in "Village" scene]]/SUM(Table1[Total in "Village" scene]))*100,1)</f>
        <v>0.1</v>
      </c>
      <c r="P14" s="122">
        <f>COUNTIF(Table15[Spawner],Table1[[#This Row],[Spawner Prefab]])</f>
        <v>0</v>
      </c>
      <c r="Q14" s="111">
        <f>ROUND((Table1[[#This Row],[Total in "Castle" scene]]/SUM(Table1[Total in "Castle" scene]))*100,1)</f>
        <v>0</v>
      </c>
      <c r="R14" s="117">
        <f>COUNTIF(Table20[Spawner],Table1[[#This Row],[Spawner Prefab]])</f>
        <v>0</v>
      </c>
      <c r="S14" s="108">
        <f>ROUND((Table1[[#This Row],[Total in "Dark" scene]]/SUM(Table1[Total in "Dark" scene]))*100,1)</f>
        <v>0</v>
      </c>
      <c r="T14" s="123">
        <f>Table1[[#This Row],[Total in "Village" scene]]+Table1[[#This Row],[Total in "Castle" scene]]+Table1[[#This Row],[Total in "Dark" scene]]</f>
        <v>3</v>
      </c>
      <c r="U14" s="110">
        <f>ROUND((Table1[[#This Row],[Total in the game]]/SUM(Table1[Total in the game]))*100,1)</f>
        <v>0.1</v>
      </c>
    </row>
    <row r="15" spans="4:21" x14ac:dyDescent="0.25">
      <c r="D15" s="79" t="s">
        <v>70</v>
      </c>
      <c r="E15" s="79" t="s">
        <v>0</v>
      </c>
      <c r="F15" s="79" t="s">
        <v>2</v>
      </c>
      <c r="G15" s="114">
        <v>280</v>
      </c>
      <c r="H15" s="114">
        <v>280</v>
      </c>
      <c r="I15" s="120">
        <v>20</v>
      </c>
      <c r="J15" s="104">
        <v>75</v>
      </c>
      <c r="K15" s="104">
        <v>0</v>
      </c>
      <c r="L15" s="104">
        <v>0</v>
      </c>
      <c r="M15" s="104">
        <v>10</v>
      </c>
      <c r="N15" s="116">
        <f>COUNTIF(Table7[Spawner],Table1[[#This Row],[Spawner Prefab]])</f>
        <v>10</v>
      </c>
      <c r="O15" s="107">
        <f>ROUND((Table1[[#This Row],[Total in "Village" scene]]/SUM(Table1[Total in "Village" scene]))*100,1)</f>
        <v>0.4</v>
      </c>
      <c r="P15" s="122">
        <f>COUNTIF(Table15[Spawner],Table1[[#This Row],[Spawner Prefab]])</f>
        <v>0</v>
      </c>
      <c r="Q15" s="111">
        <f>ROUND((Table1[[#This Row],[Total in "Castle" scene]]/SUM(Table1[Total in "Castle" scene]))*100,1)</f>
        <v>0</v>
      </c>
      <c r="R15" s="117">
        <f>COUNTIF(Table20[Spawner],Table1[[#This Row],[Spawner Prefab]])</f>
        <v>0</v>
      </c>
      <c r="S15" s="108">
        <f>ROUND((Table1[[#This Row],[Total in "Dark" scene]]/SUM(Table1[Total in "Dark" scene]))*100,1)</f>
        <v>0</v>
      </c>
      <c r="T15" s="123">
        <f>Table1[[#This Row],[Total in "Village" scene]]+Table1[[#This Row],[Total in "Castle" scene]]+Table1[[#This Row],[Total in "Dark" scene]]</f>
        <v>10</v>
      </c>
      <c r="U15" s="110">
        <f>ROUND((Table1[[#This Row],[Total in the game]]/SUM(Table1[Total in the game]))*100,1)</f>
        <v>0.2</v>
      </c>
    </row>
    <row r="16" spans="4:21" x14ac:dyDescent="0.25">
      <c r="D16" s="79" t="s">
        <v>70</v>
      </c>
      <c r="E16" s="79" t="s">
        <v>11</v>
      </c>
      <c r="F16" s="79" t="s">
        <v>13</v>
      </c>
      <c r="G16" s="114">
        <v>280</v>
      </c>
      <c r="H16" s="114">
        <v>280</v>
      </c>
      <c r="I16" s="120">
        <v>20</v>
      </c>
      <c r="J16" s="104">
        <v>75</v>
      </c>
      <c r="K16" s="104">
        <v>0</v>
      </c>
      <c r="L16" s="104">
        <v>0</v>
      </c>
      <c r="M16" s="104">
        <v>10</v>
      </c>
      <c r="N16" s="116">
        <f>COUNTIF(Table7[Spawner],Table1[[#This Row],[Spawner Prefab]])</f>
        <v>6</v>
      </c>
      <c r="O16" s="107">
        <f>ROUND((Table1[[#This Row],[Total in "Village" scene]]/SUM(Table1[Total in "Village" scene]))*100,1)</f>
        <v>0.2</v>
      </c>
      <c r="P16" s="122">
        <f>COUNTIF(Table15[Spawner],Table1[[#This Row],[Spawner Prefab]])</f>
        <v>0</v>
      </c>
      <c r="Q16" s="111">
        <f>ROUND((Table1[[#This Row],[Total in "Castle" scene]]/SUM(Table1[Total in "Castle" scene]))*100,1)</f>
        <v>0</v>
      </c>
      <c r="R16" s="117">
        <f>COUNTIF(Table20[Spawner],Table1[[#This Row],[Spawner Prefab]])</f>
        <v>0</v>
      </c>
      <c r="S16" s="108">
        <f>ROUND((Table1[[#This Row],[Total in "Dark" scene]]/SUM(Table1[Total in "Dark" scene]))*100,1)</f>
        <v>0</v>
      </c>
      <c r="T16" s="123">
        <f>Table1[[#This Row],[Total in "Village" scene]]+Table1[[#This Row],[Total in "Castle" scene]]+Table1[[#This Row],[Total in "Dark" scene]]</f>
        <v>6</v>
      </c>
      <c r="U16" s="110">
        <f>ROUND((Table1[[#This Row],[Total in the game]]/SUM(Table1[Total in the game]))*100,1)</f>
        <v>0.1</v>
      </c>
    </row>
    <row r="17" spans="4:21" x14ac:dyDescent="0.25">
      <c r="D17" s="79" t="s">
        <v>70</v>
      </c>
      <c r="E17" s="79" t="s">
        <v>566</v>
      </c>
      <c r="F17" s="79" t="s">
        <v>567</v>
      </c>
      <c r="G17" s="114">
        <v>280</v>
      </c>
      <c r="H17" s="114">
        <v>280</v>
      </c>
      <c r="I17" s="120">
        <v>20</v>
      </c>
      <c r="J17" s="104">
        <v>75</v>
      </c>
      <c r="K17" s="104">
        <v>0</v>
      </c>
      <c r="L17" s="104">
        <v>0</v>
      </c>
      <c r="M17" s="104">
        <v>4</v>
      </c>
      <c r="N17" s="116">
        <f>COUNTIF(Table7[Spawner],Table1[[#This Row],[Spawner Prefab]])</f>
        <v>3</v>
      </c>
      <c r="O17" s="107">
        <f>ROUND((Table1[[#This Row],[Total in "Village" scene]]/SUM(Table1[Total in "Village" scene]))*100,1)</f>
        <v>0.1</v>
      </c>
      <c r="P17" s="122">
        <f>COUNTIF(Table15[Spawner],Table1[[#This Row],[Spawner Prefab]])</f>
        <v>0</v>
      </c>
      <c r="Q17" s="111">
        <f>ROUND((Table1[[#This Row],[Total in "Castle" scene]]/SUM(Table1[Total in "Castle" scene]))*100,1)</f>
        <v>0</v>
      </c>
      <c r="R17" s="117">
        <f>COUNTIF(Table20[Spawner],Table1[[#This Row],[Spawner Prefab]])</f>
        <v>0</v>
      </c>
      <c r="S17" s="108">
        <f>ROUND((Table1[[#This Row],[Total in "Dark" scene]]/SUM(Table1[Total in "Dark" scene]))*100,1)</f>
        <v>0</v>
      </c>
      <c r="T17" s="123">
        <f>Table1[[#This Row],[Total in "Village" scene]]+Table1[[#This Row],[Total in "Castle" scene]]+Table1[[#This Row],[Total in "Dark" scene]]</f>
        <v>3</v>
      </c>
      <c r="U17" s="110">
        <f>ROUND((Table1[[#This Row],[Total in the game]]/SUM(Table1[Total in the game]))*100,1)</f>
        <v>0.1</v>
      </c>
    </row>
    <row r="18" spans="4:21" x14ac:dyDescent="0.25">
      <c r="D18" s="79" t="s">
        <v>71</v>
      </c>
      <c r="E18" s="79" t="s">
        <v>1</v>
      </c>
      <c r="F18" s="79" t="s">
        <v>3</v>
      </c>
      <c r="G18" s="114">
        <v>300</v>
      </c>
      <c r="H18" s="114">
        <v>300</v>
      </c>
      <c r="I18" s="120">
        <v>20</v>
      </c>
      <c r="J18" s="104">
        <v>75</v>
      </c>
      <c r="K18" s="104">
        <v>0</v>
      </c>
      <c r="L18" s="104">
        <v>0</v>
      </c>
      <c r="M18" s="104">
        <v>16</v>
      </c>
      <c r="N18" s="116">
        <f>COUNTIF(Table7[Spawner],Table1[[#This Row],[Spawner Prefab]])</f>
        <v>6</v>
      </c>
      <c r="O18" s="107">
        <f>ROUND((Table1[[#This Row],[Total in "Village" scene]]/SUM(Table1[Total in "Village" scene]))*100,1)</f>
        <v>0.2</v>
      </c>
      <c r="P18" s="122">
        <f>COUNTIF(Table15[Spawner],Table1[[#This Row],[Spawner Prefab]])</f>
        <v>13</v>
      </c>
      <c r="Q18" s="111">
        <f>ROUND((Table1[[#This Row],[Total in "Castle" scene]]/SUM(Table1[Total in "Castle" scene]))*100,1)</f>
        <v>0.7</v>
      </c>
      <c r="R18" s="117">
        <f>COUNTIF(Table20[Spawner],Table1[[#This Row],[Spawner Prefab]])</f>
        <v>0</v>
      </c>
      <c r="S18" s="108">
        <f>ROUND((Table1[[#This Row],[Total in "Dark" scene]]/SUM(Table1[Total in "Dark" scene]))*100,1)</f>
        <v>0</v>
      </c>
      <c r="T18" s="123">
        <f>Table1[[#This Row],[Total in "Village" scene]]+Table1[[#This Row],[Total in "Castle" scene]]+Table1[[#This Row],[Total in "Dark" scene]]</f>
        <v>19</v>
      </c>
      <c r="U18" s="110">
        <f>ROUND((Table1[[#This Row],[Total in the game]]/SUM(Table1[Total in the game]))*100,1)</f>
        <v>0.4</v>
      </c>
    </row>
    <row r="19" spans="4:21" x14ac:dyDescent="0.25">
      <c r="D19" s="79" t="s">
        <v>71</v>
      </c>
      <c r="E19" s="79" t="s">
        <v>12</v>
      </c>
      <c r="F19" s="79" t="s">
        <v>14</v>
      </c>
      <c r="G19" s="114">
        <v>300</v>
      </c>
      <c r="H19" s="114">
        <v>300</v>
      </c>
      <c r="I19" s="120">
        <v>20</v>
      </c>
      <c r="J19" s="104">
        <v>75</v>
      </c>
      <c r="K19" s="104">
        <v>0</v>
      </c>
      <c r="L19" s="104">
        <v>0</v>
      </c>
      <c r="M19" s="104">
        <v>16</v>
      </c>
      <c r="N19" s="116">
        <f>COUNTIF(Table7[Spawner],Table1[[#This Row],[Spawner Prefab]])</f>
        <v>12</v>
      </c>
      <c r="O19" s="107">
        <f>ROUND((Table1[[#This Row],[Total in "Village" scene]]/SUM(Table1[Total in "Village" scene]))*100,1)</f>
        <v>0.5</v>
      </c>
      <c r="P19" s="122">
        <f>COUNTIF(Table15[Spawner],Table1[[#This Row],[Spawner Prefab]])</f>
        <v>4</v>
      </c>
      <c r="Q19" s="111">
        <f>ROUND((Table1[[#This Row],[Total in "Castle" scene]]/SUM(Table1[Total in "Castle" scene]))*100,1)</f>
        <v>0.2</v>
      </c>
      <c r="R19" s="117">
        <f>COUNTIF(Table20[Spawner],Table1[[#This Row],[Spawner Prefab]])</f>
        <v>0</v>
      </c>
      <c r="S19" s="108">
        <f>ROUND((Table1[[#This Row],[Total in "Dark" scene]]/SUM(Table1[Total in "Dark" scene]))*100,1)</f>
        <v>0</v>
      </c>
      <c r="T19" s="123">
        <f>Table1[[#This Row],[Total in "Village" scene]]+Table1[[#This Row],[Total in "Castle" scene]]+Table1[[#This Row],[Total in "Dark" scene]]</f>
        <v>16</v>
      </c>
      <c r="U19" s="110">
        <f>ROUND((Table1[[#This Row],[Total in the game]]/SUM(Table1[Total in the game]))*100,1)</f>
        <v>0.3</v>
      </c>
    </row>
    <row r="20" spans="4:21" x14ac:dyDescent="0.25">
      <c r="D20" s="79" t="s">
        <v>429</v>
      </c>
      <c r="E20" s="79" t="s">
        <v>430</v>
      </c>
      <c r="F20" s="79" t="s">
        <v>431</v>
      </c>
      <c r="G20" s="114">
        <v>310</v>
      </c>
      <c r="H20" s="114">
        <v>310</v>
      </c>
      <c r="I20" s="120">
        <v>50</v>
      </c>
      <c r="J20" s="104">
        <v>55</v>
      </c>
      <c r="K20" s="104">
        <v>1</v>
      </c>
      <c r="L20" s="104">
        <v>1</v>
      </c>
      <c r="M20" s="104">
        <v>25</v>
      </c>
      <c r="N20" s="116">
        <f>COUNTIF(Table7[Spawner],Table1[[#This Row],[Spawner Prefab]])</f>
        <v>12</v>
      </c>
      <c r="O20" s="107">
        <f>ROUND((Table1[[#This Row],[Total in "Village" scene]]/SUM(Table1[Total in "Village" scene]))*100,1)</f>
        <v>0.5</v>
      </c>
      <c r="P20" s="122">
        <f>COUNTIF(Table15[Spawner],Table1[[#This Row],[Spawner Prefab]])</f>
        <v>0</v>
      </c>
      <c r="Q20" s="111">
        <f>ROUND((Table1[[#This Row],[Total in "Castle" scene]]/SUM(Table1[Total in "Castle" scene]))*100,1)</f>
        <v>0</v>
      </c>
      <c r="R20" s="117">
        <f>COUNTIF(Table20[Spawner],Table1[[#This Row],[Spawner Prefab]])</f>
        <v>0</v>
      </c>
      <c r="S20" s="108">
        <f>ROUND((Table1[[#This Row],[Total in "Dark" scene]]/SUM(Table1[Total in "Dark" scene]))*100,1)</f>
        <v>0</v>
      </c>
      <c r="T20" s="123">
        <f>Table1[[#This Row],[Total in "Village" scene]]+Table1[[#This Row],[Total in "Castle" scene]]+Table1[[#This Row],[Total in "Dark" scene]]</f>
        <v>12</v>
      </c>
      <c r="U20" s="110">
        <f>ROUND((Table1[[#This Row],[Total in the game]]/SUM(Table1[Total in the game]))*100,1)</f>
        <v>0.2</v>
      </c>
    </row>
    <row r="21" spans="4:21" x14ac:dyDescent="0.25">
      <c r="D21" s="79" t="s">
        <v>429</v>
      </c>
      <c r="E21" s="79" t="s">
        <v>432</v>
      </c>
      <c r="F21" s="79" t="s">
        <v>433</v>
      </c>
      <c r="G21" s="114">
        <v>310</v>
      </c>
      <c r="H21" s="114">
        <v>310</v>
      </c>
      <c r="I21" s="120">
        <v>50</v>
      </c>
      <c r="J21" s="104">
        <v>55</v>
      </c>
      <c r="K21" s="104">
        <v>1</v>
      </c>
      <c r="L21" s="104">
        <v>1</v>
      </c>
      <c r="M21" s="104">
        <v>25</v>
      </c>
      <c r="N21" s="116">
        <f>COUNTIF(Table7[Spawner],Table1[[#This Row],[Spawner Prefab]])</f>
        <v>3</v>
      </c>
      <c r="O21" s="107">
        <f>ROUND((Table1[[#This Row],[Total in "Village" scene]]/SUM(Table1[Total in "Village" scene]))*100,1)</f>
        <v>0.1</v>
      </c>
      <c r="P21" s="122">
        <f>COUNTIF(Table15[Spawner],Table1[[#This Row],[Spawner Prefab]])</f>
        <v>0</v>
      </c>
      <c r="Q21" s="111">
        <f>ROUND((Table1[[#This Row],[Total in "Castle" scene]]/SUM(Table1[Total in "Castle" scene]))*100,1)</f>
        <v>0</v>
      </c>
      <c r="R21" s="117">
        <f>COUNTIF(Table20[Spawner],Table1[[#This Row],[Spawner Prefab]])</f>
        <v>0</v>
      </c>
      <c r="S21" s="108">
        <f>ROUND((Table1[[#This Row],[Total in "Dark" scene]]/SUM(Table1[Total in "Dark" scene]))*100,1)</f>
        <v>0</v>
      </c>
      <c r="T21" s="123">
        <f>Table1[[#This Row],[Total in "Village" scene]]+Table1[[#This Row],[Total in "Castle" scene]]+Table1[[#This Row],[Total in "Dark" scene]]</f>
        <v>3</v>
      </c>
      <c r="U21" s="110">
        <f>ROUND((Table1[[#This Row],[Total in the game]]/SUM(Table1[Total in the game]))*100,1)</f>
        <v>0.1</v>
      </c>
    </row>
    <row r="22" spans="4:21" x14ac:dyDescent="0.25">
      <c r="D22" s="79" t="s">
        <v>434</v>
      </c>
      <c r="E22" s="79" t="s">
        <v>420</v>
      </c>
      <c r="F22" s="79" t="s">
        <v>421</v>
      </c>
      <c r="G22" s="114">
        <v>200</v>
      </c>
      <c r="H22" s="114">
        <v>200</v>
      </c>
      <c r="I22" s="120">
        <v>-10</v>
      </c>
      <c r="J22" s="104">
        <v>25</v>
      </c>
      <c r="K22" s="104">
        <v>0</v>
      </c>
      <c r="L22" s="104">
        <v>0</v>
      </c>
      <c r="M22" s="104" t="s">
        <v>9</v>
      </c>
      <c r="N22" s="116">
        <f>COUNTIF(Table7[Spawner],Table1[[#This Row],[Spawner Prefab]])</f>
        <v>139</v>
      </c>
      <c r="O22" s="107">
        <f>ROUND((Table1[[#This Row],[Total in "Village" scene]]/SUM(Table1[Total in "Village" scene]))*100,1)</f>
        <v>5.5</v>
      </c>
      <c r="P22" s="122">
        <f>COUNTIF(Table15[Spawner],Table1[[#This Row],[Spawner Prefab]])</f>
        <v>157</v>
      </c>
      <c r="Q22" s="111">
        <f>ROUND((Table1[[#This Row],[Total in "Castle" scene]]/SUM(Table1[Total in "Castle" scene]))*100,1)</f>
        <v>8.1</v>
      </c>
      <c r="R22" s="117">
        <f>COUNTIF(Table20[Spawner],Table1[[#This Row],[Spawner Prefab]])</f>
        <v>12</v>
      </c>
      <c r="S22" s="108">
        <f>ROUND((Table1[[#This Row],[Total in "Dark" scene]]/SUM(Table1[Total in "Dark" scene]))*100,1)</f>
        <v>1.8</v>
      </c>
      <c r="T22" s="123">
        <f>Table1[[#This Row],[Total in "Village" scene]]+Table1[[#This Row],[Total in "Castle" scene]]+Table1[[#This Row],[Total in "Dark" scene]]</f>
        <v>308</v>
      </c>
      <c r="U22" s="110">
        <f>ROUND((Table1[[#This Row],[Total in the game]]/SUM(Table1[Total in the game]))*100,1)</f>
        <v>6</v>
      </c>
    </row>
    <row r="23" spans="4:21" x14ac:dyDescent="0.25">
      <c r="D23" s="79" t="s">
        <v>435</v>
      </c>
      <c r="E23" s="79" t="s">
        <v>436</v>
      </c>
      <c r="F23" s="79" t="s">
        <v>547</v>
      </c>
      <c r="G23" s="114">
        <v>280</v>
      </c>
      <c r="H23" s="114">
        <v>280</v>
      </c>
      <c r="I23" s="120">
        <v>20</v>
      </c>
      <c r="J23" s="104">
        <v>50</v>
      </c>
      <c r="K23" s="104">
        <v>0</v>
      </c>
      <c r="L23" s="104">
        <v>0</v>
      </c>
      <c r="M23" s="104">
        <v>10</v>
      </c>
      <c r="N23" s="116">
        <f>COUNTIF(Table7[Spawner],Table1[[#This Row],[Spawner Prefab]])</f>
        <v>2</v>
      </c>
      <c r="O23" s="107">
        <f>ROUND((Table1[[#This Row],[Total in "Village" scene]]/SUM(Table1[Total in "Village" scene]))*100,1)</f>
        <v>0.1</v>
      </c>
      <c r="P23" s="122">
        <f>COUNTIF(Table15[Spawner],Table1[[#This Row],[Spawner Prefab]])</f>
        <v>0</v>
      </c>
      <c r="Q23" s="111">
        <f>ROUND((Table1[[#This Row],[Total in "Castle" scene]]/SUM(Table1[Total in "Castle" scene]))*100,1)</f>
        <v>0</v>
      </c>
      <c r="R23" s="117">
        <f>COUNTIF(Table20[Spawner],Table1[[#This Row],[Spawner Prefab]])</f>
        <v>13</v>
      </c>
      <c r="S23" s="108">
        <f>ROUND((Table1[[#This Row],[Total in "Dark" scene]]/SUM(Table1[Total in "Dark" scene]))*100,1)</f>
        <v>1.9</v>
      </c>
      <c r="T23" s="123">
        <f>Table1[[#This Row],[Total in "Village" scene]]+Table1[[#This Row],[Total in "Castle" scene]]+Table1[[#This Row],[Total in "Dark" scene]]</f>
        <v>15</v>
      </c>
      <c r="U23" s="110">
        <f>ROUND((Table1[[#This Row],[Total in the game]]/SUM(Table1[Total in the game]))*100,1)</f>
        <v>0.3</v>
      </c>
    </row>
    <row r="24" spans="4:21" ht="15" customHeight="1" x14ac:dyDescent="0.25">
      <c r="D24" s="79" t="s">
        <v>72</v>
      </c>
      <c r="E24" s="79" t="s">
        <v>4</v>
      </c>
      <c r="F24" s="79" t="s">
        <v>5</v>
      </c>
      <c r="G24" s="114">
        <v>200</v>
      </c>
      <c r="H24" s="114">
        <v>200</v>
      </c>
      <c r="I24" s="120">
        <v>20</v>
      </c>
      <c r="J24" s="104">
        <v>50</v>
      </c>
      <c r="K24" s="104">
        <v>0</v>
      </c>
      <c r="L24" s="104">
        <v>0</v>
      </c>
      <c r="M24" s="104" t="s">
        <v>9</v>
      </c>
      <c r="N24" s="116">
        <f>COUNTIF(Table7[Spawner],Table1[[#This Row],[Spawner Prefab]])</f>
        <v>1</v>
      </c>
      <c r="O24" s="107">
        <f>ROUND((Table1[[#This Row],[Total in "Village" scene]]/SUM(Table1[Total in "Village" scene]))*100,1)</f>
        <v>0</v>
      </c>
      <c r="P24" s="122">
        <f>COUNTIF(Table15[Spawner],Table1[[#This Row],[Spawner Prefab]])</f>
        <v>0</v>
      </c>
      <c r="Q24" s="111">
        <f>ROUND((Table1[[#This Row],[Total in "Castle" scene]]/SUM(Table1[Total in "Castle" scene]))*100,1)</f>
        <v>0</v>
      </c>
      <c r="R24" s="117">
        <f>COUNTIF(Table20[Spawner],Table1[[#This Row],[Spawner Prefab]])</f>
        <v>0</v>
      </c>
      <c r="S24" s="108">
        <f>ROUND((Table1[[#This Row],[Total in "Dark" scene]]/SUM(Table1[Total in "Dark" scene]))*100,1)</f>
        <v>0</v>
      </c>
      <c r="T24" s="123">
        <f>Table1[[#This Row],[Total in "Village" scene]]+Table1[[#This Row],[Total in "Castle" scene]]+Table1[[#This Row],[Total in "Dark" scene]]</f>
        <v>1</v>
      </c>
      <c r="U24" s="110">
        <f>ROUND((Table1[[#This Row],[Total in the game]]/SUM(Table1[Total in the game]))*100,1)</f>
        <v>0</v>
      </c>
    </row>
    <row r="25" spans="4:21" x14ac:dyDescent="0.25">
      <c r="D25" s="79" t="s">
        <v>91</v>
      </c>
      <c r="E25" s="79" t="s">
        <v>40</v>
      </c>
      <c r="F25" s="79" t="s">
        <v>34</v>
      </c>
      <c r="G25" s="114">
        <v>260</v>
      </c>
      <c r="H25" s="114">
        <v>260</v>
      </c>
      <c r="I25" s="120">
        <v>5</v>
      </c>
      <c r="J25" s="104">
        <v>55</v>
      </c>
      <c r="K25" s="104">
        <v>1</v>
      </c>
      <c r="L25" s="104">
        <v>1</v>
      </c>
      <c r="M25" s="104">
        <v>8</v>
      </c>
      <c r="N25" s="116">
        <f>COUNTIF(Table7[Spawner],Table1[[#This Row],[Spawner Prefab]])</f>
        <v>42</v>
      </c>
      <c r="O25" s="107">
        <f>ROUND((Table1[[#This Row],[Total in "Village" scene]]/SUM(Table1[Total in "Village" scene]))*100,1)</f>
        <v>1.7</v>
      </c>
      <c r="P25" s="122">
        <f>COUNTIF(Table15[Spawner],Table1[[#This Row],[Spawner Prefab]])</f>
        <v>43</v>
      </c>
      <c r="Q25" s="111">
        <f>ROUND((Table1[[#This Row],[Total in "Castle" scene]]/SUM(Table1[Total in "Castle" scene]))*100,1)</f>
        <v>2.2000000000000002</v>
      </c>
      <c r="R25" s="117">
        <f>COUNTIF(Table20[Spawner],Table1[[#This Row],[Spawner Prefab]])</f>
        <v>18</v>
      </c>
      <c r="S25" s="108">
        <f>ROUND((Table1[[#This Row],[Total in "Dark" scene]]/SUM(Table1[Total in "Dark" scene]))*100,1)</f>
        <v>2.7</v>
      </c>
      <c r="T25" s="123">
        <f>Table1[[#This Row],[Total in "Village" scene]]+Table1[[#This Row],[Total in "Castle" scene]]+Table1[[#This Row],[Total in "Dark" scene]]</f>
        <v>103</v>
      </c>
      <c r="U25" s="110">
        <f>ROUND((Table1[[#This Row],[Total in the game]]/SUM(Table1[Total in the game]))*100,1)</f>
        <v>2</v>
      </c>
    </row>
    <row r="26" spans="4:21" x14ac:dyDescent="0.25">
      <c r="D26" s="79" t="s">
        <v>92</v>
      </c>
      <c r="E26" s="79" t="s">
        <v>41</v>
      </c>
      <c r="F26" s="79" t="s">
        <v>35</v>
      </c>
      <c r="G26" s="114">
        <v>280</v>
      </c>
      <c r="H26" s="114">
        <v>280</v>
      </c>
      <c r="I26" s="120">
        <v>2</v>
      </c>
      <c r="J26" s="104">
        <v>25</v>
      </c>
      <c r="K26" s="104">
        <v>0</v>
      </c>
      <c r="L26" s="104">
        <v>0</v>
      </c>
      <c r="M26" s="104" t="s">
        <v>9</v>
      </c>
      <c r="N26" s="116">
        <f>COUNTIF(Table7[Spawner],Table1[[#This Row],[Spawner Prefab]])</f>
        <v>34</v>
      </c>
      <c r="O26" s="107">
        <f>ROUND((Table1[[#This Row],[Total in "Village" scene]]/SUM(Table1[Total in "Village" scene]))*100,1)</f>
        <v>1.4</v>
      </c>
      <c r="P26" s="122">
        <f>COUNTIF(Table15[Spawner],Table1[[#This Row],[Spawner Prefab]])</f>
        <v>129</v>
      </c>
      <c r="Q26" s="111">
        <f>ROUND((Table1[[#This Row],[Total in "Castle" scene]]/SUM(Table1[Total in "Castle" scene]))*100,1)</f>
        <v>6.6</v>
      </c>
      <c r="R26" s="117">
        <f>COUNTIF(Table20[Spawner],Table1[[#This Row],[Spawner Prefab]])</f>
        <v>108</v>
      </c>
      <c r="S26" s="108">
        <f>ROUND((Table1[[#This Row],[Total in "Dark" scene]]/SUM(Table1[Total in "Dark" scene]))*100,1)</f>
        <v>16</v>
      </c>
      <c r="T26" s="123">
        <f>Table1[[#This Row],[Total in "Village" scene]]+Table1[[#This Row],[Total in "Castle" scene]]+Table1[[#This Row],[Total in "Dark" scene]]</f>
        <v>271</v>
      </c>
      <c r="U26" s="110">
        <f>ROUND((Table1[[#This Row],[Total in the game]]/SUM(Table1[Total in the game]))*100,1)</f>
        <v>5.3</v>
      </c>
    </row>
    <row r="27" spans="4:21" x14ac:dyDescent="0.25">
      <c r="D27" s="79" t="s">
        <v>92</v>
      </c>
      <c r="E27" s="79" t="s">
        <v>42</v>
      </c>
      <c r="F27" s="79" t="s">
        <v>36</v>
      </c>
      <c r="G27" s="114">
        <v>5000</v>
      </c>
      <c r="H27" s="114">
        <v>5000</v>
      </c>
      <c r="I27" s="120">
        <v>2</v>
      </c>
      <c r="J27" s="104">
        <v>25</v>
      </c>
      <c r="K27" s="104">
        <v>0</v>
      </c>
      <c r="L27" s="104">
        <v>0</v>
      </c>
      <c r="M27" s="104" t="s">
        <v>9</v>
      </c>
      <c r="N27" s="116">
        <f>COUNTIF(Table7[Spawner],Table1[[#This Row],[Spawner Prefab]])</f>
        <v>4</v>
      </c>
      <c r="O27" s="107">
        <f>ROUND((Table1[[#This Row],[Total in "Village" scene]]/SUM(Table1[Total in "Village" scene]))*100,1)</f>
        <v>0.2</v>
      </c>
      <c r="P27" s="122">
        <f>COUNTIF(Table15[Spawner],Table1[[#This Row],[Spawner Prefab]])</f>
        <v>7</v>
      </c>
      <c r="Q27" s="111">
        <f>ROUND((Table1[[#This Row],[Total in "Castle" scene]]/SUM(Table1[Total in "Castle" scene]))*100,1)</f>
        <v>0.4</v>
      </c>
      <c r="R27" s="117">
        <f>COUNTIF(Table20[Spawner],Table1[[#This Row],[Spawner Prefab]])</f>
        <v>0</v>
      </c>
      <c r="S27" s="108">
        <f>ROUND((Table1[[#This Row],[Total in "Dark" scene]]/SUM(Table1[Total in "Dark" scene]))*100,1)</f>
        <v>0</v>
      </c>
      <c r="T27" s="123">
        <f>Table1[[#This Row],[Total in "Village" scene]]+Table1[[#This Row],[Total in "Castle" scene]]+Table1[[#This Row],[Total in "Dark" scene]]</f>
        <v>11</v>
      </c>
      <c r="U27" s="110">
        <f>ROUND((Table1[[#This Row],[Total in the game]]/SUM(Table1[Total in the game]))*100,1)</f>
        <v>0.2</v>
      </c>
    </row>
    <row r="28" spans="4:21" x14ac:dyDescent="0.25">
      <c r="D28" s="79" t="s">
        <v>576</v>
      </c>
      <c r="E28" s="79" t="s">
        <v>577</v>
      </c>
      <c r="F28" s="79" t="s">
        <v>578</v>
      </c>
      <c r="G28" s="114">
        <v>120</v>
      </c>
      <c r="H28" s="114">
        <v>120</v>
      </c>
      <c r="I28" s="120">
        <v>80</v>
      </c>
      <c r="J28" s="104">
        <v>130</v>
      </c>
      <c r="K28" s="104">
        <v>4</v>
      </c>
      <c r="L28" s="104">
        <v>4</v>
      </c>
      <c r="M28" s="104" t="s">
        <v>9</v>
      </c>
      <c r="N28" s="116">
        <f>COUNTIF(Table7[Spawner],Table1[[#This Row],[Spawner Prefab]])</f>
        <v>0</v>
      </c>
      <c r="O28" s="107">
        <f>ROUND((Table1[[#This Row],[Total in "Village" scene]]/SUM(Table1[Total in "Village" scene]))*100,1)</f>
        <v>0</v>
      </c>
      <c r="P28" s="122">
        <f>COUNTIF(Table15[Spawner],Table1[[#This Row],[Spawner Prefab]])</f>
        <v>0</v>
      </c>
      <c r="Q28" s="111">
        <f>ROUND((Table1[[#This Row],[Total in "Castle" scene]]/SUM(Table1[Total in "Castle" scene]))*100,1)</f>
        <v>0</v>
      </c>
      <c r="R28" s="117">
        <f>COUNTIF(Table20[Spawner],Table1[[#This Row],[Spawner Prefab]])</f>
        <v>0</v>
      </c>
      <c r="S28" s="108">
        <f>ROUND((Table1[[#This Row],[Total in "Dark" scene]]/SUM(Table1[Total in "Dark" scene]))*100,1)</f>
        <v>0</v>
      </c>
      <c r="T28" s="123">
        <f>Table1[[#This Row],[Total in "Village" scene]]+Table1[[#This Row],[Total in "Castle" scene]]+Table1[[#This Row],[Total in "Dark" scene]]</f>
        <v>0</v>
      </c>
      <c r="U28" s="110">
        <f>ROUND((Table1[[#This Row],[Total in the game]]/SUM(Table1[Total in the game]))*100,1)</f>
        <v>0</v>
      </c>
    </row>
    <row r="29" spans="4:21" x14ac:dyDescent="0.25">
      <c r="D29" s="79" t="s">
        <v>73</v>
      </c>
      <c r="E29" s="79" t="s">
        <v>58</v>
      </c>
      <c r="F29" s="79" t="s">
        <v>56</v>
      </c>
      <c r="G29" s="114">
        <v>130</v>
      </c>
      <c r="H29" s="114">
        <v>130</v>
      </c>
      <c r="I29" s="120">
        <v>15</v>
      </c>
      <c r="J29" s="104">
        <v>50</v>
      </c>
      <c r="K29" s="104">
        <v>0</v>
      </c>
      <c r="L29" s="104">
        <v>0</v>
      </c>
      <c r="M29" s="104" t="s">
        <v>9</v>
      </c>
      <c r="N29" s="116">
        <f>COUNTIF(Table7[Spawner],Table1[[#This Row],[Spawner Prefab]])</f>
        <v>0</v>
      </c>
      <c r="O29" s="107">
        <f>ROUND((Table1[[#This Row],[Total in "Village" scene]]/SUM(Table1[Total in "Village" scene]))*100,1)</f>
        <v>0</v>
      </c>
      <c r="P29" s="122">
        <f>COUNTIF(Table15[Spawner],Table1[[#This Row],[Spawner Prefab]])</f>
        <v>2</v>
      </c>
      <c r="Q29" s="111">
        <f>ROUND((Table1[[#This Row],[Total in "Castle" scene]]/SUM(Table1[Total in "Castle" scene]))*100,1)</f>
        <v>0.1</v>
      </c>
      <c r="R29" s="117">
        <f>COUNTIF(Table20[Spawner],Table1[[#This Row],[Spawner Prefab]])</f>
        <v>0</v>
      </c>
      <c r="S29" s="108">
        <f>ROUND((Table1[[#This Row],[Total in "Dark" scene]]/SUM(Table1[Total in "Dark" scene]))*100,1)</f>
        <v>0</v>
      </c>
      <c r="T29" s="123">
        <f>Table1[[#This Row],[Total in "Village" scene]]+Table1[[#This Row],[Total in "Castle" scene]]+Table1[[#This Row],[Total in "Dark" scene]]</f>
        <v>2</v>
      </c>
      <c r="U29" s="110">
        <f>ROUND((Table1[[#This Row],[Total in the game]]/SUM(Table1[Total in the game]))*100,1)</f>
        <v>0</v>
      </c>
    </row>
    <row r="30" spans="4:21" x14ac:dyDescent="0.25">
      <c r="D30" s="79" t="s">
        <v>73</v>
      </c>
      <c r="E30" s="79" t="s">
        <v>350</v>
      </c>
      <c r="F30" s="79" t="s">
        <v>351</v>
      </c>
      <c r="G30" s="114">
        <v>130</v>
      </c>
      <c r="H30" s="114">
        <v>130</v>
      </c>
      <c r="I30" s="120">
        <v>15</v>
      </c>
      <c r="J30" s="104">
        <v>50</v>
      </c>
      <c r="K30" s="104">
        <v>0</v>
      </c>
      <c r="L30" s="104">
        <v>0</v>
      </c>
      <c r="M30" s="104" t="s">
        <v>9</v>
      </c>
      <c r="N30" s="116">
        <f>COUNTIF(Table7[Spawner],Table1[[#This Row],[Spawner Prefab]])</f>
        <v>2</v>
      </c>
      <c r="O30" s="107">
        <f>ROUND((Table1[[#This Row],[Total in "Village" scene]]/SUM(Table1[Total in "Village" scene]))*100,1)</f>
        <v>0.1</v>
      </c>
      <c r="P30" s="122">
        <f>COUNTIF(Table15[Spawner],Table1[[#This Row],[Spawner Prefab]])</f>
        <v>0</v>
      </c>
      <c r="Q30" s="111">
        <f>ROUND((Table1[[#This Row],[Total in "Castle" scene]]/SUM(Table1[Total in "Castle" scene]))*100,1)</f>
        <v>0</v>
      </c>
      <c r="R30" s="117">
        <f>COUNTIF(Table20[Spawner],Table1[[#This Row],[Spawner Prefab]])</f>
        <v>0</v>
      </c>
      <c r="S30" s="108">
        <f>ROUND((Table1[[#This Row],[Total in "Dark" scene]]/SUM(Table1[Total in "Dark" scene]))*100,1)</f>
        <v>0</v>
      </c>
      <c r="T30" s="123">
        <f>Table1[[#This Row],[Total in "Village" scene]]+Table1[[#This Row],[Total in "Castle" scene]]+Table1[[#This Row],[Total in "Dark" scene]]</f>
        <v>2</v>
      </c>
      <c r="U30" s="110">
        <f>ROUND((Table1[[#This Row],[Total in the game]]/SUM(Table1[Total in the game]))*100,1)</f>
        <v>0</v>
      </c>
    </row>
    <row r="31" spans="4:21" x14ac:dyDescent="0.25">
      <c r="D31" s="79" t="s">
        <v>73</v>
      </c>
      <c r="E31" s="79" t="s">
        <v>59</v>
      </c>
      <c r="F31" s="79" t="s">
        <v>57</v>
      </c>
      <c r="G31" s="114">
        <v>130</v>
      </c>
      <c r="H31" s="114">
        <v>130</v>
      </c>
      <c r="I31" s="120">
        <v>15</v>
      </c>
      <c r="J31" s="104">
        <v>50</v>
      </c>
      <c r="K31" s="104">
        <v>0</v>
      </c>
      <c r="L31" s="104">
        <v>0</v>
      </c>
      <c r="M31" s="104" t="s">
        <v>9</v>
      </c>
      <c r="N31" s="116">
        <f>COUNTIF(Table7[Spawner],Table1[[#This Row],[Spawner Prefab]])</f>
        <v>0</v>
      </c>
      <c r="O31" s="107">
        <f>ROUND((Table1[[#This Row],[Total in "Village" scene]]/SUM(Table1[Total in "Village" scene]))*100,1)</f>
        <v>0</v>
      </c>
      <c r="P31" s="122">
        <f>COUNTIF(Table15[Spawner],Table1[[#This Row],[Spawner Prefab]])</f>
        <v>0</v>
      </c>
      <c r="Q31" s="111">
        <f>ROUND((Table1[[#This Row],[Total in "Castle" scene]]/SUM(Table1[Total in "Castle" scene]))*100,1)</f>
        <v>0</v>
      </c>
      <c r="R31" s="117">
        <f>COUNTIF(Table20[Spawner],Table1[[#This Row],[Spawner Prefab]])</f>
        <v>0</v>
      </c>
      <c r="S31" s="108">
        <f>ROUND((Table1[[#This Row],[Total in "Dark" scene]]/SUM(Table1[Total in "Dark" scene]))*100,1)</f>
        <v>0</v>
      </c>
      <c r="T31" s="123">
        <f>Table1[[#This Row],[Total in "Village" scene]]+Table1[[#This Row],[Total in "Castle" scene]]+Table1[[#This Row],[Total in "Dark" scene]]</f>
        <v>0</v>
      </c>
      <c r="U31" s="110">
        <f>ROUND((Table1[[#This Row],[Total in the game]]/SUM(Table1[Total in the game]))*100,1)</f>
        <v>0</v>
      </c>
    </row>
    <row r="32" spans="4:21" x14ac:dyDescent="0.25">
      <c r="D32" s="79" t="s">
        <v>87</v>
      </c>
      <c r="E32" s="79" t="s">
        <v>25</v>
      </c>
      <c r="F32" s="79" t="s">
        <v>23</v>
      </c>
      <c r="G32" s="114">
        <v>220</v>
      </c>
      <c r="H32" s="114">
        <v>220</v>
      </c>
      <c r="I32" s="120">
        <v>30</v>
      </c>
      <c r="J32" s="104">
        <v>75</v>
      </c>
      <c r="K32" s="104">
        <v>0</v>
      </c>
      <c r="L32" s="104">
        <v>0</v>
      </c>
      <c r="M32" s="104">
        <v>8</v>
      </c>
      <c r="N32" s="116">
        <f>COUNTIF(Table7[Spawner],Table1[[#This Row],[Spawner Prefab]])</f>
        <v>13</v>
      </c>
      <c r="O32" s="107">
        <f>ROUND((Table1[[#This Row],[Total in "Village" scene]]/SUM(Table1[Total in "Village" scene]))*100,1)</f>
        <v>0.5</v>
      </c>
      <c r="P32" s="122">
        <f>COUNTIF(Table15[Spawner],Table1[[#This Row],[Spawner Prefab]])</f>
        <v>22</v>
      </c>
      <c r="Q32" s="111">
        <f>ROUND((Table1[[#This Row],[Total in "Castle" scene]]/SUM(Table1[Total in "Castle" scene]))*100,1)</f>
        <v>1.1000000000000001</v>
      </c>
      <c r="R32" s="117">
        <f>COUNTIF(Table20[Spawner],Table1[[#This Row],[Spawner Prefab]])</f>
        <v>0</v>
      </c>
      <c r="S32" s="108">
        <f>ROUND((Table1[[#This Row],[Total in "Dark" scene]]/SUM(Table1[Total in "Dark" scene]))*100,1)</f>
        <v>0</v>
      </c>
      <c r="T32" s="123">
        <f>Table1[[#This Row],[Total in "Village" scene]]+Table1[[#This Row],[Total in "Castle" scene]]+Table1[[#This Row],[Total in "Dark" scene]]</f>
        <v>35</v>
      </c>
      <c r="U32" s="110">
        <f>ROUND((Table1[[#This Row],[Total in the game]]/SUM(Table1[Total in the game]))*100,1)</f>
        <v>0.7</v>
      </c>
    </row>
    <row r="33" spans="4:21" x14ac:dyDescent="0.25">
      <c r="D33" s="79" t="s">
        <v>87</v>
      </c>
      <c r="E33" s="79" t="s">
        <v>568</v>
      </c>
      <c r="F33" s="79" t="s">
        <v>569</v>
      </c>
      <c r="G33" s="114">
        <v>220</v>
      </c>
      <c r="H33" s="114">
        <v>220</v>
      </c>
      <c r="I33" s="120">
        <v>30</v>
      </c>
      <c r="J33" s="104">
        <v>75</v>
      </c>
      <c r="K33" s="104">
        <v>0</v>
      </c>
      <c r="L33" s="104">
        <v>0</v>
      </c>
      <c r="M33" s="104">
        <v>3</v>
      </c>
      <c r="N33" s="116">
        <f>COUNTIF(Table7[Spawner],Table1[[#This Row],[Spawner Prefab]])</f>
        <v>7</v>
      </c>
      <c r="O33" s="107">
        <f>ROUND((Table1[[#This Row],[Total in "Village" scene]]/SUM(Table1[Total in "Village" scene]))*100,1)</f>
        <v>0.3</v>
      </c>
      <c r="P33" s="122">
        <f>COUNTIF(Table15[Spawner],Table1[[#This Row],[Spawner Prefab]])</f>
        <v>0</v>
      </c>
      <c r="Q33" s="111">
        <f>ROUND((Table1[[#This Row],[Total in "Castle" scene]]/SUM(Table1[Total in "Castle" scene]))*100,1)</f>
        <v>0</v>
      </c>
      <c r="R33" s="117">
        <f>COUNTIF(Table20[Spawner],Table1[[#This Row],[Spawner Prefab]])</f>
        <v>0</v>
      </c>
      <c r="S33" s="108">
        <f>ROUND((Table1[[#This Row],[Total in "Dark" scene]]/SUM(Table1[Total in "Dark" scene]))*100,1)</f>
        <v>0</v>
      </c>
      <c r="T33" s="123">
        <f>Table1[[#This Row],[Total in "Village" scene]]+Table1[[#This Row],[Total in "Castle" scene]]+Table1[[#This Row],[Total in "Dark" scene]]</f>
        <v>7</v>
      </c>
      <c r="U33" s="110">
        <f>ROUND((Table1[[#This Row],[Total in the game]]/SUM(Table1[Total in the game]))*100,1)</f>
        <v>0.1</v>
      </c>
    </row>
    <row r="34" spans="4:21" x14ac:dyDescent="0.25">
      <c r="D34" s="79" t="s">
        <v>103</v>
      </c>
      <c r="E34" s="79" t="s">
        <v>268</v>
      </c>
      <c r="F34" s="79" t="s">
        <v>93</v>
      </c>
      <c r="G34" s="114">
        <v>180</v>
      </c>
      <c r="H34" s="114">
        <v>180</v>
      </c>
      <c r="I34" s="120">
        <v>2</v>
      </c>
      <c r="J34" s="104">
        <v>25</v>
      </c>
      <c r="K34" s="104">
        <v>0</v>
      </c>
      <c r="L34" s="104">
        <v>0</v>
      </c>
      <c r="M34" s="104" t="s">
        <v>9</v>
      </c>
      <c r="N34" s="116">
        <f>COUNTIF(Table7[Spawner],Table1[[#This Row],[Spawner Prefab]])</f>
        <v>277</v>
      </c>
      <c r="O34" s="107">
        <f>ROUND((Table1[[#This Row],[Total in "Village" scene]]/SUM(Table1[Total in "Village" scene]))*100,1)</f>
        <v>11</v>
      </c>
      <c r="P34" s="122">
        <f>COUNTIF(Table15[Spawner],Table1[[#This Row],[Spawner Prefab]])</f>
        <v>129</v>
      </c>
      <c r="Q34" s="111">
        <f>ROUND((Table1[[#This Row],[Total in "Castle" scene]]/SUM(Table1[Total in "Castle" scene]))*100,1)</f>
        <v>6.6</v>
      </c>
      <c r="R34" s="117">
        <f>COUNTIF(Table20[Spawner],Table1[[#This Row],[Spawner Prefab]])</f>
        <v>0</v>
      </c>
      <c r="S34" s="108">
        <f>ROUND((Table1[[#This Row],[Total in "Dark" scene]]/SUM(Table1[Total in "Dark" scene]))*100,1)</f>
        <v>0</v>
      </c>
      <c r="T34" s="123">
        <f>Table1[[#This Row],[Total in "Village" scene]]+Table1[[#This Row],[Total in "Castle" scene]]+Table1[[#This Row],[Total in "Dark" scene]]</f>
        <v>406</v>
      </c>
      <c r="U34" s="110">
        <f>ROUND((Table1[[#This Row],[Total in the game]]/SUM(Table1[Total in the game]))*100,1)</f>
        <v>7.9</v>
      </c>
    </row>
    <row r="35" spans="4:21" x14ac:dyDescent="0.25">
      <c r="D35" s="79" t="s">
        <v>103</v>
      </c>
      <c r="E35" s="79" t="s">
        <v>267</v>
      </c>
      <c r="F35" s="79" t="s">
        <v>93</v>
      </c>
      <c r="G35" s="114">
        <v>180</v>
      </c>
      <c r="H35" s="114">
        <v>180</v>
      </c>
      <c r="I35" s="120">
        <v>2</v>
      </c>
      <c r="J35" s="104">
        <v>25</v>
      </c>
      <c r="K35" s="104">
        <v>0</v>
      </c>
      <c r="L35" s="104">
        <v>0</v>
      </c>
      <c r="M35" s="104" t="s">
        <v>9</v>
      </c>
      <c r="N35" s="116">
        <f>COUNTIF(Table7[Spawner],Table1[[#This Row],[Spawner Prefab]])</f>
        <v>146</v>
      </c>
      <c r="O35" s="107">
        <f>ROUND((Table1[[#This Row],[Total in "Village" scene]]/SUM(Table1[Total in "Village" scene]))*100,1)</f>
        <v>5.8</v>
      </c>
      <c r="P35" s="122">
        <f>COUNTIF(Table15[Spawner],Table1[[#This Row],[Spawner Prefab]])</f>
        <v>18</v>
      </c>
      <c r="Q35" s="111">
        <f>ROUND((Table1[[#This Row],[Total in "Castle" scene]]/SUM(Table1[Total in "Castle" scene]))*100,1)</f>
        <v>0.9</v>
      </c>
      <c r="R35" s="117">
        <f>COUNTIF(Table20[Spawner],Table1[[#This Row],[Spawner Prefab]])</f>
        <v>0</v>
      </c>
      <c r="S35" s="108">
        <f>ROUND((Table1[[#This Row],[Total in "Dark" scene]]/SUM(Table1[Total in "Dark" scene]))*100,1)</f>
        <v>0</v>
      </c>
      <c r="T35" s="123">
        <f>Table1[[#This Row],[Total in "Village" scene]]+Table1[[#This Row],[Total in "Castle" scene]]+Table1[[#This Row],[Total in "Dark" scene]]</f>
        <v>164</v>
      </c>
      <c r="U35" s="110">
        <f>ROUND((Table1[[#This Row],[Total in the game]]/SUM(Table1[Total in the game]))*100,1)</f>
        <v>3.2</v>
      </c>
    </row>
    <row r="36" spans="4:21" x14ac:dyDescent="0.25">
      <c r="D36" s="79" t="s">
        <v>103</v>
      </c>
      <c r="E36" s="79" t="s">
        <v>97</v>
      </c>
      <c r="F36" s="79" t="s">
        <v>93</v>
      </c>
      <c r="G36" s="114">
        <v>180</v>
      </c>
      <c r="H36" s="114">
        <v>180</v>
      </c>
      <c r="I36" s="120">
        <v>2</v>
      </c>
      <c r="J36" s="104">
        <v>25</v>
      </c>
      <c r="K36" s="104">
        <v>0</v>
      </c>
      <c r="L36" s="104">
        <v>0</v>
      </c>
      <c r="M36" s="104" t="s">
        <v>9</v>
      </c>
      <c r="N36" s="116">
        <f>COUNTIF(Table7[Spawner],Table1[[#This Row],[Spawner Prefab]])</f>
        <v>75</v>
      </c>
      <c r="O36" s="107">
        <f>ROUND((Table1[[#This Row],[Total in "Village" scene]]/SUM(Table1[Total in "Village" scene]))*100,1)</f>
        <v>3</v>
      </c>
      <c r="P36" s="122">
        <f>COUNTIF(Table15[Spawner],Table1[[#This Row],[Spawner Prefab]])</f>
        <v>0</v>
      </c>
      <c r="Q36" s="111">
        <f>ROUND((Table1[[#This Row],[Total in "Castle" scene]]/SUM(Table1[Total in "Castle" scene]))*100,1)</f>
        <v>0</v>
      </c>
      <c r="R36" s="117">
        <f>COUNTIF(Table20[Spawner],Table1[[#This Row],[Spawner Prefab]])</f>
        <v>0</v>
      </c>
      <c r="S36" s="108">
        <f>ROUND((Table1[[#This Row],[Total in "Dark" scene]]/SUM(Table1[Total in "Dark" scene]))*100,1)</f>
        <v>0</v>
      </c>
      <c r="T36" s="123">
        <f>Table1[[#This Row],[Total in "Village" scene]]+Table1[[#This Row],[Total in "Castle" scene]]+Table1[[#This Row],[Total in "Dark" scene]]</f>
        <v>75</v>
      </c>
      <c r="U36" s="110">
        <f>ROUND((Table1[[#This Row],[Total in the game]]/SUM(Table1[Total in the game]))*100,1)</f>
        <v>1.5</v>
      </c>
    </row>
    <row r="37" spans="4:21" x14ac:dyDescent="0.25">
      <c r="D37" s="79" t="s">
        <v>104</v>
      </c>
      <c r="E37" s="79" t="s">
        <v>98</v>
      </c>
      <c r="F37" s="79" t="s">
        <v>94</v>
      </c>
      <c r="G37" s="114">
        <v>180</v>
      </c>
      <c r="H37" s="114">
        <v>180</v>
      </c>
      <c r="I37" s="120">
        <v>2</v>
      </c>
      <c r="J37" s="104">
        <v>25</v>
      </c>
      <c r="K37" s="104">
        <v>0</v>
      </c>
      <c r="L37" s="104">
        <v>0</v>
      </c>
      <c r="M37" s="104" t="s">
        <v>9</v>
      </c>
      <c r="N37" s="116">
        <f>COUNTIF(Table7[Spawner],Table1[[#This Row],[Spawner Prefab]])</f>
        <v>40</v>
      </c>
      <c r="O37" s="107">
        <f>ROUND((Table1[[#This Row],[Total in "Village" scene]]/SUM(Table1[Total in "Village" scene]))*100,1)</f>
        <v>1.6</v>
      </c>
      <c r="P37" s="122">
        <f>COUNTIF(Table15[Spawner],Table1[[#This Row],[Spawner Prefab]])</f>
        <v>0</v>
      </c>
      <c r="Q37" s="111">
        <f>ROUND((Table1[[#This Row],[Total in "Castle" scene]]/SUM(Table1[Total in "Castle" scene]))*100,1)</f>
        <v>0</v>
      </c>
      <c r="R37" s="117">
        <f>COUNTIF(Table20[Spawner],Table1[[#This Row],[Spawner Prefab]])</f>
        <v>0</v>
      </c>
      <c r="S37" s="108">
        <f>ROUND((Table1[[#This Row],[Total in "Dark" scene]]/SUM(Table1[Total in "Dark" scene]))*100,1)</f>
        <v>0</v>
      </c>
      <c r="T37" s="123">
        <f>Table1[[#This Row],[Total in "Village" scene]]+Table1[[#This Row],[Total in "Castle" scene]]+Table1[[#This Row],[Total in "Dark" scene]]</f>
        <v>40</v>
      </c>
      <c r="U37" s="110">
        <f>ROUND((Table1[[#This Row],[Total in the game]]/SUM(Table1[Total in the game]))*100,1)</f>
        <v>0.8</v>
      </c>
    </row>
    <row r="38" spans="4:21" x14ac:dyDescent="0.25">
      <c r="D38" s="79" t="s">
        <v>105</v>
      </c>
      <c r="E38" s="79" t="s">
        <v>99</v>
      </c>
      <c r="F38" s="79" t="s">
        <v>95</v>
      </c>
      <c r="G38" s="114">
        <v>180</v>
      </c>
      <c r="H38" s="114">
        <v>180</v>
      </c>
      <c r="I38" s="120">
        <v>2</v>
      </c>
      <c r="J38" s="104">
        <v>25</v>
      </c>
      <c r="K38" s="104">
        <v>0</v>
      </c>
      <c r="L38" s="104">
        <v>0</v>
      </c>
      <c r="M38" s="104" t="s">
        <v>9</v>
      </c>
      <c r="N38" s="116">
        <f>COUNTIF(Table7[Spawner],Table1[[#This Row],[Spawner Prefab]])</f>
        <v>20</v>
      </c>
      <c r="O38" s="107">
        <f>ROUND((Table1[[#This Row],[Total in "Village" scene]]/SUM(Table1[Total in "Village" scene]))*100,1)</f>
        <v>0.8</v>
      </c>
      <c r="P38" s="122">
        <f>COUNTIF(Table15[Spawner],Table1[[#This Row],[Spawner Prefab]])</f>
        <v>0</v>
      </c>
      <c r="Q38" s="111">
        <f>ROUND((Table1[[#This Row],[Total in "Castle" scene]]/SUM(Table1[Total in "Castle" scene]))*100,1)</f>
        <v>0</v>
      </c>
      <c r="R38" s="117">
        <f>COUNTIF(Table20[Spawner],Table1[[#This Row],[Spawner Prefab]])</f>
        <v>0</v>
      </c>
      <c r="S38" s="108">
        <f>ROUND((Table1[[#This Row],[Total in "Dark" scene]]/SUM(Table1[Total in "Dark" scene]))*100,1)</f>
        <v>0</v>
      </c>
      <c r="T38" s="123">
        <f>Table1[[#This Row],[Total in "Village" scene]]+Table1[[#This Row],[Total in "Castle" scene]]+Table1[[#This Row],[Total in "Dark" scene]]</f>
        <v>20</v>
      </c>
      <c r="U38" s="110">
        <f>ROUND((Table1[[#This Row],[Total in the game]]/SUM(Table1[Total in the game]))*100,1)</f>
        <v>0.4</v>
      </c>
    </row>
    <row r="39" spans="4:21" x14ac:dyDescent="0.25">
      <c r="D39" s="79" t="s">
        <v>106</v>
      </c>
      <c r="E39" s="79" t="s">
        <v>100</v>
      </c>
      <c r="F39" s="79" t="s">
        <v>96</v>
      </c>
      <c r="G39" s="114">
        <v>180</v>
      </c>
      <c r="H39" s="114">
        <v>180</v>
      </c>
      <c r="I39" s="120">
        <v>2</v>
      </c>
      <c r="J39" s="104">
        <v>25</v>
      </c>
      <c r="K39" s="104">
        <v>0</v>
      </c>
      <c r="L39" s="104">
        <v>0</v>
      </c>
      <c r="M39" s="104" t="s">
        <v>9</v>
      </c>
      <c r="N39" s="116">
        <f>COUNTIF(Table7[Spawner],Table1[[#This Row],[Spawner Prefab]])</f>
        <v>3</v>
      </c>
      <c r="O39" s="107">
        <f>ROUND((Table1[[#This Row],[Total in "Village" scene]]/SUM(Table1[Total in "Village" scene]))*100,1)</f>
        <v>0.1</v>
      </c>
      <c r="P39" s="122">
        <f>COUNTIF(Table15[Spawner],Table1[[#This Row],[Spawner Prefab]])</f>
        <v>0</v>
      </c>
      <c r="Q39" s="111">
        <f>ROUND((Table1[[#This Row],[Total in "Castle" scene]]/SUM(Table1[Total in "Castle" scene]))*100,1)</f>
        <v>0</v>
      </c>
      <c r="R39" s="117">
        <f>COUNTIF(Table20[Spawner],Table1[[#This Row],[Spawner Prefab]])</f>
        <v>0</v>
      </c>
      <c r="S39" s="108">
        <f>ROUND((Table1[[#This Row],[Total in "Dark" scene]]/SUM(Table1[Total in "Dark" scene]))*100,1)</f>
        <v>0</v>
      </c>
      <c r="T39" s="123">
        <f>Table1[[#This Row],[Total in "Village" scene]]+Table1[[#This Row],[Total in "Castle" scene]]+Table1[[#This Row],[Total in "Dark" scene]]</f>
        <v>3</v>
      </c>
      <c r="U39" s="110">
        <f>ROUND((Table1[[#This Row],[Total in the game]]/SUM(Table1[Total in the game]))*100,1)</f>
        <v>0.1</v>
      </c>
    </row>
    <row r="40" spans="4:21" x14ac:dyDescent="0.25">
      <c r="D40" s="79" t="s">
        <v>660</v>
      </c>
      <c r="E40" s="79" t="s">
        <v>640</v>
      </c>
      <c r="F40" s="79" t="s">
        <v>641</v>
      </c>
      <c r="G40" s="114">
        <v>180</v>
      </c>
      <c r="H40" s="114">
        <v>180</v>
      </c>
      <c r="I40" s="120">
        <v>10</v>
      </c>
      <c r="J40" s="104">
        <v>10</v>
      </c>
      <c r="K40" s="104">
        <v>5</v>
      </c>
      <c r="L40" s="104">
        <v>4</v>
      </c>
      <c r="M40" s="104">
        <v>150</v>
      </c>
      <c r="N40" s="116">
        <f>COUNTIF(Table7[Spawner],Table1[[#This Row],[Spawner Prefab]])</f>
        <v>0</v>
      </c>
      <c r="O40" s="107">
        <f>ROUND((Table1[[#This Row],[Total in "Village" scene]]/SUM(Table1[Total in "Village" scene]))*100,1)</f>
        <v>0</v>
      </c>
      <c r="P40" s="122">
        <f>COUNTIF(Table15[Spawner],Table1[[#This Row],[Spawner Prefab]])</f>
        <v>0</v>
      </c>
      <c r="Q40" s="111">
        <f>ROUND((Table1[[#This Row],[Total in "Castle" scene]]/SUM(Table1[Total in "Castle" scene]))*100,1)</f>
        <v>0</v>
      </c>
      <c r="R40" s="117">
        <f>COUNTIF(Table20[Spawner],Table1[[#This Row],[Spawner Prefab]])</f>
        <v>5</v>
      </c>
      <c r="S40" s="108">
        <f>ROUND((Table1[[#This Row],[Total in "Dark" scene]]/SUM(Table1[Total in "Dark" scene]))*100,1)</f>
        <v>0.7</v>
      </c>
      <c r="T40" s="123">
        <f>Table1[[#This Row],[Total in "Village" scene]]+Table1[[#This Row],[Total in "Castle" scene]]+Table1[[#This Row],[Total in "Dark" scene]]</f>
        <v>5</v>
      </c>
      <c r="U40" s="110">
        <f>ROUND((Table1[[#This Row],[Total in the game]]/SUM(Table1[Total in the game]))*100,1)</f>
        <v>0.1</v>
      </c>
    </row>
    <row r="41" spans="4:21" x14ac:dyDescent="0.25">
      <c r="D41" s="79" t="s">
        <v>74</v>
      </c>
      <c r="E41" s="79" t="s">
        <v>16</v>
      </c>
      <c r="F41" s="79" t="s">
        <v>6</v>
      </c>
      <c r="G41" s="114">
        <v>210</v>
      </c>
      <c r="H41" s="114">
        <v>210</v>
      </c>
      <c r="I41" s="120">
        <v>15</v>
      </c>
      <c r="J41" s="104">
        <v>55</v>
      </c>
      <c r="K41" s="104">
        <v>1</v>
      </c>
      <c r="L41" s="104">
        <v>1</v>
      </c>
      <c r="M41" s="104" t="s">
        <v>9</v>
      </c>
      <c r="N41" s="116">
        <f>COUNTIF(Table7[Spawner],Table1[[#This Row],[Spawner Prefab]])</f>
        <v>9</v>
      </c>
      <c r="O41" s="107">
        <f>ROUND((Table1[[#This Row],[Total in "Village" scene]]/SUM(Table1[Total in "Village" scene]))*100,1)</f>
        <v>0.4</v>
      </c>
      <c r="P41" s="122">
        <f>COUNTIF(Table15[Spawner],Table1[[#This Row],[Spawner Prefab]])</f>
        <v>0</v>
      </c>
      <c r="Q41" s="111">
        <f>ROUND((Table1[[#This Row],[Total in "Castle" scene]]/SUM(Table1[Total in "Castle" scene]))*100,1)</f>
        <v>0</v>
      </c>
      <c r="R41" s="117">
        <f>COUNTIF(Table20[Spawner],Table1[[#This Row],[Spawner Prefab]])</f>
        <v>0</v>
      </c>
      <c r="S41" s="108">
        <f>ROUND((Table1[[#This Row],[Total in "Dark" scene]]/SUM(Table1[Total in "Dark" scene]))*100,1)</f>
        <v>0</v>
      </c>
      <c r="T41" s="123">
        <f>Table1[[#This Row],[Total in "Village" scene]]+Table1[[#This Row],[Total in "Castle" scene]]+Table1[[#This Row],[Total in "Dark" scene]]</f>
        <v>9</v>
      </c>
      <c r="U41" s="110">
        <f>ROUND((Table1[[#This Row],[Total in the game]]/SUM(Table1[Total in the game]))*100,1)</f>
        <v>0.2</v>
      </c>
    </row>
    <row r="42" spans="4:21" x14ac:dyDescent="0.25">
      <c r="D42" s="79" t="s">
        <v>74</v>
      </c>
      <c r="E42" s="79" t="s">
        <v>269</v>
      </c>
      <c r="F42" s="79" t="s">
        <v>273</v>
      </c>
      <c r="G42" s="114">
        <v>210</v>
      </c>
      <c r="H42" s="114">
        <v>210</v>
      </c>
      <c r="I42" s="120">
        <v>15</v>
      </c>
      <c r="J42" s="104">
        <v>55</v>
      </c>
      <c r="K42" s="104">
        <v>1</v>
      </c>
      <c r="L42" s="104">
        <v>1</v>
      </c>
      <c r="M42" s="104" t="s">
        <v>9</v>
      </c>
      <c r="N42" s="116">
        <f>COUNTIF(Table7[Spawner],Table1[[#This Row],[Spawner Prefab]])</f>
        <v>0</v>
      </c>
      <c r="O42" s="107">
        <f>ROUND((Table1[[#This Row],[Total in "Village" scene]]/SUM(Table1[Total in "Village" scene]))*100,1)</f>
        <v>0</v>
      </c>
      <c r="P42" s="122">
        <f>COUNTIF(Table15[Spawner],Table1[[#This Row],[Spawner Prefab]])</f>
        <v>0</v>
      </c>
      <c r="Q42" s="111">
        <f>ROUND((Table1[[#This Row],[Total in "Castle" scene]]/SUM(Table1[Total in "Castle" scene]))*100,1)</f>
        <v>0</v>
      </c>
      <c r="R42" s="117">
        <f>COUNTIF(Table20[Spawner],Table1[[#This Row],[Spawner Prefab]])</f>
        <v>0</v>
      </c>
      <c r="S42" s="108">
        <f>ROUND((Table1[[#This Row],[Total in "Dark" scene]]/SUM(Table1[Total in "Dark" scene]))*100,1)</f>
        <v>0</v>
      </c>
      <c r="T42" s="123">
        <f>Table1[[#This Row],[Total in "Village" scene]]+Table1[[#This Row],[Total in "Castle" scene]]+Table1[[#This Row],[Total in "Dark" scene]]</f>
        <v>0</v>
      </c>
      <c r="U42" s="110">
        <f>ROUND((Table1[[#This Row],[Total in the game]]/SUM(Table1[Total in the game]))*100,1)</f>
        <v>0</v>
      </c>
    </row>
    <row r="43" spans="4:21" x14ac:dyDescent="0.25">
      <c r="D43" s="79" t="s">
        <v>125</v>
      </c>
      <c r="E43" s="79" t="s">
        <v>65</v>
      </c>
      <c r="F43" s="79" t="s">
        <v>60</v>
      </c>
      <c r="G43" s="114">
        <v>240</v>
      </c>
      <c r="H43" s="114">
        <v>240</v>
      </c>
      <c r="I43" s="120">
        <v>30</v>
      </c>
      <c r="J43" s="104">
        <v>83</v>
      </c>
      <c r="K43" s="104">
        <v>1</v>
      </c>
      <c r="L43" s="104">
        <v>1</v>
      </c>
      <c r="M43" s="104" t="s">
        <v>9</v>
      </c>
      <c r="N43" s="116">
        <f>COUNTIF(Table7[Spawner],Table1[[#This Row],[Spawner Prefab]])</f>
        <v>0</v>
      </c>
      <c r="O43" s="107">
        <f>ROUND((Table1[[#This Row],[Total in "Village" scene]]/SUM(Table1[Total in "Village" scene]))*100,1)</f>
        <v>0</v>
      </c>
      <c r="P43" s="122">
        <f>COUNTIF(Table15[Spawner],Table1[[#This Row],[Spawner Prefab]])</f>
        <v>13</v>
      </c>
      <c r="Q43" s="111">
        <f>ROUND((Table1[[#This Row],[Total in "Castle" scene]]/SUM(Table1[Total in "Castle" scene]))*100,1)</f>
        <v>0.7</v>
      </c>
      <c r="R43" s="117">
        <f>COUNTIF(Table20[Spawner],Table1[[#This Row],[Spawner Prefab]])</f>
        <v>0</v>
      </c>
      <c r="S43" s="108">
        <f>ROUND((Table1[[#This Row],[Total in "Dark" scene]]/SUM(Table1[Total in "Dark" scene]))*100,1)</f>
        <v>0</v>
      </c>
      <c r="T43" s="123">
        <f>Table1[[#This Row],[Total in "Village" scene]]+Table1[[#This Row],[Total in "Castle" scene]]+Table1[[#This Row],[Total in "Dark" scene]]</f>
        <v>13</v>
      </c>
      <c r="U43" s="110">
        <f>ROUND((Table1[[#This Row],[Total in the game]]/SUM(Table1[Total in the game]))*100,1)</f>
        <v>0.3</v>
      </c>
    </row>
    <row r="44" spans="4:21" x14ac:dyDescent="0.25">
      <c r="D44" s="79" t="s">
        <v>125</v>
      </c>
      <c r="E44" s="79" t="s">
        <v>66</v>
      </c>
      <c r="F44" s="79" t="s">
        <v>61</v>
      </c>
      <c r="G44" s="114">
        <v>240</v>
      </c>
      <c r="H44" s="114">
        <v>240</v>
      </c>
      <c r="I44" s="120">
        <v>30</v>
      </c>
      <c r="J44" s="104">
        <v>83</v>
      </c>
      <c r="K44" s="104">
        <v>1</v>
      </c>
      <c r="L44" s="104">
        <v>1</v>
      </c>
      <c r="M44" s="104" t="s">
        <v>9</v>
      </c>
      <c r="N44" s="116">
        <f>COUNTIF(Table7[Spawner],Table1[[#This Row],[Spawner Prefab]])</f>
        <v>0</v>
      </c>
      <c r="O44" s="107">
        <f>ROUND((Table1[[#This Row],[Total in "Village" scene]]/SUM(Table1[Total in "Village" scene]))*100,1)</f>
        <v>0</v>
      </c>
      <c r="P44" s="122">
        <f>COUNTIF(Table15[Spawner],Table1[[#This Row],[Spawner Prefab]])</f>
        <v>1</v>
      </c>
      <c r="Q44" s="111">
        <f>ROUND((Table1[[#This Row],[Total in "Castle" scene]]/SUM(Table1[Total in "Castle" scene]))*100,1)</f>
        <v>0.1</v>
      </c>
      <c r="R44" s="117">
        <f>COUNTIF(Table20[Spawner],Table1[[#This Row],[Spawner Prefab]])</f>
        <v>0</v>
      </c>
      <c r="S44" s="108">
        <f>ROUND((Table1[[#This Row],[Total in "Dark" scene]]/SUM(Table1[Total in "Dark" scene]))*100,1)</f>
        <v>0</v>
      </c>
      <c r="T44" s="123">
        <f>Table1[[#This Row],[Total in "Village" scene]]+Table1[[#This Row],[Total in "Castle" scene]]+Table1[[#This Row],[Total in "Dark" scene]]</f>
        <v>1</v>
      </c>
      <c r="U44" s="110">
        <f>ROUND((Table1[[#This Row],[Total in the game]]/SUM(Table1[Total in the game]))*100,1)</f>
        <v>0</v>
      </c>
    </row>
    <row r="45" spans="4:21" x14ac:dyDescent="0.25">
      <c r="D45" s="79" t="s">
        <v>107</v>
      </c>
      <c r="E45" s="79" t="s">
        <v>102</v>
      </c>
      <c r="F45" s="79" t="s">
        <v>101</v>
      </c>
      <c r="G45" s="114">
        <v>200</v>
      </c>
      <c r="H45" s="114">
        <v>200</v>
      </c>
      <c r="I45" s="120">
        <v>3</v>
      </c>
      <c r="J45" s="104">
        <v>50</v>
      </c>
      <c r="K45" s="104">
        <v>0</v>
      </c>
      <c r="L45" s="104">
        <v>0</v>
      </c>
      <c r="M45" s="104" t="s">
        <v>9</v>
      </c>
      <c r="N45" s="116">
        <f>COUNTIF(Table7[Spawner],Table1[[#This Row],[Spawner Prefab]])</f>
        <v>51</v>
      </c>
      <c r="O45" s="107">
        <f>ROUND((Table1[[#This Row],[Total in "Village" scene]]/SUM(Table1[Total in "Village" scene]))*100,1)</f>
        <v>2</v>
      </c>
      <c r="P45" s="122">
        <f>COUNTIF(Table15[Spawner],Table1[[#This Row],[Spawner Prefab]])</f>
        <v>11</v>
      </c>
      <c r="Q45" s="111">
        <f>ROUND((Table1[[#This Row],[Total in "Castle" scene]]/SUM(Table1[Total in "Castle" scene]))*100,1)</f>
        <v>0.6</v>
      </c>
      <c r="R45" s="117">
        <f>COUNTIF(Table20[Spawner],Table1[[#This Row],[Spawner Prefab]])</f>
        <v>80</v>
      </c>
      <c r="S45" s="108">
        <f>ROUND((Table1[[#This Row],[Total in "Dark" scene]]/SUM(Table1[Total in "Dark" scene]))*100,1)</f>
        <v>11.8</v>
      </c>
      <c r="T45" s="123">
        <f>Table1[[#This Row],[Total in "Village" scene]]+Table1[[#This Row],[Total in "Castle" scene]]+Table1[[#This Row],[Total in "Dark" scene]]</f>
        <v>142</v>
      </c>
      <c r="U45" s="110">
        <f>ROUND((Table1[[#This Row],[Total in the game]]/SUM(Table1[Total in the game]))*100,1)</f>
        <v>2.8</v>
      </c>
    </row>
    <row r="46" spans="4:21" x14ac:dyDescent="0.25">
      <c r="D46" s="79" t="s">
        <v>581</v>
      </c>
      <c r="E46" s="79" t="s">
        <v>582</v>
      </c>
      <c r="F46" s="79" t="s">
        <v>583</v>
      </c>
      <c r="G46" s="114">
        <v>120</v>
      </c>
      <c r="H46" s="114">
        <v>120</v>
      </c>
      <c r="I46" s="120">
        <v>15</v>
      </c>
      <c r="J46" s="104">
        <v>25</v>
      </c>
      <c r="K46" s="104">
        <v>0</v>
      </c>
      <c r="L46" s="104">
        <v>0</v>
      </c>
      <c r="M46" s="104" t="s">
        <v>9</v>
      </c>
      <c r="N46" s="116">
        <f>COUNTIF(Table7[Spawner],Table1[[#This Row],[Spawner Prefab]])</f>
        <v>0</v>
      </c>
      <c r="O46" s="107">
        <f>ROUND((Table1[[#This Row],[Total in "Village" scene]]/SUM(Table1[Total in "Village" scene]))*100,1)</f>
        <v>0</v>
      </c>
      <c r="P46" s="122">
        <f>COUNTIF(Table15[Spawner],Table1[[#This Row],[Spawner Prefab]])</f>
        <v>0</v>
      </c>
      <c r="Q46" s="111">
        <f>ROUND((Table1[[#This Row],[Total in "Castle" scene]]/SUM(Table1[Total in "Castle" scene]))*100,1)</f>
        <v>0</v>
      </c>
      <c r="R46" s="117">
        <f>COUNTIF(Table20[Spawner],Table1[[#This Row],[Spawner Prefab]])</f>
        <v>0</v>
      </c>
      <c r="S46" s="108">
        <f>ROUND((Table1[[#This Row],[Total in "Dark" scene]]/SUM(Table1[Total in "Dark" scene]))*100,1)</f>
        <v>0</v>
      </c>
      <c r="T46" s="123">
        <f>Table1[[#This Row],[Total in "Village" scene]]+Table1[[#This Row],[Total in "Castle" scene]]+Table1[[#This Row],[Total in "Dark" scene]]</f>
        <v>0</v>
      </c>
      <c r="U46" s="110">
        <f>ROUND((Table1[[#This Row],[Total in the game]]/SUM(Table1[Total in the game]))*100,1)</f>
        <v>0</v>
      </c>
    </row>
    <row r="47" spans="4:21" x14ac:dyDescent="0.25">
      <c r="D47" s="79" t="s">
        <v>506</v>
      </c>
      <c r="E47" s="79" t="s">
        <v>471</v>
      </c>
      <c r="F47" s="79" t="s">
        <v>472</v>
      </c>
      <c r="G47" s="114">
        <v>300</v>
      </c>
      <c r="H47" s="114">
        <v>300</v>
      </c>
      <c r="I47" s="120">
        <v>45</v>
      </c>
      <c r="J47" s="104">
        <v>105</v>
      </c>
      <c r="K47" s="104">
        <v>2</v>
      </c>
      <c r="L47" s="104">
        <v>2</v>
      </c>
      <c r="M47" s="104">
        <v>40</v>
      </c>
      <c r="N47" s="116">
        <f>COUNTIF(Table7[Spawner],Table1[[#This Row],[Spawner Prefab]])</f>
        <v>0</v>
      </c>
      <c r="O47" s="107">
        <f>ROUND((Table1[[#This Row],[Total in "Village" scene]]/SUM(Table1[Total in "Village" scene]))*100,1)</f>
        <v>0</v>
      </c>
      <c r="P47" s="122">
        <f>COUNTIF(Table15[Spawner],Table1[[#This Row],[Spawner Prefab]])</f>
        <v>13</v>
      </c>
      <c r="Q47" s="111">
        <f>ROUND((Table1[[#This Row],[Total in "Castle" scene]]/SUM(Table1[Total in "Castle" scene]))*100,1)</f>
        <v>0.7</v>
      </c>
      <c r="R47" s="117">
        <f>COUNTIF(Table20[Spawner],Table1[[#This Row],[Spawner Prefab]])</f>
        <v>0</v>
      </c>
      <c r="S47" s="108">
        <f>ROUND((Table1[[#This Row],[Total in "Dark" scene]]/SUM(Table1[Total in "Dark" scene]))*100,1)</f>
        <v>0</v>
      </c>
      <c r="T47" s="123">
        <f>Table1[[#This Row],[Total in "Village" scene]]+Table1[[#This Row],[Total in "Castle" scene]]+Table1[[#This Row],[Total in "Dark" scene]]</f>
        <v>13</v>
      </c>
      <c r="U47" s="110">
        <f>ROUND((Table1[[#This Row],[Total in the game]]/SUM(Table1[Total in the game]))*100,1)</f>
        <v>0.3</v>
      </c>
    </row>
    <row r="48" spans="4:21" x14ac:dyDescent="0.25">
      <c r="D48" s="79" t="s">
        <v>75</v>
      </c>
      <c r="E48" s="79" t="s">
        <v>10</v>
      </c>
      <c r="F48" s="79" t="s">
        <v>413</v>
      </c>
      <c r="G48" s="114">
        <v>240</v>
      </c>
      <c r="H48" s="114">
        <v>240</v>
      </c>
      <c r="I48" s="120">
        <v>15</v>
      </c>
      <c r="J48" s="104">
        <v>75</v>
      </c>
      <c r="K48" s="104">
        <v>0</v>
      </c>
      <c r="L48" s="104">
        <v>0</v>
      </c>
      <c r="M48" s="104" t="s">
        <v>9</v>
      </c>
      <c r="N48" s="116">
        <f>COUNTIF(Table7[Spawner],Table1[[#This Row],[Spawner Prefab]])</f>
        <v>5</v>
      </c>
      <c r="O48" s="107">
        <f>ROUND((Table1[[#This Row],[Total in "Village" scene]]/SUM(Table1[Total in "Village" scene]))*100,1)</f>
        <v>0.2</v>
      </c>
      <c r="P48" s="122">
        <f>COUNTIF(Table15[Spawner],Table1[[#This Row],[Spawner Prefab]])</f>
        <v>6</v>
      </c>
      <c r="Q48" s="111">
        <f>ROUND((Table1[[#This Row],[Total in "Castle" scene]]/SUM(Table1[Total in "Castle" scene]))*100,1)</f>
        <v>0.3</v>
      </c>
      <c r="R48" s="117">
        <f>COUNTIF(Table20[Spawner],Table1[[#This Row],[Spawner Prefab]])</f>
        <v>0</v>
      </c>
      <c r="S48" s="108">
        <f>ROUND((Table1[[#This Row],[Total in "Dark" scene]]/SUM(Table1[Total in "Dark" scene]))*100,1)</f>
        <v>0</v>
      </c>
      <c r="T48" s="123">
        <f>Table1[[#This Row],[Total in "Village" scene]]+Table1[[#This Row],[Total in "Castle" scene]]+Table1[[#This Row],[Total in "Dark" scene]]</f>
        <v>11</v>
      </c>
      <c r="U48" s="110">
        <f>ROUND((Table1[[#This Row],[Total in the game]]/SUM(Table1[Total in the game]))*100,1)</f>
        <v>0.2</v>
      </c>
    </row>
    <row r="49" spans="4:21" x14ac:dyDescent="0.25">
      <c r="D49" s="79" t="s">
        <v>108</v>
      </c>
      <c r="E49" s="79" t="s">
        <v>51</v>
      </c>
      <c r="F49" s="79" t="s">
        <v>482</v>
      </c>
      <c r="G49" s="114">
        <v>220</v>
      </c>
      <c r="H49" s="114">
        <v>220</v>
      </c>
      <c r="I49" s="120">
        <v>20</v>
      </c>
      <c r="J49" s="104">
        <v>50</v>
      </c>
      <c r="K49" s="104">
        <v>0</v>
      </c>
      <c r="L49" s="104">
        <v>0</v>
      </c>
      <c r="M49" s="104">
        <v>10</v>
      </c>
      <c r="N49" s="116">
        <f>COUNTIF(Table7[Spawner],Table1[[#This Row],[Spawner Prefab]])</f>
        <v>24</v>
      </c>
      <c r="O49" s="107">
        <f>ROUND((Table1[[#This Row],[Total in "Village" scene]]/SUM(Table1[Total in "Village" scene]))*100,1)</f>
        <v>1</v>
      </c>
      <c r="P49" s="122">
        <f>COUNTIF(Table15[Spawner],Table1[[#This Row],[Spawner Prefab]])</f>
        <v>5</v>
      </c>
      <c r="Q49" s="111">
        <f>ROUND((Table1[[#This Row],[Total in "Castle" scene]]/SUM(Table1[Total in "Castle" scene]))*100,1)</f>
        <v>0.3</v>
      </c>
      <c r="R49" s="117">
        <f>COUNTIF(Table20[Spawner],Table1[[#This Row],[Spawner Prefab]])</f>
        <v>0</v>
      </c>
      <c r="S49" s="108">
        <f>ROUND((Table1[[#This Row],[Total in "Dark" scene]]/SUM(Table1[Total in "Dark" scene]))*100,1)</f>
        <v>0</v>
      </c>
      <c r="T49" s="123">
        <f>Table1[[#This Row],[Total in "Village" scene]]+Table1[[#This Row],[Total in "Castle" scene]]+Table1[[#This Row],[Total in "Dark" scene]]</f>
        <v>29</v>
      </c>
      <c r="U49" s="110">
        <f>ROUND((Table1[[#This Row],[Total in the game]]/SUM(Table1[Total in the game]))*100,1)</f>
        <v>0.6</v>
      </c>
    </row>
    <row r="50" spans="4:21" x14ac:dyDescent="0.25">
      <c r="D50" s="79" t="s">
        <v>109</v>
      </c>
      <c r="E50" s="79" t="s">
        <v>52</v>
      </c>
      <c r="F50" s="79" t="s">
        <v>483</v>
      </c>
      <c r="G50" s="114">
        <v>240</v>
      </c>
      <c r="H50" s="114">
        <v>240</v>
      </c>
      <c r="I50" s="120">
        <v>40</v>
      </c>
      <c r="J50" s="104">
        <v>55</v>
      </c>
      <c r="K50" s="104">
        <v>1</v>
      </c>
      <c r="L50" s="104">
        <v>1</v>
      </c>
      <c r="M50" s="104">
        <v>20</v>
      </c>
      <c r="N50" s="116">
        <f>COUNTIF(Table7[Spawner],Table1[[#This Row],[Spawner Prefab]])</f>
        <v>14</v>
      </c>
      <c r="O50" s="107">
        <f>ROUND((Table1[[#This Row],[Total in "Village" scene]]/SUM(Table1[Total in "Village" scene]))*100,1)</f>
        <v>0.6</v>
      </c>
      <c r="P50" s="122">
        <f>COUNTIF(Table15[Spawner],Table1[[#This Row],[Spawner Prefab]])</f>
        <v>4</v>
      </c>
      <c r="Q50" s="111">
        <f>ROUND((Table1[[#This Row],[Total in "Castle" scene]]/SUM(Table1[Total in "Castle" scene]))*100,1)</f>
        <v>0.2</v>
      </c>
      <c r="R50" s="117">
        <f>COUNTIF(Table20[Spawner],Table1[[#This Row],[Spawner Prefab]])</f>
        <v>0</v>
      </c>
      <c r="S50" s="108">
        <f>ROUND((Table1[[#This Row],[Total in "Dark" scene]]/SUM(Table1[Total in "Dark" scene]))*100,1)</f>
        <v>0</v>
      </c>
      <c r="T50" s="123">
        <f>Table1[[#This Row],[Total in "Village" scene]]+Table1[[#This Row],[Total in "Castle" scene]]+Table1[[#This Row],[Total in "Dark" scene]]</f>
        <v>18</v>
      </c>
      <c r="U50" s="110">
        <f>ROUND((Table1[[#This Row],[Total in the game]]/SUM(Table1[Total in the game]))*100,1)</f>
        <v>0.4</v>
      </c>
    </row>
    <row r="51" spans="4:21" x14ac:dyDescent="0.25">
      <c r="D51" s="79" t="s">
        <v>110</v>
      </c>
      <c r="E51" s="79" t="s">
        <v>53</v>
      </c>
      <c r="F51" s="79" t="s">
        <v>484</v>
      </c>
      <c r="G51" s="114">
        <v>260</v>
      </c>
      <c r="H51" s="114">
        <v>260</v>
      </c>
      <c r="I51" s="120">
        <v>80</v>
      </c>
      <c r="J51" s="104">
        <v>105</v>
      </c>
      <c r="K51" s="104">
        <v>2</v>
      </c>
      <c r="L51" s="104">
        <v>2</v>
      </c>
      <c r="M51" s="104">
        <v>40</v>
      </c>
      <c r="N51" s="116">
        <f>COUNTIF(Table7[Spawner],Table1[[#This Row],[Spawner Prefab]])</f>
        <v>10</v>
      </c>
      <c r="O51" s="107">
        <f>ROUND((Table1[[#This Row],[Total in "Village" scene]]/SUM(Table1[Total in "Village" scene]))*100,1)</f>
        <v>0.4</v>
      </c>
      <c r="P51" s="122">
        <f>COUNTIF(Table15[Spawner],Table1[[#This Row],[Spawner Prefab]])</f>
        <v>8</v>
      </c>
      <c r="Q51" s="111">
        <f>ROUND((Table1[[#This Row],[Total in "Castle" scene]]/SUM(Table1[Total in "Castle" scene]))*100,1)</f>
        <v>0.4</v>
      </c>
      <c r="R51" s="117">
        <f>COUNTIF(Table20[Spawner],Table1[[#This Row],[Spawner Prefab]])</f>
        <v>1</v>
      </c>
      <c r="S51" s="108">
        <f>ROUND((Table1[[#This Row],[Total in "Dark" scene]]/SUM(Table1[Total in "Dark" scene]))*100,1)</f>
        <v>0.1</v>
      </c>
      <c r="T51" s="123">
        <f>Table1[[#This Row],[Total in "Village" scene]]+Table1[[#This Row],[Total in "Castle" scene]]+Table1[[#This Row],[Total in "Dark" scene]]</f>
        <v>19</v>
      </c>
      <c r="U51" s="110">
        <f>ROUND((Table1[[#This Row],[Total in the game]]/SUM(Table1[Total in the game]))*100,1)</f>
        <v>0.4</v>
      </c>
    </row>
    <row r="52" spans="4:21" x14ac:dyDescent="0.25">
      <c r="D52" s="79" t="s">
        <v>111</v>
      </c>
      <c r="E52" s="79" t="s">
        <v>54</v>
      </c>
      <c r="F52" s="79" t="s">
        <v>485</v>
      </c>
      <c r="G52" s="114">
        <v>280</v>
      </c>
      <c r="H52" s="114">
        <v>280</v>
      </c>
      <c r="I52" s="120">
        <v>100</v>
      </c>
      <c r="J52" s="104">
        <v>143</v>
      </c>
      <c r="K52" s="104">
        <v>3</v>
      </c>
      <c r="L52" s="104">
        <v>3</v>
      </c>
      <c r="M52" s="104">
        <v>50</v>
      </c>
      <c r="N52" s="116">
        <f>COUNTIF(Table7[Spawner],Table1[[#This Row],[Spawner Prefab]])</f>
        <v>17</v>
      </c>
      <c r="O52" s="107">
        <f>ROUND((Table1[[#This Row],[Total in "Village" scene]]/SUM(Table1[Total in "Village" scene]))*100,1)</f>
        <v>0.7</v>
      </c>
      <c r="P52" s="122">
        <f>COUNTIF(Table15[Spawner],Table1[[#This Row],[Spawner Prefab]])</f>
        <v>7</v>
      </c>
      <c r="Q52" s="111">
        <f>ROUND((Table1[[#This Row],[Total in "Castle" scene]]/SUM(Table1[Total in "Castle" scene]))*100,1)</f>
        <v>0.4</v>
      </c>
      <c r="R52" s="117">
        <f>COUNTIF(Table20[Spawner],Table1[[#This Row],[Spawner Prefab]])</f>
        <v>4</v>
      </c>
      <c r="S52" s="108">
        <f>ROUND((Table1[[#This Row],[Total in "Dark" scene]]/SUM(Table1[Total in "Dark" scene]))*100,1)</f>
        <v>0.6</v>
      </c>
      <c r="T52" s="123">
        <f>Table1[[#This Row],[Total in "Village" scene]]+Table1[[#This Row],[Total in "Castle" scene]]+Table1[[#This Row],[Total in "Dark" scene]]</f>
        <v>28</v>
      </c>
      <c r="U52" s="110">
        <f>ROUND((Table1[[#This Row],[Total in the game]]/SUM(Table1[Total in the game]))*100,1)</f>
        <v>0.5</v>
      </c>
    </row>
    <row r="53" spans="4:21" x14ac:dyDescent="0.25">
      <c r="D53" s="79" t="s">
        <v>112</v>
      </c>
      <c r="E53" s="79" t="s">
        <v>55</v>
      </c>
      <c r="F53" s="79" t="s">
        <v>486</v>
      </c>
      <c r="G53" s="114">
        <v>300</v>
      </c>
      <c r="H53" s="114">
        <v>300</v>
      </c>
      <c r="I53" s="120">
        <v>120</v>
      </c>
      <c r="J53" s="104">
        <v>195</v>
      </c>
      <c r="K53" s="104">
        <v>4</v>
      </c>
      <c r="L53" s="104">
        <v>4</v>
      </c>
      <c r="M53" s="104">
        <v>60</v>
      </c>
      <c r="N53" s="116">
        <f>COUNTIF(Table7[Spawner],Table1[[#This Row],[Spawner Prefab]])</f>
        <v>7</v>
      </c>
      <c r="O53" s="107">
        <f>ROUND((Table1[[#This Row],[Total in "Village" scene]]/SUM(Table1[Total in "Village" scene]))*100,1)</f>
        <v>0.3</v>
      </c>
      <c r="P53" s="122">
        <f>COUNTIF(Table15[Spawner],Table1[[#This Row],[Spawner Prefab]])</f>
        <v>3</v>
      </c>
      <c r="Q53" s="111">
        <f>ROUND((Table1[[#This Row],[Total in "Castle" scene]]/SUM(Table1[Total in "Castle" scene]))*100,1)</f>
        <v>0.2</v>
      </c>
      <c r="R53" s="117">
        <f>COUNTIF(Table20[Spawner],Table1[[#This Row],[Spawner Prefab]])</f>
        <v>3</v>
      </c>
      <c r="S53" s="108">
        <f>ROUND((Table1[[#This Row],[Total in "Dark" scene]]/SUM(Table1[Total in "Dark" scene]))*100,1)</f>
        <v>0.4</v>
      </c>
      <c r="T53" s="123">
        <f>Table1[[#This Row],[Total in "Village" scene]]+Table1[[#This Row],[Total in "Castle" scene]]+Table1[[#This Row],[Total in "Dark" scene]]</f>
        <v>13</v>
      </c>
      <c r="U53" s="110">
        <f>ROUND((Table1[[#This Row],[Total in the game]]/SUM(Table1[Total in the game]))*100,1)</f>
        <v>0.3</v>
      </c>
    </row>
    <row r="54" spans="4:21" x14ac:dyDescent="0.25">
      <c r="D54" s="79" t="s">
        <v>437</v>
      </c>
      <c r="E54" s="79" t="s">
        <v>422</v>
      </c>
      <c r="F54" s="79" t="s">
        <v>423</v>
      </c>
      <c r="G54" s="114">
        <v>140</v>
      </c>
      <c r="H54" s="114">
        <v>140</v>
      </c>
      <c r="I54" s="120">
        <v>30</v>
      </c>
      <c r="J54" s="104">
        <v>55</v>
      </c>
      <c r="K54" s="104">
        <v>1</v>
      </c>
      <c r="L54" s="104">
        <v>1</v>
      </c>
      <c r="M54" s="104" t="s">
        <v>9</v>
      </c>
      <c r="N54" s="116">
        <f>COUNTIF(Table7[Spawner],Table1[[#This Row],[Spawner Prefab]])</f>
        <v>6</v>
      </c>
      <c r="O54" s="107">
        <f>ROUND((Table1[[#This Row],[Total in "Village" scene]]/SUM(Table1[Total in "Village" scene]))*100,1)</f>
        <v>0.2</v>
      </c>
      <c r="P54" s="122">
        <f>COUNTIF(Table15[Spawner],Table1[[#This Row],[Spawner Prefab]])</f>
        <v>12</v>
      </c>
      <c r="Q54" s="111">
        <f>ROUND((Table1[[#This Row],[Total in "Castle" scene]]/SUM(Table1[Total in "Castle" scene]))*100,1)</f>
        <v>0.6</v>
      </c>
      <c r="R54" s="117">
        <f>COUNTIF(Table20[Spawner],Table1[[#This Row],[Spawner Prefab]])</f>
        <v>5</v>
      </c>
      <c r="S54" s="108">
        <f>ROUND((Table1[[#This Row],[Total in "Dark" scene]]/SUM(Table1[Total in "Dark" scene]))*100,1)</f>
        <v>0.7</v>
      </c>
      <c r="T54" s="123">
        <f>Table1[[#This Row],[Total in "Village" scene]]+Table1[[#This Row],[Total in "Castle" scene]]+Table1[[#This Row],[Total in "Dark" scene]]</f>
        <v>23</v>
      </c>
      <c r="U54" s="110">
        <f>ROUND((Table1[[#This Row],[Total in the game]]/SUM(Table1[Total in the game]))*100,1)</f>
        <v>0.4</v>
      </c>
    </row>
    <row r="55" spans="4:21" x14ac:dyDescent="0.25">
      <c r="D55" s="79" t="s">
        <v>437</v>
      </c>
      <c r="E55" s="79" t="s">
        <v>570</v>
      </c>
      <c r="F55" s="79" t="s">
        <v>571</v>
      </c>
      <c r="G55" s="114">
        <v>140</v>
      </c>
      <c r="H55" s="114">
        <v>140</v>
      </c>
      <c r="I55" s="120">
        <v>30</v>
      </c>
      <c r="J55" s="104">
        <v>55</v>
      </c>
      <c r="K55" s="104">
        <v>1</v>
      </c>
      <c r="L55" s="104">
        <v>1</v>
      </c>
      <c r="M55" s="104" t="s">
        <v>9</v>
      </c>
      <c r="N55" s="116">
        <f>COUNTIF(Table7[Spawner],Table1[[#This Row],[Spawner Prefab]])</f>
        <v>17</v>
      </c>
      <c r="O55" s="107">
        <f>ROUND((Table1[[#This Row],[Total in "Village" scene]]/SUM(Table1[Total in "Village" scene]))*100,1)</f>
        <v>0.7</v>
      </c>
      <c r="P55" s="122">
        <f>COUNTIF(Table15[Spawner],Table1[[#This Row],[Spawner Prefab]])</f>
        <v>0</v>
      </c>
      <c r="Q55" s="111">
        <f>ROUND((Table1[[#This Row],[Total in "Castle" scene]]/SUM(Table1[Total in "Castle" scene]))*100,1)</f>
        <v>0</v>
      </c>
      <c r="R55" s="117">
        <f>COUNTIF(Table20[Spawner],Table1[[#This Row],[Spawner Prefab]])</f>
        <v>0</v>
      </c>
      <c r="S55" s="108">
        <f>ROUND((Table1[[#This Row],[Total in "Dark" scene]]/SUM(Table1[Total in "Dark" scene]))*100,1)</f>
        <v>0</v>
      </c>
      <c r="T55" s="123">
        <f>Table1[[#This Row],[Total in "Village" scene]]+Table1[[#This Row],[Total in "Castle" scene]]+Table1[[#This Row],[Total in "Dark" scene]]</f>
        <v>17</v>
      </c>
      <c r="U55" s="110">
        <f>ROUND((Table1[[#This Row],[Total in the game]]/SUM(Table1[Total in the game]))*100,1)</f>
        <v>0.3</v>
      </c>
    </row>
    <row r="56" spans="4:21" ht="15" customHeight="1" x14ac:dyDescent="0.25">
      <c r="D56" s="79" t="s">
        <v>438</v>
      </c>
      <c r="E56" s="79" t="s">
        <v>424</v>
      </c>
      <c r="F56" s="79" t="s">
        <v>425</v>
      </c>
      <c r="G56" s="114">
        <v>140</v>
      </c>
      <c r="H56" s="114">
        <v>140</v>
      </c>
      <c r="I56" s="120">
        <v>6</v>
      </c>
      <c r="J56" s="104">
        <v>25</v>
      </c>
      <c r="K56" s="104">
        <v>0</v>
      </c>
      <c r="L56" s="104">
        <v>0</v>
      </c>
      <c r="M56" s="104" t="s">
        <v>9</v>
      </c>
      <c r="N56" s="116">
        <f>COUNTIF(Table7[Spawner],Table1[[#This Row],[Spawner Prefab]])</f>
        <v>23</v>
      </c>
      <c r="O56" s="107">
        <f>ROUND((Table1[[#This Row],[Total in "Village" scene]]/SUM(Table1[Total in "Village" scene]))*100,1)</f>
        <v>0.9</v>
      </c>
      <c r="P56" s="122">
        <f>COUNTIF(Table15[Spawner],Table1[[#This Row],[Spawner Prefab]])</f>
        <v>27</v>
      </c>
      <c r="Q56" s="111">
        <f>ROUND((Table1[[#This Row],[Total in "Castle" scene]]/SUM(Table1[Total in "Castle" scene]))*100,1)</f>
        <v>1.4</v>
      </c>
      <c r="R56" s="117">
        <f>COUNTIF(Table20[Spawner],Table1[[#This Row],[Spawner Prefab]])</f>
        <v>14</v>
      </c>
      <c r="S56" s="108">
        <f>ROUND((Table1[[#This Row],[Total in "Dark" scene]]/SUM(Table1[Total in "Dark" scene]))*100,1)</f>
        <v>2.1</v>
      </c>
      <c r="T56" s="123">
        <f>Table1[[#This Row],[Total in "Village" scene]]+Table1[[#This Row],[Total in "Castle" scene]]+Table1[[#This Row],[Total in "Dark" scene]]</f>
        <v>64</v>
      </c>
      <c r="U56" s="110">
        <f>ROUND((Table1[[#This Row],[Total in the game]]/SUM(Table1[Total in the game]))*100,1)</f>
        <v>1.2</v>
      </c>
    </row>
    <row r="57" spans="4:21" x14ac:dyDescent="0.25">
      <c r="D57" s="79" t="s">
        <v>126</v>
      </c>
      <c r="E57" s="79" t="s">
        <v>414</v>
      </c>
      <c r="F57" s="79" t="s">
        <v>62</v>
      </c>
      <c r="G57" s="114">
        <v>100</v>
      </c>
      <c r="H57" s="114">
        <v>100</v>
      </c>
      <c r="I57" s="120">
        <v>2</v>
      </c>
      <c r="J57" s="104">
        <v>25</v>
      </c>
      <c r="K57" s="104">
        <v>0</v>
      </c>
      <c r="L57" s="104">
        <v>0</v>
      </c>
      <c r="M57" s="104" t="s">
        <v>9</v>
      </c>
      <c r="N57" s="116">
        <f>COUNTIF(Table7[Spawner],Table1[[#This Row],[Spawner Prefab]])</f>
        <v>12</v>
      </c>
      <c r="O57" s="107">
        <f>ROUND((Table1[[#This Row],[Total in "Village" scene]]/SUM(Table1[Total in "Village" scene]))*100,1)</f>
        <v>0.5</v>
      </c>
      <c r="P57" s="122">
        <f>COUNTIF(Table15[Spawner],Table1[[#This Row],[Spawner Prefab]])</f>
        <v>84</v>
      </c>
      <c r="Q57" s="111">
        <f>ROUND((Table1[[#This Row],[Total in "Castle" scene]]/SUM(Table1[Total in "Castle" scene]))*100,1)</f>
        <v>4.3</v>
      </c>
      <c r="R57" s="117">
        <f>COUNTIF(Table20[Spawner],Table1[[#This Row],[Spawner Prefab]])</f>
        <v>0</v>
      </c>
      <c r="S57" s="108">
        <f>ROUND((Table1[[#This Row],[Total in "Dark" scene]]/SUM(Table1[Total in "Dark" scene]))*100,1)</f>
        <v>0</v>
      </c>
      <c r="T57" s="123">
        <f>Table1[[#This Row],[Total in "Village" scene]]+Table1[[#This Row],[Total in "Castle" scene]]+Table1[[#This Row],[Total in "Dark" scene]]</f>
        <v>96</v>
      </c>
      <c r="U57" s="110">
        <f>ROUND((Table1[[#This Row],[Total in the game]]/SUM(Table1[Total in the game]))*100,1)</f>
        <v>1.9</v>
      </c>
    </row>
    <row r="58" spans="4:21" x14ac:dyDescent="0.25">
      <c r="D58" s="79" t="s">
        <v>126</v>
      </c>
      <c r="E58" s="79" t="s">
        <v>67</v>
      </c>
      <c r="F58" s="79" t="s">
        <v>62</v>
      </c>
      <c r="G58" s="114">
        <v>100</v>
      </c>
      <c r="H58" s="114">
        <v>100</v>
      </c>
      <c r="I58" s="120">
        <v>2</v>
      </c>
      <c r="J58" s="104">
        <v>25</v>
      </c>
      <c r="K58" s="104">
        <v>0</v>
      </c>
      <c r="L58" s="104">
        <v>0</v>
      </c>
      <c r="M58" s="104" t="s">
        <v>9</v>
      </c>
      <c r="N58" s="116">
        <f>COUNTIF(Table7[Spawner],Table1[[#This Row],[Spawner Prefab]])</f>
        <v>10</v>
      </c>
      <c r="O58" s="107">
        <f>ROUND((Table1[[#This Row],[Total in "Village" scene]]/SUM(Table1[Total in "Village" scene]))*100,1)</f>
        <v>0.4</v>
      </c>
      <c r="P58" s="122">
        <f>COUNTIF(Table15[Spawner],Table1[[#This Row],[Spawner Prefab]])</f>
        <v>1</v>
      </c>
      <c r="Q58" s="111">
        <f>ROUND((Table1[[#This Row],[Total in "Castle" scene]]/SUM(Table1[Total in "Castle" scene]))*100,1)</f>
        <v>0.1</v>
      </c>
      <c r="R58" s="117">
        <f>COUNTIF(Table20[Spawner],Table1[[#This Row],[Spawner Prefab]])</f>
        <v>0</v>
      </c>
      <c r="S58" s="108">
        <f>ROUND((Table1[[#This Row],[Total in "Dark" scene]]/SUM(Table1[Total in "Dark" scene]))*100,1)</f>
        <v>0</v>
      </c>
      <c r="T58" s="123">
        <f>Table1[[#This Row],[Total in "Village" scene]]+Table1[[#This Row],[Total in "Castle" scene]]+Table1[[#This Row],[Total in "Dark" scene]]</f>
        <v>11</v>
      </c>
      <c r="U58" s="110">
        <f>ROUND((Table1[[#This Row],[Total in the game]]/SUM(Table1[Total in the game]))*100,1)</f>
        <v>0.2</v>
      </c>
    </row>
    <row r="59" spans="4:21" x14ac:dyDescent="0.25">
      <c r="D59" s="79" t="s">
        <v>126</v>
      </c>
      <c r="E59" s="79" t="s">
        <v>355</v>
      </c>
      <c r="F59" s="79" t="s">
        <v>356</v>
      </c>
      <c r="G59" s="114">
        <v>140</v>
      </c>
      <c r="H59" s="114">
        <v>140</v>
      </c>
      <c r="I59" s="120">
        <v>2</v>
      </c>
      <c r="J59" s="104">
        <v>25</v>
      </c>
      <c r="K59" s="104">
        <v>0</v>
      </c>
      <c r="L59" s="104">
        <v>0</v>
      </c>
      <c r="M59" s="104" t="s">
        <v>9</v>
      </c>
      <c r="N59" s="116">
        <f>COUNTIF(Table7[Spawner],Table1[[#This Row],[Spawner Prefab]])</f>
        <v>0</v>
      </c>
      <c r="O59" s="107">
        <f>ROUND((Table1[[#This Row],[Total in "Village" scene]]/SUM(Table1[Total in "Village" scene]))*100,1)</f>
        <v>0</v>
      </c>
      <c r="P59" s="122">
        <f>COUNTIF(Table15[Spawner],Table1[[#This Row],[Spawner Prefab]])</f>
        <v>0</v>
      </c>
      <c r="Q59" s="111">
        <f>ROUND((Table1[[#This Row],[Total in "Castle" scene]]/SUM(Table1[Total in "Castle" scene]))*100,1)</f>
        <v>0</v>
      </c>
      <c r="R59" s="117">
        <f>COUNTIF(Table20[Spawner],Table1[[#This Row],[Spawner Prefab]])</f>
        <v>0</v>
      </c>
      <c r="S59" s="108">
        <f>ROUND((Table1[[#This Row],[Total in "Dark" scene]]/SUM(Table1[Total in "Dark" scene]))*100,1)</f>
        <v>0</v>
      </c>
      <c r="T59" s="123">
        <f>Table1[[#This Row],[Total in "Village" scene]]+Table1[[#This Row],[Total in "Castle" scene]]+Table1[[#This Row],[Total in "Dark" scene]]</f>
        <v>0</v>
      </c>
      <c r="U59" s="110">
        <f>ROUND((Table1[[#This Row],[Total in the game]]/SUM(Table1[Total in the game]))*100,1)</f>
        <v>0</v>
      </c>
    </row>
    <row r="60" spans="4:21" x14ac:dyDescent="0.25">
      <c r="D60" s="79" t="s">
        <v>127</v>
      </c>
      <c r="E60" s="79" t="s">
        <v>68</v>
      </c>
      <c r="F60" s="79" t="s">
        <v>63</v>
      </c>
      <c r="G60" s="114">
        <v>100</v>
      </c>
      <c r="H60" s="114">
        <v>100</v>
      </c>
      <c r="I60" s="120">
        <v>2</v>
      </c>
      <c r="J60" s="104">
        <v>25</v>
      </c>
      <c r="K60" s="104">
        <v>0</v>
      </c>
      <c r="L60" s="104">
        <v>0</v>
      </c>
      <c r="M60" s="104" t="s">
        <v>9</v>
      </c>
      <c r="N60" s="116">
        <f>COUNTIF(Table7[Spawner],Table1[[#This Row],[Spawner Prefab]])</f>
        <v>0</v>
      </c>
      <c r="O60" s="107">
        <f>ROUND((Table1[[#This Row],[Total in "Village" scene]]/SUM(Table1[Total in "Village" scene]))*100,1)</f>
        <v>0</v>
      </c>
      <c r="P60" s="122">
        <f>COUNTIF(Table15[Spawner],Table1[[#This Row],[Spawner Prefab]])</f>
        <v>2</v>
      </c>
      <c r="Q60" s="111">
        <f>ROUND((Table1[[#This Row],[Total in "Castle" scene]]/SUM(Table1[Total in "Castle" scene]))*100,1)</f>
        <v>0.1</v>
      </c>
      <c r="R60" s="117">
        <f>COUNTIF(Table20[Spawner],Table1[[#This Row],[Spawner Prefab]])</f>
        <v>0</v>
      </c>
      <c r="S60" s="108">
        <f>ROUND((Table1[[#This Row],[Total in "Dark" scene]]/SUM(Table1[Total in "Dark" scene]))*100,1)</f>
        <v>0</v>
      </c>
      <c r="T60" s="123">
        <f>Table1[[#This Row],[Total in "Village" scene]]+Table1[[#This Row],[Total in "Castle" scene]]+Table1[[#This Row],[Total in "Dark" scene]]</f>
        <v>2</v>
      </c>
      <c r="U60" s="110">
        <f>ROUND((Table1[[#This Row],[Total in the game]]/SUM(Table1[Total in the game]))*100,1)</f>
        <v>0</v>
      </c>
    </row>
    <row r="61" spans="4:21" x14ac:dyDescent="0.25">
      <c r="D61" s="79" t="s">
        <v>128</v>
      </c>
      <c r="E61" s="79" t="s">
        <v>69</v>
      </c>
      <c r="F61" s="79" t="s">
        <v>64</v>
      </c>
      <c r="G61" s="114">
        <v>100</v>
      </c>
      <c r="H61" s="114">
        <v>100</v>
      </c>
      <c r="I61" s="120">
        <v>2</v>
      </c>
      <c r="J61" s="104">
        <v>25</v>
      </c>
      <c r="K61" s="104">
        <v>0</v>
      </c>
      <c r="L61" s="104">
        <v>0</v>
      </c>
      <c r="M61" s="104" t="s">
        <v>9</v>
      </c>
      <c r="N61" s="116">
        <f>COUNTIF(Table7[Spawner],Table1[[#This Row],[Spawner Prefab]])</f>
        <v>0</v>
      </c>
      <c r="O61" s="107">
        <f>ROUND((Table1[[#This Row],[Total in "Village" scene]]/SUM(Table1[Total in "Village" scene]))*100,1)</f>
        <v>0</v>
      </c>
      <c r="P61" s="122">
        <f>COUNTIF(Table15[Spawner],Table1[[#This Row],[Spawner Prefab]])</f>
        <v>1</v>
      </c>
      <c r="Q61" s="111">
        <f>ROUND((Table1[[#This Row],[Total in "Castle" scene]]/SUM(Table1[Total in "Castle" scene]))*100,1)</f>
        <v>0.1</v>
      </c>
      <c r="R61" s="117">
        <f>COUNTIF(Table20[Spawner],Table1[[#This Row],[Spawner Prefab]])</f>
        <v>0</v>
      </c>
      <c r="S61" s="108">
        <f>ROUND((Table1[[#This Row],[Total in "Dark" scene]]/SUM(Table1[Total in "Dark" scene]))*100,1)</f>
        <v>0</v>
      </c>
      <c r="T61" s="123">
        <f>Table1[[#This Row],[Total in "Village" scene]]+Table1[[#This Row],[Total in "Castle" scene]]+Table1[[#This Row],[Total in "Dark" scene]]</f>
        <v>1</v>
      </c>
      <c r="U61" s="110">
        <f>ROUND((Table1[[#This Row],[Total in the game]]/SUM(Table1[Total in the game]))*100,1)</f>
        <v>0</v>
      </c>
    </row>
    <row r="62" spans="4:21" x14ac:dyDescent="0.25">
      <c r="D62" s="79" t="s">
        <v>426</v>
      </c>
      <c r="E62" s="79" t="s">
        <v>427</v>
      </c>
      <c r="F62" s="79" t="s">
        <v>428</v>
      </c>
      <c r="G62" s="114">
        <v>140</v>
      </c>
      <c r="H62" s="114">
        <v>140</v>
      </c>
      <c r="I62" s="120">
        <v>6</v>
      </c>
      <c r="J62" s="104">
        <v>50</v>
      </c>
      <c r="K62" s="104">
        <v>0</v>
      </c>
      <c r="L62" s="104">
        <v>0</v>
      </c>
      <c r="M62" s="104" t="s">
        <v>9</v>
      </c>
      <c r="N62" s="116">
        <f>COUNTIF(Table7[Spawner],Table1[[#This Row],[Spawner Prefab]])</f>
        <v>40</v>
      </c>
      <c r="O62" s="107">
        <f>ROUND((Table1[[#This Row],[Total in "Village" scene]]/SUM(Table1[Total in "Village" scene]))*100,1)</f>
        <v>1.6</v>
      </c>
      <c r="P62" s="122">
        <f>COUNTIF(Table15[Spawner],Table1[[#This Row],[Spawner Prefab]])</f>
        <v>0</v>
      </c>
      <c r="Q62" s="111">
        <f>ROUND((Table1[[#This Row],[Total in "Castle" scene]]/SUM(Table1[Total in "Castle" scene]))*100,1)</f>
        <v>0</v>
      </c>
      <c r="R62" s="117">
        <f>COUNTIF(Table20[Spawner],Table1[[#This Row],[Spawner Prefab]])</f>
        <v>10</v>
      </c>
      <c r="S62" s="108">
        <f>ROUND((Table1[[#This Row],[Total in "Dark" scene]]/SUM(Table1[Total in "Dark" scene]))*100,1)</f>
        <v>1.5</v>
      </c>
      <c r="T62" s="123">
        <f>Table1[[#This Row],[Total in "Village" scene]]+Table1[[#This Row],[Total in "Castle" scene]]+Table1[[#This Row],[Total in "Dark" scene]]</f>
        <v>50</v>
      </c>
      <c r="U62" s="110">
        <f>ROUND((Table1[[#This Row],[Total in the game]]/SUM(Table1[Total in the game]))*100,1)</f>
        <v>1</v>
      </c>
    </row>
    <row r="63" spans="4:21" x14ac:dyDescent="0.25">
      <c r="D63" s="79" t="s">
        <v>113</v>
      </c>
      <c r="E63" s="79" t="s">
        <v>50</v>
      </c>
      <c r="F63" s="79" t="s">
        <v>28</v>
      </c>
      <c r="G63" s="114">
        <v>5000</v>
      </c>
      <c r="H63" s="114">
        <v>5000</v>
      </c>
      <c r="I63" s="120">
        <v>70</v>
      </c>
      <c r="J63" s="104">
        <v>75</v>
      </c>
      <c r="K63" s="104">
        <v>0</v>
      </c>
      <c r="L63" s="104">
        <v>0</v>
      </c>
      <c r="M63" s="104" t="s">
        <v>9</v>
      </c>
      <c r="N63" s="116">
        <f>COUNTIF(Table7[Spawner],Table1[[#This Row],[Spawner Prefab]])</f>
        <v>20</v>
      </c>
      <c r="O63" s="107">
        <f>ROUND((Table1[[#This Row],[Total in "Village" scene]]/SUM(Table1[Total in "Village" scene]))*100,1)</f>
        <v>0.8</v>
      </c>
      <c r="P63" s="122">
        <f>COUNTIF(Table15[Spawner],Table1[[#This Row],[Spawner Prefab]])</f>
        <v>21</v>
      </c>
      <c r="Q63" s="111">
        <f>ROUND((Table1[[#This Row],[Total in "Castle" scene]]/SUM(Table1[Total in "Castle" scene]))*100,1)</f>
        <v>1.1000000000000001</v>
      </c>
      <c r="R63" s="117">
        <f>COUNTIF(Table20[Spawner],Table1[[#This Row],[Spawner Prefab]])</f>
        <v>8</v>
      </c>
      <c r="S63" s="108">
        <f>ROUND((Table1[[#This Row],[Total in "Dark" scene]]/SUM(Table1[Total in "Dark" scene]))*100,1)</f>
        <v>1.2</v>
      </c>
      <c r="T63" s="123">
        <f>Table1[[#This Row],[Total in "Village" scene]]+Table1[[#This Row],[Total in "Castle" scene]]+Table1[[#This Row],[Total in "Dark" scene]]</f>
        <v>49</v>
      </c>
      <c r="U63" s="110">
        <f>ROUND((Table1[[#This Row],[Total in the game]]/SUM(Table1[Total in the game]))*100,1)</f>
        <v>1</v>
      </c>
    </row>
    <row r="64" spans="4:21" x14ac:dyDescent="0.25">
      <c r="D64" s="79" t="s">
        <v>113</v>
      </c>
      <c r="E64" s="79" t="s">
        <v>572</v>
      </c>
      <c r="F64" s="79" t="s">
        <v>573</v>
      </c>
      <c r="G64" s="114">
        <v>5000</v>
      </c>
      <c r="H64" s="114">
        <v>5000</v>
      </c>
      <c r="I64" s="120">
        <v>70</v>
      </c>
      <c r="J64" s="104">
        <v>75</v>
      </c>
      <c r="K64" s="104">
        <v>0</v>
      </c>
      <c r="L64" s="104">
        <v>0</v>
      </c>
      <c r="M64" s="104" t="s">
        <v>9</v>
      </c>
      <c r="N64" s="116">
        <f>COUNTIF(Table7[Spawner],Table1[[#This Row],[Spawner Prefab]])</f>
        <v>0</v>
      </c>
      <c r="O64" s="107">
        <f>ROUND((Table1[[#This Row],[Total in "Village" scene]]/SUM(Table1[Total in "Village" scene]))*100,1)</f>
        <v>0</v>
      </c>
      <c r="P64" s="122">
        <f>COUNTIF(Table15[Spawner],Table1[[#This Row],[Spawner Prefab]])</f>
        <v>0</v>
      </c>
      <c r="Q64" s="111">
        <f>ROUND((Table1[[#This Row],[Total in "Castle" scene]]/SUM(Table1[Total in "Castle" scene]))*100,1)</f>
        <v>0</v>
      </c>
      <c r="R64" s="117">
        <f>COUNTIF(Table20[Spawner],Table1[[#This Row],[Spawner Prefab]])</f>
        <v>0</v>
      </c>
      <c r="S64" s="108">
        <f>ROUND((Table1[[#This Row],[Total in "Dark" scene]]/SUM(Table1[Total in "Dark" scene]))*100,1)</f>
        <v>0</v>
      </c>
      <c r="T64" s="123">
        <f>Table1[[#This Row],[Total in "Village" scene]]+Table1[[#This Row],[Total in "Castle" scene]]+Table1[[#This Row],[Total in "Dark" scene]]</f>
        <v>0</v>
      </c>
      <c r="U64" s="110">
        <f>ROUND((Table1[[#This Row],[Total in the game]]/SUM(Table1[Total in the game]))*100,1)</f>
        <v>0</v>
      </c>
    </row>
    <row r="65" spans="4:21" x14ac:dyDescent="0.25">
      <c r="D65" s="79" t="s">
        <v>584</v>
      </c>
      <c r="E65" s="79" t="s">
        <v>585</v>
      </c>
      <c r="F65" s="79" t="s">
        <v>586</v>
      </c>
      <c r="G65" s="114">
        <v>5000</v>
      </c>
      <c r="H65" s="114">
        <v>5000</v>
      </c>
      <c r="I65" s="120">
        <v>0</v>
      </c>
      <c r="J65" s="104">
        <v>75</v>
      </c>
      <c r="K65" s="104">
        <v>0</v>
      </c>
      <c r="L65" s="104">
        <v>0</v>
      </c>
      <c r="M65" s="104" t="s">
        <v>9</v>
      </c>
      <c r="N65" s="116">
        <f>COUNTIF(Table7[Spawner],Table1[[#This Row],[Spawner Prefab]])</f>
        <v>29</v>
      </c>
      <c r="O65" s="107">
        <f>ROUND((Table1[[#This Row],[Total in "Village" scene]]/SUM(Table1[Total in "Village" scene]))*100,1)</f>
        <v>1.2</v>
      </c>
      <c r="P65" s="122">
        <f>COUNTIF(Table15[Spawner],Table1[[#This Row],[Spawner Prefab]])</f>
        <v>9</v>
      </c>
      <c r="Q65" s="111">
        <f>ROUND((Table1[[#This Row],[Total in "Castle" scene]]/SUM(Table1[Total in "Castle" scene]))*100,1)</f>
        <v>0.5</v>
      </c>
      <c r="R65" s="117">
        <f>COUNTIF(Table20[Spawner],Table1[[#This Row],[Spawner Prefab]])</f>
        <v>4</v>
      </c>
      <c r="S65" s="108">
        <f>ROUND((Table1[[#This Row],[Total in "Dark" scene]]/SUM(Table1[Total in "Dark" scene]))*100,1)</f>
        <v>0.6</v>
      </c>
      <c r="T65" s="123">
        <f>Table1[[#This Row],[Total in "Village" scene]]+Table1[[#This Row],[Total in "Castle" scene]]+Table1[[#This Row],[Total in "Dark" scene]]</f>
        <v>42</v>
      </c>
      <c r="U65" s="110">
        <f>ROUND((Table1[[#This Row],[Total in the game]]/SUM(Table1[Total in the game]))*100,1)</f>
        <v>0.8</v>
      </c>
    </row>
    <row r="66" spans="4:21" x14ac:dyDescent="0.25">
      <c r="D66" s="79" t="s">
        <v>85</v>
      </c>
      <c r="E66" s="79" t="s">
        <v>21</v>
      </c>
      <c r="F66" s="79" t="s">
        <v>20</v>
      </c>
      <c r="G66" s="114">
        <v>260</v>
      </c>
      <c r="H66" s="114">
        <v>260</v>
      </c>
      <c r="I66" s="120">
        <v>20</v>
      </c>
      <c r="J66" s="104">
        <v>28</v>
      </c>
      <c r="K66" s="104">
        <v>1</v>
      </c>
      <c r="L66" s="104">
        <v>1</v>
      </c>
      <c r="M66" s="104" t="s">
        <v>9</v>
      </c>
      <c r="N66" s="116">
        <f>COUNTIF(Table7[Spawner],Table1[[#This Row],[Spawner Prefab]])</f>
        <v>0</v>
      </c>
      <c r="O66" s="107">
        <f>ROUND((Table1[[#This Row],[Total in "Village" scene]]/SUM(Table1[Total in "Village" scene]))*100,1)</f>
        <v>0</v>
      </c>
      <c r="P66" s="122">
        <f>COUNTIF(Table15[Spawner],Table1[[#This Row],[Spawner Prefab]])</f>
        <v>0</v>
      </c>
      <c r="Q66" s="111">
        <f>ROUND((Table1[[#This Row],[Total in "Castle" scene]]/SUM(Table1[Total in "Castle" scene]))*100,1)</f>
        <v>0</v>
      </c>
      <c r="R66" s="117">
        <f>COUNTIF(Table20[Spawner],Table1[[#This Row],[Spawner Prefab]])</f>
        <v>0</v>
      </c>
      <c r="S66" s="108">
        <f>ROUND((Table1[[#This Row],[Total in "Dark" scene]]/SUM(Table1[Total in "Dark" scene]))*100,1)</f>
        <v>0</v>
      </c>
      <c r="T66" s="123">
        <f>Table1[[#This Row],[Total in "Village" scene]]+Table1[[#This Row],[Total in "Castle" scene]]+Table1[[#This Row],[Total in "Dark" scene]]</f>
        <v>0</v>
      </c>
      <c r="U66" s="110">
        <f>ROUND((Table1[[#This Row],[Total in the game]]/SUM(Table1[Total in the game]))*100,1)</f>
        <v>0</v>
      </c>
    </row>
    <row r="67" spans="4:21" x14ac:dyDescent="0.25">
      <c r="D67" s="79" t="s">
        <v>114</v>
      </c>
      <c r="E67" s="79" t="s">
        <v>270</v>
      </c>
      <c r="F67" s="79" t="s">
        <v>274</v>
      </c>
      <c r="G67" s="114">
        <v>250</v>
      </c>
      <c r="H67" s="114">
        <v>250</v>
      </c>
      <c r="I67" s="120">
        <v>3</v>
      </c>
      <c r="J67" s="104">
        <v>95</v>
      </c>
      <c r="K67" s="104">
        <v>3</v>
      </c>
      <c r="L67" s="104">
        <v>3</v>
      </c>
      <c r="M67" s="104">
        <v>7</v>
      </c>
      <c r="N67" s="116">
        <f>COUNTIF(Table7[Spawner],Table1[[#This Row],[Spawner Prefab]])</f>
        <v>26</v>
      </c>
      <c r="O67" s="107">
        <f>ROUND((Table1[[#This Row],[Total in "Village" scene]]/SUM(Table1[Total in "Village" scene]))*100,1)</f>
        <v>1</v>
      </c>
      <c r="P67" s="122">
        <f>COUNTIF(Table15[Spawner],Table1[[#This Row],[Spawner Prefab]])</f>
        <v>0</v>
      </c>
      <c r="Q67" s="111">
        <f>ROUND((Table1[[#This Row],[Total in "Castle" scene]]/SUM(Table1[Total in "Castle" scene]))*100,1)</f>
        <v>0</v>
      </c>
      <c r="R67" s="117">
        <f>COUNTIF(Table20[Spawner],Table1[[#This Row],[Spawner Prefab]])</f>
        <v>0</v>
      </c>
      <c r="S67" s="108">
        <f>ROUND((Table1[[#This Row],[Total in "Dark" scene]]/SUM(Table1[Total in "Dark" scene]))*100,1)</f>
        <v>0</v>
      </c>
      <c r="T67" s="123">
        <f>Table1[[#This Row],[Total in "Village" scene]]+Table1[[#This Row],[Total in "Castle" scene]]+Table1[[#This Row],[Total in "Dark" scene]]</f>
        <v>26</v>
      </c>
      <c r="U67" s="110">
        <f>ROUND((Table1[[#This Row],[Total in the game]]/SUM(Table1[Total in the game]))*100,1)</f>
        <v>0.5</v>
      </c>
    </row>
    <row r="68" spans="4:21" x14ac:dyDescent="0.25">
      <c r="D68" s="79" t="s">
        <v>114</v>
      </c>
      <c r="E68" s="79" t="s">
        <v>43</v>
      </c>
      <c r="F68" s="79" t="s">
        <v>37</v>
      </c>
      <c r="G68" s="114">
        <v>250</v>
      </c>
      <c r="H68" s="114">
        <v>250</v>
      </c>
      <c r="I68" s="120">
        <v>3</v>
      </c>
      <c r="J68" s="104">
        <v>95</v>
      </c>
      <c r="K68" s="104">
        <v>3</v>
      </c>
      <c r="L68" s="104">
        <v>3</v>
      </c>
      <c r="M68" s="104">
        <v>5</v>
      </c>
      <c r="N68" s="116">
        <f>COUNTIF(Table7[Spawner],Table1[[#This Row],[Spawner Prefab]])</f>
        <v>82</v>
      </c>
      <c r="O68" s="107">
        <f>ROUND((Table1[[#This Row],[Total in "Village" scene]]/SUM(Table1[Total in "Village" scene]))*100,1)</f>
        <v>3.3</v>
      </c>
      <c r="P68" s="122">
        <f>COUNTIF(Table15[Spawner],Table1[[#This Row],[Spawner Prefab]])</f>
        <v>29</v>
      </c>
      <c r="Q68" s="111">
        <f>ROUND((Table1[[#This Row],[Total in "Castle" scene]]/SUM(Table1[Total in "Castle" scene]))*100,1)</f>
        <v>1.5</v>
      </c>
      <c r="R68" s="117">
        <f>COUNTIF(Table20[Spawner],Table1[[#This Row],[Spawner Prefab]])</f>
        <v>3</v>
      </c>
      <c r="S68" s="108">
        <f>ROUND((Table1[[#This Row],[Total in "Dark" scene]]/SUM(Table1[Total in "Dark" scene]))*100,1)</f>
        <v>0.4</v>
      </c>
      <c r="T68" s="123">
        <f>Table1[[#This Row],[Total in "Village" scene]]+Table1[[#This Row],[Total in "Castle" scene]]+Table1[[#This Row],[Total in "Dark" scene]]</f>
        <v>114</v>
      </c>
      <c r="U68" s="110">
        <f>ROUND((Table1[[#This Row],[Total in the game]]/SUM(Table1[Total in the game]))*100,1)</f>
        <v>2.2000000000000002</v>
      </c>
    </row>
    <row r="69" spans="4:21" x14ac:dyDescent="0.25">
      <c r="D69" s="79" t="s">
        <v>115</v>
      </c>
      <c r="E69" s="79" t="s">
        <v>44</v>
      </c>
      <c r="F69" s="79" t="s">
        <v>38</v>
      </c>
      <c r="G69" s="114">
        <v>300</v>
      </c>
      <c r="H69" s="114">
        <v>300</v>
      </c>
      <c r="I69" s="120">
        <v>4</v>
      </c>
      <c r="J69" s="104">
        <v>195</v>
      </c>
      <c r="K69" s="104">
        <v>4</v>
      </c>
      <c r="L69" s="104">
        <v>4</v>
      </c>
      <c r="M69" s="104">
        <v>11</v>
      </c>
      <c r="N69" s="116">
        <f>COUNTIF(Table7[Spawner],Table1[[#This Row],[Spawner Prefab]])</f>
        <v>33</v>
      </c>
      <c r="O69" s="107">
        <f>ROUND((Table1[[#This Row],[Total in "Village" scene]]/SUM(Table1[Total in "Village" scene]))*100,1)</f>
        <v>1.3</v>
      </c>
      <c r="P69" s="122">
        <f>COUNTIF(Table15[Spawner],Table1[[#This Row],[Spawner Prefab]])</f>
        <v>8</v>
      </c>
      <c r="Q69" s="111">
        <f>ROUND((Table1[[#This Row],[Total in "Castle" scene]]/SUM(Table1[Total in "Castle" scene]))*100,1)</f>
        <v>0.4</v>
      </c>
      <c r="R69" s="117">
        <f>COUNTIF(Table20[Spawner],Table1[[#This Row],[Spawner Prefab]])</f>
        <v>13</v>
      </c>
      <c r="S69" s="108">
        <f>ROUND((Table1[[#This Row],[Total in "Dark" scene]]/SUM(Table1[Total in "Dark" scene]))*100,1)</f>
        <v>1.9</v>
      </c>
      <c r="T69" s="123">
        <f>Table1[[#This Row],[Total in "Village" scene]]+Table1[[#This Row],[Total in "Castle" scene]]+Table1[[#This Row],[Total in "Dark" scene]]</f>
        <v>54</v>
      </c>
      <c r="U69" s="110">
        <f>ROUND((Table1[[#This Row],[Total in the game]]/SUM(Table1[Total in the game]))*100,1)</f>
        <v>1.1000000000000001</v>
      </c>
    </row>
    <row r="70" spans="4:21" x14ac:dyDescent="0.25">
      <c r="D70" s="79" t="s">
        <v>115</v>
      </c>
      <c r="E70" s="79" t="s">
        <v>271</v>
      </c>
      <c r="F70" s="79" t="s">
        <v>275</v>
      </c>
      <c r="G70" s="114">
        <v>300</v>
      </c>
      <c r="H70" s="114">
        <v>300</v>
      </c>
      <c r="I70" s="120">
        <v>4</v>
      </c>
      <c r="J70" s="104">
        <v>195</v>
      </c>
      <c r="K70" s="104">
        <v>4</v>
      </c>
      <c r="L70" s="104">
        <v>4</v>
      </c>
      <c r="M70" s="104">
        <v>11</v>
      </c>
      <c r="N70" s="116">
        <f>COUNTIF(Table7[Spawner],Table1[[#This Row],[Spawner Prefab]])</f>
        <v>27</v>
      </c>
      <c r="O70" s="107">
        <f>ROUND((Table1[[#This Row],[Total in "Village" scene]]/SUM(Table1[Total in "Village" scene]))*100,1)</f>
        <v>1.1000000000000001</v>
      </c>
      <c r="P70" s="122">
        <f>COUNTIF(Table15[Spawner],Table1[[#This Row],[Spawner Prefab]])</f>
        <v>0</v>
      </c>
      <c r="Q70" s="111">
        <f>ROUND((Table1[[#This Row],[Total in "Castle" scene]]/SUM(Table1[Total in "Castle" scene]))*100,1)</f>
        <v>0</v>
      </c>
      <c r="R70" s="117">
        <f>COUNTIF(Table20[Spawner],Table1[[#This Row],[Spawner Prefab]])</f>
        <v>8</v>
      </c>
      <c r="S70" s="108">
        <f>ROUND((Table1[[#This Row],[Total in "Dark" scene]]/SUM(Table1[Total in "Dark" scene]))*100,1)</f>
        <v>1.2</v>
      </c>
      <c r="T70" s="123">
        <f>Table1[[#This Row],[Total in "Village" scene]]+Table1[[#This Row],[Total in "Castle" scene]]+Table1[[#This Row],[Total in "Dark" scene]]</f>
        <v>35</v>
      </c>
      <c r="U70" s="110">
        <f>ROUND((Table1[[#This Row],[Total in the game]]/SUM(Table1[Total in the game]))*100,1)</f>
        <v>0.7</v>
      </c>
    </row>
    <row r="71" spans="4:21" x14ac:dyDescent="0.25">
      <c r="D71" s="79" t="s">
        <v>116</v>
      </c>
      <c r="E71" s="79" t="s">
        <v>272</v>
      </c>
      <c r="F71" s="79" t="s">
        <v>276</v>
      </c>
      <c r="G71" s="114">
        <v>340</v>
      </c>
      <c r="H71" s="114">
        <v>340</v>
      </c>
      <c r="I71" s="120">
        <v>5</v>
      </c>
      <c r="J71" s="104">
        <v>263</v>
      </c>
      <c r="K71" s="104">
        <v>5</v>
      </c>
      <c r="L71" s="104">
        <v>5</v>
      </c>
      <c r="M71" s="104">
        <v>21</v>
      </c>
      <c r="N71" s="116">
        <f>COUNTIF(Table7[Spawner],Table1[[#This Row],[Spawner Prefab]])</f>
        <v>29</v>
      </c>
      <c r="O71" s="107">
        <f>ROUND((Table1[[#This Row],[Total in "Village" scene]]/SUM(Table1[Total in "Village" scene]))*100,1)</f>
        <v>1.2</v>
      </c>
      <c r="P71" s="122">
        <f>COUNTIF(Table15[Spawner],Table1[[#This Row],[Spawner Prefab]])</f>
        <v>10</v>
      </c>
      <c r="Q71" s="111">
        <f>ROUND((Table1[[#This Row],[Total in "Castle" scene]]/SUM(Table1[Total in "Castle" scene]))*100,1)</f>
        <v>0.5</v>
      </c>
      <c r="R71" s="117">
        <f>COUNTIF(Table20[Spawner],Table1[[#This Row],[Spawner Prefab]])</f>
        <v>23</v>
      </c>
      <c r="S71" s="108">
        <f>ROUND((Table1[[#This Row],[Total in "Dark" scene]]/SUM(Table1[Total in "Dark" scene]))*100,1)</f>
        <v>3.4</v>
      </c>
      <c r="T71" s="123">
        <f>Table1[[#This Row],[Total in "Village" scene]]+Table1[[#This Row],[Total in "Castle" scene]]+Table1[[#This Row],[Total in "Dark" scene]]</f>
        <v>62</v>
      </c>
      <c r="U71" s="110">
        <f>ROUND((Table1[[#This Row],[Total in the game]]/SUM(Table1[Total in the game]))*100,1)</f>
        <v>1.2</v>
      </c>
    </row>
    <row r="72" spans="4:21" x14ac:dyDescent="0.25">
      <c r="D72" s="79" t="s">
        <v>116</v>
      </c>
      <c r="E72" s="79" t="s">
        <v>45</v>
      </c>
      <c r="F72" s="79" t="s">
        <v>39</v>
      </c>
      <c r="G72" s="114">
        <v>340</v>
      </c>
      <c r="H72" s="114">
        <v>340</v>
      </c>
      <c r="I72" s="120">
        <v>5</v>
      </c>
      <c r="J72" s="104">
        <v>263</v>
      </c>
      <c r="K72" s="104">
        <v>5</v>
      </c>
      <c r="L72" s="104">
        <v>5</v>
      </c>
      <c r="M72" s="104">
        <v>21</v>
      </c>
      <c r="N72" s="116">
        <f>COUNTIF(Table7[Spawner],Table1[[#This Row],[Spawner Prefab]])</f>
        <v>14</v>
      </c>
      <c r="O72" s="107">
        <f>ROUND((Table1[[#This Row],[Total in "Village" scene]]/SUM(Table1[Total in "Village" scene]))*100,1)</f>
        <v>0.6</v>
      </c>
      <c r="P72" s="122">
        <f>COUNTIF(Table15[Spawner],Table1[[#This Row],[Spawner Prefab]])</f>
        <v>5</v>
      </c>
      <c r="Q72" s="111">
        <f>ROUND((Table1[[#This Row],[Total in "Castle" scene]]/SUM(Table1[Total in "Castle" scene]))*100,1)</f>
        <v>0.3</v>
      </c>
      <c r="R72" s="117">
        <f>COUNTIF(Table20[Spawner],Table1[[#This Row],[Spawner Prefab]])</f>
        <v>9</v>
      </c>
      <c r="S72" s="108">
        <f>ROUND((Table1[[#This Row],[Total in "Dark" scene]]/SUM(Table1[Total in "Dark" scene]))*100,1)</f>
        <v>1.3</v>
      </c>
      <c r="T72" s="123">
        <f>Table1[[#This Row],[Total in "Village" scene]]+Table1[[#This Row],[Total in "Castle" scene]]+Table1[[#This Row],[Total in "Dark" scene]]</f>
        <v>28</v>
      </c>
      <c r="U72" s="110">
        <f>ROUND((Table1[[#This Row],[Total in the game]]/SUM(Table1[Total in the game]))*100,1)</f>
        <v>0.5</v>
      </c>
    </row>
    <row r="73" spans="4:21" x14ac:dyDescent="0.25">
      <c r="D73" s="79" t="s">
        <v>373</v>
      </c>
      <c r="E73" s="79" t="s">
        <v>608</v>
      </c>
      <c r="F73" s="79" t="s">
        <v>609</v>
      </c>
      <c r="G73" s="114">
        <v>210</v>
      </c>
      <c r="H73" s="114">
        <v>210</v>
      </c>
      <c r="I73" s="120">
        <v>10</v>
      </c>
      <c r="J73" s="104">
        <v>83</v>
      </c>
      <c r="K73" s="104">
        <v>1</v>
      </c>
      <c r="L73" s="104">
        <v>1</v>
      </c>
      <c r="M73" s="104" t="s">
        <v>9</v>
      </c>
      <c r="N73" s="116">
        <f>COUNTIF(Table7[Spawner],Table1[[#This Row],[Spawner Prefab]])</f>
        <v>6</v>
      </c>
      <c r="O73" s="107">
        <f>ROUND((Table1[[#This Row],[Total in "Village" scene]]/SUM(Table1[Total in "Village" scene]))*100,1)</f>
        <v>0.2</v>
      </c>
      <c r="P73" s="122">
        <f>COUNTIF(Table15[Spawner],Table1[[#This Row],[Spawner Prefab]])</f>
        <v>0</v>
      </c>
      <c r="Q73" s="111">
        <f>ROUND((Table1[[#This Row],[Total in "Castle" scene]]/SUM(Table1[Total in "Castle" scene]))*100,1)</f>
        <v>0</v>
      </c>
      <c r="R73" s="117">
        <f>COUNTIF(Table20[Spawner],Table1[[#This Row],[Spawner Prefab]])</f>
        <v>0</v>
      </c>
      <c r="S73" s="108">
        <f>ROUND((Table1[[#This Row],[Total in "Dark" scene]]/SUM(Table1[Total in "Dark" scene]))*100,1)</f>
        <v>0</v>
      </c>
      <c r="T73" s="123">
        <f>Table1[[#This Row],[Total in "Village" scene]]+Table1[[#This Row],[Total in "Castle" scene]]+Table1[[#This Row],[Total in "Dark" scene]]</f>
        <v>6</v>
      </c>
      <c r="U73" s="110">
        <f>ROUND((Table1[[#This Row],[Total in the game]]/SUM(Table1[Total in the game]))*100,1)</f>
        <v>0.1</v>
      </c>
    </row>
    <row r="74" spans="4:21" x14ac:dyDescent="0.25">
      <c r="D74" s="79" t="s">
        <v>373</v>
      </c>
      <c r="E74" s="79" t="s">
        <v>278</v>
      </c>
      <c r="F74" s="79" t="s">
        <v>287</v>
      </c>
      <c r="G74" s="114">
        <v>210</v>
      </c>
      <c r="H74" s="114">
        <v>210</v>
      </c>
      <c r="I74" s="120">
        <v>10</v>
      </c>
      <c r="J74" s="104">
        <v>83</v>
      </c>
      <c r="K74" s="104">
        <v>1</v>
      </c>
      <c r="L74" s="104">
        <v>1</v>
      </c>
      <c r="M74" s="104" t="s">
        <v>9</v>
      </c>
      <c r="N74" s="116">
        <f>COUNTIF(Table7[Spawner],Table1[[#This Row],[Spawner Prefab]])</f>
        <v>3</v>
      </c>
      <c r="O74" s="107">
        <f>ROUND((Table1[[#This Row],[Total in "Village" scene]]/SUM(Table1[Total in "Village" scene]))*100,1)</f>
        <v>0.1</v>
      </c>
      <c r="P74" s="122">
        <f>COUNTIF(Table15[Spawner],Table1[[#This Row],[Spawner Prefab]])</f>
        <v>0</v>
      </c>
      <c r="Q74" s="111">
        <f>ROUND((Table1[[#This Row],[Total in "Castle" scene]]/SUM(Table1[Total in "Castle" scene]))*100,1)</f>
        <v>0</v>
      </c>
      <c r="R74" s="117">
        <f>COUNTIF(Table20[Spawner],Table1[[#This Row],[Spawner Prefab]])</f>
        <v>0</v>
      </c>
      <c r="S74" s="108">
        <f>ROUND((Table1[[#This Row],[Total in "Dark" scene]]/SUM(Table1[Total in "Dark" scene]))*100,1)</f>
        <v>0</v>
      </c>
      <c r="T74" s="123">
        <f>Table1[[#This Row],[Total in "Village" scene]]+Table1[[#This Row],[Total in "Castle" scene]]+Table1[[#This Row],[Total in "Dark" scene]]</f>
        <v>3</v>
      </c>
      <c r="U74" s="110">
        <f>ROUND((Table1[[#This Row],[Total in the game]]/SUM(Table1[Total in the game]))*100,1)</f>
        <v>0.1</v>
      </c>
    </row>
    <row r="75" spans="4:21" x14ac:dyDescent="0.25">
      <c r="D75" s="79" t="s">
        <v>507</v>
      </c>
      <c r="E75" s="79" t="s">
        <v>505</v>
      </c>
      <c r="F75" s="79" t="s">
        <v>508</v>
      </c>
      <c r="G75" s="114">
        <v>300</v>
      </c>
      <c r="H75" s="114">
        <v>300</v>
      </c>
      <c r="I75" s="120">
        <v>200</v>
      </c>
      <c r="J75" s="104">
        <v>83</v>
      </c>
      <c r="K75" s="104">
        <v>1</v>
      </c>
      <c r="L75" s="104">
        <v>1</v>
      </c>
      <c r="M75" s="104">
        <v>25</v>
      </c>
      <c r="N75" s="116">
        <f>COUNTIF(Table7[Spawner],Table1[[#This Row],[Spawner Prefab]])</f>
        <v>1</v>
      </c>
      <c r="O75" s="107">
        <f>ROUND((Table1[[#This Row],[Total in "Village" scene]]/SUM(Table1[Total in "Village" scene]))*100,1)</f>
        <v>0</v>
      </c>
      <c r="P75" s="122">
        <f>COUNTIF(Table15[Spawner],Table1[[#This Row],[Spawner Prefab]])</f>
        <v>3</v>
      </c>
      <c r="Q75" s="111">
        <f>ROUND((Table1[[#This Row],[Total in "Castle" scene]]/SUM(Table1[Total in "Castle" scene]))*100,1)</f>
        <v>0.2</v>
      </c>
      <c r="R75" s="117">
        <f>COUNTIF(Table20[Spawner],Table1[[#This Row],[Spawner Prefab]])</f>
        <v>0</v>
      </c>
      <c r="S75" s="108">
        <f>ROUND((Table1[[#This Row],[Total in "Dark" scene]]/SUM(Table1[Total in "Dark" scene]))*100,1)</f>
        <v>0</v>
      </c>
      <c r="T75" s="123">
        <f>Table1[[#This Row],[Total in "Village" scene]]+Table1[[#This Row],[Total in "Castle" scene]]+Table1[[#This Row],[Total in "Dark" scene]]</f>
        <v>4</v>
      </c>
      <c r="U75" s="110">
        <f>ROUND((Table1[[#This Row],[Total in the game]]/SUM(Table1[Total in the game]))*100,1)</f>
        <v>0.1</v>
      </c>
    </row>
    <row r="76" spans="4:21" x14ac:dyDescent="0.25">
      <c r="D76" s="79" t="s">
        <v>86</v>
      </c>
      <c r="E76" s="79" t="s">
        <v>129</v>
      </c>
      <c r="F76" s="79" t="s">
        <v>22</v>
      </c>
      <c r="G76" s="114">
        <v>500</v>
      </c>
      <c r="H76" s="114">
        <v>500</v>
      </c>
      <c r="I76" s="120">
        <v>0</v>
      </c>
      <c r="J76" s="104">
        <v>75</v>
      </c>
      <c r="K76" s="104">
        <v>0</v>
      </c>
      <c r="L76" s="104">
        <v>0</v>
      </c>
      <c r="M76" s="104" t="s">
        <v>9</v>
      </c>
      <c r="N76" s="116">
        <f>COUNTIF(Table7[Spawner],Table1[[#This Row],[Spawner Prefab]])</f>
        <v>21</v>
      </c>
      <c r="O76" s="107">
        <f>ROUND((Table1[[#This Row],[Total in "Village" scene]]/SUM(Table1[Total in "Village" scene]))*100,1)</f>
        <v>0.8</v>
      </c>
      <c r="P76" s="122">
        <f>COUNTIF(Table15[Spawner],Table1[[#This Row],[Spawner Prefab]])</f>
        <v>38</v>
      </c>
      <c r="Q76" s="111">
        <f>ROUND((Table1[[#This Row],[Total in "Castle" scene]]/SUM(Table1[Total in "Castle" scene]))*100,1)</f>
        <v>2</v>
      </c>
      <c r="R76" s="117">
        <f>COUNTIF(Table20[Spawner],Table1[[#This Row],[Spawner Prefab]])</f>
        <v>23</v>
      </c>
      <c r="S76" s="108">
        <f>ROUND((Table1[[#This Row],[Total in "Dark" scene]]/SUM(Table1[Total in "Dark" scene]))*100,1)</f>
        <v>3.4</v>
      </c>
      <c r="T76" s="123">
        <f>Table1[[#This Row],[Total in "Village" scene]]+Table1[[#This Row],[Total in "Castle" scene]]+Table1[[#This Row],[Total in "Dark" scene]]</f>
        <v>82</v>
      </c>
      <c r="U76" s="110">
        <f>ROUND((Table1[[#This Row],[Total in the game]]/SUM(Table1[Total in the game]))*100,1)</f>
        <v>1.6</v>
      </c>
    </row>
    <row r="77" spans="4:21" x14ac:dyDescent="0.25">
      <c r="D77" s="79" t="s">
        <v>605</v>
      </c>
      <c r="E77" s="79" t="s">
        <v>606</v>
      </c>
      <c r="F77" s="79" t="s">
        <v>607</v>
      </c>
      <c r="G77" s="114">
        <v>500</v>
      </c>
      <c r="H77" s="114">
        <v>500</v>
      </c>
      <c r="I77" s="120">
        <v>0</v>
      </c>
      <c r="J77" s="104">
        <v>25</v>
      </c>
      <c r="K77" s="104">
        <v>0</v>
      </c>
      <c r="L77" s="104">
        <v>0</v>
      </c>
      <c r="M77" s="104" t="s">
        <v>9</v>
      </c>
      <c r="N77" s="116">
        <f>COUNTIF(Table7[Spawner],Table1[[#This Row],[Spawner Prefab]])</f>
        <v>52</v>
      </c>
      <c r="O77" s="107">
        <f>ROUND((Table1[[#This Row],[Total in "Village" scene]]/SUM(Table1[Total in "Village" scene]))*100,1)</f>
        <v>2.1</v>
      </c>
      <c r="P77" s="122">
        <f>COUNTIF(Table15[Spawner],Table1[[#This Row],[Spawner Prefab]])</f>
        <v>59</v>
      </c>
      <c r="Q77" s="111">
        <f>ROUND((Table1[[#This Row],[Total in "Castle" scene]]/SUM(Table1[Total in "Castle" scene]))*100,1)</f>
        <v>3</v>
      </c>
      <c r="R77" s="117">
        <f>COUNTIF(Table20[Spawner],Table1[[#This Row],[Spawner Prefab]])</f>
        <v>16</v>
      </c>
      <c r="S77" s="108">
        <f>ROUND((Table1[[#This Row],[Total in "Dark" scene]]/SUM(Table1[Total in "Dark" scene]))*100,1)</f>
        <v>2.4</v>
      </c>
      <c r="T77" s="123">
        <f>Table1[[#This Row],[Total in "Village" scene]]+Table1[[#This Row],[Total in "Castle" scene]]+Table1[[#This Row],[Total in "Dark" scene]]</f>
        <v>127</v>
      </c>
      <c r="U77" s="110">
        <f>ROUND((Table1[[#This Row],[Total in the game]]/SUM(Table1[Total in the game]))*100,1)</f>
        <v>2.5</v>
      </c>
    </row>
    <row r="78" spans="4:21" x14ac:dyDescent="0.25">
      <c r="D78" s="79" t="s">
        <v>439</v>
      </c>
      <c r="E78" s="79" t="s">
        <v>440</v>
      </c>
      <c r="F78" s="79" t="s">
        <v>548</v>
      </c>
      <c r="G78" s="114">
        <v>200</v>
      </c>
      <c r="H78" s="114">
        <v>200</v>
      </c>
      <c r="I78" s="120">
        <v>20</v>
      </c>
      <c r="J78" s="104">
        <v>50</v>
      </c>
      <c r="K78" s="104">
        <v>0</v>
      </c>
      <c r="L78" s="104">
        <v>0</v>
      </c>
      <c r="M78" s="104" t="s">
        <v>9</v>
      </c>
      <c r="N78" s="116">
        <f>COUNTIF(Table7[Spawner],Table1[[#This Row],[Spawner Prefab]])</f>
        <v>6</v>
      </c>
      <c r="O78" s="107">
        <f>ROUND((Table1[[#This Row],[Total in "Village" scene]]/SUM(Table1[Total in "Village" scene]))*100,1)</f>
        <v>0.2</v>
      </c>
      <c r="P78" s="122">
        <f>COUNTIF(Table15[Spawner],Table1[[#This Row],[Spawner Prefab]])</f>
        <v>0</v>
      </c>
      <c r="Q78" s="111">
        <f>ROUND((Table1[[#This Row],[Total in "Castle" scene]]/SUM(Table1[Total in "Castle" scene]))*100,1)</f>
        <v>0</v>
      </c>
      <c r="R78" s="117">
        <f>COUNTIF(Table20[Spawner],Table1[[#This Row],[Spawner Prefab]])</f>
        <v>11</v>
      </c>
      <c r="S78" s="108">
        <f>ROUND((Table1[[#This Row],[Total in "Dark" scene]]/SUM(Table1[Total in "Dark" scene]))*100,1)</f>
        <v>1.6</v>
      </c>
      <c r="T78" s="123">
        <f>Table1[[#This Row],[Total in "Village" scene]]+Table1[[#This Row],[Total in "Castle" scene]]+Table1[[#This Row],[Total in "Dark" scene]]</f>
        <v>17</v>
      </c>
      <c r="U78" s="110">
        <f>ROUND((Table1[[#This Row],[Total in the game]]/SUM(Table1[Total in the game]))*100,1)</f>
        <v>0.3</v>
      </c>
    </row>
    <row r="79" spans="4:21" x14ac:dyDescent="0.25">
      <c r="D79" s="79" t="s">
        <v>439</v>
      </c>
      <c r="E79" s="79" t="s">
        <v>611</v>
      </c>
      <c r="F79" s="79" t="s">
        <v>548</v>
      </c>
      <c r="G79" s="114">
        <v>200</v>
      </c>
      <c r="H79" s="114">
        <v>200</v>
      </c>
      <c r="I79" s="120">
        <v>20</v>
      </c>
      <c r="J79" s="104">
        <v>50</v>
      </c>
      <c r="K79" s="104">
        <v>0</v>
      </c>
      <c r="L79" s="104">
        <v>0</v>
      </c>
      <c r="M79" s="104" t="s">
        <v>9</v>
      </c>
      <c r="N79" s="116">
        <f>COUNTIF(Table7[Spawner],Table1[[#This Row],[Spawner Prefab]])</f>
        <v>0</v>
      </c>
      <c r="O79" s="107">
        <f>ROUND((Table1[[#This Row],[Total in "Village" scene]]/SUM(Table1[Total in "Village" scene]))*100,1)</f>
        <v>0</v>
      </c>
      <c r="P79" s="122">
        <f>COUNTIF(Table15[Spawner],Table1[[#This Row],[Spawner Prefab]])</f>
        <v>0</v>
      </c>
      <c r="Q79" s="111">
        <f>ROUND((Table1[[#This Row],[Total in "Castle" scene]]/SUM(Table1[Total in "Castle" scene]))*100,1)</f>
        <v>0</v>
      </c>
      <c r="R79" s="117">
        <f>COUNTIF(Table20[Spawner],Table1[[#This Row],[Spawner Prefab]])</f>
        <v>15</v>
      </c>
      <c r="S79" s="108">
        <f>ROUND((Table1[[#This Row],[Total in "Dark" scene]]/SUM(Table1[Total in "Dark" scene]))*100,1)</f>
        <v>2.2000000000000002</v>
      </c>
      <c r="T79" s="123">
        <f>Table1[[#This Row],[Total in "Village" scene]]+Table1[[#This Row],[Total in "Castle" scene]]+Table1[[#This Row],[Total in "Dark" scene]]</f>
        <v>15</v>
      </c>
      <c r="U79" s="110">
        <f>ROUND((Table1[[#This Row],[Total in the game]]/SUM(Table1[Total in the game]))*100,1)</f>
        <v>0.3</v>
      </c>
    </row>
    <row r="80" spans="4:21" x14ac:dyDescent="0.25">
      <c r="D80" s="79" t="s">
        <v>587</v>
      </c>
      <c r="E80" s="79" t="s">
        <v>588</v>
      </c>
      <c r="F80" s="79" t="s">
        <v>589</v>
      </c>
      <c r="G80" s="114">
        <v>200</v>
      </c>
      <c r="H80" s="114">
        <v>200</v>
      </c>
      <c r="I80" s="120">
        <v>15</v>
      </c>
      <c r="J80" s="104">
        <v>48</v>
      </c>
      <c r="K80" s="104">
        <v>3</v>
      </c>
      <c r="L80" s="104">
        <v>3</v>
      </c>
      <c r="M80" s="104" t="s">
        <v>9</v>
      </c>
      <c r="N80" s="116">
        <f>COUNTIF(Table7[Spawner],Table1[[#This Row],[Spawner Prefab]])</f>
        <v>0</v>
      </c>
      <c r="O80" s="107">
        <f>ROUND((Table1[[#This Row],[Total in "Village" scene]]/SUM(Table1[Total in "Village" scene]))*100,1)</f>
        <v>0</v>
      </c>
      <c r="P80" s="122">
        <f>COUNTIF(Table15[Spawner],Table1[[#This Row],[Spawner Prefab]])</f>
        <v>0</v>
      </c>
      <c r="Q80" s="111">
        <f>ROUND((Table1[[#This Row],[Total in "Castle" scene]]/SUM(Table1[Total in "Castle" scene]))*100,1)</f>
        <v>0</v>
      </c>
      <c r="R80" s="117">
        <f>COUNTIF(Table20[Spawner],Table1[[#This Row],[Spawner Prefab]])</f>
        <v>0</v>
      </c>
      <c r="S80" s="108">
        <f>ROUND((Table1[[#This Row],[Total in "Dark" scene]]/SUM(Table1[Total in "Dark" scene]))*100,1)</f>
        <v>0</v>
      </c>
      <c r="T80" s="123">
        <f>Table1[[#This Row],[Total in "Village" scene]]+Table1[[#This Row],[Total in "Castle" scene]]+Table1[[#This Row],[Total in "Dark" scene]]</f>
        <v>0</v>
      </c>
      <c r="U80" s="110">
        <f>ROUND((Table1[[#This Row],[Total in the game]]/SUM(Table1[Total in the game]))*100,1)</f>
        <v>0</v>
      </c>
    </row>
    <row r="81" spans="4:21" x14ac:dyDescent="0.25">
      <c r="D81" s="79" t="s">
        <v>590</v>
      </c>
      <c r="E81" s="79" t="s">
        <v>642</v>
      </c>
      <c r="F81" s="79" t="s">
        <v>643</v>
      </c>
      <c r="G81" s="114">
        <v>120</v>
      </c>
      <c r="H81" s="114">
        <v>120</v>
      </c>
      <c r="I81" s="120">
        <v>50</v>
      </c>
      <c r="J81" s="104">
        <v>95</v>
      </c>
      <c r="K81" s="104">
        <v>3</v>
      </c>
      <c r="L81" s="104">
        <v>3</v>
      </c>
      <c r="M81" s="104" t="s">
        <v>9</v>
      </c>
      <c r="N81" s="116">
        <f>COUNTIF(Table7[Spawner],Table1[[#This Row],[Spawner Prefab]])</f>
        <v>0</v>
      </c>
      <c r="O81" s="107">
        <f>ROUND((Table1[[#This Row],[Total in "Village" scene]]/SUM(Table1[Total in "Village" scene]))*100,1)</f>
        <v>0</v>
      </c>
      <c r="P81" s="122">
        <f>COUNTIF(Table15[Spawner],Table1[[#This Row],[Spawner Prefab]])</f>
        <v>0</v>
      </c>
      <c r="Q81" s="111">
        <f>ROUND((Table1[[#This Row],[Total in "Castle" scene]]/SUM(Table1[Total in "Castle" scene]))*100,1)</f>
        <v>0</v>
      </c>
      <c r="R81" s="117">
        <f>COUNTIF(Table20[Spawner],Table1[[#This Row],[Spawner Prefab]])</f>
        <v>3</v>
      </c>
      <c r="S81" s="108">
        <f>ROUND((Table1[[#This Row],[Total in "Dark" scene]]/SUM(Table1[Total in "Dark" scene]))*100,1)</f>
        <v>0.4</v>
      </c>
      <c r="T81" s="123">
        <f>Table1[[#This Row],[Total in "Village" scene]]+Table1[[#This Row],[Total in "Castle" scene]]+Table1[[#This Row],[Total in "Dark" scene]]</f>
        <v>3</v>
      </c>
      <c r="U81" s="110">
        <f>ROUND((Table1[[#This Row],[Total in the game]]/SUM(Table1[Total in the game]))*100,1)</f>
        <v>0.1</v>
      </c>
    </row>
    <row r="82" spans="4:21" x14ac:dyDescent="0.25">
      <c r="D82" s="79" t="s">
        <v>509</v>
      </c>
      <c r="E82" s="79" t="s">
        <v>478</v>
      </c>
      <c r="F82" s="79" t="s">
        <v>479</v>
      </c>
      <c r="G82" s="114">
        <v>310</v>
      </c>
      <c r="H82" s="114">
        <v>310</v>
      </c>
      <c r="I82" s="120">
        <v>400</v>
      </c>
      <c r="J82" s="104">
        <v>83</v>
      </c>
      <c r="K82" s="104">
        <v>1</v>
      </c>
      <c r="L82" s="104">
        <v>2</v>
      </c>
      <c r="M82" s="104">
        <v>60</v>
      </c>
      <c r="N82" s="116">
        <f>COUNTIF(Table7[Spawner],Table1[[#This Row],[Spawner Prefab]])</f>
        <v>0</v>
      </c>
      <c r="O82" s="107">
        <f>ROUND((Table1[[#This Row],[Total in "Village" scene]]/SUM(Table1[Total in "Village" scene]))*100,1)</f>
        <v>0</v>
      </c>
      <c r="P82" s="122">
        <f>COUNTIF(Table15[Spawner],Table1[[#This Row],[Spawner Prefab]])</f>
        <v>15</v>
      </c>
      <c r="Q82" s="111">
        <f>ROUND((Table1[[#This Row],[Total in "Castle" scene]]/SUM(Table1[Total in "Castle" scene]))*100,1)</f>
        <v>0.8</v>
      </c>
      <c r="R82" s="117">
        <f>COUNTIF(Table20[Spawner],Table1[[#This Row],[Spawner Prefab]])</f>
        <v>0</v>
      </c>
      <c r="S82" s="108">
        <f>ROUND((Table1[[#This Row],[Total in "Dark" scene]]/SUM(Table1[Total in "Dark" scene]))*100,1)</f>
        <v>0</v>
      </c>
      <c r="T82" s="123">
        <f>Table1[[#This Row],[Total in "Village" scene]]+Table1[[#This Row],[Total in "Castle" scene]]+Table1[[#This Row],[Total in "Dark" scene]]</f>
        <v>15</v>
      </c>
      <c r="U82" s="110">
        <f>ROUND((Table1[[#This Row],[Total in the game]]/SUM(Table1[Total in the game]))*100,1)</f>
        <v>0.3</v>
      </c>
    </row>
    <row r="83" spans="4:21" x14ac:dyDescent="0.25">
      <c r="D83" s="79" t="s">
        <v>117</v>
      </c>
      <c r="E83" s="79" t="s">
        <v>49</v>
      </c>
      <c r="F83" s="79" t="s">
        <v>29</v>
      </c>
      <c r="G83" s="114">
        <v>180</v>
      </c>
      <c r="H83" s="114">
        <v>180</v>
      </c>
      <c r="I83" s="120">
        <v>20</v>
      </c>
      <c r="J83" s="104">
        <v>25</v>
      </c>
      <c r="K83" s="104">
        <v>0</v>
      </c>
      <c r="L83" s="104">
        <v>0</v>
      </c>
      <c r="M83" s="104">
        <v>25</v>
      </c>
      <c r="N83" s="116">
        <f>COUNTIF(Table7[Spawner],Table1[[#This Row],[Spawner Prefab]])</f>
        <v>20</v>
      </c>
      <c r="O83" s="107">
        <f>ROUND((Table1[[#This Row],[Total in "Village" scene]]/SUM(Table1[Total in "Village" scene]))*100,1)</f>
        <v>0.8</v>
      </c>
      <c r="P83" s="122">
        <f>COUNTIF(Table15[Spawner],Table1[[#This Row],[Spawner Prefab]])</f>
        <v>7</v>
      </c>
      <c r="Q83" s="111">
        <f>ROUND((Table1[[#This Row],[Total in "Castle" scene]]/SUM(Table1[Total in "Castle" scene]))*100,1)</f>
        <v>0.4</v>
      </c>
      <c r="R83" s="117">
        <f>COUNTIF(Table20[Spawner],Table1[[#This Row],[Spawner Prefab]])</f>
        <v>0</v>
      </c>
      <c r="S83" s="108">
        <f>ROUND((Table1[[#This Row],[Total in "Dark" scene]]/SUM(Table1[Total in "Dark" scene]))*100,1)</f>
        <v>0</v>
      </c>
      <c r="T83" s="123">
        <f>Table1[[#This Row],[Total in "Village" scene]]+Table1[[#This Row],[Total in "Castle" scene]]+Table1[[#This Row],[Total in "Dark" scene]]</f>
        <v>27</v>
      </c>
      <c r="U83" s="110">
        <f>ROUND((Table1[[#This Row],[Total in the game]]/SUM(Table1[Total in the game]))*100,1)</f>
        <v>0.5</v>
      </c>
    </row>
    <row r="84" spans="4:21" x14ac:dyDescent="0.25">
      <c r="D84" s="79" t="s">
        <v>76</v>
      </c>
      <c r="E84" s="79" t="s">
        <v>19</v>
      </c>
      <c r="F84" s="79" t="s">
        <v>18</v>
      </c>
      <c r="G84" s="114">
        <v>220</v>
      </c>
      <c r="H84" s="114">
        <v>220</v>
      </c>
      <c r="I84" s="120">
        <v>25</v>
      </c>
      <c r="J84" s="104">
        <v>83</v>
      </c>
      <c r="K84" s="104">
        <v>1</v>
      </c>
      <c r="L84" s="104">
        <v>1</v>
      </c>
      <c r="M84" s="104" t="s">
        <v>9</v>
      </c>
      <c r="N84" s="116">
        <f>COUNTIF(Table7[Spawner],Table1[[#This Row],[Spawner Prefab]])</f>
        <v>6</v>
      </c>
      <c r="O84" s="107">
        <f>ROUND((Table1[[#This Row],[Total in "Village" scene]]/SUM(Table1[Total in "Village" scene]))*100,1)</f>
        <v>0.2</v>
      </c>
      <c r="P84" s="122">
        <f>COUNTIF(Table15[Spawner],Table1[[#This Row],[Spawner Prefab]])</f>
        <v>6</v>
      </c>
      <c r="Q84" s="111">
        <f>ROUND((Table1[[#This Row],[Total in "Castle" scene]]/SUM(Table1[Total in "Castle" scene]))*100,1)</f>
        <v>0.3</v>
      </c>
      <c r="R84" s="117">
        <f>COUNTIF(Table20[Spawner],Table1[[#This Row],[Spawner Prefab]])</f>
        <v>0</v>
      </c>
      <c r="S84" s="108">
        <f>ROUND((Table1[[#This Row],[Total in "Dark" scene]]/SUM(Table1[Total in "Dark" scene]))*100,1)</f>
        <v>0</v>
      </c>
      <c r="T84" s="123">
        <f>Table1[[#This Row],[Total in "Village" scene]]+Table1[[#This Row],[Total in "Castle" scene]]+Table1[[#This Row],[Total in "Dark" scene]]</f>
        <v>12</v>
      </c>
      <c r="U84" s="110">
        <f>ROUND((Table1[[#This Row],[Total in the game]]/SUM(Table1[Total in the game]))*100,1)</f>
        <v>0.2</v>
      </c>
    </row>
    <row r="85" spans="4:21" x14ac:dyDescent="0.25">
      <c r="D85" s="79" t="s">
        <v>76</v>
      </c>
      <c r="E85" s="79" t="s">
        <v>17</v>
      </c>
      <c r="F85" s="79" t="s">
        <v>7</v>
      </c>
      <c r="G85" s="114">
        <v>220</v>
      </c>
      <c r="H85" s="114">
        <v>220</v>
      </c>
      <c r="I85" s="120">
        <v>25</v>
      </c>
      <c r="J85" s="104">
        <v>83</v>
      </c>
      <c r="K85" s="104">
        <v>1</v>
      </c>
      <c r="L85" s="104">
        <v>1</v>
      </c>
      <c r="M85" s="104" t="s">
        <v>9</v>
      </c>
      <c r="N85" s="116">
        <f>COUNTIF(Table7[Spawner],Table1[[#This Row],[Spawner Prefab]])</f>
        <v>4</v>
      </c>
      <c r="O85" s="107">
        <f>ROUND((Table1[[#This Row],[Total in "Village" scene]]/SUM(Table1[Total in "Village" scene]))*100,1)</f>
        <v>0.2</v>
      </c>
      <c r="P85" s="122">
        <f>COUNTIF(Table15[Spawner],Table1[[#This Row],[Spawner Prefab]])</f>
        <v>0</v>
      </c>
      <c r="Q85" s="111">
        <f>ROUND((Table1[[#This Row],[Total in "Castle" scene]]/SUM(Table1[Total in "Castle" scene]))*100,1)</f>
        <v>0</v>
      </c>
      <c r="R85" s="117">
        <f>COUNTIF(Table20[Spawner],Table1[[#This Row],[Spawner Prefab]])</f>
        <v>0</v>
      </c>
      <c r="S85" s="108">
        <f>ROUND((Table1[[#This Row],[Total in "Dark" scene]]/SUM(Table1[Total in "Dark" scene]))*100,1)</f>
        <v>0</v>
      </c>
      <c r="T85" s="123">
        <f>Table1[[#This Row],[Total in "Village" scene]]+Table1[[#This Row],[Total in "Castle" scene]]+Table1[[#This Row],[Total in "Dark" scene]]</f>
        <v>4</v>
      </c>
      <c r="U85" s="110">
        <f>ROUND((Table1[[#This Row],[Total in the game]]/SUM(Table1[Total in the game]))*100,1)</f>
        <v>0.1</v>
      </c>
    </row>
    <row r="86" spans="4:21" x14ac:dyDescent="0.25">
      <c r="D86" s="79" t="s">
        <v>88</v>
      </c>
      <c r="E86" s="79" t="s">
        <v>26</v>
      </c>
      <c r="F86" s="79" t="s">
        <v>24</v>
      </c>
      <c r="G86" s="114">
        <v>200</v>
      </c>
      <c r="H86" s="114">
        <v>200</v>
      </c>
      <c r="I86" s="120">
        <v>32</v>
      </c>
      <c r="J86" s="104">
        <v>75</v>
      </c>
      <c r="K86" s="104">
        <v>0</v>
      </c>
      <c r="L86" s="104">
        <v>0</v>
      </c>
      <c r="M86" s="104">
        <v>40</v>
      </c>
      <c r="N86" s="116">
        <f>COUNTIF(Table7[Spawner],Table1[[#This Row],[Spawner Prefab]])</f>
        <v>18</v>
      </c>
      <c r="O86" s="107">
        <f>ROUND((Table1[[#This Row],[Total in "Village" scene]]/SUM(Table1[Total in "Village" scene]))*100,1)</f>
        <v>0.7</v>
      </c>
      <c r="P86" s="122">
        <f>COUNTIF(Table15[Spawner],Table1[[#This Row],[Spawner Prefab]])</f>
        <v>30</v>
      </c>
      <c r="Q86" s="111">
        <f>ROUND((Table1[[#This Row],[Total in "Castle" scene]]/SUM(Table1[Total in "Castle" scene]))*100,1)</f>
        <v>1.5</v>
      </c>
      <c r="R86" s="117">
        <f>COUNTIF(Table20[Spawner],Table1[[#This Row],[Spawner Prefab]])</f>
        <v>0</v>
      </c>
      <c r="S86" s="108">
        <f>ROUND((Table1[[#This Row],[Total in "Dark" scene]]/SUM(Table1[Total in "Dark" scene]))*100,1)</f>
        <v>0</v>
      </c>
      <c r="T86" s="123">
        <f>Table1[[#This Row],[Total in "Village" scene]]+Table1[[#This Row],[Total in "Castle" scene]]+Table1[[#This Row],[Total in "Dark" scene]]</f>
        <v>48</v>
      </c>
      <c r="U86" s="110">
        <f>ROUND((Table1[[#This Row],[Total in the game]]/SUM(Table1[Total in the game]))*100,1)</f>
        <v>0.9</v>
      </c>
    </row>
    <row r="87" spans="4:21" x14ac:dyDescent="0.25">
      <c r="D87" s="79" t="s">
        <v>88</v>
      </c>
      <c r="E87" s="79" t="s">
        <v>574</v>
      </c>
      <c r="F87" s="79" t="s">
        <v>575</v>
      </c>
      <c r="G87" s="114">
        <v>200</v>
      </c>
      <c r="H87" s="114">
        <v>200</v>
      </c>
      <c r="I87" s="120">
        <v>32</v>
      </c>
      <c r="J87" s="104">
        <v>75</v>
      </c>
      <c r="K87" s="104">
        <v>0</v>
      </c>
      <c r="L87" s="104">
        <v>0</v>
      </c>
      <c r="M87" s="104">
        <v>24</v>
      </c>
      <c r="N87" s="116">
        <f>COUNTIF(Table7[Spawner],Table1[[#This Row],[Spawner Prefab]])</f>
        <v>4</v>
      </c>
      <c r="O87" s="107">
        <f>ROUND((Table1[[#This Row],[Total in "Village" scene]]/SUM(Table1[Total in "Village" scene]))*100,1)</f>
        <v>0.2</v>
      </c>
      <c r="P87" s="122">
        <f>COUNTIF(Table15[Spawner],Table1[[#This Row],[Spawner Prefab]])</f>
        <v>0</v>
      </c>
      <c r="Q87" s="111">
        <f>ROUND((Table1[[#This Row],[Total in "Castle" scene]]/SUM(Table1[Total in "Castle" scene]))*100,1)</f>
        <v>0</v>
      </c>
      <c r="R87" s="117">
        <f>COUNTIF(Table20[Spawner],Table1[[#This Row],[Spawner Prefab]])</f>
        <v>0</v>
      </c>
      <c r="S87" s="108">
        <f>ROUND((Table1[[#This Row],[Total in "Dark" scene]]/SUM(Table1[Total in "Dark" scene]))*100,1)</f>
        <v>0</v>
      </c>
      <c r="T87" s="123">
        <f>Table1[[#This Row],[Total in "Village" scene]]+Table1[[#This Row],[Total in "Castle" scene]]+Table1[[#This Row],[Total in "Dark" scene]]</f>
        <v>4</v>
      </c>
      <c r="U87" s="110">
        <f>ROUND((Table1[[#This Row],[Total in the game]]/SUM(Table1[Total in the game]))*100,1)</f>
        <v>0.1</v>
      </c>
    </row>
    <row r="88" spans="4:21" x14ac:dyDescent="0.25">
      <c r="D88" s="79" t="s">
        <v>118</v>
      </c>
      <c r="E88" s="79" t="s">
        <v>130</v>
      </c>
      <c r="F88" s="79" t="s">
        <v>30</v>
      </c>
      <c r="G88" s="114">
        <v>170</v>
      </c>
      <c r="H88" s="114">
        <v>170</v>
      </c>
      <c r="I88" s="120">
        <v>10</v>
      </c>
      <c r="J88" s="104">
        <v>70</v>
      </c>
      <c r="K88" s="104">
        <v>2</v>
      </c>
      <c r="L88" s="104">
        <v>2</v>
      </c>
      <c r="M88" s="104">
        <v>5</v>
      </c>
      <c r="N88" s="116">
        <f>COUNTIF(Table7[Spawner],Table1[[#This Row],[Spawner Prefab]])</f>
        <v>39</v>
      </c>
      <c r="O88" s="107">
        <f>ROUND((Table1[[#This Row],[Total in "Village" scene]]/SUM(Table1[Total in "Village" scene]))*100,1)</f>
        <v>1.6</v>
      </c>
      <c r="P88" s="122">
        <f>COUNTIF(Table15[Spawner],Table1[[#This Row],[Spawner Prefab]])</f>
        <v>71</v>
      </c>
      <c r="Q88" s="111">
        <f>ROUND((Table1[[#This Row],[Total in "Castle" scene]]/SUM(Table1[Total in "Castle" scene]))*100,1)</f>
        <v>3.7</v>
      </c>
      <c r="R88" s="117">
        <f>COUNTIF(Table20[Spawner],Table1[[#This Row],[Spawner Prefab]])</f>
        <v>0</v>
      </c>
      <c r="S88" s="108">
        <f>ROUND((Table1[[#This Row],[Total in "Dark" scene]]/SUM(Table1[Total in "Dark" scene]))*100,1)</f>
        <v>0</v>
      </c>
      <c r="T88" s="123">
        <f>Table1[[#This Row],[Total in "Village" scene]]+Table1[[#This Row],[Total in "Castle" scene]]+Table1[[#This Row],[Total in "Dark" scene]]</f>
        <v>110</v>
      </c>
      <c r="U88" s="110">
        <f>ROUND((Table1[[#This Row],[Total in the game]]/SUM(Table1[Total in the game]))*100,1)</f>
        <v>2.1</v>
      </c>
    </row>
    <row r="89" spans="4:21" x14ac:dyDescent="0.25">
      <c r="D89" s="79" t="s">
        <v>591</v>
      </c>
      <c r="E89" s="79" t="s">
        <v>592</v>
      </c>
      <c r="F89" s="79" t="s">
        <v>593</v>
      </c>
      <c r="G89" s="114">
        <v>110</v>
      </c>
      <c r="H89" s="114">
        <v>110</v>
      </c>
      <c r="I89" s="120">
        <v>50</v>
      </c>
      <c r="J89" s="104">
        <v>95</v>
      </c>
      <c r="K89" s="104">
        <v>3</v>
      </c>
      <c r="L89" s="104">
        <v>3</v>
      </c>
      <c r="M89" s="104" t="s">
        <v>9</v>
      </c>
      <c r="N89" s="116">
        <f>COUNTIF(Table7[Spawner],Table1[[#This Row],[Spawner Prefab]])</f>
        <v>0</v>
      </c>
      <c r="O89" s="107">
        <f>ROUND((Table1[[#This Row],[Total in "Village" scene]]/SUM(Table1[Total in "Village" scene]))*100,1)</f>
        <v>0</v>
      </c>
      <c r="P89" s="122">
        <f>COUNTIF(Table15[Spawner],Table1[[#This Row],[Spawner Prefab]])</f>
        <v>0</v>
      </c>
      <c r="Q89" s="111">
        <f>ROUND((Table1[[#This Row],[Total in "Castle" scene]]/SUM(Table1[Total in "Castle" scene]))*100,1)</f>
        <v>0</v>
      </c>
      <c r="R89" s="117">
        <f>COUNTIF(Table20[Spawner],Table1[[#This Row],[Spawner Prefab]])</f>
        <v>0</v>
      </c>
      <c r="S89" s="108">
        <f>ROUND((Table1[[#This Row],[Total in "Dark" scene]]/SUM(Table1[Total in "Dark" scene]))*100,1)</f>
        <v>0</v>
      </c>
      <c r="T89" s="123">
        <f>Table1[[#This Row],[Total in "Village" scene]]+Table1[[#This Row],[Total in "Castle" scene]]+Table1[[#This Row],[Total in "Dark" scene]]</f>
        <v>0</v>
      </c>
      <c r="U89" s="110">
        <f>ROUND((Table1[[#This Row],[Total in the game]]/SUM(Table1[Total in the game]))*100,1)</f>
        <v>0</v>
      </c>
    </row>
    <row r="90" spans="4:21" x14ac:dyDescent="0.25">
      <c r="D90" s="79" t="s">
        <v>77</v>
      </c>
      <c r="E90" s="79" t="s">
        <v>15</v>
      </c>
      <c r="F90" s="79" t="s">
        <v>8</v>
      </c>
      <c r="G90" s="114">
        <v>280</v>
      </c>
      <c r="H90" s="114">
        <v>280</v>
      </c>
      <c r="I90" s="120">
        <v>20</v>
      </c>
      <c r="J90" s="104">
        <v>75</v>
      </c>
      <c r="K90" s="104">
        <v>0</v>
      </c>
      <c r="L90" s="104">
        <v>0</v>
      </c>
      <c r="M90" s="104">
        <v>13</v>
      </c>
      <c r="N90" s="116">
        <f>COUNTIF(Table7[Spawner],Table1[[#This Row],[Spawner Prefab]])</f>
        <v>0</v>
      </c>
      <c r="O90" s="107">
        <f>ROUND((Table1[[#This Row],[Total in "Village" scene]]/SUM(Table1[Total in "Village" scene]))*100,1)</f>
        <v>0</v>
      </c>
      <c r="P90" s="122">
        <f>COUNTIF(Table15[Spawner],Table1[[#This Row],[Spawner Prefab]])</f>
        <v>0</v>
      </c>
      <c r="Q90" s="111">
        <f>ROUND((Table1[[#This Row],[Total in "Castle" scene]]/SUM(Table1[Total in "Castle" scene]))*100,1)</f>
        <v>0</v>
      </c>
      <c r="R90" s="117">
        <f>COUNTIF(Table20[Spawner],Table1[[#This Row],[Spawner Prefab]])</f>
        <v>0</v>
      </c>
      <c r="S90" s="108">
        <f>ROUND((Table1[[#This Row],[Total in "Dark" scene]]/SUM(Table1[Total in "Dark" scene]))*100,1)</f>
        <v>0</v>
      </c>
      <c r="T90" s="123">
        <f>Table1[[#This Row],[Total in "Village" scene]]+Table1[[#This Row],[Total in "Castle" scene]]+Table1[[#This Row],[Total in "Dark" scene]]</f>
        <v>0</v>
      </c>
      <c r="U90" s="110">
        <f>ROUND((Table1[[#This Row],[Total in the game]]/SUM(Table1[Total in the game]))*100,1)</f>
        <v>0</v>
      </c>
    </row>
    <row r="91" spans="4:21" x14ac:dyDescent="0.25">
      <c r="D91" s="79" t="s">
        <v>77</v>
      </c>
      <c r="E91" s="79" t="s">
        <v>480</v>
      </c>
      <c r="F91" s="79" t="s">
        <v>481</v>
      </c>
      <c r="G91" s="114">
        <v>280</v>
      </c>
      <c r="H91" s="114">
        <v>280</v>
      </c>
      <c r="I91" s="120">
        <v>20</v>
      </c>
      <c r="J91" s="104">
        <v>75</v>
      </c>
      <c r="K91" s="104">
        <v>0</v>
      </c>
      <c r="L91" s="104">
        <v>0</v>
      </c>
      <c r="M91" s="104">
        <v>13</v>
      </c>
      <c r="N91" s="116">
        <f>COUNTIF(Table7[Spawner],Table1[[#This Row],[Spawner Prefab]])</f>
        <v>0</v>
      </c>
      <c r="O91" s="107">
        <f>ROUND((Table1[[#This Row],[Total in "Village" scene]]/SUM(Table1[Total in "Village" scene]))*100,1)</f>
        <v>0</v>
      </c>
      <c r="P91" s="122">
        <f>COUNTIF(Table15[Spawner],Table1[[#This Row],[Spawner Prefab]])</f>
        <v>0</v>
      </c>
      <c r="Q91" s="111">
        <f>ROUND((Table1[[#This Row],[Total in "Castle" scene]]/SUM(Table1[Total in "Castle" scene]))*100,1)</f>
        <v>0</v>
      </c>
      <c r="R91" s="117">
        <f>COUNTIF(Table20[Spawner],Table1[[#This Row],[Spawner Prefab]])</f>
        <v>0</v>
      </c>
      <c r="S91" s="108">
        <f>ROUND((Table1[[#This Row],[Total in "Dark" scene]]/SUM(Table1[Total in "Dark" scene]))*100,1)</f>
        <v>0</v>
      </c>
      <c r="T91" s="123">
        <f>Table1[[#This Row],[Total in "Village" scene]]+Table1[[#This Row],[Total in "Castle" scene]]+Table1[[#This Row],[Total in "Dark" scene]]</f>
        <v>0</v>
      </c>
      <c r="U91" s="110">
        <f>ROUND((Table1[[#This Row],[Total in the game]]/SUM(Table1[Total in the game]))*100,1)</f>
        <v>0</v>
      </c>
    </row>
    <row r="92" spans="4:21" x14ac:dyDescent="0.25">
      <c r="D92" s="79" t="s">
        <v>119</v>
      </c>
      <c r="E92" s="79" t="s">
        <v>46</v>
      </c>
      <c r="F92" s="79" t="s">
        <v>31</v>
      </c>
      <c r="G92" s="114">
        <v>2500</v>
      </c>
      <c r="H92" s="114">
        <v>2500</v>
      </c>
      <c r="I92" s="120">
        <v>0</v>
      </c>
      <c r="J92" s="104">
        <v>263</v>
      </c>
      <c r="K92" s="104">
        <v>5</v>
      </c>
      <c r="L92" s="104">
        <v>5</v>
      </c>
      <c r="M92" s="104">
        <v>350</v>
      </c>
      <c r="N92" s="116">
        <f>COUNTIF(Table7[Spawner],Table1[[#This Row],[Spawner Prefab]])</f>
        <v>15</v>
      </c>
      <c r="O92" s="107">
        <f>ROUND((Table1[[#This Row],[Total in "Village" scene]]/SUM(Table1[Total in "Village" scene]))*100,1)</f>
        <v>0.6</v>
      </c>
      <c r="P92" s="122">
        <f>COUNTIF(Table15[Spawner],Table1[[#This Row],[Spawner Prefab]])</f>
        <v>9</v>
      </c>
      <c r="Q92" s="111">
        <f>ROUND((Table1[[#This Row],[Total in "Castle" scene]]/SUM(Table1[Total in "Castle" scene]))*100,1)</f>
        <v>0.5</v>
      </c>
      <c r="R92" s="117">
        <f>COUNTIF(Table20[Spawner],Table1[[#This Row],[Spawner Prefab]])</f>
        <v>0</v>
      </c>
      <c r="S92" s="108">
        <f>ROUND((Table1[[#This Row],[Total in "Dark" scene]]/SUM(Table1[Total in "Dark" scene]))*100,1)</f>
        <v>0</v>
      </c>
      <c r="T92" s="123">
        <f>Table1[[#This Row],[Total in "Village" scene]]+Table1[[#This Row],[Total in "Castle" scene]]+Table1[[#This Row],[Total in "Dark" scene]]</f>
        <v>24</v>
      </c>
      <c r="U92" s="110">
        <f>ROUND((Table1[[#This Row],[Total in the game]]/SUM(Table1[Total in the game]))*100,1)</f>
        <v>0.5</v>
      </c>
    </row>
    <row r="93" spans="4:21" x14ac:dyDescent="0.25">
      <c r="D93" s="79" t="s">
        <v>119</v>
      </c>
      <c r="E93" s="79" t="s">
        <v>47</v>
      </c>
      <c r="F93" s="79" t="s">
        <v>32</v>
      </c>
      <c r="G93" s="114">
        <v>2500</v>
      </c>
      <c r="H93" s="114">
        <v>2500</v>
      </c>
      <c r="I93" s="120">
        <v>0</v>
      </c>
      <c r="J93" s="104">
        <v>263</v>
      </c>
      <c r="K93" s="104">
        <v>5</v>
      </c>
      <c r="L93" s="104">
        <v>5</v>
      </c>
      <c r="M93" s="104">
        <v>350</v>
      </c>
      <c r="N93" s="116">
        <f>COUNTIF(Table7[Spawner],Table1[[#This Row],[Spawner Prefab]])</f>
        <v>9</v>
      </c>
      <c r="O93" s="107">
        <f>ROUND((Table1[[#This Row],[Total in "Village" scene]]/SUM(Table1[Total in "Village" scene]))*100,1)</f>
        <v>0.4</v>
      </c>
      <c r="P93" s="122">
        <f>COUNTIF(Table15[Spawner],Table1[[#This Row],[Spawner Prefab]])</f>
        <v>8</v>
      </c>
      <c r="Q93" s="111">
        <f>ROUND((Table1[[#This Row],[Total in "Castle" scene]]/SUM(Table1[Total in "Castle" scene]))*100,1)</f>
        <v>0.4</v>
      </c>
      <c r="R93" s="117">
        <f>COUNTIF(Table20[Spawner],Table1[[#This Row],[Spawner Prefab]])</f>
        <v>0</v>
      </c>
      <c r="S93" s="108">
        <f>ROUND((Table1[[#This Row],[Total in "Dark" scene]]/SUM(Table1[Total in "Dark" scene]))*100,1)</f>
        <v>0</v>
      </c>
      <c r="T93" s="123">
        <f>Table1[[#This Row],[Total in "Village" scene]]+Table1[[#This Row],[Total in "Castle" scene]]+Table1[[#This Row],[Total in "Dark" scene]]</f>
        <v>17</v>
      </c>
      <c r="U93" s="110">
        <f>ROUND((Table1[[#This Row],[Total in the game]]/SUM(Table1[Total in the game]))*100,1)</f>
        <v>0.3</v>
      </c>
    </row>
    <row r="94" spans="4:21" x14ac:dyDescent="0.25">
      <c r="D94" s="79" t="s">
        <v>120</v>
      </c>
      <c r="E94" s="79" t="s">
        <v>288</v>
      </c>
      <c r="F94" s="79" t="s">
        <v>289</v>
      </c>
      <c r="G94" s="114">
        <v>2000</v>
      </c>
      <c r="H94" s="114">
        <v>2000</v>
      </c>
      <c r="I94" s="120">
        <v>0</v>
      </c>
      <c r="J94" s="104">
        <v>175</v>
      </c>
      <c r="K94" s="104">
        <v>5</v>
      </c>
      <c r="L94" s="104">
        <v>5</v>
      </c>
      <c r="M94" s="104">
        <v>150</v>
      </c>
      <c r="N94" s="116">
        <f>COUNTIF(Table7[Spawner],Table1[[#This Row],[Spawner Prefab]])</f>
        <v>20</v>
      </c>
      <c r="O94" s="107">
        <f>ROUND((Table1[[#This Row],[Total in "Village" scene]]/SUM(Table1[Total in "Village" scene]))*100,1)</f>
        <v>0.8</v>
      </c>
      <c r="P94" s="122">
        <f>COUNTIF(Table15[Spawner],Table1[[#This Row],[Spawner Prefab]])</f>
        <v>9</v>
      </c>
      <c r="Q94" s="111">
        <f>ROUND((Table1[[#This Row],[Total in "Castle" scene]]/SUM(Table1[Total in "Castle" scene]))*100,1)</f>
        <v>0.5</v>
      </c>
      <c r="R94" s="117">
        <f>COUNTIF(Table20[Spawner],Table1[[#This Row],[Spawner Prefab]])</f>
        <v>0</v>
      </c>
      <c r="S94" s="108">
        <f>ROUND((Table1[[#This Row],[Total in "Dark" scene]]/SUM(Table1[Total in "Dark" scene]))*100,1)</f>
        <v>0</v>
      </c>
      <c r="T94" s="123">
        <f>Table1[[#This Row],[Total in "Village" scene]]+Table1[[#This Row],[Total in "Castle" scene]]+Table1[[#This Row],[Total in "Dark" scene]]</f>
        <v>29</v>
      </c>
      <c r="U94" s="110">
        <f>ROUND((Table1[[#This Row],[Total in the game]]/SUM(Table1[Total in the game]))*100,1)</f>
        <v>0.6</v>
      </c>
    </row>
    <row r="95" spans="4:21" x14ac:dyDescent="0.25">
      <c r="D95" s="79" t="s">
        <v>120</v>
      </c>
      <c r="E95" s="79" t="s">
        <v>48</v>
      </c>
      <c r="F95" s="79" t="s">
        <v>33</v>
      </c>
      <c r="G95" s="114">
        <v>2000</v>
      </c>
      <c r="H95" s="114">
        <v>2000</v>
      </c>
      <c r="I95" s="120">
        <v>0</v>
      </c>
      <c r="J95" s="104">
        <v>175</v>
      </c>
      <c r="K95" s="104">
        <v>5</v>
      </c>
      <c r="L95" s="104">
        <v>5</v>
      </c>
      <c r="M95" s="104">
        <v>150</v>
      </c>
      <c r="N95" s="116">
        <f>COUNTIF(Table7[Spawner],Table1[[#This Row],[Spawner Prefab]])</f>
        <v>4</v>
      </c>
      <c r="O95" s="107">
        <f>ROUND((Table1[[#This Row],[Total in "Village" scene]]/SUM(Table1[Total in "Village" scene]))*100,1)</f>
        <v>0.2</v>
      </c>
      <c r="P95" s="122">
        <f>COUNTIF(Table15[Spawner],Table1[[#This Row],[Spawner Prefab]])</f>
        <v>4</v>
      </c>
      <c r="Q95" s="111">
        <f>ROUND((Table1[[#This Row],[Total in "Castle" scene]]/SUM(Table1[Total in "Castle" scene]))*100,1)</f>
        <v>0.2</v>
      </c>
      <c r="R95" s="117">
        <f>COUNTIF(Table20[Spawner],Table1[[#This Row],[Spawner Prefab]])</f>
        <v>0</v>
      </c>
      <c r="S95" s="108">
        <f>ROUND((Table1[[#This Row],[Total in "Dark" scene]]/SUM(Table1[Total in "Dark" scene]))*100,1)</f>
        <v>0</v>
      </c>
      <c r="T95" s="123">
        <f>Table1[[#This Row],[Total in "Village" scene]]+Table1[[#This Row],[Total in "Castle" scene]]+Table1[[#This Row],[Total in "Dark" scene]]</f>
        <v>8</v>
      </c>
      <c r="U95" s="110">
        <f>ROUND((Table1[[#This Row],[Total in the game]]/SUM(Table1[Total in the game]))*100,1)</f>
        <v>0.2</v>
      </c>
    </row>
    <row r="96" spans="4:21" x14ac:dyDescent="0.25">
      <c r="D96" s="79" t="s">
        <v>290</v>
      </c>
      <c r="E96" s="79" t="s">
        <v>293</v>
      </c>
      <c r="F96" s="79" t="s">
        <v>294</v>
      </c>
      <c r="G96" s="114">
        <v>1500</v>
      </c>
      <c r="H96" s="114">
        <v>1500</v>
      </c>
      <c r="I96" s="120">
        <v>2</v>
      </c>
      <c r="J96" s="104">
        <v>130</v>
      </c>
      <c r="K96" s="104">
        <v>4</v>
      </c>
      <c r="L96" s="104">
        <v>4</v>
      </c>
      <c r="M96" s="104">
        <v>25</v>
      </c>
      <c r="N96" s="116">
        <f>COUNTIF(Table7[Spawner],Table1[[#This Row],[Spawner Prefab]])</f>
        <v>34</v>
      </c>
      <c r="O96" s="107">
        <f>ROUND((Table1[[#This Row],[Total in "Village" scene]]/SUM(Table1[Total in "Village" scene]))*100,1)</f>
        <v>1.4</v>
      </c>
      <c r="P96" s="122">
        <f>COUNTIF(Table15[Spawner],Table1[[#This Row],[Spawner Prefab]])</f>
        <v>34</v>
      </c>
      <c r="Q96" s="111">
        <f>ROUND((Table1[[#This Row],[Total in "Castle" scene]]/SUM(Table1[Total in "Castle" scene]))*100,1)</f>
        <v>1.8</v>
      </c>
      <c r="R96" s="117">
        <f>COUNTIF(Table20[Spawner],Table1[[#This Row],[Spawner Prefab]])</f>
        <v>0</v>
      </c>
      <c r="S96" s="108">
        <f>ROUND((Table1[[#This Row],[Total in "Dark" scene]]/SUM(Table1[Total in "Dark" scene]))*100,1)</f>
        <v>0</v>
      </c>
      <c r="T96" s="123">
        <f>Table1[[#This Row],[Total in "Village" scene]]+Table1[[#This Row],[Total in "Castle" scene]]+Table1[[#This Row],[Total in "Dark" scene]]</f>
        <v>68</v>
      </c>
      <c r="U96" s="110">
        <f>ROUND((Table1[[#This Row],[Total in the game]]/SUM(Table1[Total in the game]))*100,1)</f>
        <v>1.3</v>
      </c>
    </row>
    <row r="97" spans="4:21" x14ac:dyDescent="0.25">
      <c r="D97" s="79" t="s">
        <v>290</v>
      </c>
      <c r="E97" s="79" t="s">
        <v>291</v>
      </c>
      <c r="F97" s="79" t="s">
        <v>292</v>
      </c>
      <c r="G97" s="114">
        <v>1500</v>
      </c>
      <c r="H97" s="114">
        <v>1500</v>
      </c>
      <c r="I97" s="120">
        <v>2</v>
      </c>
      <c r="J97" s="104">
        <v>130</v>
      </c>
      <c r="K97" s="104">
        <v>4</v>
      </c>
      <c r="L97" s="104">
        <v>4</v>
      </c>
      <c r="M97" s="104">
        <v>25</v>
      </c>
      <c r="N97" s="116">
        <f>COUNTIF(Table7[Spawner],Table1[[#This Row],[Spawner Prefab]])</f>
        <v>33</v>
      </c>
      <c r="O97" s="107">
        <f>ROUND((Table1[[#This Row],[Total in "Village" scene]]/SUM(Table1[Total in "Village" scene]))*100,1)</f>
        <v>1.3</v>
      </c>
      <c r="P97" s="122">
        <f>COUNTIF(Table15[Spawner],Table1[[#This Row],[Spawner Prefab]])</f>
        <v>5</v>
      </c>
      <c r="Q97" s="111">
        <f>ROUND((Table1[[#This Row],[Total in "Castle" scene]]/SUM(Table1[Total in "Castle" scene]))*100,1)</f>
        <v>0.3</v>
      </c>
      <c r="R97" s="117">
        <f>COUNTIF(Table20[Spawner],Table1[[#This Row],[Spawner Prefab]])</f>
        <v>0</v>
      </c>
      <c r="S97" s="108">
        <f>ROUND((Table1[[#This Row],[Total in "Dark" scene]]/SUM(Table1[Total in "Dark" scene]))*100,1)</f>
        <v>0</v>
      </c>
      <c r="T97" s="123">
        <f>Table1[[#This Row],[Total in "Village" scene]]+Table1[[#This Row],[Total in "Castle" scene]]+Table1[[#This Row],[Total in "Dark" scene]]</f>
        <v>38</v>
      </c>
      <c r="U97" s="110">
        <f>ROUND((Table1[[#This Row],[Total in the game]]/SUM(Table1[Total in the game]))*100,1)</f>
        <v>0.7</v>
      </c>
    </row>
    <row r="98" spans="4:21" x14ac:dyDescent="0.25">
      <c r="D98" s="79" t="s">
        <v>594</v>
      </c>
      <c r="E98" s="79" t="s">
        <v>595</v>
      </c>
      <c r="F98" s="79" t="s">
        <v>596</v>
      </c>
      <c r="G98" s="114">
        <v>210</v>
      </c>
      <c r="H98" s="114">
        <v>210</v>
      </c>
      <c r="I98" s="120">
        <v>15</v>
      </c>
      <c r="J98" s="104">
        <v>95</v>
      </c>
      <c r="K98" s="104">
        <v>3</v>
      </c>
      <c r="L98" s="104">
        <v>3</v>
      </c>
      <c r="M98" s="104">
        <v>15</v>
      </c>
      <c r="N98" s="116">
        <f>COUNTIF(Table7[Spawner],Table1[[#This Row],[Spawner Prefab]])</f>
        <v>0</v>
      </c>
      <c r="O98" s="107">
        <f>ROUND((Table1[[#This Row],[Total in "Village" scene]]/SUM(Table1[Total in "Village" scene]))*100,1)</f>
        <v>0</v>
      </c>
      <c r="P98" s="122">
        <f>COUNTIF(Table15[Spawner],Table1[[#This Row],[Spawner Prefab]])</f>
        <v>0</v>
      </c>
      <c r="Q98" s="111">
        <f>ROUND((Table1[[#This Row],[Total in "Castle" scene]]/SUM(Table1[Total in "Castle" scene]))*100,1)</f>
        <v>0</v>
      </c>
      <c r="R98" s="117">
        <f>COUNTIF(Table20[Spawner],Table1[[#This Row],[Spawner Prefab]])</f>
        <v>13</v>
      </c>
      <c r="S98" s="108">
        <f>ROUND((Table1[[#This Row],[Total in "Dark" scene]]/SUM(Table1[Total in "Dark" scene]))*100,1)</f>
        <v>1.9</v>
      </c>
      <c r="T98" s="123">
        <f>Table1[[#This Row],[Total in "Village" scene]]+Table1[[#This Row],[Total in "Castle" scene]]+Table1[[#This Row],[Total in "Dark" scene]]</f>
        <v>13</v>
      </c>
      <c r="U98" s="110">
        <f>ROUND((Table1[[#This Row],[Total in the game]]/SUM(Table1[Total in the game]))*100,1)</f>
        <v>0.3</v>
      </c>
    </row>
    <row r="99" spans="4:21" ht="15" customHeight="1" x14ac:dyDescent="0.25">
      <c r="D99" s="79" t="s">
        <v>122</v>
      </c>
      <c r="E99" s="79" t="s">
        <v>295</v>
      </c>
      <c r="F99" s="79" t="s">
        <v>296</v>
      </c>
      <c r="G99" s="114">
        <v>200</v>
      </c>
      <c r="H99" s="114">
        <v>200</v>
      </c>
      <c r="I99" s="120">
        <v>10</v>
      </c>
      <c r="J99" s="104">
        <v>28</v>
      </c>
      <c r="K99" s="104">
        <v>1</v>
      </c>
      <c r="L99" s="104">
        <v>1</v>
      </c>
      <c r="M99" s="104" t="s">
        <v>9</v>
      </c>
      <c r="N99" s="116">
        <f>COUNTIF(Table7[Spawner],Table1[[#This Row],[Spawner Prefab]])</f>
        <v>8</v>
      </c>
      <c r="O99" s="107">
        <f>ROUND((Table1[[#This Row],[Total in "Village" scene]]/SUM(Table1[Total in "Village" scene]))*100,1)</f>
        <v>0.3</v>
      </c>
      <c r="P99" s="122">
        <f>COUNTIF(Table15[Spawner],Table1[[#This Row],[Spawner Prefab]])</f>
        <v>16</v>
      </c>
      <c r="Q99" s="111">
        <f>ROUND((Table1[[#This Row],[Total in "Castle" scene]]/SUM(Table1[Total in "Castle" scene]))*100,1)</f>
        <v>0.8</v>
      </c>
      <c r="R99" s="117">
        <f>COUNTIF(Table20[Spawner],Table1[[#This Row],[Spawner Prefab]])</f>
        <v>3</v>
      </c>
      <c r="S99" s="108">
        <f>ROUND((Table1[[#This Row],[Total in "Dark" scene]]/SUM(Table1[Total in "Dark" scene]))*100,1)</f>
        <v>0.4</v>
      </c>
      <c r="T99" s="123">
        <f>Table1[[#This Row],[Total in "Village" scene]]+Table1[[#This Row],[Total in "Castle" scene]]+Table1[[#This Row],[Total in "Dark" scene]]</f>
        <v>27</v>
      </c>
      <c r="U99" s="110">
        <f>ROUND((Table1[[#This Row],[Total in the game]]/SUM(Table1[Total in the game]))*100,1)</f>
        <v>0.5</v>
      </c>
    </row>
    <row r="100" spans="4:21" ht="15.75" customHeight="1" x14ac:dyDescent="0.25">
      <c r="D100" s="79" t="s">
        <v>297</v>
      </c>
      <c r="E100" s="79" t="s">
        <v>298</v>
      </c>
      <c r="F100" s="79" t="s">
        <v>299</v>
      </c>
      <c r="G100" s="114">
        <v>170</v>
      </c>
      <c r="H100" s="114">
        <v>170</v>
      </c>
      <c r="I100" s="120">
        <v>5</v>
      </c>
      <c r="J100" s="104">
        <v>28</v>
      </c>
      <c r="K100" s="104">
        <v>1</v>
      </c>
      <c r="L100" s="104">
        <v>1</v>
      </c>
      <c r="M100" s="104">
        <v>2</v>
      </c>
      <c r="N100" s="116">
        <f>COUNTIF(Table7[Spawner],Table1[[#This Row],[Spawner Prefab]])</f>
        <v>18</v>
      </c>
      <c r="O100" s="107">
        <f>ROUND((Table1[[#This Row],[Total in "Village" scene]]/SUM(Table1[Total in "Village" scene]))*100,1)</f>
        <v>0.7</v>
      </c>
      <c r="P100" s="122">
        <f>COUNTIF(Table15[Spawner],Table1[[#This Row],[Spawner Prefab]])</f>
        <v>18</v>
      </c>
      <c r="Q100" s="111">
        <f>ROUND((Table1[[#This Row],[Total in "Castle" scene]]/SUM(Table1[Total in "Castle" scene]))*100,1)</f>
        <v>0.9</v>
      </c>
      <c r="R100" s="117">
        <f>COUNTIF(Table20[Spawner],Table1[[#This Row],[Spawner Prefab]])</f>
        <v>0</v>
      </c>
      <c r="S100" s="108">
        <f>ROUND((Table1[[#This Row],[Total in "Dark" scene]]/SUM(Table1[Total in "Dark" scene]))*100,1)</f>
        <v>0</v>
      </c>
      <c r="T100" s="123">
        <f>Table1[[#This Row],[Total in "Village" scene]]+Table1[[#This Row],[Total in "Castle" scene]]+Table1[[#This Row],[Total in "Dark" scene]]</f>
        <v>36</v>
      </c>
      <c r="U100" s="110">
        <f>ROUND((Table1[[#This Row],[Total in the game]]/SUM(Table1[Total in the game]))*100,1)</f>
        <v>0.7</v>
      </c>
    </row>
    <row r="101" spans="4:21" x14ac:dyDescent="0.25">
      <c r="D101" s="79" t="s">
        <v>300</v>
      </c>
      <c r="E101" s="79" t="s">
        <v>301</v>
      </c>
      <c r="F101" s="79" t="s">
        <v>302</v>
      </c>
      <c r="G101" s="114">
        <v>220</v>
      </c>
      <c r="H101" s="114">
        <v>220</v>
      </c>
      <c r="I101" s="120">
        <v>8</v>
      </c>
      <c r="J101" s="104">
        <v>35</v>
      </c>
      <c r="K101" s="104">
        <v>0</v>
      </c>
      <c r="L101" s="104">
        <v>0</v>
      </c>
      <c r="M101" s="104">
        <v>8</v>
      </c>
      <c r="N101" s="116">
        <f>COUNTIF(Table7[Spawner],Table1[[#This Row],[Spawner Prefab]])</f>
        <v>27</v>
      </c>
      <c r="O101" s="107">
        <f>ROUND((Table1[[#This Row],[Total in "Village" scene]]/SUM(Table1[Total in "Village" scene]))*100,1)</f>
        <v>1.1000000000000001</v>
      </c>
      <c r="P101" s="122">
        <f>COUNTIF(Table15[Spawner],Table1[[#This Row],[Spawner Prefab]])</f>
        <v>17</v>
      </c>
      <c r="Q101" s="111">
        <f>ROUND((Table1[[#This Row],[Total in "Castle" scene]]/SUM(Table1[Total in "Castle" scene]))*100,1)</f>
        <v>0.9</v>
      </c>
      <c r="R101" s="117">
        <f>COUNTIF(Table20[Spawner],Table1[[#This Row],[Spawner Prefab]])</f>
        <v>0</v>
      </c>
      <c r="S101" s="108">
        <f>ROUND((Table1[[#This Row],[Total in "Dark" scene]]/SUM(Table1[Total in "Dark" scene]))*100,1)</f>
        <v>0</v>
      </c>
      <c r="T101" s="123">
        <f>Table1[[#This Row],[Total in "Village" scene]]+Table1[[#This Row],[Total in "Castle" scene]]+Table1[[#This Row],[Total in "Dark" scene]]</f>
        <v>44</v>
      </c>
      <c r="U101" s="110">
        <f>ROUND((Table1[[#This Row],[Total in the game]]/SUM(Table1[Total in the game]))*100,1)</f>
        <v>0.9</v>
      </c>
    </row>
    <row r="102" spans="4:21" x14ac:dyDescent="0.25">
      <c r="D102" s="79" t="s">
        <v>303</v>
      </c>
      <c r="E102" s="79" t="s">
        <v>304</v>
      </c>
      <c r="F102" s="79" t="s">
        <v>305</v>
      </c>
      <c r="G102" s="114">
        <v>120</v>
      </c>
      <c r="H102" s="114">
        <v>120</v>
      </c>
      <c r="I102" s="120">
        <v>2</v>
      </c>
      <c r="J102" s="104">
        <v>25</v>
      </c>
      <c r="K102" s="104">
        <v>0</v>
      </c>
      <c r="L102" s="104">
        <v>0</v>
      </c>
      <c r="M102" s="104" t="s">
        <v>9</v>
      </c>
      <c r="N102" s="116">
        <f>COUNTIF(Table7[Spawner],Table1[[#This Row],[Spawner Prefab]])</f>
        <v>52</v>
      </c>
      <c r="O102" s="107">
        <f>ROUND((Table1[[#This Row],[Total in "Village" scene]]/SUM(Table1[Total in "Village" scene]))*100,1)</f>
        <v>2.1</v>
      </c>
      <c r="P102" s="122">
        <f>COUNTIF(Table15[Spawner],Table1[[#This Row],[Spawner Prefab]])</f>
        <v>87</v>
      </c>
      <c r="Q102" s="111">
        <f>ROUND((Table1[[#This Row],[Total in "Castle" scene]]/SUM(Table1[Total in "Castle" scene]))*100,1)</f>
        <v>4.5</v>
      </c>
      <c r="R102" s="117">
        <f>COUNTIF(Table20[Spawner],Table1[[#This Row],[Spawner Prefab]])</f>
        <v>51</v>
      </c>
      <c r="S102" s="108">
        <f>ROUND((Table1[[#This Row],[Total in "Dark" scene]]/SUM(Table1[Total in "Dark" scene]))*100,1)</f>
        <v>7.5</v>
      </c>
      <c r="T102" s="123">
        <f>Table1[[#This Row],[Total in "Village" scene]]+Table1[[#This Row],[Total in "Castle" scene]]+Table1[[#This Row],[Total in "Dark" scene]]</f>
        <v>190</v>
      </c>
      <c r="U102" s="110">
        <f>ROUND((Table1[[#This Row],[Total in the game]]/SUM(Table1[Total in the game]))*100,1)</f>
        <v>3.7</v>
      </c>
    </row>
    <row r="103" spans="4:21" x14ac:dyDescent="0.25">
      <c r="D103" s="79" t="s">
        <v>303</v>
      </c>
      <c r="E103" s="79" t="s">
        <v>549</v>
      </c>
      <c r="F103" s="79" t="s">
        <v>550</v>
      </c>
      <c r="G103" s="114">
        <v>120</v>
      </c>
      <c r="H103" s="114">
        <v>120</v>
      </c>
      <c r="I103" s="120">
        <v>2</v>
      </c>
      <c r="J103" s="104">
        <v>25</v>
      </c>
      <c r="K103" s="104">
        <v>0</v>
      </c>
      <c r="L103" s="104">
        <v>0</v>
      </c>
      <c r="M103" s="104" t="s">
        <v>9</v>
      </c>
      <c r="N103" s="116">
        <f>COUNTIF(Table7[Spawner],Table1[[#This Row],[Spawner Prefab]])</f>
        <v>1</v>
      </c>
      <c r="O103" s="107">
        <f>ROUND((Table1[[#This Row],[Total in "Village" scene]]/SUM(Table1[Total in "Village" scene]))*100,1)</f>
        <v>0</v>
      </c>
      <c r="P103" s="122">
        <f>COUNTIF(Table15[Spawner],Table1[[#This Row],[Spawner Prefab]])</f>
        <v>0</v>
      </c>
      <c r="Q103" s="111">
        <f>ROUND((Table1[[#This Row],[Total in "Castle" scene]]/SUM(Table1[Total in "Castle" scene]))*100,1)</f>
        <v>0</v>
      </c>
      <c r="R103" s="117">
        <f>COUNTIF(Table20[Spawner],Table1[[#This Row],[Spawner Prefab]])</f>
        <v>1</v>
      </c>
      <c r="S103" s="108">
        <f>ROUND((Table1[[#This Row],[Total in "Dark" scene]]/SUM(Table1[Total in "Dark" scene]))*100,1)</f>
        <v>0.1</v>
      </c>
      <c r="T103" s="123">
        <f>Table1[[#This Row],[Total in "Village" scene]]+Table1[[#This Row],[Total in "Castle" scene]]+Table1[[#This Row],[Total in "Dark" scene]]</f>
        <v>2</v>
      </c>
      <c r="U103" s="110">
        <f>ROUND((Table1[[#This Row],[Total in the game]]/SUM(Table1[Total in the game]))*100,1)</f>
        <v>0</v>
      </c>
    </row>
    <row r="104" spans="4:21" x14ac:dyDescent="0.25">
      <c r="D104" s="79" t="s">
        <v>303</v>
      </c>
      <c r="E104" s="79" t="s">
        <v>654</v>
      </c>
      <c r="F104" s="79" t="s">
        <v>653</v>
      </c>
      <c r="G104" s="114">
        <v>120</v>
      </c>
      <c r="H104" s="114">
        <v>120</v>
      </c>
      <c r="I104" s="120">
        <v>2</v>
      </c>
      <c r="J104" s="104">
        <v>25</v>
      </c>
      <c r="K104" s="104">
        <v>0</v>
      </c>
      <c r="L104" s="104">
        <v>0</v>
      </c>
      <c r="M104" s="104" t="s">
        <v>9</v>
      </c>
      <c r="N104" s="116">
        <f>COUNTIF(Table7[Spawner],Table1[[#This Row],[Spawner Prefab]])</f>
        <v>0</v>
      </c>
      <c r="O104" s="107">
        <f>ROUND((Table1[[#This Row],[Total in "Village" scene]]/SUM(Table1[Total in "Village" scene]))*100,1)</f>
        <v>0</v>
      </c>
      <c r="P104" s="122">
        <f>COUNTIF(Table15[Spawner],Table1[[#This Row],[Spawner Prefab]])</f>
        <v>0</v>
      </c>
      <c r="Q104" s="111">
        <f>ROUND((Table1[[#This Row],[Total in "Castle" scene]]/SUM(Table1[Total in "Castle" scene]))*100,1)</f>
        <v>0</v>
      </c>
      <c r="R104" s="117">
        <f>COUNTIF(Table20[Spawner],Table1[[#This Row],[Spawner Prefab]])</f>
        <v>0</v>
      </c>
      <c r="S104" s="108">
        <f>ROUND((Table1[[#This Row],[Total in "Dark" scene]]/SUM(Table1[Total in "Dark" scene]))*100,1)</f>
        <v>0</v>
      </c>
      <c r="T104" s="123">
        <f>Table1[[#This Row],[Total in "Village" scene]]+Table1[[#This Row],[Total in "Castle" scene]]+Table1[[#This Row],[Total in "Dark" scene]]</f>
        <v>0</v>
      </c>
      <c r="U104" s="110">
        <f>ROUND((Table1[[#This Row],[Total in the game]]/SUM(Table1[Total in the game]))*100,1)</f>
        <v>0</v>
      </c>
    </row>
    <row r="105" spans="4:21" x14ac:dyDescent="0.25">
      <c r="D105" s="79" t="s">
        <v>303</v>
      </c>
      <c r="E105" s="79" t="s">
        <v>650</v>
      </c>
      <c r="F105" s="79" t="s">
        <v>649</v>
      </c>
      <c r="G105" s="114">
        <v>120</v>
      </c>
      <c r="H105" s="114">
        <v>120</v>
      </c>
      <c r="I105" s="120">
        <v>2</v>
      </c>
      <c r="J105" s="104">
        <v>25</v>
      </c>
      <c r="K105" s="104">
        <v>0</v>
      </c>
      <c r="L105" s="104">
        <v>0</v>
      </c>
      <c r="M105" s="104" t="s">
        <v>9</v>
      </c>
      <c r="N105" s="116">
        <f>COUNTIF(Table7[Spawner],Table1[[#This Row],[Spawner Prefab]])</f>
        <v>0</v>
      </c>
      <c r="O105" s="107">
        <f>ROUND((Table1[[#This Row],[Total in "Village" scene]]/SUM(Table1[Total in "Village" scene]))*100,1)</f>
        <v>0</v>
      </c>
      <c r="P105" s="122">
        <f>COUNTIF(Table15[Spawner],Table1[[#This Row],[Spawner Prefab]])</f>
        <v>0</v>
      </c>
      <c r="Q105" s="111">
        <f>ROUND((Table1[[#This Row],[Total in "Castle" scene]]/SUM(Table1[Total in "Castle" scene]))*100,1)</f>
        <v>0</v>
      </c>
      <c r="R105" s="117">
        <f>COUNTIF(Table20[Spawner],Table1[[#This Row],[Spawner Prefab]])</f>
        <v>0</v>
      </c>
      <c r="S105" s="108">
        <f>ROUND((Table1[[#This Row],[Total in "Dark" scene]]/SUM(Table1[Total in "Dark" scene]))*100,1)</f>
        <v>0</v>
      </c>
      <c r="T105" s="123">
        <f>Table1[[#This Row],[Total in "Village" scene]]+Table1[[#This Row],[Total in "Castle" scene]]+Table1[[#This Row],[Total in "Dark" scene]]</f>
        <v>0</v>
      </c>
      <c r="U105" s="110">
        <f>ROUND((Table1[[#This Row],[Total in the game]]/SUM(Table1[Total in the game]))*100,1)</f>
        <v>0</v>
      </c>
    </row>
    <row r="106" spans="4:21" x14ac:dyDescent="0.25">
      <c r="D106" s="79" t="s">
        <v>303</v>
      </c>
      <c r="E106" s="79" t="s">
        <v>652</v>
      </c>
      <c r="F106" s="79" t="s">
        <v>651</v>
      </c>
      <c r="G106" s="114">
        <v>120</v>
      </c>
      <c r="H106" s="114">
        <v>120</v>
      </c>
      <c r="I106" s="120">
        <v>2</v>
      </c>
      <c r="J106" s="104">
        <v>25</v>
      </c>
      <c r="K106" s="104">
        <v>0</v>
      </c>
      <c r="L106" s="104">
        <v>0</v>
      </c>
      <c r="M106" s="104" t="s">
        <v>9</v>
      </c>
      <c r="N106" s="116">
        <f>COUNTIF(Table7[Spawner],Table1[[#This Row],[Spawner Prefab]])</f>
        <v>0</v>
      </c>
      <c r="O106" s="107">
        <f>ROUND((Table1[[#This Row],[Total in "Village" scene]]/SUM(Table1[Total in "Village" scene]))*100,1)</f>
        <v>0</v>
      </c>
      <c r="P106" s="122">
        <f>COUNTIF(Table15[Spawner],Table1[[#This Row],[Spawner Prefab]])</f>
        <v>0</v>
      </c>
      <c r="Q106" s="111">
        <f>ROUND((Table1[[#This Row],[Total in "Castle" scene]]/SUM(Table1[Total in "Castle" scene]))*100,1)</f>
        <v>0</v>
      </c>
      <c r="R106" s="117">
        <f>COUNTIF(Table20[Spawner],Table1[[#This Row],[Spawner Prefab]])</f>
        <v>0</v>
      </c>
      <c r="S106" s="108">
        <f>ROUND((Table1[[#This Row],[Total in "Dark" scene]]/SUM(Table1[Total in "Dark" scene]))*100,1)</f>
        <v>0</v>
      </c>
      <c r="T106" s="123">
        <f>Table1[[#This Row],[Total in "Village" scene]]+Table1[[#This Row],[Total in "Castle" scene]]+Table1[[#This Row],[Total in "Dark" scene]]</f>
        <v>0</v>
      </c>
      <c r="U106" s="110">
        <f>ROUND((Table1[[#This Row],[Total in the game]]/SUM(Table1[Total in the game]))*100,1)</f>
        <v>0</v>
      </c>
    </row>
    <row r="107" spans="4:21" x14ac:dyDescent="0.25">
      <c r="D107" s="79" t="s">
        <v>303</v>
      </c>
      <c r="E107" s="79" t="s">
        <v>655</v>
      </c>
      <c r="F107" s="79" t="s">
        <v>661</v>
      </c>
      <c r="G107" s="114">
        <v>120</v>
      </c>
      <c r="H107" s="114">
        <v>120</v>
      </c>
      <c r="I107" s="120">
        <v>2</v>
      </c>
      <c r="J107" s="104">
        <v>25</v>
      </c>
      <c r="K107" s="104">
        <v>0</v>
      </c>
      <c r="L107" s="104">
        <v>0</v>
      </c>
      <c r="M107" s="104" t="s">
        <v>9</v>
      </c>
      <c r="N107" s="116">
        <f>COUNTIF(Table7[Spawner],Table1[[#This Row],[Spawner Prefab]])</f>
        <v>0</v>
      </c>
      <c r="O107" s="107">
        <f>ROUND((Table1[[#This Row],[Total in "Village" scene]]/SUM(Table1[Total in "Village" scene]))*100,1)</f>
        <v>0</v>
      </c>
      <c r="P107" s="122">
        <f>COUNTIF(Table15[Spawner],Table1[[#This Row],[Spawner Prefab]])</f>
        <v>0</v>
      </c>
      <c r="Q107" s="111">
        <f>ROUND((Table1[[#This Row],[Total in "Castle" scene]]/SUM(Table1[Total in "Castle" scene]))*100,1)</f>
        <v>0</v>
      </c>
      <c r="R107" s="117">
        <f>COUNTIF(Table20[Spawner],Table1[[#This Row],[Spawner Prefab]])</f>
        <v>0</v>
      </c>
      <c r="S107" s="108">
        <f>ROUND((Table1[[#This Row],[Total in "Dark" scene]]/SUM(Table1[Total in "Dark" scene]))*100,1)</f>
        <v>0</v>
      </c>
      <c r="T107" s="123">
        <f>Table1[[#This Row],[Total in "Village" scene]]+Table1[[#This Row],[Total in "Castle" scene]]+Table1[[#This Row],[Total in "Dark" scene]]</f>
        <v>0</v>
      </c>
      <c r="U107" s="110">
        <f>ROUND((Table1[[#This Row],[Total in the game]]/SUM(Table1[Total in the game]))*100,1)</f>
        <v>0</v>
      </c>
    </row>
    <row r="108" spans="4:21" x14ac:dyDescent="0.25">
      <c r="D108" s="79" t="s">
        <v>441</v>
      </c>
      <c r="E108" s="79" t="s">
        <v>442</v>
      </c>
      <c r="F108" s="79" t="s">
        <v>443</v>
      </c>
      <c r="G108" s="114">
        <v>280</v>
      </c>
      <c r="H108" s="114">
        <v>280</v>
      </c>
      <c r="I108" s="120">
        <v>20</v>
      </c>
      <c r="J108" s="104">
        <v>70</v>
      </c>
      <c r="K108" s="104">
        <v>2</v>
      </c>
      <c r="L108" s="104">
        <v>2</v>
      </c>
      <c r="M108" s="104" t="s">
        <v>9</v>
      </c>
      <c r="N108" s="116">
        <f>COUNTIF(Table7[Spawner],Table1[[#This Row],[Spawner Prefab]])</f>
        <v>22</v>
      </c>
      <c r="O108" s="107">
        <f>ROUND((Table1[[#This Row],[Total in "Village" scene]]/SUM(Table1[Total in "Village" scene]))*100,1)</f>
        <v>0.9</v>
      </c>
      <c r="P108" s="122">
        <f>COUNTIF(Table15[Spawner],Table1[[#This Row],[Spawner Prefab]])</f>
        <v>7</v>
      </c>
      <c r="Q108" s="111">
        <f>ROUND((Table1[[#This Row],[Total in "Castle" scene]]/SUM(Table1[Total in "Castle" scene]))*100,1)</f>
        <v>0.4</v>
      </c>
      <c r="R108" s="117">
        <f>COUNTIF(Table20[Spawner],Table1[[#This Row],[Spawner Prefab]])</f>
        <v>7</v>
      </c>
      <c r="S108" s="108">
        <f>ROUND((Table1[[#This Row],[Total in "Dark" scene]]/SUM(Table1[Total in "Dark" scene]))*100,1)</f>
        <v>1</v>
      </c>
      <c r="T108" s="123">
        <f>Table1[[#This Row],[Total in "Village" scene]]+Table1[[#This Row],[Total in "Castle" scene]]+Table1[[#This Row],[Total in "Dark" scene]]</f>
        <v>36</v>
      </c>
      <c r="U108" s="110">
        <f>ROUND((Table1[[#This Row],[Total in the game]]/SUM(Table1[Total in the game]))*100,1)</f>
        <v>0.7</v>
      </c>
    </row>
    <row r="109" spans="4:21" x14ac:dyDescent="0.25">
      <c r="D109" s="79" t="s">
        <v>78</v>
      </c>
      <c r="E109" s="79" t="s">
        <v>448</v>
      </c>
      <c r="F109" s="79" t="s">
        <v>470</v>
      </c>
      <c r="G109" s="114">
        <v>220</v>
      </c>
      <c r="H109" s="114">
        <v>220</v>
      </c>
      <c r="I109" s="120">
        <v>15</v>
      </c>
      <c r="J109" s="104">
        <v>75</v>
      </c>
      <c r="K109" s="104">
        <v>0</v>
      </c>
      <c r="L109" s="104">
        <v>0</v>
      </c>
      <c r="M109" s="104" t="s">
        <v>9</v>
      </c>
      <c r="N109" s="116">
        <f>COUNTIF(Table7[Spawner],Table1[[#This Row],[Spawner Prefab]])</f>
        <v>3</v>
      </c>
      <c r="O109" s="107">
        <f>ROUND((Table1[[#This Row],[Total in "Village" scene]]/SUM(Table1[Total in "Village" scene]))*100,1)</f>
        <v>0.1</v>
      </c>
      <c r="P109" s="122">
        <f>COUNTIF(Table15[Spawner],Table1[[#This Row],[Spawner Prefab]])</f>
        <v>0</v>
      </c>
      <c r="Q109" s="111">
        <f>ROUND((Table1[[#This Row],[Total in "Castle" scene]]/SUM(Table1[Total in "Castle" scene]))*100,1)</f>
        <v>0</v>
      </c>
      <c r="R109" s="117">
        <f>COUNTIF(Table20[Spawner],Table1[[#This Row],[Spawner Prefab]])</f>
        <v>0</v>
      </c>
      <c r="S109" s="108">
        <f>ROUND((Table1[[#This Row],[Total in "Dark" scene]]/SUM(Table1[Total in "Dark" scene]))*100,1)</f>
        <v>0</v>
      </c>
      <c r="T109" s="123">
        <f>Table1[[#This Row],[Total in "Village" scene]]+Table1[[#This Row],[Total in "Castle" scene]]+Table1[[#This Row],[Total in "Dark" scene]]</f>
        <v>3</v>
      </c>
      <c r="U109" s="110">
        <f>ROUND((Table1[[#This Row],[Total in the game]]/SUM(Table1[Total in the game]))*100,1)</f>
        <v>0.1</v>
      </c>
    </row>
    <row r="110" spans="4:21" x14ac:dyDescent="0.25">
      <c r="D110" s="79" t="s">
        <v>78</v>
      </c>
      <c r="E110" s="79" t="s">
        <v>308</v>
      </c>
      <c r="F110" s="79" t="s">
        <v>309</v>
      </c>
      <c r="G110" s="114">
        <v>260</v>
      </c>
      <c r="H110" s="114">
        <v>260</v>
      </c>
      <c r="I110" s="120">
        <v>15</v>
      </c>
      <c r="J110" s="104">
        <v>75</v>
      </c>
      <c r="K110" s="104">
        <v>0</v>
      </c>
      <c r="L110" s="104">
        <v>0</v>
      </c>
      <c r="M110" s="104" t="s">
        <v>9</v>
      </c>
      <c r="N110" s="116">
        <f>COUNTIF(Table7[Spawner],Table1[[#This Row],[Spawner Prefab]])</f>
        <v>0</v>
      </c>
      <c r="O110" s="107">
        <f>ROUND((Table1[[#This Row],[Total in "Village" scene]]/SUM(Table1[Total in "Village" scene]))*100,1)</f>
        <v>0</v>
      </c>
      <c r="P110" s="122">
        <f>COUNTIF(Table15[Spawner],Table1[[#This Row],[Spawner Prefab]])</f>
        <v>1</v>
      </c>
      <c r="Q110" s="111">
        <f>ROUND((Table1[[#This Row],[Total in "Castle" scene]]/SUM(Table1[Total in "Castle" scene]))*100,1)</f>
        <v>0.1</v>
      </c>
      <c r="R110" s="117">
        <f>COUNTIF(Table20[Spawner],Table1[[#This Row],[Spawner Prefab]])</f>
        <v>0</v>
      </c>
      <c r="S110" s="108">
        <f>ROUND((Table1[[#This Row],[Total in "Dark" scene]]/SUM(Table1[Total in "Dark" scene]))*100,1)</f>
        <v>0</v>
      </c>
      <c r="T110" s="123">
        <f>Table1[[#This Row],[Total in "Village" scene]]+Table1[[#This Row],[Total in "Castle" scene]]+Table1[[#This Row],[Total in "Dark" scene]]</f>
        <v>1</v>
      </c>
      <c r="U110" s="110">
        <f>ROUND((Table1[[#This Row],[Total in the game]]/SUM(Table1[Total in the game]))*100,1)</f>
        <v>0</v>
      </c>
    </row>
    <row r="111" spans="4:21" x14ac:dyDescent="0.25">
      <c r="D111" s="79" t="s">
        <v>78</v>
      </c>
      <c r="E111" s="79" t="s">
        <v>306</v>
      </c>
      <c r="F111" s="79" t="s">
        <v>307</v>
      </c>
      <c r="G111" s="114">
        <v>260</v>
      </c>
      <c r="H111" s="114">
        <v>260</v>
      </c>
      <c r="I111" s="120">
        <v>15</v>
      </c>
      <c r="J111" s="104">
        <v>75</v>
      </c>
      <c r="K111" s="104">
        <v>0</v>
      </c>
      <c r="L111" s="104">
        <v>0</v>
      </c>
      <c r="M111" s="104" t="s">
        <v>9</v>
      </c>
      <c r="N111" s="116">
        <f>COUNTIF(Table7[Spawner],Table1[[#This Row],[Spawner Prefab]])</f>
        <v>0</v>
      </c>
      <c r="O111" s="107">
        <f>ROUND((Table1[[#This Row],[Total in "Village" scene]]/SUM(Table1[Total in "Village" scene]))*100,1)</f>
        <v>0</v>
      </c>
      <c r="P111" s="122">
        <f>COUNTIF(Table15[Spawner],Table1[[#This Row],[Spawner Prefab]])</f>
        <v>0</v>
      </c>
      <c r="Q111" s="111">
        <f>ROUND((Table1[[#This Row],[Total in "Castle" scene]]/SUM(Table1[Total in "Castle" scene]))*100,1)</f>
        <v>0</v>
      </c>
      <c r="R111" s="117">
        <f>COUNTIF(Table20[Spawner],Table1[[#This Row],[Spawner Prefab]])</f>
        <v>0</v>
      </c>
      <c r="S111" s="108">
        <f>ROUND((Table1[[#This Row],[Total in "Dark" scene]]/SUM(Table1[Total in "Dark" scene]))*100,1)</f>
        <v>0</v>
      </c>
      <c r="T111" s="123">
        <f>Table1[[#This Row],[Total in "Village" scene]]+Table1[[#This Row],[Total in "Castle" scene]]+Table1[[#This Row],[Total in "Dark" scene]]</f>
        <v>0</v>
      </c>
      <c r="U111" s="110">
        <f>ROUND((Table1[[#This Row],[Total in the game]]/SUM(Table1[Total in the game]))*100,1)</f>
        <v>0</v>
      </c>
    </row>
    <row r="112" spans="4:21" x14ac:dyDescent="0.25">
      <c r="D112" s="79" t="s">
        <v>78</v>
      </c>
      <c r="E112" s="79" t="s">
        <v>446</v>
      </c>
      <c r="F112" s="79" t="s">
        <v>447</v>
      </c>
      <c r="G112" s="114">
        <v>220</v>
      </c>
      <c r="H112" s="114">
        <v>220</v>
      </c>
      <c r="I112" s="120">
        <v>15</v>
      </c>
      <c r="J112" s="104">
        <v>75</v>
      </c>
      <c r="K112" s="104">
        <v>0</v>
      </c>
      <c r="L112" s="104">
        <v>0</v>
      </c>
      <c r="M112" s="104" t="s">
        <v>9</v>
      </c>
      <c r="N112" s="116">
        <f>COUNTIF(Table7[Spawner],Table1[[#This Row],[Spawner Prefab]])</f>
        <v>0</v>
      </c>
      <c r="O112" s="107">
        <f>ROUND((Table1[[#This Row],[Total in "Village" scene]]/SUM(Table1[Total in "Village" scene]))*100,1)</f>
        <v>0</v>
      </c>
      <c r="P112" s="122">
        <f>COUNTIF(Table15[Spawner],Table1[[#This Row],[Spawner Prefab]])</f>
        <v>0</v>
      </c>
      <c r="Q112" s="111">
        <f>ROUND((Table1[[#This Row],[Total in "Castle" scene]]/SUM(Table1[Total in "Castle" scene]))*100,1)</f>
        <v>0</v>
      </c>
      <c r="R112" s="117">
        <f>COUNTIF(Table20[Spawner],Table1[[#This Row],[Spawner Prefab]])</f>
        <v>0</v>
      </c>
      <c r="S112" s="108">
        <f>ROUND((Table1[[#This Row],[Total in "Dark" scene]]/SUM(Table1[Total in "Dark" scene]))*100,1)</f>
        <v>0</v>
      </c>
      <c r="T112" s="123">
        <f>Table1[[#This Row],[Total in "Village" scene]]+Table1[[#This Row],[Total in "Castle" scene]]+Table1[[#This Row],[Total in "Dark" scene]]</f>
        <v>0</v>
      </c>
      <c r="U112" s="110">
        <f>ROUND((Table1[[#This Row],[Total in the game]]/SUM(Table1[Total in the game]))*100,1)</f>
        <v>0</v>
      </c>
    </row>
    <row r="113" spans="4:21" x14ac:dyDescent="0.25">
      <c r="D113" s="79" t="s">
        <v>79</v>
      </c>
      <c r="E113" s="79" t="s">
        <v>310</v>
      </c>
      <c r="F113" s="79" t="s">
        <v>311</v>
      </c>
      <c r="G113" s="114">
        <v>200</v>
      </c>
      <c r="H113" s="114">
        <v>200</v>
      </c>
      <c r="I113" s="120">
        <v>7</v>
      </c>
      <c r="J113" s="104">
        <v>75</v>
      </c>
      <c r="K113" s="104">
        <v>0</v>
      </c>
      <c r="L113" s="104">
        <v>0</v>
      </c>
      <c r="M113" s="104" t="s">
        <v>9</v>
      </c>
      <c r="N113" s="116">
        <f>COUNTIF(Table7[Spawner],Table1[[#This Row],[Spawner Prefab]])</f>
        <v>48</v>
      </c>
      <c r="O113" s="107">
        <f>ROUND((Table1[[#This Row],[Total in "Village" scene]]/SUM(Table1[Total in "Village" scene]))*100,1)</f>
        <v>1.9</v>
      </c>
      <c r="P113" s="122">
        <f>COUNTIF(Table15[Spawner],Table1[[#This Row],[Spawner Prefab]])</f>
        <v>0</v>
      </c>
      <c r="Q113" s="111">
        <f>ROUND((Table1[[#This Row],[Total in "Castle" scene]]/SUM(Table1[Total in "Castle" scene]))*100,1)</f>
        <v>0</v>
      </c>
      <c r="R113" s="117">
        <f>COUNTIF(Table20[Spawner],Table1[[#This Row],[Spawner Prefab]])</f>
        <v>0</v>
      </c>
      <c r="S113" s="108">
        <f>ROUND((Table1[[#This Row],[Total in "Dark" scene]]/SUM(Table1[Total in "Dark" scene]))*100,1)</f>
        <v>0</v>
      </c>
      <c r="T113" s="123">
        <f>Table1[[#This Row],[Total in "Village" scene]]+Table1[[#This Row],[Total in "Castle" scene]]+Table1[[#This Row],[Total in "Dark" scene]]</f>
        <v>48</v>
      </c>
      <c r="U113" s="110">
        <f>ROUND((Table1[[#This Row],[Total in the game]]/SUM(Table1[Total in the game]))*100,1)</f>
        <v>0.9</v>
      </c>
    </row>
    <row r="114" spans="4:21" x14ac:dyDescent="0.25">
      <c r="D114" s="79" t="s">
        <v>79</v>
      </c>
      <c r="E114" s="79" t="s">
        <v>312</v>
      </c>
      <c r="F114" s="79" t="s">
        <v>313</v>
      </c>
      <c r="G114" s="114">
        <v>200</v>
      </c>
      <c r="H114" s="114">
        <v>200</v>
      </c>
      <c r="I114" s="120">
        <v>7</v>
      </c>
      <c r="J114" s="104">
        <v>75</v>
      </c>
      <c r="K114" s="104">
        <v>0</v>
      </c>
      <c r="L114" s="104">
        <v>0</v>
      </c>
      <c r="M114" s="104" t="s">
        <v>9</v>
      </c>
      <c r="N114" s="116">
        <f>COUNTIF(Table7[Spawner],Table1[[#This Row],[Spawner Prefab]])</f>
        <v>0</v>
      </c>
      <c r="O114" s="107">
        <f>ROUND((Table1[[#This Row],[Total in "Village" scene]]/SUM(Table1[Total in "Village" scene]))*100,1)</f>
        <v>0</v>
      </c>
      <c r="P114" s="122">
        <f>COUNTIF(Table15[Spawner],Table1[[#This Row],[Spawner Prefab]])</f>
        <v>0</v>
      </c>
      <c r="Q114" s="111">
        <f>ROUND((Table1[[#This Row],[Total in "Castle" scene]]/SUM(Table1[Total in "Castle" scene]))*100,1)</f>
        <v>0</v>
      </c>
      <c r="R114" s="117">
        <f>COUNTIF(Table20[Spawner],Table1[[#This Row],[Spawner Prefab]])</f>
        <v>0</v>
      </c>
      <c r="S114" s="108">
        <f>ROUND((Table1[[#This Row],[Total in "Dark" scene]]/SUM(Table1[Total in "Dark" scene]))*100,1)</f>
        <v>0</v>
      </c>
      <c r="T114" s="123">
        <f>Table1[[#This Row],[Total in "Village" scene]]+Table1[[#This Row],[Total in "Castle" scene]]+Table1[[#This Row],[Total in "Dark" scene]]</f>
        <v>0</v>
      </c>
      <c r="U114" s="110">
        <f>ROUND((Table1[[#This Row],[Total in the game]]/SUM(Table1[Total in the game]))*100,1)</f>
        <v>0</v>
      </c>
    </row>
    <row r="115" spans="4:21" x14ac:dyDescent="0.25">
      <c r="D115" s="79" t="s">
        <v>314</v>
      </c>
      <c r="E115" s="79" t="s">
        <v>315</v>
      </c>
      <c r="F115" s="79" t="s">
        <v>316</v>
      </c>
      <c r="G115" s="114">
        <v>300</v>
      </c>
      <c r="H115" s="114">
        <v>300</v>
      </c>
      <c r="I115" s="120">
        <v>30</v>
      </c>
      <c r="J115" s="104">
        <v>105</v>
      </c>
      <c r="K115" s="104">
        <v>2</v>
      </c>
      <c r="L115" s="104">
        <v>2</v>
      </c>
      <c r="M115" s="104" t="s">
        <v>9</v>
      </c>
      <c r="N115" s="116">
        <f>COUNTIF(Table7[Spawner],Table1[[#This Row],[Spawner Prefab]])</f>
        <v>0</v>
      </c>
      <c r="O115" s="107">
        <f>ROUND((Table1[[#This Row],[Total in "Village" scene]]/SUM(Table1[Total in "Village" scene]))*100,1)</f>
        <v>0</v>
      </c>
      <c r="P115" s="122">
        <f>COUNTIF(Table15[Spawner],Table1[[#This Row],[Spawner Prefab]])</f>
        <v>2</v>
      </c>
      <c r="Q115" s="111">
        <f>ROUND((Table1[[#This Row],[Total in "Castle" scene]]/SUM(Table1[Total in "Castle" scene]))*100,1)</f>
        <v>0.1</v>
      </c>
      <c r="R115" s="117">
        <f>COUNTIF(Table20[Spawner],Table1[[#This Row],[Spawner Prefab]])</f>
        <v>0</v>
      </c>
      <c r="S115" s="108">
        <f>ROUND((Table1[[#This Row],[Total in "Dark" scene]]/SUM(Table1[Total in "Dark" scene]))*100,1)</f>
        <v>0</v>
      </c>
      <c r="T115" s="123">
        <f>Table1[[#This Row],[Total in "Village" scene]]+Table1[[#This Row],[Total in "Castle" scene]]+Table1[[#This Row],[Total in "Dark" scene]]</f>
        <v>2</v>
      </c>
      <c r="U115" s="110">
        <f>ROUND((Table1[[#This Row],[Total in the game]]/SUM(Table1[Total in the game]))*100,1)</f>
        <v>0</v>
      </c>
    </row>
    <row r="116" spans="4:21" x14ac:dyDescent="0.25">
      <c r="D116" s="79" t="s">
        <v>597</v>
      </c>
      <c r="E116" s="79" t="s">
        <v>598</v>
      </c>
      <c r="F116" s="79" t="s">
        <v>599</v>
      </c>
      <c r="G116" s="114">
        <v>120</v>
      </c>
      <c r="H116" s="114">
        <v>120</v>
      </c>
      <c r="I116" s="120">
        <v>5</v>
      </c>
      <c r="J116" s="104">
        <v>35</v>
      </c>
      <c r="K116" s="104">
        <v>2</v>
      </c>
      <c r="L116" s="104">
        <v>2</v>
      </c>
      <c r="M116" s="104">
        <v>50</v>
      </c>
      <c r="N116" s="116">
        <f>COUNTIF(Table7[Spawner],Table1[[#This Row],[Spawner Prefab]])</f>
        <v>0</v>
      </c>
      <c r="O116" s="107">
        <f>ROUND((Table1[[#This Row],[Total in "Village" scene]]/SUM(Table1[Total in "Village" scene]))*100,1)</f>
        <v>0</v>
      </c>
      <c r="P116" s="122">
        <f>COUNTIF(Table15[Spawner],Table1[[#This Row],[Spawner Prefab]])</f>
        <v>0</v>
      </c>
      <c r="Q116" s="111">
        <f>ROUND((Table1[[#This Row],[Total in "Castle" scene]]/SUM(Table1[Total in "Castle" scene]))*100,1)</f>
        <v>0</v>
      </c>
      <c r="R116" s="117">
        <f>COUNTIF(Table20[Spawner],Table1[[#This Row],[Spawner Prefab]])</f>
        <v>18</v>
      </c>
      <c r="S116" s="108">
        <f>ROUND((Table1[[#This Row],[Total in "Dark" scene]]/SUM(Table1[Total in "Dark" scene]))*100,1)</f>
        <v>2.7</v>
      </c>
      <c r="T116" s="123">
        <f>Table1[[#This Row],[Total in "Village" scene]]+Table1[[#This Row],[Total in "Castle" scene]]+Table1[[#This Row],[Total in "Dark" scene]]</f>
        <v>18</v>
      </c>
      <c r="U116" s="110">
        <f>ROUND((Table1[[#This Row],[Total in the game]]/SUM(Table1[Total in the game]))*100,1)</f>
        <v>0.4</v>
      </c>
    </row>
    <row r="117" spans="4:21" x14ac:dyDescent="0.25">
      <c r="D117" s="79" t="s">
        <v>600</v>
      </c>
      <c r="E117" s="79" t="s">
        <v>601</v>
      </c>
      <c r="F117" s="79" t="s">
        <v>602</v>
      </c>
      <c r="G117" s="114">
        <v>120</v>
      </c>
      <c r="H117" s="114">
        <v>120</v>
      </c>
      <c r="I117" s="120">
        <v>50</v>
      </c>
      <c r="J117" s="104">
        <v>130</v>
      </c>
      <c r="K117" s="104">
        <v>4</v>
      </c>
      <c r="L117" s="104">
        <v>4</v>
      </c>
      <c r="M117" s="104">
        <v>50</v>
      </c>
      <c r="N117" s="116">
        <f>COUNTIF(Table7[Spawner],Table1[[#This Row],[Spawner Prefab]])</f>
        <v>0</v>
      </c>
      <c r="O117" s="107">
        <f>ROUND((Table1[[#This Row],[Total in "Village" scene]]/SUM(Table1[Total in "Village" scene]))*100,1)</f>
        <v>0</v>
      </c>
      <c r="P117" s="122">
        <f>COUNTIF(Table15[Spawner],Table1[[#This Row],[Spawner Prefab]])</f>
        <v>0</v>
      </c>
      <c r="Q117" s="111">
        <f>ROUND((Table1[[#This Row],[Total in "Castle" scene]]/SUM(Table1[Total in "Castle" scene]))*100,1)</f>
        <v>0</v>
      </c>
      <c r="R117" s="117">
        <f>COUNTIF(Table20[Spawner],Table1[[#This Row],[Spawner Prefab]])</f>
        <v>7</v>
      </c>
      <c r="S117" s="108">
        <f>ROUND((Table1[[#This Row],[Total in "Dark" scene]]/SUM(Table1[Total in "Dark" scene]))*100,1)</f>
        <v>1</v>
      </c>
      <c r="T117" s="123">
        <f>Table1[[#This Row],[Total in "Village" scene]]+Table1[[#This Row],[Total in "Castle" scene]]+Table1[[#This Row],[Total in "Dark" scene]]</f>
        <v>7</v>
      </c>
      <c r="U117" s="110">
        <f>ROUND((Table1[[#This Row],[Total in the game]]/SUM(Table1[Total in the game]))*100,1)</f>
        <v>0.1</v>
      </c>
    </row>
    <row r="118" spans="4:21" x14ac:dyDescent="0.25">
      <c r="D118" s="79" t="s">
        <v>80</v>
      </c>
      <c r="E118" s="79" t="s">
        <v>319</v>
      </c>
      <c r="F118" s="79" t="s">
        <v>320</v>
      </c>
      <c r="G118" s="114">
        <v>310</v>
      </c>
      <c r="H118" s="114">
        <v>310</v>
      </c>
      <c r="I118" s="120">
        <v>50</v>
      </c>
      <c r="J118" s="104">
        <v>70</v>
      </c>
      <c r="K118" s="104">
        <v>2</v>
      </c>
      <c r="L118" s="104">
        <v>1</v>
      </c>
      <c r="M118" s="104">
        <v>55</v>
      </c>
      <c r="N118" s="116">
        <f>COUNTIF(Table7[Spawner],Table1[[#This Row],[Spawner Prefab]])</f>
        <v>0</v>
      </c>
      <c r="O118" s="107">
        <f>ROUND((Table1[[#This Row],[Total in "Village" scene]]/SUM(Table1[Total in "Village" scene]))*100,1)</f>
        <v>0</v>
      </c>
      <c r="P118" s="122">
        <f>COUNTIF(Table15[Spawner],Table1[[#This Row],[Spawner Prefab]])</f>
        <v>5</v>
      </c>
      <c r="Q118" s="111">
        <f>ROUND((Table1[[#This Row],[Total in "Castle" scene]]/SUM(Table1[Total in "Castle" scene]))*100,1)</f>
        <v>0.3</v>
      </c>
      <c r="R118" s="117">
        <f>COUNTIF(Table20[Spawner],Table1[[#This Row],[Spawner Prefab]])</f>
        <v>0</v>
      </c>
      <c r="S118" s="108">
        <f>ROUND((Table1[[#This Row],[Total in "Dark" scene]]/SUM(Table1[Total in "Dark" scene]))*100,1)</f>
        <v>0</v>
      </c>
      <c r="T118" s="123">
        <f>Table1[[#This Row],[Total in "Village" scene]]+Table1[[#This Row],[Total in "Castle" scene]]+Table1[[#This Row],[Total in "Dark" scene]]</f>
        <v>5</v>
      </c>
      <c r="U118" s="110">
        <f>ROUND((Table1[[#This Row],[Total in the game]]/SUM(Table1[Total in the game]))*100,1)</f>
        <v>0.1</v>
      </c>
    </row>
    <row r="119" spans="4:21" x14ac:dyDescent="0.25">
      <c r="D119" s="79" t="s">
        <v>80</v>
      </c>
      <c r="E119" s="79" t="s">
        <v>317</v>
      </c>
      <c r="F119" s="79" t="s">
        <v>318</v>
      </c>
      <c r="G119" s="114">
        <v>310</v>
      </c>
      <c r="H119" s="114">
        <v>310</v>
      </c>
      <c r="I119" s="120">
        <v>50</v>
      </c>
      <c r="J119" s="104">
        <v>70</v>
      </c>
      <c r="K119" s="104">
        <v>2</v>
      </c>
      <c r="L119" s="104">
        <v>1</v>
      </c>
      <c r="M119" s="104">
        <v>55</v>
      </c>
      <c r="N119" s="116">
        <f>COUNTIF(Table7[Spawner],Table1[[#This Row],[Spawner Prefab]])</f>
        <v>0</v>
      </c>
      <c r="O119" s="107">
        <f>ROUND((Table1[[#This Row],[Total in "Village" scene]]/SUM(Table1[Total in "Village" scene]))*100,1)</f>
        <v>0</v>
      </c>
      <c r="P119" s="122">
        <f>COUNTIF(Table15[Spawner],Table1[[#This Row],[Spawner Prefab]])</f>
        <v>3</v>
      </c>
      <c r="Q119" s="111">
        <f>ROUND((Table1[[#This Row],[Total in "Castle" scene]]/SUM(Table1[Total in "Castle" scene]))*100,1)</f>
        <v>0.2</v>
      </c>
      <c r="R119" s="117">
        <f>COUNTIF(Table20[Spawner],Table1[[#This Row],[Spawner Prefab]])</f>
        <v>0</v>
      </c>
      <c r="S119" s="108">
        <f>ROUND((Table1[[#This Row],[Total in "Dark" scene]]/SUM(Table1[Total in "Dark" scene]))*100,1)</f>
        <v>0</v>
      </c>
      <c r="T119" s="123">
        <f>Table1[[#This Row],[Total in "Village" scene]]+Table1[[#This Row],[Total in "Castle" scene]]+Table1[[#This Row],[Total in "Dark" scene]]</f>
        <v>3</v>
      </c>
      <c r="U119" s="110">
        <f>ROUND((Table1[[#This Row],[Total in the game]]/SUM(Table1[Total in the game]))*100,1)</f>
        <v>0.1</v>
      </c>
    </row>
    <row r="120" spans="4:21" x14ac:dyDescent="0.25">
      <c r="D120" s="79" t="s">
        <v>80</v>
      </c>
      <c r="E120" s="79" t="s">
        <v>321</v>
      </c>
      <c r="F120" s="79" t="s">
        <v>322</v>
      </c>
      <c r="G120" s="114">
        <v>310</v>
      </c>
      <c r="H120" s="114">
        <v>310</v>
      </c>
      <c r="I120" s="120">
        <v>50</v>
      </c>
      <c r="J120" s="104">
        <v>70</v>
      </c>
      <c r="K120" s="104">
        <v>2</v>
      </c>
      <c r="L120" s="104">
        <v>1</v>
      </c>
      <c r="M120" s="104">
        <v>40</v>
      </c>
      <c r="N120" s="116">
        <f>COUNTIF(Table7[Spawner],Table1[[#This Row],[Spawner Prefab]])</f>
        <v>0</v>
      </c>
      <c r="O120" s="107">
        <f>ROUND((Table1[[#This Row],[Total in "Village" scene]]/SUM(Table1[Total in "Village" scene]))*100,1)</f>
        <v>0</v>
      </c>
      <c r="P120" s="122">
        <f>COUNTIF(Table15[Spawner],Table1[[#This Row],[Spawner Prefab]])</f>
        <v>0</v>
      </c>
      <c r="Q120" s="111">
        <f>ROUND((Table1[[#This Row],[Total in "Castle" scene]]/SUM(Table1[Total in "Castle" scene]))*100,1)</f>
        <v>0</v>
      </c>
      <c r="R120" s="117">
        <f>COUNTIF(Table20[Spawner],Table1[[#This Row],[Spawner Prefab]])</f>
        <v>0</v>
      </c>
      <c r="S120" s="108">
        <f>ROUND((Table1[[#This Row],[Total in "Dark" scene]]/SUM(Table1[Total in "Dark" scene]))*100,1)</f>
        <v>0</v>
      </c>
      <c r="T120" s="123">
        <f>Table1[[#This Row],[Total in "Village" scene]]+Table1[[#This Row],[Total in "Castle" scene]]+Table1[[#This Row],[Total in "Dark" scene]]</f>
        <v>0</v>
      </c>
      <c r="U120" s="110">
        <f>ROUND((Table1[[#This Row],[Total in the game]]/SUM(Table1[Total in the game]))*100,1)</f>
        <v>0</v>
      </c>
    </row>
    <row r="121" spans="4:21" x14ac:dyDescent="0.25">
      <c r="D121" s="79" t="s">
        <v>89</v>
      </c>
      <c r="E121" s="79" t="s">
        <v>323</v>
      </c>
      <c r="F121" s="79" t="s">
        <v>324</v>
      </c>
      <c r="G121" s="114">
        <v>180</v>
      </c>
      <c r="H121" s="114">
        <v>180</v>
      </c>
      <c r="I121" s="120">
        <v>30</v>
      </c>
      <c r="J121" s="104">
        <v>75</v>
      </c>
      <c r="K121" s="104">
        <v>0</v>
      </c>
      <c r="L121" s="104">
        <v>0</v>
      </c>
      <c r="M121" s="104">
        <v>5</v>
      </c>
      <c r="N121" s="116">
        <f>COUNTIF(Table7[Spawner],Table1[[#This Row],[Spawner Prefab]])</f>
        <v>14</v>
      </c>
      <c r="O121" s="107">
        <f>ROUND((Table1[[#This Row],[Total in "Village" scene]]/SUM(Table1[Total in "Village" scene]))*100,1)</f>
        <v>0.6</v>
      </c>
      <c r="P121" s="122">
        <f>COUNTIF(Table15[Spawner],Table1[[#This Row],[Spawner Prefab]])</f>
        <v>21</v>
      </c>
      <c r="Q121" s="111">
        <f>ROUND((Table1[[#This Row],[Total in "Castle" scene]]/SUM(Table1[Total in "Castle" scene]))*100,1)</f>
        <v>1.1000000000000001</v>
      </c>
      <c r="R121" s="117">
        <f>COUNTIF(Table20[Spawner],Table1[[#This Row],[Spawner Prefab]])</f>
        <v>0</v>
      </c>
      <c r="S121" s="108">
        <f>ROUND((Table1[[#This Row],[Total in "Dark" scene]]/SUM(Table1[Total in "Dark" scene]))*100,1)</f>
        <v>0</v>
      </c>
      <c r="T121" s="123">
        <f>Table1[[#This Row],[Total in "Village" scene]]+Table1[[#This Row],[Total in "Castle" scene]]+Table1[[#This Row],[Total in "Dark" scene]]</f>
        <v>35</v>
      </c>
      <c r="U121" s="110">
        <f>ROUND((Table1[[#This Row],[Total in the game]]/SUM(Table1[Total in the game]))*100,1)</f>
        <v>0.7</v>
      </c>
    </row>
    <row r="122" spans="4:21" x14ac:dyDescent="0.25">
      <c r="D122" s="79" t="s">
        <v>325</v>
      </c>
      <c r="E122" s="79" t="s">
        <v>326</v>
      </c>
      <c r="F122" s="79" t="s">
        <v>327</v>
      </c>
      <c r="G122" s="114">
        <v>170</v>
      </c>
      <c r="H122" s="114">
        <v>170</v>
      </c>
      <c r="I122" s="120">
        <v>20</v>
      </c>
      <c r="J122" s="104">
        <v>70</v>
      </c>
      <c r="K122" s="104">
        <v>2</v>
      </c>
      <c r="L122" s="104">
        <v>2</v>
      </c>
      <c r="M122" s="104">
        <v>10</v>
      </c>
      <c r="N122" s="116">
        <f>COUNTIF(Table7[Spawner],Table1[[#This Row],[Spawner Prefab]])</f>
        <v>10</v>
      </c>
      <c r="O122" s="107">
        <f>ROUND((Table1[[#This Row],[Total in "Village" scene]]/SUM(Table1[Total in "Village" scene]))*100,1)</f>
        <v>0.4</v>
      </c>
      <c r="P122" s="122">
        <f>COUNTIF(Table15[Spawner],Table1[[#This Row],[Spawner Prefab]])</f>
        <v>21</v>
      </c>
      <c r="Q122" s="111">
        <f>ROUND((Table1[[#This Row],[Total in "Castle" scene]]/SUM(Table1[Total in "Castle" scene]))*100,1)</f>
        <v>1.1000000000000001</v>
      </c>
      <c r="R122" s="117">
        <f>COUNTIF(Table20[Spawner],Table1[[#This Row],[Spawner Prefab]])</f>
        <v>2</v>
      </c>
      <c r="S122" s="108">
        <f>ROUND((Table1[[#This Row],[Total in "Dark" scene]]/SUM(Table1[Total in "Dark" scene]))*100,1)</f>
        <v>0.3</v>
      </c>
      <c r="T122" s="123">
        <f>Table1[[#This Row],[Total in "Village" scene]]+Table1[[#This Row],[Total in "Castle" scene]]+Table1[[#This Row],[Total in "Dark" scene]]</f>
        <v>33</v>
      </c>
      <c r="U122" s="110">
        <f>ROUND((Table1[[#This Row],[Total in the game]]/SUM(Table1[Total in the game]))*100,1)</f>
        <v>0.6</v>
      </c>
    </row>
    <row r="123" spans="4:21" x14ac:dyDescent="0.25">
      <c r="D123" s="79" t="s">
        <v>81</v>
      </c>
      <c r="E123" s="79" t="s">
        <v>328</v>
      </c>
      <c r="F123" s="79" t="s">
        <v>329</v>
      </c>
      <c r="G123" s="114">
        <v>170</v>
      </c>
      <c r="H123" s="114">
        <v>170</v>
      </c>
      <c r="I123" s="120">
        <v>20</v>
      </c>
      <c r="J123" s="104">
        <v>70</v>
      </c>
      <c r="K123" s="104">
        <v>2</v>
      </c>
      <c r="L123" s="104">
        <v>2</v>
      </c>
      <c r="M123" s="104">
        <v>25</v>
      </c>
      <c r="N123" s="116">
        <f>COUNTIF(Table7[Spawner],Table1[[#This Row],[Spawner Prefab]])</f>
        <v>65</v>
      </c>
      <c r="O123" s="107">
        <f>ROUND((Table1[[#This Row],[Total in "Village" scene]]/SUM(Table1[Total in "Village" scene]))*100,1)</f>
        <v>2.6</v>
      </c>
      <c r="P123" s="122">
        <f>COUNTIF(Table15[Spawner],Table1[[#This Row],[Spawner Prefab]])</f>
        <v>38</v>
      </c>
      <c r="Q123" s="111">
        <f>ROUND((Table1[[#This Row],[Total in "Castle" scene]]/SUM(Table1[Total in "Castle" scene]))*100,1)</f>
        <v>2</v>
      </c>
      <c r="R123" s="117">
        <f>COUNTIF(Table20[Spawner],Table1[[#This Row],[Spawner Prefab]])</f>
        <v>13</v>
      </c>
      <c r="S123" s="108">
        <f>ROUND((Table1[[#This Row],[Total in "Dark" scene]]/SUM(Table1[Total in "Dark" scene]))*100,1)</f>
        <v>1.9</v>
      </c>
      <c r="T123" s="123">
        <f>Table1[[#This Row],[Total in "Village" scene]]+Table1[[#This Row],[Total in "Castle" scene]]+Table1[[#This Row],[Total in "Dark" scene]]</f>
        <v>116</v>
      </c>
      <c r="U123" s="110">
        <f>ROUND((Table1[[#This Row],[Total in the game]]/SUM(Table1[Total in the game]))*100,1)</f>
        <v>2.2999999999999998</v>
      </c>
    </row>
    <row r="124" spans="4:21" x14ac:dyDescent="0.25">
      <c r="D124" s="79" t="s">
        <v>82</v>
      </c>
      <c r="E124" s="79" t="s">
        <v>330</v>
      </c>
      <c r="F124" s="79" t="s">
        <v>331</v>
      </c>
      <c r="G124" s="114">
        <v>150</v>
      </c>
      <c r="H124" s="114">
        <v>150</v>
      </c>
      <c r="I124" s="120">
        <v>4</v>
      </c>
      <c r="J124" s="104">
        <v>25</v>
      </c>
      <c r="K124" s="104">
        <v>0</v>
      </c>
      <c r="L124" s="104">
        <v>0</v>
      </c>
      <c r="M124" s="104" t="s">
        <v>9</v>
      </c>
      <c r="N124" s="116">
        <f>COUNTIF(Table7[Spawner],Table1[[#This Row],[Spawner Prefab]])</f>
        <v>232</v>
      </c>
      <c r="O124" s="107">
        <f>ROUND((Table1[[#This Row],[Total in "Village" scene]]/SUM(Table1[Total in "Village" scene]))*100,1)</f>
        <v>9.1999999999999993</v>
      </c>
      <c r="P124" s="122">
        <f>COUNTIF(Table15[Spawner],Table1[[#This Row],[Spawner Prefab]])</f>
        <v>128</v>
      </c>
      <c r="Q124" s="111">
        <f>ROUND((Table1[[#This Row],[Total in "Castle" scene]]/SUM(Table1[Total in "Castle" scene]))*100,1)</f>
        <v>6.6</v>
      </c>
      <c r="R124" s="117">
        <f>COUNTIF(Table20[Spawner],Table1[[#This Row],[Spawner Prefab]])</f>
        <v>38</v>
      </c>
      <c r="S124" s="108">
        <f>ROUND((Table1[[#This Row],[Total in "Dark" scene]]/SUM(Table1[Total in "Dark" scene]))*100,1)</f>
        <v>5.6</v>
      </c>
      <c r="T124" s="123">
        <f>Table1[[#This Row],[Total in "Village" scene]]+Table1[[#This Row],[Total in "Castle" scene]]+Table1[[#This Row],[Total in "Dark" scene]]</f>
        <v>398</v>
      </c>
      <c r="U124" s="110">
        <f>ROUND((Table1[[#This Row],[Total in the game]]/SUM(Table1[Total in the game]))*100,1)</f>
        <v>7.8</v>
      </c>
    </row>
    <row r="125" spans="4:21" x14ac:dyDescent="0.25">
      <c r="D125" s="79" t="s">
        <v>82</v>
      </c>
      <c r="E125" s="79" t="s">
        <v>332</v>
      </c>
      <c r="F125" s="79" t="s">
        <v>333</v>
      </c>
      <c r="G125" s="114">
        <v>150</v>
      </c>
      <c r="H125" s="114">
        <v>150</v>
      </c>
      <c r="I125" s="120">
        <v>4</v>
      </c>
      <c r="J125" s="104">
        <v>25</v>
      </c>
      <c r="K125" s="104">
        <v>0</v>
      </c>
      <c r="L125" s="104">
        <v>0</v>
      </c>
      <c r="M125" s="104" t="s">
        <v>9</v>
      </c>
      <c r="N125" s="116">
        <f>COUNTIF(Table7[Spawner],Table1[[#This Row],[Spawner Prefab]])</f>
        <v>29</v>
      </c>
      <c r="O125" s="107">
        <f>ROUND((Table1[[#This Row],[Total in "Village" scene]]/SUM(Table1[Total in "Village" scene]))*100,1)</f>
        <v>1.2</v>
      </c>
      <c r="P125" s="122">
        <f>COUNTIF(Table15[Spawner],Table1[[#This Row],[Spawner Prefab]])</f>
        <v>78</v>
      </c>
      <c r="Q125" s="111">
        <f>ROUND((Table1[[#This Row],[Total in "Castle" scene]]/SUM(Table1[Total in "Castle" scene]))*100,1)</f>
        <v>4</v>
      </c>
      <c r="R125" s="117">
        <f>COUNTIF(Table20[Spawner],Table1[[#This Row],[Spawner Prefab]])</f>
        <v>0</v>
      </c>
      <c r="S125" s="108">
        <f>ROUND((Table1[[#This Row],[Total in "Dark" scene]]/SUM(Table1[Total in "Dark" scene]))*100,1)</f>
        <v>0</v>
      </c>
      <c r="T125" s="123">
        <f>Table1[[#This Row],[Total in "Village" scene]]+Table1[[#This Row],[Total in "Castle" scene]]+Table1[[#This Row],[Total in "Dark" scene]]</f>
        <v>107</v>
      </c>
      <c r="U125" s="110">
        <f>ROUND((Table1[[#This Row],[Total in the game]]/SUM(Table1[Total in the game]))*100,1)</f>
        <v>2.1</v>
      </c>
    </row>
    <row r="126" spans="4:21" x14ac:dyDescent="0.25">
      <c r="D126" s="79" t="s">
        <v>123</v>
      </c>
      <c r="E126" s="79" t="s">
        <v>335</v>
      </c>
      <c r="F126" s="79" t="s">
        <v>334</v>
      </c>
      <c r="G126" s="114">
        <v>180</v>
      </c>
      <c r="H126" s="114">
        <v>180</v>
      </c>
      <c r="I126" s="120">
        <v>3</v>
      </c>
      <c r="J126" s="104">
        <v>25</v>
      </c>
      <c r="K126" s="104">
        <v>0</v>
      </c>
      <c r="L126" s="104">
        <v>0</v>
      </c>
      <c r="M126" s="104" t="s">
        <v>9</v>
      </c>
      <c r="N126" s="116">
        <f>COUNTIF(Table7[Spawner],Table1[[#This Row],[Spawner Prefab]])</f>
        <v>34</v>
      </c>
      <c r="O126" s="107">
        <f>ROUND((Table1[[#This Row],[Total in "Village" scene]]/SUM(Table1[Total in "Village" scene]))*100,1)</f>
        <v>1.4</v>
      </c>
      <c r="P126" s="122">
        <f>COUNTIF(Table15[Spawner],Table1[[#This Row],[Spawner Prefab]])</f>
        <v>0</v>
      </c>
      <c r="Q126" s="111">
        <f>ROUND((Table1[[#This Row],[Total in "Castle" scene]]/SUM(Table1[Total in "Castle" scene]))*100,1)</f>
        <v>0</v>
      </c>
      <c r="R126" s="117">
        <f>COUNTIF(Table20[Spawner],Table1[[#This Row],[Spawner Prefab]])</f>
        <v>0</v>
      </c>
      <c r="S126" s="108">
        <f>ROUND((Table1[[#This Row],[Total in "Dark" scene]]/SUM(Table1[Total in "Dark" scene]))*100,1)</f>
        <v>0</v>
      </c>
      <c r="T126" s="123">
        <f>Table1[[#This Row],[Total in "Village" scene]]+Table1[[#This Row],[Total in "Castle" scene]]+Table1[[#This Row],[Total in "Dark" scene]]</f>
        <v>34</v>
      </c>
      <c r="U126" s="110">
        <f>ROUND((Table1[[#This Row],[Total in the game]]/SUM(Table1[Total in the game]))*100,1)</f>
        <v>0.7</v>
      </c>
    </row>
    <row r="127" spans="4:21" x14ac:dyDescent="0.25">
      <c r="D127" s="79" t="s">
        <v>551</v>
      </c>
      <c r="E127" s="79" t="s">
        <v>510</v>
      </c>
      <c r="F127" s="79" t="s">
        <v>511</v>
      </c>
      <c r="G127" s="114">
        <v>180</v>
      </c>
      <c r="H127" s="114">
        <v>180</v>
      </c>
      <c r="I127" s="120">
        <v>100</v>
      </c>
      <c r="J127" s="104">
        <v>95</v>
      </c>
      <c r="K127" s="104">
        <v>3</v>
      </c>
      <c r="L127" s="104">
        <v>3</v>
      </c>
      <c r="M127" s="104">
        <v>25</v>
      </c>
      <c r="N127" s="116">
        <f>COUNTIF(Table7[Spawner],Table1[[#This Row],[Spawner Prefab]])</f>
        <v>0</v>
      </c>
      <c r="O127" s="107">
        <f>ROUND((Table1[[#This Row],[Total in "Village" scene]]/SUM(Table1[Total in "Village" scene]))*100,1)</f>
        <v>0</v>
      </c>
      <c r="P127" s="122">
        <f>COUNTIF(Table15[Spawner],Table1[[#This Row],[Spawner Prefab]])</f>
        <v>35</v>
      </c>
      <c r="Q127" s="111">
        <f>ROUND((Table1[[#This Row],[Total in "Castle" scene]]/SUM(Table1[Total in "Castle" scene]))*100,1)</f>
        <v>1.8</v>
      </c>
      <c r="R127" s="117">
        <f>COUNTIF(Table20[Spawner],Table1[[#This Row],[Spawner Prefab]])</f>
        <v>5</v>
      </c>
      <c r="S127" s="108">
        <f>ROUND((Table1[[#This Row],[Total in "Dark" scene]]/SUM(Table1[Total in "Dark" scene]))*100,1)</f>
        <v>0.7</v>
      </c>
      <c r="T127" s="123">
        <f>Table1[[#This Row],[Total in "Village" scene]]+Table1[[#This Row],[Total in "Castle" scene]]+Table1[[#This Row],[Total in "Dark" scene]]</f>
        <v>40</v>
      </c>
      <c r="U127" s="110">
        <f>ROUND((Table1[[#This Row],[Total in the game]]/SUM(Table1[Total in the game]))*100,1)</f>
        <v>0.8</v>
      </c>
    </row>
    <row r="128" spans="4:21" x14ac:dyDescent="0.25">
      <c r="D128" s="79" t="s">
        <v>552</v>
      </c>
      <c r="E128" s="79" t="s">
        <v>512</v>
      </c>
      <c r="F128" s="79" t="s">
        <v>513</v>
      </c>
      <c r="G128" s="114">
        <v>120</v>
      </c>
      <c r="H128" s="114">
        <v>120</v>
      </c>
      <c r="I128" s="120">
        <v>35</v>
      </c>
      <c r="J128" s="104">
        <v>35</v>
      </c>
      <c r="K128" s="104">
        <v>2</v>
      </c>
      <c r="L128" s="104">
        <v>2</v>
      </c>
      <c r="M128" s="104" t="s">
        <v>9</v>
      </c>
      <c r="N128" s="116">
        <f>COUNTIF(Table7[Spawner],Table1[[#This Row],[Spawner Prefab]])</f>
        <v>0</v>
      </c>
      <c r="O128" s="107">
        <f>ROUND((Table1[[#This Row],[Total in "Village" scene]]/SUM(Table1[Total in "Village" scene]))*100,1)</f>
        <v>0</v>
      </c>
      <c r="P128" s="122">
        <f>COUNTIF(Table15[Spawner],Table1[[#This Row],[Spawner Prefab]])</f>
        <v>52</v>
      </c>
      <c r="Q128" s="111">
        <f>ROUND((Table1[[#This Row],[Total in "Castle" scene]]/SUM(Table1[Total in "Castle" scene]))*100,1)</f>
        <v>2.7</v>
      </c>
      <c r="R128" s="117">
        <f>COUNTIF(Table20[Spawner],Table1[[#This Row],[Spawner Prefab]])</f>
        <v>38</v>
      </c>
      <c r="S128" s="108">
        <f>ROUND((Table1[[#This Row],[Total in "Dark" scene]]/SUM(Table1[Total in "Dark" scene]))*100,1)</f>
        <v>5.6</v>
      </c>
      <c r="T128" s="123">
        <f>Table1[[#This Row],[Total in "Village" scene]]+Table1[[#This Row],[Total in "Castle" scene]]+Table1[[#This Row],[Total in "Dark" scene]]</f>
        <v>90</v>
      </c>
      <c r="U128" s="110">
        <f>ROUND((Table1[[#This Row],[Total in the game]]/SUM(Table1[Total in the game]))*100,1)</f>
        <v>1.8</v>
      </c>
    </row>
    <row r="129" spans="4:21" x14ac:dyDescent="0.25">
      <c r="D129" s="79" t="s">
        <v>352</v>
      </c>
      <c r="E129" s="79" t="s">
        <v>353</v>
      </c>
      <c r="F129" s="79" t="s">
        <v>354</v>
      </c>
      <c r="G129" s="114">
        <v>420</v>
      </c>
      <c r="H129" s="114">
        <v>420</v>
      </c>
      <c r="I129" s="120">
        <v>300</v>
      </c>
      <c r="J129" s="104">
        <v>83</v>
      </c>
      <c r="K129" s="104">
        <v>1</v>
      </c>
      <c r="L129" s="104">
        <v>2</v>
      </c>
      <c r="M129" s="104">
        <v>60</v>
      </c>
      <c r="N129" s="116">
        <f>COUNTIF(Table7[Spawner],Table1[[#This Row],[Spawner Prefab]])</f>
        <v>15</v>
      </c>
      <c r="O129" s="107">
        <f>ROUND((Table1[[#This Row],[Total in "Village" scene]]/SUM(Table1[Total in "Village" scene]))*100,1)</f>
        <v>0.6</v>
      </c>
      <c r="P129" s="122">
        <f>COUNTIF(Table15[Spawner],Table1[[#This Row],[Spawner Prefab]])</f>
        <v>0</v>
      </c>
      <c r="Q129" s="111">
        <f>ROUND((Table1[[#This Row],[Total in "Castle" scene]]/SUM(Table1[Total in "Castle" scene]))*100,1)</f>
        <v>0</v>
      </c>
      <c r="R129" s="117">
        <f>COUNTIF(Table20[Spawner],Table1[[#This Row],[Spawner Prefab]])</f>
        <v>2</v>
      </c>
      <c r="S129" s="108">
        <f>ROUND((Table1[[#This Row],[Total in "Dark" scene]]/SUM(Table1[Total in "Dark" scene]))*100,1)</f>
        <v>0.3</v>
      </c>
      <c r="T129" s="123">
        <f>Table1[[#This Row],[Total in "Village" scene]]+Table1[[#This Row],[Total in "Castle" scene]]+Table1[[#This Row],[Total in "Dark" scene]]</f>
        <v>17</v>
      </c>
      <c r="U129" s="110">
        <f>ROUND((Table1[[#This Row],[Total in the game]]/SUM(Table1[Total in the game]))*100,1)</f>
        <v>0.3</v>
      </c>
    </row>
    <row r="130" spans="4:21" x14ac:dyDescent="0.25">
      <c r="D130" s="79" t="s">
        <v>83</v>
      </c>
      <c r="E130" s="79" t="s">
        <v>357</v>
      </c>
      <c r="F130" s="79" t="s">
        <v>358</v>
      </c>
      <c r="G130" s="114">
        <v>220</v>
      </c>
      <c r="H130" s="114">
        <v>220</v>
      </c>
      <c r="I130" s="120">
        <v>15</v>
      </c>
      <c r="J130" s="104">
        <v>50</v>
      </c>
      <c r="K130" s="104">
        <v>0</v>
      </c>
      <c r="L130" s="104">
        <v>0</v>
      </c>
      <c r="M130" s="104" t="s">
        <v>9</v>
      </c>
      <c r="N130" s="116">
        <f>COUNTIF(Table7[Spawner],Table1[[#This Row],[Spawner Prefab]])</f>
        <v>31</v>
      </c>
      <c r="O130" s="107">
        <f>ROUND((Table1[[#This Row],[Total in "Village" scene]]/SUM(Table1[Total in "Village" scene]))*100,1)</f>
        <v>1.2</v>
      </c>
      <c r="P130" s="122">
        <f>COUNTIF(Table15[Spawner],Table1[[#This Row],[Spawner Prefab]])</f>
        <v>5</v>
      </c>
      <c r="Q130" s="111">
        <f>ROUND((Table1[[#This Row],[Total in "Castle" scene]]/SUM(Table1[Total in "Castle" scene]))*100,1)</f>
        <v>0.3</v>
      </c>
      <c r="R130" s="117">
        <f>COUNTIF(Table20[Spawner],Table1[[#This Row],[Spawner Prefab]])</f>
        <v>0</v>
      </c>
      <c r="S130" s="108">
        <f>ROUND((Table1[[#This Row],[Total in "Dark" scene]]/SUM(Table1[Total in "Dark" scene]))*100,1)</f>
        <v>0</v>
      </c>
      <c r="T130" s="123">
        <f>Table1[[#This Row],[Total in "Village" scene]]+Table1[[#This Row],[Total in "Castle" scene]]+Table1[[#This Row],[Total in "Dark" scene]]</f>
        <v>36</v>
      </c>
      <c r="U130" s="110">
        <f>ROUND((Table1[[#This Row],[Total in the game]]/SUM(Table1[Total in the game]))*100,1)</f>
        <v>0.7</v>
      </c>
    </row>
    <row r="131" spans="4:21" x14ac:dyDescent="0.25">
      <c r="D131" s="79" t="s">
        <v>83</v>
      </c>
      <c r="E131" s="79" t="s">
        <v>415</v>
      </c>
      <c r="F131" s="79" t="s">
        <v>358</v>
      </c>
      <c r="G131" s="114">
        <v>120</v>
      </c>
      <c r="H131" s="114">
        <v>120</v>
      </c>
      <c r="I131" s="120">
        <v>15</v>
      </c>
      <c r="J131" s="104">
        <v>50</v>
      </c>
      <c r="K131" s="104">
        <v>0</v>
      </c>
      <c r="L131" s="104">
        <v>0</v>
      </c>
      <c r="M131" s="104" t="s">
        <v>9</v>
      </c>
      <c r="N131" s="116">
        <f>COUNTIF(Table7[Spawner],Table1[[#This Row],[Spawner Prefab]])</f>
        <v>14</v>
      </c>
      <c r="O131" s="107">
        <f>ROUND((Table1[[#This Row],[Total in "Village" scene]]/SUM(Table1[Total in "Village" scene]))*100,1)</f>
        <v>0.6</v>
      </c>
      <c r="P131" s="122">
        <f>COUNTIF(Table15[Spawner],Table1[[#This Row],[Spawner Prefab]])</f>
        <v>12</v>
      </c>
      <c r="Q131" s="111">
        <f>ROUND((Table1[[#This Row],[Total in "Castle" scene]]/SUM(Table1[Total in "Castle" scene]))*100,1)</f>
        <v>0.6</v>
      </c>
      <c r="R131" s="117">
        <f>COUNTIF(Table20[Spawner],Table1[[#This Row],[Spawner Prefab]])</f>
        <v>0</v>
      </c>
      <c r="S131" s="108">
        <f>ROUND((Table1[[#This Row],[Total in "Dark" scene]]/SUM(Table1[Total in "Dark" scene]))*100,1)</f>
        <v>0</v>
      </c>
      <c r="T131" s="123">
        <f>Table1[[#This Row],[Total in "Village" scene]]+Table1[[#This Row],[Total in "Castle" scene]]+Table1[[#This Row],[Total in "Dark" scene]]</f>
        <v>26</v>
      </c>
      <c r="U131" s="110">
        <f>ROUND((Table1[[#This Row],[Total in the game]]/SUM(Table1[Total in the game]))*100,1)</f>
        <v>0.5</v>
      </c>
    </row>
    <row r="132" spans="4:21" x14ac:dyDescent="0.25">
      <c r="D132" s="79" t="s">
        <v>83</v>
      </c>
      <c r="E132" s="79" t="s">
        <v>359</v>
      </c>
      <c r="F132" s="79" t="s">
        <v>360</v>
      </c>
      <c r="G132" s="114">
        <v>220</v>
      </c>
      <c r="H132" s="114">
        <v>220</v>
      </c>
      <c r="I132" s="120">
        <v>15</v>
      </c>
      <c r="J132" s="104">
        <v>50</v>
      </c>
      <c r="K132" s="104">
        <v>0</v>
      </c>
      <c r="L132" s="104">
        <v>0</v>
      </c>
      <c r="M132" s="104" t="s">
        <v>9</v>
      </c>
      <c r="N132" s="116">
        <f>COUNTIF(Table7[Spawner],Table1[[#This Row],[Spawner Prefab]])</f>
        <v>9</v>
      </c>
      <c r="O132" s="107">
        <f>ROUND((Table1[[#This Row],[Total in "Village" scene]]/SUM(Table1[Total in "Village" scene]))*100,1)</f>
        <v>0.4</v>
      </c>
      <c r="P132" s="122">
        <f>COUNTIF(Table15[Spawner],Table1[[#This Row],[Spawner Prefab]])</f>
        <v>0</v>
      </c>
      <c r="Q132" s="111">
        <f>ROUND((Table1[[#This Row],[Total in "Castle" scene]]/SUM(Table1[Total in "Castle" scene]))*100,1)</f>
        <v>0</v>
      </c>
      <c r="R132" s="117">
        <f>COUNTIF(Table20[Spawner],Table1[[#This Row],[Spawner Prefab]])</f>
        <v>0</v>
      </c>
      <c r="S132" s="108">
        <f>ROUND((Table1[[#This Row],[Total in "Dark" scene]]/SUM(Table1[Total in "Dark" scene]))*100,1)</f>
        <v>0</v>
      </c>
      <c r="T132" s="123">
        <f>Table1[[#This Row],[Total in "Village" scene]]+Table1[[#This Row],[Total in "Castle" scene]]+Table1[[#This Row],[Total in "Dark" scene]]</f>
        <v>9</v>
      </c>
      <c r="U132" s="110">
        <f>ROUND((Table1[[#This Row],[Total in the game]]/SUM(Table1[Total in the game]))*100,1)</f>
        <v>0.2</v>
      </c>
    </row>
    <row r="133" spans="4:21" x14ac:dyDescent="0.25">
      <c r="D133" s="79" t="s">
        <v>84</v>
      </c>
      <c r="E133" s="79" t="s">
        <v>493</v>
      </c>
      <c r="F133" s="79" t="s">
        <v>514</v>
      </c>
      <c r="G133" s="114">
        <v>220</v>
      </c>
      <c r="H133" s="114">
        <v>220</v>
      </c>
      <c r="I133" s="120">
        <v>15</v>
      </c>
      <c r="J133" s="104">
        <v>50</v>
      </c>
      <c r="K133" s="104">
        <v>0</v>
      </c>
      <c r="L133" s="104">
        <v>0</v>
      </c>
      <c r="M133" s="104" t="s">
        <v>9</v>
      </c>
      <c r="N133" s="116">
        <f>COUNTIF(Table7[Spawner],Table1[[#This Row],[Spawner Prefab]])</f>
        <v>8</v>
      </c>
      <c r="O133" s="107">
        <f>ROUND((Table1[[#This Row],[Total in "Village" scene]]/SUM(Table1[Total in "Village" scene]))*100,1)</f>
        <v>0.3</v>
      </c>
      <c r="P133" s="122">
        <f>COUNTIF(Table15[Spawner],Table1[[#This Row],[Spawner Prefab]])</f>
        <v>0</v>
      </c>
      <c r="Q133" s="111">
        <f>ROUND((Table1[[#This Row],[Total in "Castle" scene]]/SUM(Table1[Total in "Castle" scene]))*100,1)</f>
        <v>0</v>
      </c>
      <c r="R133" s="117">
        <f>COUNTIF(Table20[Spawner],Table1[[#This Row],[Spawner Prefab]])</f>
        <v>0</v>
      </c>
      <c r="S133" s="108">
        <f>ROUND((Table1[[#This Row],[Total in "Dark" scene]]/SUM(Table1[Total in "Dark" scene]))*100,1)</f>
        <v>0</v>
      </c>
      <c r="T133" s="123">
        <f>Table1[[#This Row],[Total in "Village" scene]]+Table1[[#This Row],[Total in "Castle" scene]]+Table1[[#This Row],[Total in "Dark" scene]]</f>
        <v>8</v>
      </c>
      <c r="U133" s="110">
        <f>ROUND((Table1[[#This Row],[Total in the game]]/SUM(Table1[Total in the game]))*100,1)</f>
        <v>0.2</v>
      </c>
    </row>
    <row r="134" spans="4:21" x14ac:dyDescent="0.25">
      <c r="D134" s="79" t="s">
        <v>84</v>
      </c>
      <c r="E134" s="79" t="s">
        <v>361</v>
      </c>
      <c r="F134" s="79" t="s">
        <v>362</v>
      </c>
      <c r="G134" s="114">
        <v>220</v>
      </c>
      <c r="H134" s="114">
        <v>220</v>
      </c>
      <c r="I134" s="120">
        <v>15</v>
      </c>
      <c r="J134" s="104">
        <v>50</v>
      </c>
      <c r="K134" s="104">
        <v>0</v>
      </c>
      <c r="L134" s="104">
        <v>0</v>
      </c>
      <c r="M134" s="104" t="s">
        <v>9</v>
      </c>
      <c r="N134" s="116">
        <f>COUNTIF(Table7[Spawner],Table1[[#This Row],[Spawner Prefab]])</f>
        <v>3</v>
      </c>
      <c r="O134" s="107">
        <f>ROUND((Table1[[#This Row],[Total in "Village" scene]]/SUM(Table1[Total in "Village" scene]))*100,1)</f>
        <v>0.1</v>
      </c>
      <c r="P134" s="122">
        <f>COUNTIF(Table15[Spawner],Table1[[#This Row],[Spawner Prefab]])</f>
        <v>0</v>
      </c>
      <c r="Q134" s="111">
        <f>ROUND((Table1[[#This Row],[Total in "Castle" scene]]/SUM(Table1[Total in "Castle" scene]))*100,1)</f>
        <v>0</v>
      </c>
      <c r="R134" s="117">
        <f>COUNTIF(Table20[Spawner],Table1[[#This Row],[Spawner Prefab]])</f>
        <v>0</v>
      </c>
      <c r="S134" s="108">
        <f>ROUND((Table1[[#This Row],[Total in "Dark" scene]]/SUM(Table1[Total in "Dark" scene]))*100,1)</f>
        <v>0</v>
      </c>
      <c r="T134" s="123">
        <f>Table1[[#This Row],[Total in "Village" scene]]+Table1[[#This Row],[Total in "Castle" scene]]+Table1[[#This Row],[Total in "Dark" scene]]</f>
        <v>3</v>
      </c>
      <c r="U134" s="110">
        <f>ROUND((Table1[[#This Row],[Total in the game]]/SUM(Table1[Total in the game]))*100,1)</f>
        <v>0.1</v>
      </c>
    </row>
    <row r="135" spans="4:21" x14ac:dyDescent="0.25">
      <c r="D135" s="79" t="s">
        <v>84</v>
      </c>
      <c r="E135" s="79" t="s">
        <v>491</v>
      </c>
      <c r="F135" s="79" t="s">
        <v>492</v>
      </c>
      <c r="G135" s="114">
        <v>220</v>
      </c>
      <c r="H135" s="114">
        <v>220</v>
      </c>
      <c r="I135" s="120">
        <v>15</v>
      </c>
      <c r="J135" s="104">
        <v>50</v>
      </c>
      <c r="K135" s="104">
        <v>0</v>
      </c>
      <c r="L135" s="104">
        <v>0</v>
      </c>
      <c r="M135" s="104" t="s">
        <v>9</v>
      </c>
      <c r="N135" s="116">
        <f>COUNTIF(Table7[Spawner],Table1[[#This Row],[Spawner Prefab]])</f>
        <v>2</v>
      </c>
      <c r="O135" s="107">
        <f>ROUND((Table1[[#This Row],[Total in "Village" scene]]/SUM(Table1[Total in "Village" scene]))*100,1)</f>
        <v>0.1</v>
      </c>
      <c r="P135" s="122">
        <f>COUNTIF(Table15[Spawner],Table1[[#This Row],[Spawner Prefab]])</f>
        <v>0</v>
      </c>
      <c r="Q135" s="111">
        <f>ROUND((Table1[[#This Row],[Total in "Castle" scene]]/SUM(Table1[Total in "Castle" scene]))*100,1)</f>
        <v>0</v>
      </c>
      <c r="R135" s="117">
        <f>COUNTIF(Table20[Spawner],Table1[[#This Row],[Spawner Prefab]])</f>
        <v>0</v>
      </c>
      <c r="S135" s="108">
        <f>ROUND((Table1[[#This Row],[Total in "Dark" scene]]/SUM(Table1[Total in "Dark" scene]))*100,1)</f>
        <v>0</v>
      </c>
      <c r="T135" s="123">
        <f>Table1[[#This Row],[Total in "Village" scene]]+Table1[[#This Row],[Total in "Castle" scene]]+Table1[[#This Row],[Total in "Dark" scene]]</f>
        <v>2</v>
      </c>
      <c r="U135" s="110">
        <f>ROUND((Table1[[#This Row],[Total in the game]]/SUM(Table1[Total in the game]))*100,1)</f>
        <v>0</v>
      </c>
    </row>
    <row r="136" spans="4:21" x14ac:dyDescent="0.25">
      <c r="D136" s="79" t="s">
        <v>84</v>
      </c>
      <c r="E136" s="79" t="s">
        <v>363</v>
      </c>
      <c r="F136" s="79" t="s">
        <v>364</v>
      </c>
      <c r="G136" s="114">
        <v>220</v>
      </c>
      <c r="H136" s="114">
        <v>220</v>
      </c>
      <c r="I136" s="120">
        <v>15</v>
      </c>
      <c r="J136" s="104">
        <v>50</v>
      </c>
      <c r="K136" s="104">
        <v>0</v>
      </c>
      <c r="L136" s="104">
        <v>0</v>
      </c>
      <c r="M136" s="104" t="s">
        <v>9</v>
      </c>
      <c r="N136" s="116">
        <f>COUNTIF(Table7[Spawner],Table1[[#This Row],[Spawner Prefab]])</f>
        <v>1</v>
      </c>
      <c r="O136" s="107">
        <f>ROUND((Table1[[#This Row],[Total in "Village" scene]]/SUM(Table1[Total in "Village" scene]))*100,1)</f>
        <v>0</v>
      </c>
      <c r="P136" s="122">
        <f>COUNTIF(Table15[Spawner],Table1[[#This Row],[Spawner Prefab]])</f>
        <v>0</v>
      </c>
      <c r="Q136" s="111">
        <f>ROUND((Table1[[#This Row],[Total in "Castle" scene]]/SUM(Table1[Total in "Castle" scene]))*100,1)</f>
        <v>0</v>
      </c>
      <c r="R136" s="117">
        <f>COUNTIF(Table20[Spawner],Table1[[#This Row],[Spawner Prefab]])</f>
        <v>0</v>
      </c>
      <c r="S136" s="108">
        <f>ROUND((Table1[[#This Row],[Total in "Dark" scene]]/SUM(Table1[Total in "Dark" scene]))*100,1)</f>
        <v>0</v>
      </c>
      <c r="T136" s="123">
        <f>Table1[[#This Row],[Total in "Village" scene]]+Table1[[#This Row],[Total in "Castle" scene]]+Table1[[#This Row],[Total in "Dark" scene]]</f>
        <v>1</v>
      </c>
      <c r="U136" s="110">
        <f>ROUND((Table1[[#This Row],[Total in the game]]/SUM(Table1[Total in the game]))*100,1)</f>
        <v>0</v>
      </c>
    </row>
    <row r="137" spans="4:21" x14ac:dyDescent="0.25">
      <c r="D137" s="79" t="s">
        <v>610</v>
      </c>
      <c r="E137" s="79" t="s">
        <v>603</v>
      </c>
      <c r="F137" s="79" t="s">
        <v>604</v>
      </c>
      <c r="G137" s="114">
        <v>120</v>
      </c>
      <c r="H137" s="114">
        <v>120</v>
      </c>
      <c r="I137" s="120">
        <v>15</v>
      </c>
      <c r="J137" s="104">
        <v>50</v>
      </c>
      <c r="K137" s="104">
        <v>0</v>
      </c>
      <c r="L137" s="104">
        <v>0</v>
      </c>
      <c r="M137" s="104" t="s">
        <v>9</v>
      </c>
      <c r="N137" s="116">
        <f>COUNTIF(Table7[Spawner],Table1[[#This Row],[Spawner Prefab]])</f>
        <v>40</v>
      </c>
      <c r="O137" s="107">
        <f>ROUND((Table1[[#This Row],[Total in "Village" scene]]/SUM(Table1[Total in "Village" scene]))*100,1)</f>
        <v>1.6</v>
      </c>
      <c r="P137" s="122">
        <f>COUNTIF(Table15[Spawner],Table1[[#This Row],[Spawner Prefab]])</f>
        <v>55</v>
      </c>
      <c r="Q137" s="111">
        <f>ROUND((Table1[[#This Row],[Total in "Castle" scene]]/SUM(Table1[Total in "Castle" scene]))*100,1)</f>
        <v>2.8</v>
      </c>
      <c r="R137" s="117">
        <f>COUNTIF(Table20[Spawner],Table1[[#This Row],[Spawner Prefab]])</f>
        <v>39</v>
      </c>
      <c r="S137" s="108">
        <f>ROUND((Table1[[#This Row],[Total in "Dark" scene]]/SUM(Table1[Total in "Dark" scene]))*100,1)</f>
        <v>5.8</v>
      </c>
      <c r="T137" s="123">
        <f>Table1[[#This Row],[Total in "Village" scene]]+Table1[[#This Row],[Total in "Castle" scene]]+Table1[[#This Row],[Total in "Dark" scene]]</f>
        <v>134</v>
      </c>
      <c r="U137" s="110">
        <f>ROUND((Table1[[#This Row],[Total in the game]]/SUM(Table1[Total in the game]))*100,1)</f>
        <v>2.6</v>
      </c>
    </row>
    <row r="138" spans="4:21" x14ac:dyDescent="0.25">
      <c r="D138" s="79" t="s">
        <v>124</v>
      </c>
      <c r="E138" s="79" t="s">
        <v>365</v>
      </c>
      <c r="F138" s="79" t="s">
        <v>553</v>
      </c>
      <c r="G138" s="114">
        <v>300</v>
      </c>
      <c r="H138" s="114">
        <v>300</v>
      </c>
      <c r="I138" s="120">
        <v>20</v>
      </c>
      <c r="J138" s="104">
        <v>50</v>
      </c>
      <c r="K138" s="104">
        <v>0</v>
      </c>
      <c r="L138" s="104">
        <v>0</v>
      </c>
      <c r="M138" s="104">
        <v>32</v>
      </c>
      <c r="N138" s="116">
        <f>COUNTIF(Table7[Spawner],Table1[[#This Row],[Spawner Prefab]])</f>
        <v>20</v>
      </c>
      <c r="O138" s="107">
        <f>ROUND((Table1[[#This Row],[Total in "Village" scene]]/SUM(Table1[Total in "Village" scene]))*100,1)</f>
        <v>0.8</v>
      </c>
      <c r="P138" s="122">
        <f>COUNTIF(Table15[Spawner],Table1[[#This Row],[Spawner Prefab]])</f>
        <v>0</v>
      </c>
      <c r="Q138" s="111">
        <f>ROUND((Table1[[#This Row],[Total in "Castle" scene]]/SUM(Table1[Total in "Castle" scene]))*100,1)</f>
        <v>0</v>
      </c>
      <c r="R138" s="117">
        <f>COUNTIF(Table20[Spawner],Table1[[#This Row],[Spawner Prefab]])</f>
        <v>10</v>
      </c>
      <c r="S138" s="108">
        <f>ROUND((Table1[[#This Row],[Total in "Dark" scene]]/SUM(Table1[Total in "Dark" scene]))*100,1)</f>
        <v>1.5</v>
      </c>
      <c r="T138" s="123">
        <f>Table1[[#This Row],[Total in "Village" scene]]+Table1[[#This Row],[Total in "Castle" scene]]+Table1[[#This Row],[Total in "Dark" scene]]</f>
        <v>30</v>
      </c>
      <c r="U138" s="110">
        <f>ROUND((Table1[[#This Row],[Total in the game]]/SUM(Table1[Total in the game]))*100,1)</f>
        <v>0.6</v>
      </c>
    </row>
    <row r="139" spans="4:21" x14ac:dyDescent="0.25">
      <c r="D139" s="79" t="s">
        <v>90</v>
      </c>
      <c r="E139" s="79" t="s">
        <v>487</v>
      </c>
      <c r="F139" s="79" t="s">
        <v>488</v>
      </c>
      <c r="G139" s="114">
        <v>200</v>
      </c>
      <c r="H139" s="114">
        <v>200</v>
      </c>
      <c r="I139" s="120">
        <v>8</v>
      </c>
      <c r="J139" s="104">
        <v>75</v>
      </c>
      <c r="K139" s="104">
        <v>0</v>
      </c>
      <c r="L139" s="104">
        <v>0</v>
      </c>
      <c r="M139" s="104" t="s">
        <v>9</v>
      </c>
      <c r="N139" s="116">
        <f>COUNTIF(Table7[Spawner],Table1[[#This Row],[Spawner Prefab]])</f>
        <v>0</v>
      </c>
      <c r="O139" s="107">
        <f>ROUND((Table1[[#This Row],[Total in "Village" scene]]/SUM(Table1[Total in "Village" scene]))*100,1)</f>
        <v>0</v>
      </c>
      <c r="P139" s="122">
        <f>COUNTIF(Table15[Spawner],Table1[[#This Row],[Spawner Prefab]])</f>
        <v>165</v>
      </c>
      <c r="Q139" s="111">
        <f>ROUND((Table1[[#This Row],[Total in "Castle" scene]]/SUM(Table1[Total in "Castle" scene]))*100,1)</f>
        <v>8.5</v>
      </c>
      <c r="R139" s="117">
        <f>COUNTIF(Table20[Spawner],Table1[[#This Row],[Spawner Prefab]])</f>
        <v>0</v>
      </c>
      <c r="S139" s="108">
        <f>ROUND((Table1[[#This Row],[Total in "Dark" scene]]/SUM(Table1[Total in "Dark" scene]))*100,1)</f>
        <v>0</v>
      </c>
      <c r="T139" s="123">
        <f>Table1[[#This Row],[Total in "Village" scene]]+Table1[[#This Row],[Total in "Castle" scene]]+Table1[[#This Row],[Total in "Dark" scene]]</f>
        <v>165</v>
      </c>
      <c r="U139" s="110">
        <f>ROUND((Table1[[#This Row],[Total in the game]]/SUM(Table1[Total in the game]))*100,1)</f>
        <v>3.2</v>
      </c>
    </row>
    <row r="140" spans="4:21" x14ac:dyDescent="0.25">
      <c r="D140" s="79" t="s">
        <v>90</v>
      </c>
      <c r="E140" s="79" t="s">
        <v>416</v>
      </c>
      <c r="F140" s="79" t="s">
        <v>367</v>
      </c>
      <c r="G140" s="114">
        <v>200</v>
      </c>
      <c r="H140" s="114">
        <v>200</v>
      </c>
      <c r="I140" s="120">
        <v>8</v>
      </c>
      <c r="J140" s="104">
        <v>75</v>
      </c>
      <c r="K140" s="104">
        <v>0</v>
      </c>
      <c r="L140" s="104">
        <v>0</v>
      </c>
      <c r="M140" s="104" t="s">
        <v>9</v>
      </c>
      <c r="N140" s="116">
        <f>COUNTIF(Table7[Spawner],Table1[[#This Row],[Spawner Prefab]])</f>
        <v>139</v>
      </c>
      <c r="O140" s="107">
        <f>ROUND((Table1[[#This Row],[Total in "Village" scene]]/SUM(Table1[Total in "Village" scene]))*100,1)</f>
        <v>5.5</v>
      </c>
      <c r="P140" s="122">
        <f>COUNTIF(Table15[Spawner],Table1[[#This Row],[Spawner Prefab]])</f>
        <v>17</v>
      </c>
      <c r="Q140" s="111">
        <f>ROUND((Table1[[#This Row],[Total in "Castle" scene]]/SUM(Table1[Total in "Castle" scene]))*100,1)</f>
        <v>0.9</v>
      </c>
      <c r="R140" s="117">
        <f>COUNTIF(Table20[Spawner],Table1[[#This Row],[Spawner Prefab]])</f>
        <v>0</v>
      </c>
      <c r="S140" s="108">
        <f>ROUND((Table1[[#This Row],[Total in "Dark" scene]]/SUM(Table1[Total in "Dark" scene]))*100,1)</f>
        <v>0</v>
      </c>
      <c r="T140" s="123">
        <f>Table1[[#This Row],[Total in "Village" scene]]+Table1[[#This Row],[Total in "Castle" scene]]+Table1[[#This Row],[Total in "Dark" scene]]</f>
        <v>156</v>
      </c>
      <c r="U140" s="110">
        <f>ROUND((Table1[[#This Row],[Total in the game]]/SUM(Table1[Total in the game]))*100,1)</f>
        <v>3</v>
      </c>
    </row>
    <row r="141" spans="4:21" x14ac:dyDescent="0.25">
      <c r="D141" s="79" t="s">
        <v>90</v>
      </c>
      <c r="E141" s="79" t="s">
        <v>490</v>
      </c>
      <c r="F141" s="79" t="s">
        <v>488</v>
      </c>
      <c r="G141" s="114">
        <v>200</v>
      </c>
      <c r="H141" s="114">
        <v>200</v>
      </c>
      <c r="I141" s="120">
        <v>8</v>
      </c>
      <c r="J141" s="104">
        <v>75</v>
      </c>
      <c r="K141" s="104">
        <v>0</v>
      </c>
      <c r="L141" s="104">
        <v>0</v>
      </c>
      <c r="M141" s="104" t="s">
        <v>9</v>
      </c>
      <c r="N141" s="116">
        <f>COUNTIF(Table7[Spawner],Table1[[#This Row],[Spawner Prefab]])</f>
        <v>0</v>
      </c>
      <c r="O141" s="107">
        <f>ROUND((Table1[[#This Row],[Total in "Village" scene]]/SUM(Table1[Total in "Village" scene]))*100,1)</f>
        <v>0</v>
      </c>
      <c r="P141" s="122">
        <f>COUNTIF(Table15[Spawner],Table1[[#This Row],[Spawner Prefab]])</f>
        <v>34</v>
      </c>
      <c r="Q141" s="111">
        <f>ROUND((Table1[[#This Row],[Total in "Castle" scene]]/SUM(Table1[Total in "Castle" scene]))*100,1)</f>
        <v>1.8</v>
      </c>
      <c r="R141" s="117">
        <f>COUNTIF(Table20[Spawner],Table1[[#This Row],[Spawner Prefab]])</f>
        <v>0</v>
      </c>
      <c r="S141" s="108">
        <f>ROUND((Table1[[#This Row],[Total in "Dark" scene]]/SUM(Table1[Total in "Dark" scene]))*100,1)</f>
        <v>0</v>
      </c>
      <c r="T141" s="123">
        <f>Table1[[#This Row],[Total in "Village" scene]]+Table1[[#This Row],[Total in "Castle" scene]]+Table1[[#This Row],[Total in "Dark" scene]]</f>
        <v>34</v>
      </c>
      <c r="U141" s="110">
        <f>ROUND((Table1[[#This Row],[Total in the game]]/SUM(Table1[Total in the game]))*100,1)</f>
        <v>0.7</v>
      </c>
    </row>
    <row r="142" spans="4:21" x14ac:dyDescent="0.25">
      <c r="D142" s="79" t="s">
        <v>90</v>
      </c>
      <c r="E142" s="79" t="s">
        <v>644</v>
      </c>
      <c r="F142" s="79" t="s">
        <v>645</v>
      </c>
      <c r="G142" s="114">
        <v>120</v>
      </c>
      <c r="H142" s="114">
        <v>120</v>
      </c>
      <c r="I142" s="120">
        <v>8</v>
      </c>
      <c r="J142" s="104">
        <v>75</v>
      </c>
      <c r="K142" s="104">
        <v>0</v>
      </c>
      <c r="L142" s="104">
        <v>0</v>
      </c>
      <c r="M142" s="104" t="s">
        <v>9</v>
      </c>
      <c r="N142" s="116">
        <f>COUNTIF(Table7[Spawner],Table1[[#This Row],[Spawner Prefab]])</f>
        <v>0</v>
      </c>
      <c r="O142" s="107">
        <f>ROUND((Table1[[#This Row],[Total in "Village" scene]]/SUM(Table1[Total in "Village" scene]))*100,1)</f>
        <v>0</v>
      </c>
      <c r="P142" s="122">
        <f>COUNTIF(Table15[Spawner],Table1[[#This Row],[Spawner Prefab]])</f>
        <v>0</v>
      </c>
      <c r="Q142" s="111">
        <f>ROUND((Table1[[#This Row],[Total in "Castle" scene]]/SUM(Table1[Total in "Castle" scene]))*100,1)</f>
        <v>0</v>
      </c>
      <c r="R142" s="117">
        <f>COUNTIF(Table20[Spawner],Table1[[#This Row],[Spawner Prefab]])</f>
        <v>14</v>
      </c>
      <c r="S142" s="108">
        <f>ROUND((Table1[[#This Row],[Total in "Dark" scene]]/SUM(Table1[Total in "Dark" scene]))*100,1)</f>
        <v>2.1</v>
      </c>
      <c r="T142" s="123">
        <f>Table1[[#This Row],[Total in "Village" scene]]+Table1[[#This Row],[Total in "Castle" scene]]+Table1[[#This Row],[Total in "Dark" scene]]</f>
        <v>14</v>
      </c>
      <c r="U142" s="110">
        <f>ROUND((Table1[[#This Row],[Total in the game]]/SUM(Table1[Total in the game]))*100,1)</f>
        <v>0.3</v>
      </c>
    </row>
    <row r="143" spans="4:21" x14ac:dyDescent="0.25">
      <c r="D143" s="79" t="s">
        <v>90</v>
      </c>
      <c r="E143" s="79" t="s">
        <v>489</v>
      </c>
      <c r="F143" s="79" t="s">
        <v>488</v>
      </c>
      <c r="G143" s="114">
        <v>200</v>
      </c>
      <c r="H143" s="114">
        <v>200</v>
      </c>
      <c r="I143" s="120">
        <v>8</v>
      </c>
      <c r="J143" s="104">
        <v>75</v>
      </c>
      <c r="K143" s="104">
        <v>0</v>
      </c>
      <c r="L143" s="104">
        <v>0</v>
      </c>
      <c r="M143" s="104" t="s">
        <v>9</v>
      </c>
      <c r="N143" s="116">
        <f>COUNTIF(Table7[Spawner],Table1[[#This Row],[Spawner Prefab]])</f>
        <v>0</v>
      </c>
      <c r="O143" s="107">
        <f>ROUND((Table1[[#This Row],[Total in "Village" scene]]/SUM(Table1[Total in "Village" scene]))*100,1)</f>
        <v>0</v>
      </c>
      <c r="P143" s="122">
        <f>COUNTIF(Table15[Spawner],Table1[[#This Row],[Spawner Prefab]])</f>
        <v>11</v>
      </c>
      <c r="Q143" s="111">
        <f>ROUND((Table1[[#This Row],[Total in "Castle" scene]]/SUM(Table1[Total in "Castle" scene]))*100,1)</f>
        <v>0.6</v>
      </c>
      <c r="R143" s="117">
        <f>COUNTIF(Table20[Spawner],Table1[[#This Row],[Spawner Prefab]])</f>
        <v>0</v>
      </c>
      <c r="S143" s="108">
        <f>ROUND((Table1[[#This Row],[Total in "Dark" scene]]/SUM(Table1[Total in "Dark" scene]))*100,1)</f>
        <v>0</v>
      </c>
      <c r="T143" s="123">
        <f>Table1[[#This Row],[Total in "Village" scene]]+Table1[[#This Row],[Total in "Castle" scene]]+Table1[[#This Row],[Total in "Dark" scene]]</f>
        <v>11</v>
      </c>
      <c r="U143" s="110">
        <f>ROUND((Table1[[#This Row],[Total in the game]]/SUM(Table1[Total in the game]))*100,1)</f>
        <v>0.2</v>
      </c>
    </row>
    <row r="144" spans="4:21" x14ac:dyDescent="0.25">
      <c r="D144" s="79" t="s">
        <v>90</v>
      </c>
      <c r="E144" s="79" t="s">
        <v>366</v>
      </c>
      <c r="F144" s="79" t="s">
        <v>367</v>
      </c>
      <c r="G144" s="114">
        <v>200</v>
      </c>
      <c r="H144" s="114">
        <v>200</v>
      </c>
      <c r="I144" s="120">
        <v>8</v>
      </c>
      <c r="J144" s="104">
        <v>75</v>
      </c>
      <c r="K144" s="104">
        <v>0</v>
      </c>
      <c r="L144" s="104">
        <v>0</v>
      </c>
      <c r="M144" s="104" t="s">
        <v>9</v>
      </c>
      <c r="N144" s="116">
        <f>COUNTIF(Table7[Spawner],Table1[[#This Row],[Spawner Prefab]])</f>
        <v>4</v>
      </c>
      <c r="O144" s="107">
        <f>ROUND((Table1[[#This Row],[Total in "Village" scene]]/SUM(Table1[Total in "Village" scene]))*100,1)</f>
        <v>0.2</v>
      </c>
      <c r="P144" s="122">
        <f>COUNTIF(Table15[Spawner],Table1[[#This Row],[Spawner Prefab]])</f>
        <v>0</v>
      </c>
      <c r="Q144" s="111">
        <f>ROUND((Table1[[#This Row],[Total in "Castle" scene]]/SUM(Table1[Total in "Castle" scene]))*100,1)</f>
        <v>0</v>
      </c>
      <c r="R144" s="117">
        <f>COUNTIF(Table20[Spawner],Table1[[#This Row],[Spawner Prefab]])</f>
        <v>0</v>
      </c>
      <c r="S144" s="108">
        <f>ROUND((Table1[[#This Row],[Total in "Dark" scene]]/SUM(Table1[Total in "Dark" scene]))*100,1)</f>
        <v>0</v>
      </c>
      <c r="T144" s="123">
        <f>Table1[[#This Row],[Total in "Village" scene]]+Table1[[#This Row],[Total in "Castle" scene]]+Table1[[#This Row],[Total in "Dark" scene]]</f>
        <v>4</v>
      </c>
      <c r="U144" s="110">
        <f>ROUND((Table1[[#This Row],[Total in the game]]/SUM(Table1[Total in the game]))*100,1)</f>
        <v>0.1</v>
      </c>
    </row>
    <row r="145" spans="4:21" x14ac:dyDescent="0.25">
      <c r="D145" s="79" t="s">
        <v>90</v>
      </c>
      <c r="E145" s="79" t="s">
        <v>370</v>
      </c>
      <c r="F145" s="79" t="s">
        <v>371</v>
      </c>
      <c r="G145" s="114">
        <v>200</v>
      </c>
      <c r="H145" s="114">
        <v>200</v>
      </c>
      <c r="I145" s="120">
        <v>8</v>
      </c>
      <c r="J145" s="104">
        <v>75</v>
      </c>
      <c r="K145" s="104">
        <v>0</v>
      </c>
      <c r="L145" s="104">
        <v>0</v>
      </c>
      <c r="M145" s="104" t="s">
        <v>9</v>
      </c>
      <c r="N145" s="116">
        <f>COUNTIF(Table7[Spawner],Table1[[#This Row],[Spawner Prefab]])</f>
        <v>1</v>
      </c>
      <c r="O145" s="107">
        <f>ROUND((Table1[[#This Row],[Total in "Village" scene]]/SUM(Table1[Total in "Village" scene]))*100,1)</f>
        <v>0</v>
      </c>
      <c r="P145" s="122">
        <f>COUNTIF(Table15[Spawner],Table1[[#This Row],[Spawner Prefab]])</f>
        <v>0</v>
      </c>
      <c r="Q145" s="111">
        <f>ROUND((Table1[[#This Row],[Total in "Castle" scene]]/SUM(Table1[Total in "Castle" scene]))*100,1)</f>
        <v>0</v>
      </c>
      <c r="R145" s="117">
        <f>COUNTIF(Table20[Spawner],Table1[[#This Row],[Spawner Prefab]])</f>
        <v>0</v>
      </c>
      <c r="S145" s="108">
        <f>ROUND((Table1[[#This Row],[Total in "Dark" scene]]/SUM(Table1[Total in "Dark" scene]))*100,1)</f>
        <v>0</v>
      </c>
      <c r="T145" s="123">
        <f>Table1[[#This Row],[Total in "Village" scene]]+Table1[[#This Row],[Total in "Castle" scene]]+Table1[[#This Row],[Total in "Dark" scene]]</f>
        <v>1</v>
      </c>
      <c r="U145" s="110">
        <f>ROUND((Table1[[#This Row],[Total in the game]]/SUM(Table1[Total in the game]))*100,1)</f>
        <v>0</v>
      </c>
    </row>
    <row r="146" spans="4:21" x14ac:dyDescent="0.25">
      <c r="D146" s="79" t="s">
        <v>90</v>
      </c>
      <c r="E146" s="79" t="s">
        <v>368</v>
      </c>
      <c r="F146" s="79" t="s">
        <v>369</v>
      </c>
      <c r="G146" s="114">
        <v>200</v>
      </c>
      <c r="H146" s="114">
        <v>200</v>
      </c>
      <c r="I146" s="120">
        <v>8</v>
      </c>
      <c r="J146" s="104">
        <v>75</v>
      </c>
      <c r="K146" s="104">
        <v>0</v>
      </c>
      <c r="L146" s="104">
        <v>0</v>
      </c>
      <c r="M146" s="104" t="s">
        <v>9</v>
      </c>
      <c r="N146" s="116">
        <f>COUNTIF(Table7[Spawner],Table1[[#This Row],[Spawner Prefab]])</f>
        <v>0</v>
      </c>
      <c r="O146" s="107">
        <f>ROUND((Table1[[#This Row],[Total in "Village" scene]]/SUM(Table1[Total in "Village" scene]))*100,1)</f>
        <v>0</v>
      </c>
      <c r="P146" s="122">
        <f>COUNTIF(Table15[Spawner],Table1[[#This Row],[Spawner Prefab]])</f>
        <v>0</v>
      </c>
      <c r="Q146" s="111">
        <f>ROUND((Table1[[#This Row],[Total in "Castle" scene]]/SUM(Table1[Total in "Castle" scene]))*100,1)</f>
        <v>0</v>
      </c>
      <c r="R146" s="117">
        <f>COUNTIF(Table20[Spawner],Table1[[#This Row],[Spawner Prefab]])</f>
        <v>0</v>
      </c>
      <c r="S146" s="108">
        <f>ROUND((Table1[[#This Row],[Total in "Dark" scene]]/SUM(Table1[Total in "Dark" scene]))*100,1)</f>
        <v>0</v>
      </c>
      <c r="T146" s="123">
        <f>Table1[[#This Row],[Total in "Village" scene]]+Table1[[#This Row],[Total in "Castle" scene]]+Table1[[#This Row],[Total in "Dark" scene]]</f>
        <v>0</v>
      </c>
      <c r="U146" s="110">
        <f>ROUND((Table1[[#This Row],[Total in the game]]/SUM(Table1[Total in the game]))*100,1)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M2746"/>
  <sheetViews>
    <sheetView workbookViewId="0">
      <selection activeCell="J7" sqref="J7"/>
    </sheetView>
  </sheetViews>
  <sheetFormatPr defaultRowHeight="15" x14ac:dyDescent="0.25"/>
  <cols>
    <col min="6" max="6" width="26.140625" customWidth="1"/>
    <col min="7" max="7" width="24" customWidth="1"/>
    <col min="9" max="9" width="35.7109375" customWidth="1"/>
    <col min="10" max="10" width="30.42578125" customWidth="1"/>
    <col min="12" max="12" width="34.42578125" customWidth="1"/>
    <col min="13" max="13" width="24.7109375" customWidth="1"/>
  </cols>
  <sheetData>
    <row r="2" spans="6:13" x14ac:dyDescent="0.25">
      <c r="F2" t="s">
        <v>671</v>
      </c>
    </row>
    <row r="5" spans="6:13" x14ac:dyDescent="0.25">
      <c r="F5" s="1" t="s">
        <v>1669</v>
      </c>
      <c r="I5" s="1" t="s">
        <v>1670</v>
      </c>
      <c r="L5" s="1" t="s">
        <v>4864</v>
      </c>
    </row>
    <row r="6" spans="6:13" x14ac:dyDescent="0.25">
      <c r="F6" t="s">
        <v>670</v>
      </c>
      <c r="G6" t="s">
        <v>848</v>
      </c>
      <c r="I6" t="s">
        <v>670</v>
      </c>
      <c r="J6" t="s">
        <v>848</v>
      </c>
      <c r="L6" t="s">
        <v>670</v>
      </c>
      <c r="M6" t="s">
        <v>848</v>
      </c>
    </row>
    <row r="7" spans="6:13" x14ac:dyDescent="0.25">
      <c r="F7" t="s">
        <v>786</v>
      </c>
      <c r="G7" t="s">
        <v>1350</v>
      </c>
      <c r="I7" t="s">
        <v>786</v>
      </c>
      <c r="J7" t="s">
        <v>4788</v>
      </c>
      <c r="L7" t="s">
        <v>786</v>
      </c>
      <c r="M7" t="s">
        <v>2414</v>
      </c>
    </row>
    <row r="8" spans="6:13" x14ac:dyDescent="0.25">
      <c r="F8" t="s">
        <v>512</v>
      </c>
      <c r="G8" t="s">
        <v>1027</v>
      </c>
      <c r="I8" t="s">
        <v>130</v>
      </c>
      <c r="J8" t="s">
        <v>3207</v>
      </c>
      <c r="L8" t="s">
        <v>786</v>
      </c>
      <c r="M8" t="s">
        <v>2414</v>
      </c>
    </row>
    <row r="9" spans="6:13" x14ac:dyDescent="0.25">
      <c r="F9" t="s">
        <v>759</v>
      </c>
      <c r="G9" t="s">
        <v>1215</v>
      </c>
      <c r="I9" t="s">
        <v>330</v>
      </c>
      <c r="J9" t="s">
        <v>3522</v>
      </c>
      <c r="L9" t="s">
        <v>786</v>
      </c>
      <c r="M9" t="s">
        <v>2414</v>
      </c>
    </row>
    <row r="10" spans="6:13" x14ac:dyDescent="0.25">
      <c r="F10" t="s">
        <v>792</v>
      </c>
      <c r="G10" t="s">
        <v>1380</v>
      </c>
      <c r="I10" t="s">
        <v>4133</v>
      </c>
      <c r="J10" t="s">
        <v>4134</v>
      </c>
      <c r="L10" t="s">
        <v>786</v>
      </c>
      <c r="M10" t="s">
        <v>2414</v>
      </c>
    </row>
    <row r="11" spans="6:13" x14ac:dyDescent="0.25">
      <c r="F11" t="s">
        <v>129</v>
      </c>
      <c r="G11" t="s">
        <v>1205</v>
      </c>
      <c r="I11" t="s">
        <v>330</v>
      </c>
      <c r="J11" t="s">
        <v>2698</v>
      </c>
      <c r="L11" t="s">
        <v>786</v>
      </c>
      <c r="M11" t="s">
        <v>2414</v>
      </c>
    </row>
    <row r="12" spans="6:13" x14ac:dyDescent="0.25">
      <c r="F12" t="s">
        <v>847</v>
      </c>
      <c r="G12" t="s">
        <v>1646</v>
      </c>
      <c r="I12" t="s">
        <v>570</v>
      </c>
      <c r="J12" t="s">
        <v>4471</v>
      </c>
      <c r="L12" t="s">
        <v>786</v>
      </c>
      <c r="M12" t="s">
        <v>2414</v>
      </c>
    </row>
    <row r="13" spans="6:13" x14ac:dyDescent="0.25">
      <c r="F13" t="s">
        <v>427</v>
      </c>
      <c r="G13" t="s">
        <v>1635</v>
      </c>
      <c r="I13" t="s">
        <v>786</v>
      </c>
      <c r="J13" t="s">
        <v>2414</v>
      </c>
      <c r="L13" t="s">
        <v>786</v>
      </c>
      <c r="M13" t="s">
        <v>2414</v>
      </c>
    </row>
    <row r="14" spans="6:13" x14ac:dyDescent="0.25">
      <c r="F14" t="s">
        <v>603</v>
      </c>
      <c r="G14" t="s">
        <v>1454</v>
      </c>
      <c r="I14" t="s">
        <v>786</v>
      </c>
      <c r="J14" t="s">
        <v>2414</v>
      </c>
      <c r="L14" t="s">
        <v>786</v>
      </c>
      <c r="M14" t="s">
        <v>2414</v>
      </c>
    </row>
    <row r="15" spans="6:13" x14ac:dyDescent="0.25">
      <c r="F15" t="s">
        <v>673</v>
      </c>
      <c r="G15" t="s">
        <v>853</v>
      </c>
      <c r="I15" t="s">
        <v>786</v>
      </c>
      <c r="J15" t="s">
        <v>2414</v>
      </c>
      <c r="L15" t="s">
        <v>5232</v>
      </c>
      <c r="M15" t="s">
        <v>5517</v>
      </c>
    </row>
    <row r="16" spans="6:13" x14ac:dyDescent="0.25">
      <c r="F16" t="s">
        <v>704</v>
      </c>
      <c r="G16" t="s">
        <v>964</v>
      </c>
      <c r="I16" t="s">
        <v>786</v>
      </c>
      <c r="J16" t="s">
        <v>2414</v>
      </c>
      <c r="L16" t="s">
        <v>487</v>
      </c>
      <c r="M16" t="s">
        <v>6361</v>
      </c>
    </row>
    <row r="17" spans="6:13" x14ac:dyDescent="0.25">
      <c r="F17" t="s">
        <v>40</v>
      </c>
      <c r="G17" t="s">
        <v>1641</v>
      </c>
      <c r="I17" t="s">
        <v>786</v>
      </c>
      <c r="J17" t="s">
        <v>2414</v>
      </c>
      <c r="L17" t="s">
        <v>489</v>
      </c>
      <c r="M17" t="s">
        <v>6273</v>
      </c>
    </row>
    <row r="18" spans="6:13" x14ac:dyDescent="0.25">
      <c r="F18" t="s">
        <v>304</v>
      </c>
      <c r="G18" t="s">
        <v>1276</v>
      </c>
      <c r="I18" t="s">
        <v>786</v>
      </c>
      <c r="J18" t="s">
        <v>2414</v>
      </c>
      <c r="L18" t="s">
        <v>6420</v>
      </c>
      <c r="M18" t="s">
        <v>6421</v>
      </c>
    </row>
    <row r="19" spans="6:13" x14ac:dyDescent="0.25">
      <c r="F19" t="s">
        <v>715</v>
      </c>
      <c r="G19" t="s">
        <v>1009</v>
      </c>
      <c r="I19" t="s">
        <v>786</v>
      </c>
      <c r="J19" t="s">
        <v>2414</v>
      </c>
      <c r="L19" t="s">
        <v>487</v>
      </c>
      <c r="M19" t="s">
        <v>6912</v>
      </c>
    </row>
    <row r="20" spans="6:13" x14ac:dyDescent="0.25">
      <c r="F20" t="s">
        <v>717</v>
      </c>
      <c r="G20" t="s">
        <v>1020</v>
      </c>
      <c r="I20" t="s">
        <v>786</v>
      </c>
      <c r="J20" t="s">
        <v>2414</v>
      </c>
      <c r="L20" t="s">
        <v>487</v>
      </c>
      <c r="M20" t="s">
        <v>5189</v>
      </c>
    </row>
    <row r="21" spans="6:13" x14ac:dyDescent="0.25">
      <c r="F21" t="s">
        <v>667</v>
      </c>
      <c r="G21" t="s">
        <v>1664</v>
      </c>
      <c r="I21" t="s">
        <v>786</v>
      </c>
      <c r="J21" t="s">
        <v>2414</v>
      </c>
      <c r="L21" t="s">
        <v>41</v>
      </c>
      <c r="M21" t="s">
        <v>6743</v>
      </c>
    </row>
    <row r="22" spans="6:13" x14ac:dyDescent="0.25">
      <c r="F22" t="s">
        <v>745</v>
      </c>
      <c r="G22" t="s">
        <v>1143</v>
      </c>
      <c r="I22" t="s">
        <v>786</v>
      </c>
      <c r="J22" t="s">
        <v>2414</v>
      </c>
      <c r="L22" t="s">
        <v>26</v>
      </c>
      <c r="M22" t="s">
        <v>5358</v>
      </c>
    </row>
    <row r="23" spans="6:13" x14ac:dyDescent="0.25">
      <c r="F23" t="s">
        <v>595</v>
      </c>
      <c r="G23" t="s">
        <v>1614</v>
      </c>
      <c r="I23" t="s">
        <v>786</v>
      </c>
      <c r="J23" t="s">
        <v>2414</v>
      </c>
      <c r="L23" t="s">
        <v>487</v>
      </c>
      <c r="M23" t="s">
        <v>6653</v>
      </c>
    </row>
    <row r="24" spans="6:13" x14ac:dyDescent="0.25">
      <c r="F24" t="s">
        <v>427</v>
      </c>
      <c r="G24" t="s">
        <v>1201</v>
      </c>
      <c r="I24" t="s">
        <v>786</v>
      </c>
      <c r="J24" t="s">
        <v>2414</v>
      </c>
      <c r="L24" t="s">
        <v>487</v>
      </c>
      <c r="M24" t="s">
        <v>6006</v>
      </c>
    </row>
    <row r="25" spans="6:13" x14ac:dyDescent="0.25">
      <c r="F25" t="s">
        <v>304</v>
      </c>
      <c r="G25" t="s">
        <v>939</v>
      </c>
      <c r="I25" t="s">
        <v>786</v>
      </c>
      <c r="J25" t="s">
        <v>2414</v>
      </c>
      <c r="L25" t="s">
        <v>45</v>
      </c>
      <c r="M25" t="s">
        <v>6128</v>
      </c>
    </row>
    <row r="26" spans="6:13" x14ac:dyDescent="0.25">
      <c r="F26" t="s">
        <v>7195</v>
      </c>
      <c r="G26" t="s">
        <v>1599</v>
      </c>
      <c r="I26" t="s">
        <v>786</v>
      </c>
      <c r="J26" t="s">
        <v>2414</v>
      </c>
      <c r="L26" t="s">
        <v>6796</v>
      </c>
      <c r="M26" t="s">
        <v>6797</v>
      </c>
    </row>
    <row r="27" spans="6:13" x14ac:dyDescent="0.25">
      <c r="F27" t="s">
        <v>427</v>
      </c>
      <c r="G27" t="s">
        <v>1577</v>
      </c>
      <c r="I27" t="s">
        <v>786</v>
      </c>
      <c r="J27" t="s">
        <v>2414</v>
      </c>
      <c r="L27" t="s">
        <v>5313</v>
      </c>
      <c r="M27" t="s">
        <v>5314</v>
      </c>
    </row>
    <row r="28" spans="6:13" x14ac:dyDescent="0.25">
      <c r="F28" t="s">
        <v>603</v>
      </c>
      <c r="G28" t="s">
        <v>1326</v>
      </c>
      <c r="I28" t="s">
        <v>786</v>
      </c>
      <c r="J28" t="s">
        <v>2414</v>
      </c>
      <c r="L28" t="s">
        <v>5756</v>
      </c>
      <c r="M28" t="s">
        <v>5757</v>
      </c>
    </row>
    <row r="29" spans="6:13" x14ac:dyDescent="0.25">
      <c r="F29" t="s">
        <v>770</v>
      </c>
      <c r="G29" t="s">
        <v>1270</v>
      </c>
      <c r="I29" t="s">
        <v>786</v>
      </c>
      <c r="J29" t="s">
        <v>2414</v>
      </c>
      <c r="L29" t="s">
        <v>45</v>
      </c>
      <c r="M29" t="s">
        <v>6120</v>
      </c>
    </row>
    <row r="30" spans="6:13" x14ac:dyDescent="0.25">
      <c r="F30" t="s">
        <v>304</v>
      </c>
      <c r="G30" t="s">
        <v>1102</v>
      </c>
      <c r="I30" t="s">
        <v>786</v>
      </c>
      <c r="J30" t="s">
        <v>2414</v>
      </c>
      <c r="L30" t="s">
        <v>330</v>
      </c>
      <c r="M30" t="s">
        <v>7164</v>
      </c>
    </row>
    <row r="31" spans="6:13" x14ac:dyDescent="0.25">
      <c r="F31" t="s">
        <v>736</v>
      </c>
      <c r="G31" t="s">
        <v>1418</v>
      </c>
      <c r="I31" t="s">
        <v>786</v>
      </c>
      <c r="J31" t="s">
        <v>2414</v>
      </c>
      <c r="L31" t="s">
        <v>6203</v>
      </c>
      <c r="M31" t="s">
        <v>6204</v>
      </c>
    </row>
    <row r="32" spans="6:13" x14ac:dyDescent="0.25">
      <c r="F32" t="s">
        <v>427</v>
      </c>
      <c r="G32" t="s">
        <v>1054</v>
      </c>
      <c r="I32" t="s">
        <v>786</v>
      </c>
      <c r="J32" t="s">
        <v>2414</v>
      </c>
      <c r="L32" t="s">
        <v>41</v>
      </c>
      <c r="M32" t="s">
        <v>5530</v>
      </c>
    </row>
    <row r="33" spans="6:13" x14ac:dyDescent="0.25">
      <c r="F33" t="s">
        <v>7195</v>
      </c>
      <c r="G33" t="s">
        <v>1459</v>
      </c>
      <c r="I33" t="s">
        <v>786</v>
      </c>
      <c r="J33" t="s">
        <v>2414</v>
      </c>
      <c r="L33" t="s">
        <v>5126</v>
      </c>
      <c r="M33" t="s">
        <v>5127</v>
      </c>
    </row>
    <row r="34" spans="6:13" x14ac:dyDescent="0.25">
      <c r="F34" t="s">
        <v>427</v>
      </c>
      <c r="G34" t="s">
        <v>1601</v>
      </c>
      <c r="I34" t="s">
        <v>786</v>
      </c>
      <c r="J34" t="s">
        <v>2414</v>
      </c>
      <c r="L34" t="s">
        <v>6600</v>
      </c>
      <c r="M34" t="s">
        <v>6601</v>
      </c>
    </row>
    <row r="35" spans="6:13" x14ac:dyDescent="0.25">
      <c r="F35" t="s">
        <v>512</v>
      </c>
      <c r="G35" t="s">
        <v>1269</v>
      </c>
      <c r="I35" t="s">
        <v>786</v>
      </c>
      <c r="J35" t="s">
        <v>2414</v>
      </c>
      <c r="L35" t="s">
        <v>7195</v>
      </c>
      <c r="M35" t="s">
        <v>6159</v>
      </c>
    </row>
    <row r="36" spans="6:13" x14ac:dyDescent="0.25">
      <c r="F36" t="s">
        <v>304</v>
      </c>
      <c r="G36" t="s">
        <v>878</v>
      </c>
      <c r="I36" t="s">
        <v>786</v>
      </c>
      <c r="J36" t="s">
        <v>2414</v>
      </c>
      <c r="L36" t="s">
        <v>487</v>
      </c>
      <c r="M36" t="s">
        <v>6285</v>
      </c>
    </row>
    <row r="37" spans="6:13" x14ac:dyDescent="0.25">
      <c r="F37" t="s">
        <v>606</v>
      </c>
      <c r="G37" t="s">
        <v>1022</v>
      </c>
      <c r="I37" t="s">
        <v>786</v>
      </c>
      <c r="J37" t="s">
        <v>2414</v>
      </c>
      <c r="L37" t="s">
        <v>487</v>
      </c>
      <c r="M37" t="s">
        <v>5574</v>
      </c>
    </row>
    <row r="38" spans="6:13" x14ac:dyDescent="0.25">
      <c r="F38" t="s">
        <v>304</v>
      </c>
      <c r="G38" t="s">
        <v>1394</v>
      </c>
      <c r="I38" t="s">
        <v>786</v>
      </c>
      <c r="J38" t="s">
        <v>2414</v>
      </c>
      <c r="L38" t="s">
        <v>330</v>
      </c>
      <c r="M38" t="s">
        <v>6534</v>
      </c>
    </row>
    <row r="39" spans="6:13" x14ac:dyDescent="0.25">
      <c r="F39" t="s">
        <v>816</v>
      </c>
      <c r="G39" t="s">
        <v>1472</v>
      </c>
      <c r="I39" t="s">
        <v>293</v>
      </c>
      <c r="J39" t="s">
        <v>4477</v>
      </c>
      <c r="L39" t="s">
        <v>490</v>
      </c>
      <c r="M39" t="s">
        <v>4941</v>
      </c>
    </row>
    <row r="40" spans="6:13" x14ac:dyDescent="0.25">
      <c r="F40" t="s">
        <v>595</v>
      </c>
      <c r="G40" t="s">
        <v>1146</v>
      </c>
      <c r="I40" t="s">
        <v>330</v>
      </c>
      <c r="J40" t="s">
        <v>4223</v>
      </c>
      <c r="L40" t="s">
        <v>5784</v>
      </c>
      <c r="M40" t="s">
        <v>5785</v>
      </c>
    </row>
    <row r="41" spans="6:13" x14ac:dyDescent="0.25">
      <c r="F41" t="s">
        <v>328</v>
      </c>
      <c r="G41" t="s">
        <v>1397</v>
      </c>
      <c r="I41" t="s">
        <v>3388</v>
      </c>
      <c r="J41" t="s">
        <v>3389</v>
      </c>
      <c r="L41" t="s">
        <v>820</v>
      </c>
      <c r="M41" t="s">
        <v>5489</v>
      </c>
    </row>
    <row r="42" spans="6:13" x14ac:dyDescent="0.25">
      <c r="F42" t="s">
        <v>427</v>
      </c>
      <c r="G42" t="s">
        <v>994</v>
      </c>
      <c r="I42" t="s">
        <v>606</v>
      </c>
      <c r="J42" t="s">
        <v>2665</v>
      </c>
      <c r="L42" t="s">
        <v>820</v>
      </c>
      <c r="M42" t="s">
        <v>5621</v>
      </c>
    </row>
    <row r="43" spans="6:13" x14ac:dyDescent="0.25">
      <c r="F43" t="s">
        <v>512</v>
      </c>
      <c r="G43" t="s">
        <v>1228</v>
      </c>
      <c r="I43" t="s">
        <v>268</v>
      </c>
      <c r="J43" t="s">
        <v>4515</v>
      </c>
      <c r="L43" t="s">
        <v>130</v>
      </c>
      <c r="M43" t="s">
        <v>6267</v>
      </c>
    </row>
    <row r="44" spans="6:13" x14ac:dyDescent="0.25">
      <c r="F44" t="s">
        <v>304</v>
      </c>
      <c r="G44" t="s">
        <v>1495</v>
      </c>
      <c r="I44" t="s">
        <v>4227</v>
      </c>
      <c r="J44" t="s">
        <v>4228</v>
      </c>
      <c r="L44" t="s">
        <v>487</v>
      </c>
      <c r="M44" t="s">
        <v>4990</v>
      </c>
    </row>
    <row r="45" spans="6:13" x14ac:dyDescent="0.25">
      <c r="F45" t="s">
        <v>422</v>
      </c>
      <c r="G45" t="s">
        <v>881</v>
      </c>
      <c r="I45" t="s">
        <v>270</v>
      </c>
      <c r="J45" t="s">
        <v>2844</v>
      </c>
      <c r="L45" t="s">
        <v>5022</v>
      </c>
      <c r="M45" t="s">
        <v>5588</v>
      </c>
    </row>
    <row r="46" spans="6:13" x14ac:dyDescent="0.25">
      <c r="F46" t="s">
        <v>427</v>
      </c>
      <c r="G46" t="s">
        <v>1329</v>
      </c>
      <c r="I46" t="s">
        <v>268</v>
      </c>
      <c r="J46" t="s">
        <v>1958</v>
      </c>
      <c r="L46" t="s">
        <v>490</v>
      </c>
      <c r="M46" t="s">
        <v>7047</v>
      </c>
    </row>
    <row r="47" spans="6:13" x14ac:dyDescent="0.25">
      <c r="F47" t="s">
        <v>732</v>
      </c>
      <c r="G47" t="s">
        <v>1079</v>
      </c>
      <c r="I47" t="s">
        <v>3996</v>
      </c>
      <c r="J47" t="s">
        <v>3997</v>
      </c>
      <c r="L47" t="s">
        <v>130</v>
      </c>
      <c r="M47" t="s">
        <v>5144</v>
      </c>
    </row>
    <row r="48" spans="6:13" x14ac:dyDescent="0.25">
      <c r="F48" t="s">
        <v>304</v>
      </c>
      <c r="G48" t="s">
        <v>1260</v>
      </c>
      <c r="I48" t="s">
        <v>270</v>
      </c>
      <c r="J48" t="s">
        <v>4460</v>
      </c>
      <c r="L48" t="s">
        <v>5022</v>
      </c>
      <c r="M48" t="s">
        <v>5023</v>
      </c>
    </row>
    <row r="49" spans="6:13" x14ac:dyDescent="0.25">
      <c r="F49" t="s">
        <v>424</v>
      </c>
      <c r="G49" t="s">
        <v>1272</v>
      </c>
      <c r="I49" t="s">
        <v>4041</v>
      </c>
      <c r="J49" t="s">
        <v>4042</v>
      </c>
      <c r="L49" t="s">
        <v>129</v>
      </c>
      <c r="M49" t="s">
        <v>4919</v>
      </c>
    </row>
    <row r="50" spans="6:13" x14ac:dyDescent="0.25">
      <c r="F50" t="s">
        <v>102</v>
      </c>
      <c r="G50" t="s">
        <v>1582</v>
      </c>
      <c r="I50" t="s">
        <v>1710</v>
      </c>
      <c r="J50" t="s">
        <v>3548</v>
      </c>
      <c r="L50" t="s">
        <v>820</v>
      </c>
      <c r="M50" t="s">
        <v>4957</v>
      </c>
    </row>
    <row r="51" spans="6:13" x14ac:dyDescent="0.25">
      <c r="F51" t="s">
        <v>512</v>
      </c>
      <c r="G51" t="s">
        <v>866</v>
      </c>
      <c r="I51" t="s">
        <v>427</v>
      </c>
      <c r="J51" t="s">
        <v>3551</v>
      </c>
      <c r="L51" t="s">
        <v>304</v>
      </c>
      <c r="M51" t="s">
        <v>7192</v>
      </c>
    </row>
    <row r="52" spans="6:13" x14ac:dyDescent="0.25">
      <c r="F52" t="s">
        <v>512</v>
      </c>
      <c r="G52" t="s">
        <v>1657</v>
      </c>
      <c r="I52" t="s">
        <v>1710</v>
      </c>
      <c r="J52" t="s">
        <v>3878</v>
      </c>
      <c r="L52" t="s">
        <v>5022</v>
      </c>
      <c r="M52" t="s">
        <v>6250</v>
      </c>
    </row>
    <row r="53" spans="6:13" x14ac:dyDescent="0.25">
      <c r="F53" t="s">
        <v>644</v>
      </c>
      <c r="G53" t="s">
        <v>905</v>
      </c>
      <c r="I53" t="s">
        <v>268</v>
      </c>
      <c r="J53" t="s">
        <v>2058</v>
      </c>
      <c r="L53" t="s">
        <v>820</v>
      </c>
      <c r="M53" t="s">
        <v>6020</v>
      </c>
    </row>
    <row r="54" spans="6:13" x14ac:dyDescent="0.25">
      <c r="F54" t="s">
        <v>375</v>
      </c>
      <c r="G54" t="s">
        <v>1383</v>
      </c>
      <c r="I54" t="s">
        <v>1710</v>
      </c>
      <c r="J54" t="s">
        <v>3119</v>
      </c>
      <c r="L54" t="s">
        <v>332</v>
      </c>
      <c r="M54" t="s">
        <v>5111</v>
      </c>
    </row>
    <row r="55" spans="6:13" x14ac:dyDescent="0.25">
      <c r="F55" t="s">
        <v>603</v>
      </c>
      <c r="G55" t="s">
        <v>1571</v>
      </c>
      <c r="I55" t="s">
        <v>330</v>
      </c>
      <c r="J55" t="s">
        <v>4060</v>
      </c>
      <c r="L55" t="s">
        <v>5022</v>
      </c>
      <c r="M55" t="s">
        <v>5238</v>
      </c>
    </row>
    <row r="56" spans="6:13" x14ac:dyDescent="0.25">
      <c r="F56" t="s">
        <v>436</v>
      </c>
      <c r="G56" t="s">
        <v>949</v>
      </c>
      <c r="I56" t="s">
        <v>291</v>
      </c>
      <c r="J56" t="s">
        <v>3238</v>
      </c>
      <c r="L56" t="s">
        <v>5276</v>
      </c>
      <c r="M56" t="s">
        <v>5277</v>
      </c>
    </row>
    <row r="57" spans="6:13" x14ac:dyDescent="0.25">
      <c r="F57" t="s">
        <v>744</v>
      </c>
      <c r="G57" t="s">
        <v>1139</v>
      </c>
      <c r="I57" t="s">
        <v>268</v>
      </c>
      <c r="J57" t="s">
        <v>2219</v>
      </c>
      <c r="L57" t="s">
        <v>5227</v>
      </c>
      <c r="M57" t="s">
        <v>5228</v>
      </c>
    </row>
    <row r="58" spans="6:13" x14ac:dyDescent="0.25">
      <c r="F58" t="s">
        <v>102</v>
      </c>
      <c r="G58" t="s">
        <v>1086</v>
      </c>
      <c r="I58" t="s">
        <v>416</v>
      </c>
      <c r="J58" t="s">
        <v>3560</v>
      </c>
      <c r="L58" t="s">
        <v>487</v>
      </c>
      <c r="M58" t="s">
        <v>7034</v>
      </c>
    </row>
    <row r="59" spans="6:13" x14ac:dyDescent="0.25">
      <c r="F59" t="s">
        <v>603</v>
      </c>
      <c r="G59" t="s">
        <v>1164</v>
      </c>
      <c r="I59" t="s">
        <v>4133</v>
      </c>
      <c r="J59" t="s">
        <v>4829</v>
      </c>
      <c r="L59" t="s">
        <v>820</v>
      </c>
      <c r="M59" t="s">
        <v>5654</v>
      </c>
    </row>
    <row r="60" spans="6:13" x14ac:dyDescent="0.25">
      <c r="F60" t="s">
        <v>644</v>
      </c>
      <c r="G60" t="s">
        <v>1051</v>
      </c>
      <c r="I60" t="s">
        <v>416</v>
      </c>
      <c r="J60" t="s">
        <v>4690</v>
      </c>
      <c r="L60" t="s">
        <v>304</v>
      </c>
      <c r="M60" t="s">
        <v>5300</v>
      </c>
    </row>
    <row r="61" spans="6:13" x14ac:dyDescent="0.25">
      <c r="F61" t="s">
        <v>330</v>
      </c>
      <c r="G61" t="s">
        <v>1484</v>
      </c>
      <c r="I61" t="s">
        <v>293</v>
      </c>
      <c r="J61" t="s">
        <v>2978</v>
      </c>
      <c r="L61" t="s">
        <v>6115</v>
      </c>
      <c r="M61" t="s">
        <v>6116</v>
      </c>
    </row>
    <row r="62" spans="6:13" x14ac:dyDescent="0.25">
      <c r="F62" t="s">
        <v>601</v>
      </c>
      <c r="G62" t="s">
        <v>1110</v>
      </c>
      <c r="I62" t="s">
        <v>291</v>
      </c>
      <c r="J62" t="s">
        <v>3084</v>
      </c>
      <c r="L62" t="s">
        <v>490</v>
      </c>
      <c r="M62" t="s">
        <v>5773</v>
      </c>
    </row>
    <row r="63" spans="6:13" x14ac:dyDescent="0.25">
      <c r="F63" t="s">
        <v>595</v>
      </c>
      <c r="G63" t="s">
        <v>1452</v>
      </c>
      <c r="I63" t="s">
        <v>1710</v>
      </c>
      <c r="J63" t="s">
        <v>2674</v>
      </c>
      <c r="L63" t="s">
        <v>5022</v>
      </c>
      <c r="M63" t="s">
        <v>6828</v>
      </c>
    </row>
    <row r="64" spans="6:13" x14ac:dyDescent="0.25">
      <c r="F64" t="s">
        <v>601</v>
      </c>
      <c r="G64" t="s">
        <v>902</v>
      </c>
      <c r="I64" t="s">
        <v>291</v>
      </c>
      <c r="J64" t="s">
        <v>3752</v>
      </c>
      <c r="L64" t="s">
        <v>6171</v>
      </c>
      <c r="M64" t="s">
        <v>6172</v>
      </c>
    </row>
    <row r="65" spans="6:13" x14ac:dyDescent="0.25">
      <c r="F65" t="s">
        <v>598</v>
      </c>
      <c r="G65" t="s">
        <v>885</v>
      </c>
      <c r="I65" t="s">
        <v>1802</v>
      </c>
      <c r="J65" t="s">
        <v>3008</v>
      </c>
      <c r="L65" t="s">
        <v>487</v>
      </c>
      <c r="M65" t="s">
        <v>7045</v>
      </c>
    </row>
    <row r="66" spans="6:13" x14ac:dyDescent="0.25">
      <c r="F66" t="s">
        <v>603</v>
      </c>
      <c r="G66" t="s">
        <v>1190</v>
      </c>
      <c r="I66" t="s">
        <v>293</v>
      </c>
      <c r="J66" t="s">
        <v>2976</v>
      </c>
      <c r="L66" t="s">
        <v>5022</v>
      </c>
      <c r="M66" t="s">
        <v>6083</v>
      </c>
    </row>
    <row r="67" spans="6:13" x14ac:dyDescent="0.25">
      <c r="F67" t="s">
        <v>712</v>
      </c>
      <c r="G67" t="s">
        <v>991</v>
      </c>
      <c r="I67" t="s">
        <v>427</v>
      </c>
      <c r="J67" t="s">
        <v>4800</v>
      </c>
      <c r="L67" t="s">
        <v>304</v>
      </c>
      <c r="M67" t="s">
        <v>6687</v>
      </c>
    </row>
    <row r="68" spans="6:13" x14ac:dyDescent="0.25">
      <c r="F68" t="s">
        <v>44</v>
      </c>
      <c r="G68" t="s">
        <v>879</v>
      </c>
      <c r="I68" t="s">
        <v>3903</v>
      </c>
      <c r="J68" t="s">
        <v>4708</v>
      </c>
      <c r="L68" t="s">
        <v>332</v>
      </c>
      <c r="M68" t="s">
        <v>6163</v>
      </c>
    </row>
    <row r="69" spans="6:13" x14ac:dyDescent="0.25">
      <c r="F69" t="s">
        <v>712</v>
      </c>
      <c r="G69" t="s">
        <v>1525</v>
      </c>
      <c r="I69" t="s">
        <v>1710</v>
      </c>
      <c r="J69" t="s">
        <v>1711</v>
      </c>
      <c r="L69" t="s">
        <v>332</v>
      </c>
      <c r="M69" t="s">
        <v>5775</v>
      </c>
    </row>
    <row r="70" spans="6:13" x14ac:dyDescent="0.25">
      <c r="F70" t="s">
        <v>718</v>
      </c>
      <c r="G70" t="s">
        <v>1025</v>
      </c>
      <c r="I70" t="s">
        <v>330</v>
      </c>
      <c r="J70" t="s">
        <v>4279</v>
      </c>
      <c r="L70" t="s">
        <v>6056</v>
      </c>
      <c r="M70" t="s">
        <v>6057</v>
      </c>
    </row>
    <row r="71" spans="6:13" x14ac:dyDescent="0.25">
      <c r="F71" t="s">
        <v>718</v>
      </c>
      <c r="G71" t="s">
        <v>1367</v>
      </c>
      <c r="I71" t="s">
        <v>357</v>
      </c>
      <c r="J71" t="s">
        <v>3725</v>
      </c>
      <c r="L71" t="s">
        <v>332</v>
      </c>
      <c r="M71" t="s">
        <v>6274</v>
      </c>
    </row>
    <row r="72" spans="6:13" x14ac:dyDescent="0.25">
      <c r="F72" t="s">
        <v>712</v>
      </c>
      <c r="G72" t="s">
        <v>1181</v>
      </c>
      <c r="I72" t="s">
        <v>1930</v>
      </c>
      <c r="J72" t="s">
        <v>2891</v>
      </c>
      <c r="L72" t="s">
        <v>5402</v>
      </c>
      <c r="M72" t="s">
        <v>5403</v>
      </c>
    </row>
    <row r="73" spans="6:13" x14ac:dyDescent="0.25">
      <c r="F73" t="s">
        <v>603</v>
      </c>
      <c r="G73" t="s">
        <v>851</v>
      </c>
      <c r="I73" t="s">
        <v>97</v>
      </c>
      <c r="J73" t="s">
        <v>2172</v>
      </c>
      <c r="L73" t="s">
        <v>304</v>
      </c>
      <c r="M73" t="s">
        <v>5710</v>
      </c>
    </row>
    <row r="74" spans="6:13" x14ac:dyDescent="0.25">
      <c r="F74" t="s">
        <v>729</v>
      </c>
      <c r="G74" t="s">
        <v>1576</v>
      </c>
      <c r="I74" t="s">
        <v>427</v>
      </c>
      <c r="J74" t="s">
        <v>1785</v>
      </c>
      <c r="L74" t="s">
        <v>5276</v>
      </c>
      <c r="M74" t="s">
        <v>5855</v>
      </c>
    </row>
    <row r="75" spans="6:13" x14ac:dyDescent="0.25">
      <c r="F75" t="s">
        <v>326</v>
      </c>
      <c r="G75" t="s">
        <v>1607</v>
      </c>
      <c r="I75" t="s">
        <v>291</v>
      </c>
      <c r="J75" t="s">
        <v>2181</v>
      </c>
      <c r="L75" t="s">
        <v>5276</v>
      </c>
      <c r="M75" t="s">
        <v>6214</v>
      </c>
    </row>
    <row r="76" spans="6:13" x14ac:dyDescent="0.25">
      <c r="F76" t="s">
        <v>44</v>
      </c>
      <c r="G76" t="s">
        <v>1379</v>
      </c>
      <c r="I76" t="s">
        <v>3063</v>
      </c>
      <c r="J76" t="s">
        <v>3064</v>
      </c>
      <c r="L76" t="s">
        <v>5904</v>
      </c>
      <c r="M76" t="s">
        <v>5905</v>
      </c>
    </row>
    <row r="77" spans="6:13" x14ac:dyDescent="0.25">
      <c r="F77" t="s">
        <v>44</v>
      </c>
      <c r="G77" t="s">
        <v>1461</v>
      </c>
      <c r="I77" t="s">
        <v>267</v>
      </c>
      <c r="J77" t="s">
        <v>7238</v>
      </c>
      <c r="L77" t="s">
        <v>6332</v>
      </c>
      <c r="M77" t="s">
        <v>6333</v>
      </c>
    </row>
    <row r="78" spans="6:13" x14ac:dyDescent="0.25">
      <c r="F78" t="s">
        <v>102</v>
      </c>
      <c r="G78" t="s">
        <v>1540</v>
      </c>
      <c r="I78" t="s">
        <v>330</v>
      </c>
      <c r="J78" t="s">
        <v>1956</v>
      </c>
      <c r="L78" t="s">
        <v>5063</v>
      </c>
      <c r="M78" t="s">
        <v>5064</v>
      </c>
    </row>
    <row r="79" spans="6:13" x14ac:dyDescent="0.25">
      <c r="F79" t="s">
        <v>844</v>
      </c>
      <c r="G79" t="s">
        <v>1627</v>
      </c>
      <c r="I79" t="s">
        <v>293</v>
      </c>
      <c r="J79" t="s">
        <v>2566</v>
      </c>
      <c r="L79" t="s">
        <v>821</v>
      </c>
      <c r="M79" t="s">
        <v>7050</v>
      </c>
    </row>
    <row r="80" spans="6:13" x14ac:dyDescent="0.25">
      <c r="F80" t="s">
        <v>601</v>
      </c>
      <c r="G80" t="s">
        <v>1575</v>
      </c>
      <c r="I80" t="s">
        <v>267</v>
      </c>
      <c r="J80" t="s">
        <v>3182</v>
      </c>
      <c r="L80" t="s">
        <v>6255</v>
      </c>
      <c r="M80" t="s">
        <v>6256</v>
      </c>
    </row>
    <row r="81" spans="6:13" x14ac:dyDescent="0.25">
      <c r="F81" t="s">
        <v>595</v>
      </c>
      <c r="G81" t="s">
        <v>1308</v>
      </c>
      <c r="I81" t="s">
        <v>2175</v>
      </c>
      <c r="J81" t="s">
        <v>3896</v>
      </c>
      <c r="L81" t="s">
        <v>5528</v>
      </c>
      <c r="M81" t="s">
        <v>5529</v>
      </c>
    </row>
    <row r="82" spans="6:13" x14ac:dyDescent="0.25">
      <c r="F82" t="s">
        <v>598</v>
      </c>
      <c r="G82" t="s">
        <v>1611</v>
      </c>
      <c r="I82" t="s">
        <v>328</v>
      </c>
      <c r="J82" t="s">
        <v>2167</v>
      </c>
      <c r="L82" t="s">
        <v>478</v>
      </c>
      <c r="M82" t="s">
        <v>6826</v>
      </c>
    </row>
    <row r="83" spans="6:13" x14ac:dyDescent="0.25">
      <c r="F83" t="s">
        <v>598</v>
      </c>
      <c r="G83" t="s">
        <v>1634</v>
      </c>
      <c r="I83" t="s">
        <v>4811</v>
      </c>
      <c r="J83" t="s">
        <v>4812</v>
      </c>
      <c r="L83" t="s">
        <v>4950</v>
      </c>
      <c r="M83" t="s">
        <v>4951</v>
      </c>
    </row>
    <row r="84" spans="6:13" x14ac:dyDescent="0.25">
      <c r="F84" t="s">
        <v>603</v>
      </c>
      <c r="G84" t="s">
        <v>1447</v>
      </c>
      <c r="I84" t="s">
        <v>1802</v>
      </c>
      <c r="J84" t="s">
        <v>1803</v>
      </c>
      <c r="L84" t="s">
        <v>332</v>
      </c>
      <c r="M84" t="s">
        <v>6958</v>
      </c>
    </row>
    <row r="85" spans="6:13" x14ac:dyDescent="0.25">
      <c r="F85" t="s">
        <v>644</v>
      </c>
      <c r="G85" t="s">
        <v>1630</v>
      </c>
      <c r="I85" t="s">
        <v>3073</v>
      </c>
      <c r="J85" t="s">
        <v>4111</v>
      </c>
      <c r="L85" t="s">
        <v>5039</v>
      </c>
      <c r="M85" t="s">
        <v>5239</v>
      </c>
    </row>
    <row r="86" spans="6:13" x14ac:dyDescent="0.25">
      <c r="F86" t="s">
        <v>102</v>
      </c>
      <c r="G86" t="s">
        <v>1301</v>
      </c>
      <c r="I86" t="s">
        <v>267</v>
      </c>
      <c r="J86" t="s">
        <v>3976</v>
      </c>
      <c r="L86" t="s">
        <v>6774</v>
      </c>
      <c r="M86" t="s">
        <v>6775</v>
      </c>
    </row>
    <row r="87" spans="6:13" x14ac:dyDescent="0.25">
      <c r="F87" t="s">
        <v>771</v>
      </c>
      <c r="G87" t="s">
        <v>1274</v>
      </c>
      <c r="I87" t="s">
        <v>268</v>
      </c>
      <c r="J87" t="s">
        <v>3179</v>
      </c>
      <c r="L87" t="s">
        <v>6311</v>
      </c>
      <c r="M87" t="s">
        <v>6814</v>
      </c>
    </row>
    <row r="88" spans="6:13" x14ac:dyDescent="0.25">
      <c r="F88" t="s">
        <v>644</v>
      </c>
      <c r="G88" t="s">
        <v>1391</v>
      </c>
      <c r="I88" t="s">
        <v>4587</v>
      </c>
      <c r="J88" t="s">
        <v>4588</v>
      </c>
      <c r="L88" t="s">
        <v>5473</v>
      </c>
      <c r="M88" t="s">
        <v>5730</v>
      </c>
    </row>
    <row r="89" spans="6:13" x14ac:dyDescent="0.25">
      <c r="F89" t="s">
        <v>598</v>
      </c>
      <c r="G89" t="s">
        <v>1441</v>
      </c>
      <c r="I89" t="s">
        <v>4731</v>
      </c>
      <c r="J89" t="s">
        <v>4732</v>
      </c>
      <c r="L89" t="s">
        <v>304</v>
      </c>
      <c r="M89" t="s">
        <v>5137</v>
      </c>
    </row>
    <row r="90" spans="6:13" x14ac:dyDescent="0.25">
      <c r="F90" t="s">
        <v>595</v>
      </c>
      <c r="G90" t="s">
        <v>962</v>
      </c>
      <c r="I90" t="s">
        <v>328</v>
      </c>
      <c r="J90" t="s">
        <v>1768</v>
      </c>
      <c r="L90" t="s">
        <v>414</v>
      </c>
      <c r="M90" t="s">
        <v>5174</v>
      </c>
    </row>
    <row r="91" spans="6:13" x14ac:dyDescent="0.25">
      <c r="F91" t="s">
        <v>598</v>
      </c>
      <c r="G91" t="s">
        <v>1343</v>
      </c>
      <c r="I91" t="s">
        <v>291</v>
      </c>
      <c r="J91" t="s">
        <v>4599</v>
      </c>
      <c r="L91" t="s">
        <v>330</v>
      </c>
      <c r="M91" t="s">
        <v>5961</v>
      </c>
    </row>
    <row r="92" spans="6:13" x14ac:dyDescent="0.25">
      <c r="F92" t="s">
        <v>595</v>
      </c>
      <c r="G92" t="s">
        <v>1094</v>
      </c>
      <c r="I92" t="s">
        <v>1863</v>
      </c>
      <c r="J92" t="s">
        <v>1864</v>
      </c>
      <c r="L92" t="s">
        <v>4928</v>
      </c>
      <c r="M92" t="s">
        <v>7000</v>
      </c>
    </row>
    <row r="93" spans="6:13" x14ac:dyDescent="0.25">
      <c r="F93" t="s">
        <v>729</v>
      </c>
      <c r="G93" t="s">
        <v>1067</v>
      </c>
      <c r="I93" t="s">
        <v>50</v>
      </c>
      <c r="J93" t="s">
        <v>4023</v>
      </c>
      <c r="L93" t="s">
        <v>41</v>
      </c>
      <c r="M93" t="s">
        <v>5965</v>
      </c>
    </row>
    <row r="94" spans="6:13" x14ac:dyDescent="0.25">
      <c r="F94" t="s">
        <v>598</v>
      </c>
      <c r="G94" t="s">
        <v>1656</v>
      </c>
      <c r="I94" t="s">
        <v>603</v>
      </c>
      <c r="J94" t="s">
        <v>3930</v>
      </c>
      <c r="L94" t="s">
        <v>323</v>
      </c>
      <c r="M94" t="s">
        <v>6718</v>
      </c>
    </row>
    <row r="95" spans="6:13" x14ac:dyDescent="0.25">
      <c r="F95" t="s">
        <v>595</v>
      </c>
      <c r="G95" t="s">
        <v>1453</v>
      </c>
      <c r="I95" t="s">
        <v>416</v>
      </c>
      <c r="J95" t="s">
        <v>7278</v>
      </c>
      <c r="L95" t="s">
        <v>328</v>
      </c>
      <c r="M95" t="s">
        <v>6596</v>
      </c>
    </row>
    <row r="96" spans="6:13" x14ac:dyDescent="0.25">
      <c r="F96" t="s">
        <v>129</v>
      </c>
      <c r="G96" t="s">
        <v>1191</v>
      </c>
      <c r="I96" t="s">
        <v>98</v>
      </c>
      <c r="J96" t="s">
        <v>3076</v>
      </c>
      <c r="L96" t="s">
        <v>330</v>
      </c>
      <c r="M96" t="s">
        <v>6082</v>
      </c>
    </row>
    <row r="97" spans="6:13" x14ac:dyDescent="0.25">
      <c r="F97" t="s">
        <v>592</v>
      </c>
      <c r="G97" t="s">
        <v>891</v>
      </c>
      <c r="I97" t="s">
        <v>293</v>
      </c>
      <c r="J97" t="s">
        <v>2768</v>
      </c>
      <c r="L97" t="s">
        <v>332</v>
      </c>
      <c r="M97" t="s">
        <v>5810</v>
      </c>
    </row>
    <row r="98" spans="6:13" x14ac:dyDescent="0.25">
      <c r="F98" t="s">
        <v>603</v>
      </c>
      <c r="G98" t="s">
        <v>1252</v>
      </c>
      <c r="I98" t="s">
        <v>603</v>
      </c>
      <c r="J98" t="s">
        <v>4770</v>
      </c>
      <c r="L98" t="s">
        <v>330</v>
      </c>
      <c r="M98" t="s">
        <v>5888</v>
      </c>
    </row>
    <row r="99" spans="6:13" x14ac:dyDescent="0.25">
      <c r="F99" t="s">
        <v>603</v>
      </c>
      <c r="G99" t="s">
        <v>946</v>
      </c>
      <c r="I99" t="s">
        <v>268</v>
      </c>
      <c r="J99" t="s">
        <v>4578</v>
      </c>
      <c r="L99" t="s">
        <v>5626</v>
      </c>
      <c r="M99" t="s">
        <v>5627</v>
      </c>
    </row>
    <row r="100" spans="6:13" x14ac:dyDescent="0.25">
      <c r="F100" t="s">
        <v>598</v>
      </c>
      <c r="G100" t="s">
        <v>1503</v>
      </c>
      <c r="I100" t="s">
        <v>330</v>
      </c>
      <c r="J100" t="s">
        <v>4215</v>
      </c>
      <c r="L100" t="s">
        <v>5652</v>
      </c>
      <c r="M100" t="s">
        <v>5653</v>
      </c>
    </row>
    <row r="101" spans="6:13" x14ac:dyDescent="0.25">
      <c r="F101" t="s">
        <v>603</v>
      </c>
      <c r="G101" t="s">
        <v>925</v>
      </c>
      <c r="I101" t="s">
        <v>97</v>
      </c>
      <c r="J101" t="s">
        <v>3599</v>
      </c>
      <c r="L101" t="s">
        <v>490</v>
      </c>
      <c r="M101" t="s">
        <v>6570</v>
      </c>
    </row>
    <row r="102" spans="6:13" x14ac:dyDescent="0.25">
      <c r="F102" t="s">
        <v>512</v>
      </c>
      <c r="G102" t="s">
        <v>1129</v>
      </c>
      <c r="I102" t="s">
        <v>427</v>
      </c>
      <c r="J102" t="s">
        <v>2944</v>
      </c>
      <c r="L102" t="s">
        <v>5940</v>
      </c>
      <c r="M102" t="s">
        <v>5941</v>
      </c>
    </row>
    <row r="103" spans="6:13" x14ac:dyDescent="0.25">
      <c r="F103" t="s">
        <v>736</v>
      </c>
      <c r="G103" t="s">
        <v>1105</v>
      </c>
      <c r="I103" t="s">
        <v>268</v>
      </c>
      <c r="J103" t="s">
        <v>3762</v>
      </c>
      <c r="L103" t="s">
        <v>304</v>
      </c>
      <c r="M103" t="s">
        <v>6597</v>
      </c>
    </row>
    <row r="104" spans="6:13" x14ac:dyDescent="0.25">
      <c r="F104" t="s">
        <v>592</v>
      </c>
      <c r="G104" t="s">
        <v>920</v>
      </c>
      <c r="I104" t="s">
        <v>293</v>
      </c>
      <c r="J104" t="s">
        <v>2421</v>
      </c>
      <c r="L104" t="s">
        <v>326</v>
      </c>
      <c r="M104" t="s">
        <v>4898</v>
      </c>
    </row>
    <row r="105" spans="6:13" x14ac:dyDescent="0.25">
      <c r="F105" t="s">
        <v>129</v>
      </c>
      <c r="G105" t="s">
        <v>1632</v>
      </c>
      <c r="I105" t="s">
        <v>330</v>
      </c>
      <c r="J105" t="s">
        <v>4715</v>
      </c>
      <c r="L105" t="s">
        <v>747</v>
      </c>
      <c r="M105" t="s">
        <v>5701</v>
      </c>
    </row>
    <row r="106" spans="6:13" x14ac:dyDescent="0.25">
      <c r="F106" t="s">
        <v>424</v>
      </c>
      <c r="G106" t="s">
        <v>907</v>
      </c>
      <c r="I106" t="s">
        <v>330</v>
      </c>
      <c r="J106" t="s">
        <v>2345</v>
      </c>
      <c r="L106" t="s">
        <v>5652</v>
      </c>
      <c r="M106" t="s">
        <v>6616</v>
      </c>
    </row>
    <row r="107" spans="6:13" x14ac:dyDescent="0.25">
      <c r="F107" t="s">
        <v>40</v>
      </c>
      <c r="G107" t="s">
        <v>1235</v>
      </c>
      <c r="I107" t="s">
        <v>43</v>
      </c>
      <c r="J107" t="s">
        <v>3010</v>
      </c>
      <c r="L107" t="s">
        <v>487</v>
      </c>
      <c r="M107" t="s">
        <v>6461</v>
      </c>
    </row>
    <row r="108" spans="6:13" x14ac:dyDescent="0.25">
      <c r="F108" t="s">
        <v>50</v>
      </c>
      <c r="G108" t="s">
        <v>1018</v>
      </c>
      <c r="I108" t="s">
        <v>416</v>
      </c>
      <c r="J108" t="s">
        <v>4744</v>
      </c>
      <c r="L108" t="s">
        <v>7101</v>
      </c>
      <c r="M108" t="s">
        <v>7102</v>
      </c>
    </row>
    <row r="109" spans="6:13" x14ac:dyDescent="0.25">
      <c r="F109" t="s">
        <v>681</v>
      </c>
      <c r="G109" t="s">
        <v>7219</v>
      </c>
      <c r="I109" t="s">
        <v>2280</v>
      </c>
      <c r="J109" t="s">
        <v>4047</v>
      </c>
      <c r="L109" t="s">
        <v>26</v>
      </c>
      <c r="M109" t="s">
        <v>5611</v>
      </c>
    </row>
    <row r="110" spans="6:13" x14ac:dyDescent="0.25">
      <c r="F110" t="s">
        <v>512</v>
      </c>
      <c r="G110" t="s">
        <v>1206</v>
      </c>
      <c r="I110" t="s">
        <v>606</v>
      </c>
      <c r="J110" t="s">
        <v>2615</v>
      </c>
      <c r="L110" t="s">
        <v>6416</v>
      </c>
      <c r="M110" t="s">
        <v>6417</v>
      </c>
    </row>
    <row r="111" spans="6:13" x14ac:dyDescent="0.25">
      <c r="F111" t="s">
        <v>102</v>
      </c>
      <c r="G111" t="s">
        <v>1363</v>
      </c>
      <c r="I111" t="s">
        <v>330</v>
      </c>
      <c r="J111" t="s">
        <v>2220</v>
      </c>
      <c r="L111" t="s">
        <v>487</v>
      </c>
      <c r="M111" t="s">
        <v>6152</v>
      </c>
    </row>
    <row r="112" spans="6:13" x14ac:dyDescent="0.25">
      <c r="F112" t="s">
        <v>603</v>
      </c>
      <c r="G112" t="s">
        <v>1200</v>
      </c>
      <c r="I112" t="s">
        <v>330</v>
      </c>
      <c r="J112" t="s">
        <v>3782</v>
      </c>
      <c r="L112" t="s">
        <v>330</v>
      </c>
      <c r="M112" t="s">
        <v>6435</v>
      </c>
    </row>
    <row r="113" spans="6:13" x14ac:dyDescent="0.25">
      <c r="F113" t="s">
        <v>102</v>
      </c>
      <c r="G113" t="s">
        <v>1282</v>
      </c>
      <c r="I113" t="s">
        <v>330</v>
      </c>
      <c r="J113" t="s">
        <v>4035</v>
      </c>
      <c r="L113" t="s">
        <v>332</v>
      </c>
      <c r="M113" t="s">
        <v>6093</v>
      </c>
    </row>
    <row r="114" spans="6:13" x14ac:dyDescent="0.25">
      <c r="F114" t="s">
        <v>592</v>
      </c>
      <c r="G114" t="s">
        <v>1359</v>
      </c>
      <c r="I114" t="s">
        <v>3513</v>
      </c>
      <c r="J114" t="s">
        <v>3538</v>
      </c>
      <c r="L114" t="s">
        <v>414</v>
      </c>
      <c r="M114" t="s">
        <v>6231</v>
      </c>
    </row>
    <row r="115" spans="6:13" x14ac:dyDescent="0.25">
      <c r="F115" t="s">
        <v>598</v>
      </c>
      <c r="G115" t="s">
        <v>1622</v>
      </c>
      <c r="I115" t="s">
        <v>416</v>
      </c>
      <c r="J115" t="s">
        <v>3749</v>
      </c>
      <c r="L115" t="s">
        <v>5626</v>
      </c>
      <c r="M115" t="s">
        <v>6258</v>
      </c>
    </row>
    <row r="116" spans="6:13" x14ac:dyDescent="0.25">
      <c r="F116" t="s">
        <v>598</v>
      </c>
      <c r="G116" t="s">
        <v>1091</v>
      </c>
      <c r="I116" t="s">
        <v>268</v>
      </c>
      <c r="J116" t="s">
        <v>2672</v>
      </c>
      <c r="L116" t="s">
        <v>332</v>
      </c>
      <c r="M116" t="s">
        <v>5223</v>
      </c>
    </row>
    <row r="117" spans="6:13" x14ac:dyDescent="0.25">
      <c r="F117" t="s">
        <v>512</v>
      </c>
      <c r="G117" t="s">
        <v>923</v>
      </c>
      <c r="I117" t="s">
        <v>2332</v>
      </c>
      <c r="J117" t="s">
        <v>2333</v>
      </c>
      <c r="L117" t="s">
        <v>7195</v>
      </c>
      <c r="M117" t="s">
        <v>6847</v>
      </c>
    </row>
    <row r="118" spans="6:13" x14ac:dyDescent="0.25">
      <c r="F118" t="s">
        <v>129</v>
      </c>
      <c r="G118" t="s">
        <v>1013</v>
      </c>
      <c r="I118" t="s">
        <v>2762</v>
      </c>
      <c r="J118" t="s">
        <v>2763</v>
      </c>
      <c r="L118" t="s">
        <v>375</v>
      </c>
      <c r="M118" t="s">
        <v>5208</v>
      </c>
    </row>
    <row r="119" spans="6:13" x14ac:dyDescent="0.25">
      <c r="F119" t="s">
        <v>102</v>
      </c>
      <c r="G119" t="s">
        <v>983</v>
      </c>
      <c r="I119" t="s">
        <v>67</v>
      </c>
      <c r="J119" t="s">
        <v>1848</v>
      </c>
      <c r="L119" t="s">
        <v>747</v>
      </c>
      <c r="M119" t="s">
        <v>6484</v>
      </c>
    </row>
    <row r="120" spans="6:13" x14ac:dyDescent="0.25">
      <c r="F120" t="s">
        <v>422</v>
      </c>
      <c r="G120" t="s">
        <v>1324</v>
      </c>
      <c r="I120" t="s">
        <v>3760</v>
      </c>
      <c r="J120" t="s">
        <v>3761</v>
      </c>
      <c r="L120" t="s">
        <v>332</v>
      </c>
      <c r="M120" t="s">
        <v>5909</v>
      </c>
    </row>
    <row r="121" spans="6:13" x14ac:dyDescent="0.25">
      <c r="F121" t="s">
        <v>102</v>
      </c>
      <c r="G121" t="s">
        <v>1318</v>
      </c>
      <c r="I121" t="s">
        <v>330</v>
      </c>
      <c r="J121" t="s">
        <v>3488</v>
      </c>
      <c r="L121" t="s">
        <v>330</v>
      </c>
      <c r="M121" t="s">
        <v>5586</v>
      </c>
    </row>
    <row r="122" spans="6:13" x14ac:dyDescent="0.25">
      <c r="F122" t="s">
        <v>598</v>
      </c>
      <c r="G122" t="s">
        <v>1406</v>
      </c>
      <c r="I122" t="s">
        <v>427</v>
      </c>
      <c r="J122" t="s">
        <v>3147</v>
      </c>
      <c r="L122" t="s">
        <v>25</v>
      </c>
      <c r="M122" t="s">
        <v>7198</v>
      </c>
    </row>
    <row r="123" spans="6:13" x14ac:dyDescent="0.25">
      <c r="F123" t="s">
        <v>598</v>
      </c>
      <c r="G123" t="s">
        <v>1134</v>
      </c>
      <c r="I123" t="s">
        <v>2000</v>
      </c>
      <c r="J123" t="s">
        <v>3509</v>
      </c>
      <c r="L123" t="s">
        <v>41</v>
      </c>
      <c r="M123" t="s">
        <v>5242</v>
      </c>
    </row>
    <row r="124" spans="6:13" x14ac:dyDescent="0.25">
      <c r="F124" t="s">
        <v>603</v>
      </c>
      <c r="G124" t="s">
        <v>1069</v>
      </c>
      <c r="I124" t="s">
        <v>2000</v>
      </c>
      <c r="J124" t="s">
        <v>2001</v>
      </c>
      <c r="L124" t="s">
        <v>6105</v>
      </c>
      <c r="M124" t="s">
        <v>6106</v>
      </c>
    </row>
    <row r="125" spans="6:13" x14ac:dyDescent="0.25">
      <c r="F125" t="s">
        <v>102</v>
      </c>
      <c r="G125" t="s">
        <v>1546</v>
      </c>
      <c r="I125" t="s">
        <v>416</v>
      </c>
      <c r="J125" t="s">
        <v>4214</v>
      </c>
      <c r="L125" t="s">
        <v>5250</v>
      </c>
      <c r="M125" t="s">
        <v>6911</v>
      </c>
    </row>
    <row r="126" spans="6:13" x14ac:dyDescent="0.25">
      <c r="F126" t="s">
        <v>102</v>
      </c>
      <c r="G126" t="s">
        <v>953</v>
      </c>
      <c r="I126" t="s">
        <v>3073</v>
      </c>
      <c r="J126" t="s">
        <v>4513</v>
      </c>
      <c r="L126" t="s">
        <v>332</v>
      </c>
      <c r="M126" t="s">
        <v>5974</v>
      </c>
    </row>
    <row r="127" spans="6:13" x14ac:dyDescent="0.25">
      <c r="F127" t="s">
        <v>644</v>
      </c>
      <c r="G127" t="s">
        <v>7225</v>
      </c>
      <c r="I127" t="s">
        <v>4741</v>
      </c>
      <c r="J127" t="s">
        <v>4742</v>
      </c>
      <c r="L127" t="s">
        <v>487</v>
      </c>
      <c r="M127" t="s">
        <v>5161</v>
      </c>
    </row>
    <row r="128" spans="6:13" x14ac:dyDescent="0.25">
      <c r="F128" t="s">
        <v>102</v>
      </c>
      <c r="G128" t="s">
        <v>934</v>
      </c>
      <c r="I128" t="s">
        <v>0</v>
      </c>
      <c r="J128" t="s">
        <v>3941</v>
      </c>
      <c r="L128" t="s">
        <v>332</v>
      </c>
      <c r="M128" t="s">
        <v>7093</v>
      </c>
    </row>
    <row r="129" spans="6:13" x14ac:dyDescent="0.25">
      <c r="F129" t="s">
        <v>644</v>
      </c>
      <c r="G129" t="s">
        <v>1253</v>
      </c>
      <c r="I129" t="s">
        <v>2000</v>
      </c>
      <c r="J129" t="s">
        <v>3973</v>
      </c>
      <c r="L129" t="s">
        <v>26</v>
      </c>
      <c r="M129" t="s">
        <v>7080</v>
      </c>
    </row>
    <row r="130" spans="6:13" x14ac:dyDescent="0.25">
      <c r="F130" t="s">
        <v>129</v>
      </c>
      <c r="G130" t="s">
        <v>1348</v>
      </c>
      <c r="I130" t="s">
        <v>2346</v>
      </c>
      <c r="J130" t="s">
        <v>3200</v>
      </c>
      <c r="L130" t="s">
        <v>332</v>
      </c>
      <c r="M130" t="s">
        <v>5291</v>
      </c>
    </row>
    <row r="131" spans="6:13" x14ac:dyDescent="0.25">
      <c r="F131" t="s">
        <v>644</v>
      </c>
      <c r="G131" t="s">
        <v>1262</v>
      </c>
      <c r="I131" t="s">
        <v>330</v>
      </c>
      <c r="J131" t="s">
        <v>2479</v>
      </c>
      <c r="L131" t="s">
        <v>414</v>
      </c>
      <c r="M131" t="s">
        <v>6180</v>
      </c>
    </row>
    <row r="132" spans="6:13" x14ac:dyDescent="0.25">
      <c r="F132" t="s">
        <v>644</v>
      </c>
      <c r="G132" t="s">
        <v>1251</v>
      </c>
      <c r="I132" t="s">
        <v>442</v>
      </c>
      <c r="J132" t="s">
        <v>4331</v>
      </c>
      <c r="L132" t="s">
        <v>330</v>
      </c>
      <c r="M132" t="s">
        <v>6553</v>
      </c>
    </row>
    <row r="133" spans="6:13" x14ac:dyDescent="0.25">
      <c r="F133" t="s">
        <v>644</v>
      </c>
      <c r="G133" t="s">
        <v>1304</v>
      </c>
      <c r="I133" t="s">
        <v>7195</v>
      </c>
      <c r="J133" t="s">
        <v>2318</v>
      </c>
      <c r="L133" t="s">
        <v>326</v>
      </c>
      <c r="M133" t="s">
        <v>5595</v>
      </c>
    </row>
    <row r="134" spans="6:13" x14ac:dyDescent="0.25">
      <c r="F134" t="s">
        <v>644</v>
      </c>
      <c r="G134" t="s">
        <v>1640</v>
      </c>
      <c r="I134" t="s">
        <v>2000</v>
      </c>
      <c r="J134" t="s">
        <v>3728</v>
      </c>
      <c r="L134" t="s">
        <v>326</v>
      </c>
      <c r="M134" t="s">
        <v>5388</v>
      </c>
    </row>
    <row r="135" spans="6:13" x14ac:dyDescent="0.25">
      <c r="F135" t="s">
        <v>644</v>
      </c>
      <c r="G135" t="s">
        <v>928</v>
      </c>
      <c r="I135" t="s">
        <v>685</v>
      </c>
      <c r="J135" t="s">
        <v>2149</v>
      </c>
      <c r="L135" t="s">
        <v>330</v>
      </c>
      <c r="M135" t="s">
        <v>6142</v>
      </c>
    </row>
    <row r="136" spans="6:13" x14ac:dyDescent="0.25">
      <c r="F136" t="s">
        <v>102</v>
      </c>
      <c r="G136" t="s">
        <v>1089</v>
      </c>
      <c r="I136" t="s">
        <v>442</v>
      </c>
      <c r="J136" t="s">
        <v>4379</v>
      </c>
      <c r="L136" t="s">
        <v>7136</v>
      </c>
      <c r="M136" t="s">
        <v>7137</v>
      </c>
    </row>
    <row r="137" spans="6:13" x14ac:dyDescent="0.25">
      <c r="F137" t="s">
        <v>644</v>
      </c>
      <c r="G137" t="s">
        <v>896</v>
      </c>
      <c r="I137" t="s">
        <v>442</v>
      </c>
      <c r="J137" t="s">
        <v>4088</v>
      </c>
      <c r="L137" t="s">
        <v>487</v>
      </c>
      <c r="M137" t="s">
        <v>6300</v>
      </c>
    </row>
    <row r="138" spans="6:13" x14ac:dyDescent="0.25">
      <c r="F138" t="s">
        <v>644</v>
      </c>
      <c r="G138" t="s">
        <v>1099</v>
      </c>
      <c r="I138" t="s">
        <v>416</v>
      </c>
      <c r="J138" t="s">
        <v>7297</v>
      </c>
      <c r="L138" t="s">
        <v>489</v>
      </c>
      <c r="M138" t="s">
        <v>5985</v>
      </c>
    </row>
    <row r="139" spans="6:13" x14ac:dyDescent="0.25">
      <c r="F139" t="s">
        <v>644</v>
      </c>
      <c r="G139" t="s">
        <v>1408</v>
      </c>
      <c r="I139" t="s">
        <v>2000</v>
      </c>
      <c r="J139" t="s">
        <v>3587</v>
      </c>
      <c r="L139" t="s">
        <v>414</v>
      </c>
      <c r="M139" t="s">
        <v>5096</v>
      </c>
    </row>
    <row r="140" spans="6:13" x14ac:dyDescent="0.25">
      <c r="F140" t="s">
        <v>644</v>
      </c>
      <c r="G140" t="s">
        <v>874</v>
      </c>
      <c r="I140" t="s">
        <v>97</v>
      </c>
      <c r="J140" t="s">
        <v>4208</v>
      </c>
      <c r="L140" t="s">
        <v>330</v>
      </c>
      <c r="M140" t="s">
        <v>7054</v>
      </c>
    </row>
    <row r="141" spans="6:13" x14ac:dyDescent="0.25">
      <c r="F141" t="s">
        <v>644</v>
      </c>
      <c r="G141" t="s">
        <v>1357</v>
      </c>
      <c r="I141" t="s">
        <v>268</v>
      </c>
      <c r="J141" t="s">
        <v>3432</v>
      </c>
      <c r="L141" t="s">
        <v>414</v>
      </c>
      <c r="M141" t="s">
        <v>5412</v>
      </c>
    </row>
    <row r="142" spans="6:13" x14ac:dyDescent="0.25">
      <c r="F142" t="s">
        <v>644</v>
      </c>
      <c r="G142" t="s">
        <v>1266</v>
      </c>
      <c r="I142" t="s">
        <v>51</v>
      </c>
      <c r="J142" t="s">
        <v>4635</v>
      </c>
      <c r="L142" t="s">
        <v>5784</v>
      </c>
      <c r="M142" t="s">
        <v>5927</v>
      </c>
    </row>
    <row r="143" spans="6:13" x14ac:dyDescent="0.25">
      <c r="F143" t="s">
        <v>644</v>
      </c>
      <c r="G143" t="s">
        <v>1370</v>
      </c>
      <c r="I143" t="s">
        <v>330</v>
      </c>
      <c r="J143" t="s">
        <v>2658</v>
      </c>
      <c r="L143" t="s">
        <v>330</v>
      </c>
      <c r="M143" t="s">
        <v>5745</v>
      </c>
    </row>
    <row r="144" spans="6:13" x14ac:dyDescent="0.25">
      <c r="F144" t="s">
        <v>679</v>
      </c>
      <c r="G144" t="s">
        <v>1082</v>
      </c>
      <c r="I144" t="s">
        <v>427</v>
      </c>
      <c r="J144" t="s">
        <v>4155</v>
      </c>
      <c r="L144" t="s">
        <v>414</v>
      </c>
      <c r="M144" t="s">
        <v>5376</v>
      </c>
    </row>
    <row r="145" spans="6:13" x14ac:dyDescent="0.25">
      <c r="F145" t="s">
        <v>606</v>
      </c>
      <c r="G145" t="s">
        <v>1430</v>
      </c>
      <c r="I145" t="s">
        <v>2000</v>
      </c>
      <c r="J145" t="s">
        <v>2696</v>
      </c>
      <c r="L145" t="s">
        <v>747</v>
      </c>
      <c r="M145" t="s">
        <v>7030</v>
      </c>
    </row>
    <row r="146" spans="6:13" x14ac:dyDescent="0.25">
      <c r="F146" t="s">
        <v>102</v>
      </c>
      <c r="G146" t="s">
        <v>1387</v>
      </c>
      <c r="I146" t="s">
        <v>442</v>
      </c>
      <c r="J146" t="s">
        <v>3550</v>
      </c>
      <c r="L146" t="s">
        <v>487</v>
      </c>
      <c r="M146" t="s">
        <v>5234</v>
      </c>
    </row>
    <row r="147" spans="6:13" x14ac:dyDescent="0.25">
      <c r="F147" t="s">
        <v>304</v>
      </c>
      <c r="G147" t="s">
        <v>1278</v>
      </c>
      <c r="I147" t="s">
        <v>442</v>
      </c>
      <c r="J147" t="s">
        <v>1750</v>
      </c>
      <c r="L147" t="s">
        <v>414</v>
      </c>
      <c r="M147" t="s">
        <v>6133</v>
      </c>
    </row>
    <row r="148" spans="6:13" x14ac:dyDescent="0.25">
      <c r="F148" t="s">
        <v>304</v>
      </c>
      <c r="G148" t="s">
        <v>1551</v>
      </c>
      <c r="I148" t="s">
        <v>442</v>
      </c>
      <c r="J148" t="s">
        <v>4264</v>
      </c>
      <c r="L148" t="s">
        <v>328</v>
      </c>
      <c r="M148" t="s">
        <v>6039</v>
      </c>
    </row>
    <row r="149" spans="6:13" x14ac:dyDescent="0.25">
      <c r="F149" t="s">
        <v>102</v>
      </c>
      <c r="G149" t="s">
        <v>1583</v>
      </c>
      <c r="I149" t="s">
        <v>442</v>
      </c>
      <c r="J149" t="s">
        <v>4779</v>
      </c>
      <c r="L149" t="s">
        <v>42</v>
      </c>
      <c r="M149" t="s">
        <v>5543</v>
      </c>
    </row>
    <row r="150" spans="6:13" x14ac:dyDescent="0.25">
      <c r="F150" t="s">
        <v>102</v>
      </c>
      <c r="G150" t="s">
        <v>1636</v>
      </c>
      <c r="I150" t="s">
        <v>442</v>
      </c>
      <c r="J150" t="s">
        <v>4557</v>
      </c>
      <c r="L150" t="s">
        <v>4974</v>
      </c>
      <c r="M150" t="s">
        <v>6013</v>
      </c>
    </row>
    <row r="151" spans="6:13" x14ac:dyDescent="0.25">
      <c r="F151" t="s">
        <v>611</v>
      </c>
      <c r="G151" t="s">
        <v>1015</v>
      </c>
      <c r="I151" t="s">
        <v>442</v>
      </c>
      <c r="J151" t="s">
        <v>3664</v>
      </c>
      <c r="L151" t="s">
        <v>40</v>
      </c>
      <c r="M151" t="s">
        <v>6465</v>
      </c>
    </row>
    <row r="152" spans="6:13" x14ac:dyDescent="0.25">
      <c r="F152" t="s">
        <v>129</v>
      </c>
      <c r="G152" t="s">
        <v>1257</v>
      </c>
      <c r="I152" t="s">
        <v>442</v>
      </c>
      <c r="J152" t="s">
        <v>3269</v>
      </c>
      <c r="L152" t="s">
        <v>5260</v>
      </c>
      <c r="M152" t="s">
        <v>5261</v>
      </c>
    </row>
    <row r="153" spans="6:13" x14ac:dyDescent="0.25">
      <c r="F153" t="s">
        <v>102</v>
      </c>
      <c r="G153" t="s">
        <v>1398</v>
      </c>
      <c r="I153" t="s">
        <v>2000</v>
      </c>
      <c r="J153" t="s">
        <v>3581</v>
      </c>
      <c r="L153" t="s">
        <v>40</v>
      </c>
      <c r="M153" t="s">
        <v>5598</v>
      </c>
    </row>
    <row r="154" spans="6:13" x14ac:dyDescent="0.25">
      <c r="F154" t="s">
        <v>304</v>
      </c>
      <c r="G154" t="s">
        <v>1246</v>
      </c>
      <c r="I154" t="s">
        <v>2000</v>
      </c>
      <c r="J154" t="s">
        <v>3485</v>
      </c>
      <c r="L154" t="s">
        <v>689</v>
      </c>
      <c r="M154" t="s">
        <v>6188</v>
      </c>
    </row>
    <row r="155" spans="6:13" x14ac:dyDescent="0.25">
      <c r="F155" t="s">
        <v>102</v>
      </c>
      <c r="G155" t="s">
        <v>1598</v>
      </c>
      <c r="I155" t="s">
        <v>268</v>
      </c>
      <c r="J155" t="s">
        <v>2274</v>
      </c>
      <c r="L155" t="s">
        <v>42</v>
      </c>
      <c r="M155" t="s">
        <v>5301</v>
      </c>
    </row>
    <row r="156" spans="6:13" x14ac:dyDescent="0.25">
      <c r="F156" t="s">
        <v>102</v>
      </c>
      <c r="G156" t="s">
        <v>1126</v>
      </c>
      <c r="I156" t="s">
        <v>2000</v>
      </c>
      <c r="J156" t="s">
        <v>3403</v>
      </c>
      <c r="L156" t="s">
        <v>304</v>
      </c>
      <c r="M156" t="s">
        <v>4943</v>
      </c>
    </row>
    <row r="157" spans="6:13" x14ac:dyDescent="0.25">
      <c r="F157" t="s">
        <v>512</v>
      </c>
      <c r="G157" t="s">
        <v>1439</v>
      </c>
      <c r="I157" t="s">
        <v>330</v>
      </c>
      <c r="J157" t="s">
        <v>1998</v>
      </c>
      <c r="L157" t="s">
        <v>698</v>
      </c>
      <c r="M157" t="s">
        <v>7044</v>
      </c>
    </row>
    <row r="158" spans="6:13" x14ac:dyDescent="0.25">
      <c r="F158" t="s">
        <v>102</v>
      </c>
      <c r="G158" t="s">
        <v>1404</v>
      </c>
      <c r="I158" t="s">
        <v>442</v>
      </c>
      <c r="J158" t="s">
        <v>2761</v>
      </c>
      <c r="L158" t="s">
        <v>5784</v>
      </c>
      <c r="M158" t="s">
        <v>6377</v>
      </c>
    </row>
    <row r="159" spans="6:13" x14ac:dyDescent="0.25">
      <c r="F159" t="s">
        <v>304</v>
      </c>
      <c r="G159" t="s">
        <v>1177</v>
      </c>
      <c r="I159" t="s">
        <v>442</v>
      </c>
      <c r="J159" t="s">
        <v>4623</v>
      </c>
      <c r="L159" t="s">
        <v>5981</v>
      </c>
      <c r="M159" t="s">
        <v>5982</v>
      </c>
    </row>
    <row r="160" spans="6:13" x14ac:dyDescent="0.25">
      <c r="F160" t="s">
        <v>611</v>
      </c>
      <c r="G160" t="s">
        <v>944</v>
      </c>
      <c r="I160" t="s">
        <v>442</v>
      </c>
      <c r="J160" t="s">
        <v>2222</v>
      </c>
      <c r="L160" t="s">
        <v>487</v>
      </c>
      <c r="M160" t="s">
        <v>5343</v>
      </c>
    </row>
    <row r="161" spans="6:13" x14ac:dyDescent="0.25">
      <c r="F161" t="s">
        <v>102</v>
      </c>
      <c r="G161" t="s">
        <v>1157</v>
      </c>
      <c r="I161" t="s">
        <v>51</v>
      </c>
      <c r="J161" t="s">
        <v>2383</v>
      </c>
      <c r="L161" t="s">
        <v>304</v>
      </c>
      <c r="M161" t="s">
        <v>6227</v>
      </c>
    </row>
    <row r="162" spans="6:13" x14ac:dyDescent="0.25">
      <c r="F162" t="s">
        <v>606</v>
      </c>
      <c r="G162" t="s">
        <v>893</v>
      </c>
      <c r="I162" t="s">
        <v>3772</v>
      </c>
      <c r="J162" t="s">
        <v>3773</v>
      </c>
      <c r="L162" t="s">
        <v>5768</v>
      </c>
      <c r="M162" t="s">
        <v>5769</v>
      </c>
    </row>
    <row r="163" spans="6:13" x14ac:dyDescent="0.25">
      <c r="F163" t="s">
        <v>41</v>
      </c>
      <c r="G163" t="s">
        <v>1038</v>
      </c>
      <c r="I163" t="s">
        <v>427</v>
      </c>
      <c r="J163" t="s">
        <v>3030</v>
      </c>
      <c r="L163" t="s">
        <v>5260</v>
      </c>
      <c r="M163" t="s">
        <v>5470</v>
      </c>
    </row>
    <row r="164" spans="6:13" x14ac:dyDescent="0.25">
      <c r="F164" t="s">
        <v>606</v>
      </c>
      <c r="G164" t="s">
        <v>945</v>
      </c>
      <c r="I164" t="s">
        <v>606</v>
      </c>
      <c r="J164" t="s">
        <v>4685</v>
      </c>
      <c r="L164" t="s">
        <v>304</v>
      </c>
      <c r="M164" t="s">
        <v>6072</v>
      </c>
    </row>
    <row r="165" spans="6:13" x14ac:dyDescent="0.25">
      <c r="F165" t="s">
        <v>606</v>
      </c>
      <c r="G165" t="s">
        <v>1477</v>
      </c>
      <c r="I165" t="s">
        <v>2000</v>
      </c>
      <c r="J165" t="s">
        <v>2166</v>
      </c>
      <c r="L165" t="s">
        <v>5999</v>
      </c>
      <c r="M165" t="s">
        <v>6817</v>
      </c>
    </row>
    <row r="166" spans="6:13" x14ac:dyDescent="0.25">
      <c r="F166" t="s">
        <v>422</v>
      </c>
      <c r="G166" t="s">
        <v>1587</v>
      </c>
      <c r="I166" t="s">
        <v>310</v>
      </c>
      <c r="J166" t="s">
        <v>3886</v>
      </c>
      <c r="L166" t="s">
        <v>304</v>
      </c>
      <c r="M166" t="s">
        <v>5568</v>
      </c>
    </row>
    <row r="167" spans="6:13" x14ac:dyDescent="0.25">
      <c r="F167" t="s">
        <v>606</v>
      </c>
      <c r="G167" t="s">
        <v>1109</v>
      </c>
      <c r="I167" t="s">
        <v>330</v>
      </c>
      <c r="J167" t="s">
        <v>4028</v>
      </c>
      <c r="L167" t="s">
        <v>130</v>
      </c>
      <c r="M167" t="s">
        <v>6784</v>
      </c>
    </row>
    <row r="168" spans="6:13" x14ac:dyDescent="0.25">
      <c r="F168" t="s">
        <v>752</v>
      </c>
      <c r="G168" t="s">
        <v>1179</v>
      </c>
      <c r="I168" t="s">
        <v>1817</v>
      </c>
      <c r="J168" t="s">
        <v>1818</v>
      </c>
      <c r="L168" t="s">
        <v>328</v>
      </c>
      <c r="M168" t="s">
        <v>6615</v>
      </c>
    </row>
    <row r="169" spans="6:13" x14ac:dyDescent="0.25">
      <c r="F169" t="s">
        <v>129</v>
      </c>
      <c r="G169" t="s">
        <v>909</v>
      </c>
      <c r="I169" t="s">
        <v>330</v>
      </c>
      <c r="J169" t="s">
        <v>2446</v>
      </c>
      <c r="L169" t="s">
        <v>6185</v>
      </c>
      <c r="M169" t="s">
        <v>7145</v>
      </c>
    </row>
    <row r="170" spans="6:13" x14ac:dyDescent="0.25">
      <c r="F170" t="s">
        <v>41</v>
      </c>
      <c r="G170" t="s">
        <v>1480</v>
      </c>
      <c r="I170" t="s">
        <v>97</v>
      </c>
      <c r="J170" t="s">
        <v>2997</v>
      </c>
      <c r="L170" t="s">
        <v>375</v>
      </c>
      <c r="M170" t="s">
        <v>6492</v>
      </c>
    </row>
    <row r="171" spans="6:13" x14ac:dyDescent="0.25">
      <c r="F171" t="s">
        <v>512</v>
      </c>
      <c r="G171" t="s">
        <v>1293</v>
      </c>
      <c r="I171" t="s">
        <v>268</v>
      </c>
      <c r="J171" t="s">
        <v>4310</v>
      </c>
      <c r="L171" t="s">
        <v>487</v>
      </c>
      <c r="M171" t="s">
        <v>6772</v>
      </c>
    </row>
    <row r="172" spans="6:13" x14ac:dyDescent="0.25">
      <c r="F172" t="s">
        <v>102</v>
      </c>
      <c r="G172" t="s">
        <v>1138</v>
      </c>
      <c r="I172" t="s">
        <v>97</v>
      </c>
      <c r="J172" t="s">
        <v>4723</v>
      </c>
      <c r="L172" t="s">
        <v>130</v>
      </c>
      <c r="M172" t="s">
        <v>6308</v>
      </c>
    </row>
    <row r="173" spans="6:13" x14ac:dyDescent="0.25">
      <c r="F173" t="s">
        <v>824</v>
      </c>
      <c r="G173" t="s">
        <v>1527</v>
      </c>
      <c r="I173" t="s">
        <v>442</v>
      </c>
      <c r="J173" t="s">
        <v>3858</v>
      </c>
      <c r="L173" t="s">
        <v>328</v>
      </c>
      <c r="M173" t="s">
        <v>6704</v>
      </c>
    </row>
    <row r="174" spans="6:13" x14ac:dyDescent="0.25">
      <c r="F174" t="s">
        <v>585</v>
      </c>
      <c r="G174" t="s">
        <v>1530</v>
      </c>
      <c r="I174" t="s">
        <v>606</v>
      </c>
      <c r="J174" t="s">
        <v>4454</v>
      </c>
      <c r="L174" t="s">
        <v>5399</v>
      </c>
      <c r="M174" t="s">
        <v>5400</v>
      </c>
    </row>
    <row r="175" spans="6:13" x14ac:dyDescent="0.25">
      <c r="F175" t="s">
        <v>738</v>
      </c>
      <c r="G175" t="s">
        <v>1116</v>
      </c>
      <c r="I175" t="s">
        <v>2000</v>
      </c>
      <c r="J175" t="s">
        <v>4355</v>
      </c>
      <c r="L175" t="s">
        <v>25</v>
      </c>
      <c r="M175" t="s">
        <v>6226</v>
      </c>
    </row>
    <row r="176" spans="6:13" x14ac:dyDescent="0.25">
      <c r="F176" t="s">
        <v>833</v>
      </c>
      <c r="G176" t="s">
        <v>1567</v>
      </c>
      <c r="I176" t="s">
        <v>416</v>
      </c>
      <c r="J176" t="s">
        <v>4534</v>
      </c>
      <c r="L176" t="s">
        <v>130</v>
      </c>
      <c r="M176" t="s">
        <v>7029</v>
      </c>
    </row>
    <row r="177" spans="6:13" x14ac:dyDescent="0.25">
      <c r="F177" t="s">
        <v>102</v>
      </c>
      <c r="G177" t="s">
        <v>1049</v>
      </c>
      <c r="I177" t="s">
        <v>3270</v>
      </c>
      <c r="J177" t="s">
        <v>4237</v>
      </c>
      <c r="L177" t="s">
        <v>130</v>
      </c>
      <c r="M177" t="s">
        <v>6211</v>
      </c>
    </row>
    <row r="178" spans="6:13" x14ac:dyDescent="0.25">
      <c r="F178" t="s">
        <v>795</v>
      </c>
      <c r="G178" t="s">
        <v>1388</v>
      </c>
      <c r="I178" t="s">
        <v>442</v>
      </c>
      <c r="J178" t="s">
        <v>4417</v>
      </c>
      <c r="L178" t="s">
        <v>606</v>
      </c>
      <c r="M178" t="s">
        <v>6714</v>
      </c>
    </row>
    <row r="179" spans="6:13" x14ac:dyDescent="0.25">
      <c r="F179" t="s">
        <v>41</v>
      </c>
      <c r="G179" t="s">
        <v>1648</v>
      </c>
      <c r="I179" t="s">
        <v>442</v>
      </c>
      <c r="J179" t="s">
        <v>3969</v>
      </c>
      <c r="L179" t="s">
        <v>130</v>
      </c>
      <c r="M179" t="s">
        <v>4876</v>
      </c>
    </row>
    <row r="180" spans="6:13" x14ac:dyDescent="0.25">
      <c r="F180" t="s">
        <v>843</v>
      </c>
      <c r="G180" t="s">
        <v>1621</v>
      </c>
      <c r="I180" t="s">
        <v>442</v>
      </c>
      <c r="J180" t="s">
        <v>2808</v>
      </c>
      <c r="L180" t="s">
        <v>4998</v>
      </c>
      <c r="M180" t="s">
        <v>4999</v>
      </c>
    </row>
    <row r="181" spans="6:13" x14ac:dyDescent="0.25">
      <c r="F181" t="s">
        <v>45</v>
      </c>
      <c r="G181" t="s">
        <v>1242</v>
      </c>
      <c r="I181" t="s">
        <v>442</v>
      </c>
      <c r="J181" t="s">
        <v>1973</v>
      </c>
      <c r="L181" t="s">
        <v>414</v>
      </c>
      <c r="M181" t="s">
        <v>6750</v>
      </c>
    </row>
    <row r="182" spans="6:13" x14ac:dyDescent="0.25">
      <c r="F182" t="s">
        <v>102</v>
      </c>
      <c r="G182" t="s">
        <v>984</v>
      </c>
      <c r="I182" t="s">
        <v>442</v>
      </c>
      <c r="J182" t="s">
        <v>4457</v>
      </c>
      <c r="L182" t="s">
        <v>130</v>
      </c>
      <c r="M182" t="s">
        <v>5912</v>
      </c>
    </row>
    <row r="183" spans="6:13" x14ac:dyDescent="0.25">
      <c r="F183" t="s">
        <v>41</v>
      </c>
      <c r="G183" t="s">
        <v>1286</v>
      </c>
      <c r="I183" t="s">
        <v>97</v>
      </c>
      <c r="J183" t="s">
        <v>2299</v>
      </c>
      <c r="L183" t="s">
        <v>43</v>
      </c>
      <c r="M183" t="s">
        <v>5590</v>
      </c>
    </row>
    <row r="184" spans="6:13" x14ac:dyDescent="0.25">
      <c r="F184" t="s">
        <v>45</v>
      </c>
      <c r="G184" t="s">
        <v>1131</v>
      </c>
      <c r="I184" t="s">
        <v>357</v>
      </c>
      <c r="J184" t="s">
        <v>1685</v>
      </c>
      <c r="L184" t="s">
        <v>414</v>
      </c>
      <c r="M184" t="s">
        <v>6519</v>
      </c>
    </row>
    <row r="185" spans="6:13" x14ac:dyDescent="0.25">
      <c r="F185" t="s">
        <v>512</v>
      </c>
      <c r="G185" t="s">
        <v>1321</v>
      </c>
      <c r="I185" t="s">
        <v>270</v>
      </c>
      <c r="J185" t="s">
        <v>2739</v>
      </c>
      <c r="L185" t="s">
        <v>6618</v>
      </c>
      <c r="M185" t="s">
        <v>6619</v>
      </c>
    </row>
    <row r="186" spans="6:13" x14ac:dyDescent="0.25">
      <c r="F186" t="s">
        <v>44</v>
      </c>
      <c r="G186" t="s">
        <v>1506</v>
      </c>
      <c r="I186" t="s">
        <v>1916</v>
      </c>
      <c r="J186" t="s">
        <v>1917</v>
      </c>
      <c r="L186" t="s">
        <v>6886</v>
      </c>
      <c r="M186" t="s">
        <v>6887</v>
      </c>
    </row>
    <row r="187" spans="6:13" x14ac:dyDescent="0.25">
      <c r="F187" t="s">
        <v>686</v>
      </c>
      <c r="G187" t="s">
        <v>895</v>
      </c>
      <c r="I187" t="s">
        <v>3265</v>
      </c>
      <c r="J187" t="s">
        <v>3266</v>
      </c>
      <c r="L187" t="s">
        <v>5426</v>
      </c>
      <c r="M187" t="s">
        <v>5427</v>
      </c>
    </row>
    <row r="188" spans="6:13" x14ac:dyDescent="0.25">
      <c r="F188" t="s">
        <v>800</v>
      </c>
      <c r="G188" t="s">
        <v>895</v>
      </c>
      <c r="I188" t="s">
        <v>416</v>
      </c>
      <c r="J188" t="s">
        <v>2941</v>
      </c>
      <c r="L188" t="s">
        <v>41</v>
      </c>
      <c r="M188" t="s">
        <v>6064</v>
      </c>
    </row>
    <row r="189" spans="6:13" x14ac:dyDescent="0.25">
      <c r="F189" t="s">
        <v>41</v>
      </c>
      <c r="G189" t="s">
        <v>1625</v>
      </c>
      <c r="I189" t="s">
        <v>416</v>
      </c>
      <c r="J189" t="s">
        <v>2379</v>
      </c>
      <c r="L189" t="s">
        <v>41</v>
      </c>
      <c r="M189" t="s">
        <v>7074</v>
      </c>
    </row>
    <row r="190" spans="6:13" x14ac:dyDescent="0.25">
      <c r="F190" t="s">
        <v>102</v>
      </c>
      <c r="G190" t="s">
        <v>910</v>
      </c>
      <c r="I190" t="s">
        <v>1961</v>
      </c>
      <c r="J190" t="s">
        <v>2967</v>
      </c>
      <c r="L190" t="s">
        <v>41</v>
      </c>
      <c r="M190" t="s">
        <v>7126</v>
      </c>
    </row>
    <row r="191" spans="6:13" x14ac:dyDescent="0.25">
      <c r="F191" t="s">
        <v>129</v>
      </c>
      <c r="G191" t="s">
        <v>1556</v>
      </c>
      <c r="I191" t="s">
        <v>330</v>
      </c>
      <c r="J191" t="s">
        <v>3936</v>
      </c>
      <c r="L191" t="s">
        <v>7099</v>
      </c>
      <c r="M191" t="s">
        <v>7100</v>
      </c>
    </row>
    <row r="192" spans="6:13" x14ac:dyDescent="0.25">
      <c r="F192" t="s">
        <v>799</v>
      </c>
      <c r="G192" t="s">
        <v>1405</v>
      </c>
      <c r="I192" t="s">
        <v>606</v>
      </c>
      <c r="J192" t="s">
        <v>4845</v>
      </c>
      <c r="L192" t="s">
        <v>4912</v>
      </c>
      <c r="M192" t="s">
        <v>4913</v>
      </c>
    </row>
    <row r="193" spans="6:13" x14ac:dyDescent="0.25">
      <c r="F193" t="s">
        <v>699</v>
      </c>
      <c r="G193" t="s">
        <v>943</v>
      </c>
      <c r="I193" t="s">
        <v>4746</v>
      </c>
      <c r="J193" t="s">
        <v>4747</v>
      </c>
      <c r="L193" t="s">
        <v>130</v>
      </c>
      <c r="M193" t="s">
        <v>5168</v>
      </c>
    </row>
    <row r="194" spans="6:13" x14ac:dyDescent="0.25">
      <c r="F194" t="s">
        <v>512</v>
      </c>
      <c r="G194" t="s">
        <v>1649</v>
      </c>
      <c r="I194" t="s">
        <v>416</v>
      </c>
      <c r="J194" t="s">
        <v>7305</v>
      </c>
      <c r="L194" t="s">
        <v>130</v>
      </c>
      <c r="M194" t="s">
        <v>5248</v>
      </c>
    </row>
    <row r="195" spans="6:13" x14ac:dyDescent="0.25">
      <c r="F195" t="s">
        <v>102</v>
      </c>
      <c r="G195" t="s">
        <v>978</v>
      </c>
      <c r="I195" t="s">
        <v>2394</v>
      </c>
      <c r="J195" t="s">
        <v>2395</v>
      </c>
      <c r="L195" t="s">
        <v>6139</v>
      </c>
      <c r="M195" t="s">
        <v>6140</v>
      </c>
    </row>
    <row r="196" spans="6:13" x14ac:dyDescent="0.25">
      <c r="F196" t="s">
        <v>41</v>
      </c>
      <c r="G196" t="s">
        <v>1360</v>
      </c>
      <c r="I196" t="s">
        <v>7195</v>
      </c>
      <c r="J196" t="s">
        <v>1994</v>
      </c>
      <c r="L196" t="s">
        <v>6590</v>
      </c>
      <c r="M196" t="s">
        <v>6591</v>
      </c>
    </row>
    <row r="197" spans="6:13" x14ac:dyDescent="0.25">
      <c r="F197" t="s">
        <v>50</v>
      </c>
      <c r="G197" t="s">
        <v>1072</v>
      </c>
      <c r="I197" t="s">
        <v>330</v>
      </c>
      <c r="J197" t="s">
        <v>1678</v>
      </c>
      <c r="L197" t="s">
        <v>323</v>
      </c>
      <c r="M197" t="s">
        <v>5579</v>
      </c>
    </row>
    <row r="198" spans="6:13" x14ac:dyDescent="0.25">
      <c r="F198" t="s">
        <v>778</v>
      </c>
      <c r="G198" t="s">
        <v>1330</v>
      </c>
      <c r="I198" t="s">
        <v>2259</v>
      </c>
      <c r="J198" t="s">
        <v>2260</v>
      </c>
      <c r="L198" t="s">
        <v>130</v>
      </c>
      <c r="M198" t="s">
        <v>5044</v>
      </c>
    </row>
    <row r="199" spans="6:13" x14ac:dyDescent="0.25">
      <c r="F199" t="s">
        <v>41</v>
      </c>
      <c r="G199" t="s">
        <v>1651</v>
      </c>
      <c r="I199" t="s">
        <v>603</v>
      </c>
      <c r="J199" t="s">
        <v>2601</v>
      </c>
      <c r="L199" t="s">
        <v>6545</v>
      </c>
      <c r="M199" t="s">
        <v>6546</v>
      </c>
    </row>
    <row r="200" spans="6:13" x14ac:dyDescent="0.25">
      <c r="F200" t="s">
        <v>422</v>
      </c>
      <c r="G200" t="s">
        <v>1485</v>
      </c>
      <c r="I200" t="s">
        <v>268</v>
      </c>
      <c r="J200" t="s">
        <v>3544</v>
      </c>
      <c r="L200" t="s">
        <v>330</v>
      </c>
      <c r="M200" t="s">
        <v>6677</v>
      </c>
    </row>
    <row r="201" spans="6:13" x14ac:dyDescent="0.25">
      <c r="F201" t="s">
        <v>375</v>
      </c>
      <c r="G201" t="s">
        <v>1371</v>
      </c>
      <c r="I201" t="s">
        <v>2141</v>
      </c>
      <c r="J201" t="s">
        <v>2142</v>
      </c>
      <c r="L201" t="s">
        <v>272</v>
      </c>
      <c r="M201" t="s">
        <v>5797</v>
      </c>
    </row>
    <row r="202" spans="6:13" x14ac:dyDescent="0.25">
      <c r="F202" t="s">
        <v>41</v>
      </c>
      <c r="G202" t="s">
        <v>1645</v>
      </c>
      <c r="I202" t="s">
        <v>267</v>
      </c>
      <c r="J202" t="s">
        <v>4326</v>
      </c>
      <c r="L202" t="s">
        <v>585</v>
      </c>
      <c r="M202" t="s">
        <v>6096</v>
      </c>
    </row>
    <row r="203" spans="6:13" x14ac:dyDescent="0.25">
      <c r="F203" t="s">
        <v>810</v>
      </c>
      <c r="G203" t="s">
        <v>1464</v>
      </c>
      <c r="I203" t="s">
        <v>585</v>
      </c>
      <c r="J203" t="s">
        <v>2560</v>
      </c>
      <c r="L203" t="s">
        <v>487</v>
      </c>
      <c r="M203" t="s">
        <v>5860</v>
      </c>
    </row>
    <row r="204" spans="6:13" x14ac:dyDescent="0.25">
      <c r="F204" t="s">
        <v>375</v>
      </c>
      <c r="G204" t="s">
        <v>1382</v>
      </c>
      <c r="I204" t="s">
        <v>44</v>
      </c>
      <c r="J204" t="s">
        <v>2812</v>
      </c>
      <c r="L204" t="s">
        <v>272</v>
      </c>
      <c r="M204" t="s">
        <v>5567</v>
      </c>
    </row>
    <row r="205" spans="6:13" x14ac:dyDescent="0.25">
      <c r="F205" t="s">
        <v>802</v>
      </c>
      <c r="G205" t="s">
        <v>1421</v>
      </c>
      <c r="I205" t="s">
        <v>416</v>
      </c>
      <c r="J205" t="s">
        <v>7308</v>
      </c>
      <c r="L205" t="s">
        <v>130</v>
      </c>
      <c r="M205" t="s">
        <v>5038</v>
      </c>
    </row>
    <row r="206" spans="6:13" x14ac:dyDescent="0.25">
      <c r="F206" t="s">
        <v>41</v>
      </c>
      <c r="G206" t="s">
        <v>1041</v>
      </c>
      <c r="I206" t="s">
        <v>570</v>
      </c>
      <c r="J206" t="s">
        <v>4229</v>
      </c>
      <c r="L206" t="s">
        <v>50</v>
      </c>
      <c r="M206" t="s">
        <v>4910</v>
      </c>
    </row>
    <row r="207" spans="6:13" x14ac:dyDescent="0.25">
      <c r="F207" t="s">
        <v>760</v>
      </c>
      <c r="G207" t="s">
        <v>1220</v>
      </c>
      <c r="I207" t="s">
        <v>603</v>
      </c>
      <c r="J207" t="s">
        <v>4092</v>
      </c>
      <c r="L207" t="s">
        <v>3452</v>
      </c>
      <c r="M207" t="s">
        <v>5646</v>
      </c>
    </row>
    <row r="208" spans="6:13" x14ac:dyDescent="0.25">
      <c r="F208" t="s">
        <v>376</v>
      </c>
      <c r="G208" t="s">
        <v>973</v>
      </c>
      <c r="I208" t="s">
        <v>1693</v>
      </c>
      <c r="J208" t="s">
        <v>1694</v>
      </c>
      <c r="L208" t="s">
        <v>5298</v>
      </c>
      <c r="M208" t="s">
        <v>5299</v>
      </c>
    </row>
    <row r="209" spans="6:13" x14ac:dyDescent="0.25">
      <c r="F209" t="s">
        <v>512</v>
      </c>
      <c r="G209" t="s">
        <v>1014</v>
      </c>
      <c r="I209" t="s">
        <v>2033</v>
      </c>
      <c r="J209" t="s">
        <v>2034</v>
      </c>
      <c r="L209" t="s">
        <v>414</v>
      </c>
      <c r="M209" t="s">
        <v>5001</v>
      </c>
    </row>
    <row r="210" spans="6:13" x14ac:dyDescent="0.25">
      <c r="F210" t="s">
        <v>102</v>
      </c>
      <c r="G210" t="s">
        <v>1482</v>
      </c>
      <c r="I210" t="s">
        <v>3493</v>
      </c>
      <c r="J210" t="s">
        <v>3494</v>
      </c>
      <c r="L210" t="s">
        <v>272</v>
      </c>
      <c r="M210" t="s">
        <v>5638</v>
      </c>
    </row>
    <row r="211" spans="6:13" x14ac:dyDescent="0.25">
      <c r="F211" t="s">
        <v>512</v>
      </c>
      <c r="G211" t="s">
        <v>1058</v>
      </c>
      <c r="I211" t="s">
        <v>330</v>
      </c>
      <c r="J211" t="s">
        <v>2500</v>
      </c>
      <c r="L211" t="s">
        <v>330</v>
      </c>
      <c r="M211" t="s">
        <v>7013</v>
      </c>
    </row>
    <row r="212" spans="6:13" x14ac:dyDescent="0.25">
      <c r="F212" t="s">
        <v>129</v>
      </c>
      <c r="G212" t="s">
        <v>1186</v>
      </c>
      <c r="I212" t="s">
        <v>427</v>
      </c>
      <c r="J212" t="s">
        <v>3467</v>
      </c>
      <c r="L212" t="s">
        <v>422</v>
      </c>
      <c r="M212" t="s">
        <v>6881</v>
      </c>
    </row>
    <row r="213" spans="6:13" x14ac:dyDescent="0.25">
      <c r="F213" t="s">
        <v>674</v>
      </c>
      <c r="G213" t="s">
        <v>854</v>
      </c>
      <c r="I213" t="s">
        <v>427</v>
      </c>
      <c r="J213" t="s">
        <v>2752</v>
      </c>
      <c r="L213" t="s">
        <v>5439</v>
      </c>
      <c r="M213" t="s">
        <v>5440</v>
      </c>
    </row>
    <row r="214" spans="6:13" x14ac:dyDescent="0.25">
      <c r="F214" t="s">
        <v>611</v>
      </c>
      <c r="G214" t="s">
        <v>1605</v>
      </c>
      <c r="I214" t="s">
        <v>330</v>
      </c>
      <c r="J214" t="s">
        <v>3970</v>
      </c>
      <c r="L214" t="s">
        <v>747</v>
      </c>
      <c r="M214" t="s">
        <v>6381</v>
      </c>
    </row>
    <row r="215" spans="6:13" x14ac:dyDescent="0.25">
      <c r="F215" t="s">
        <v>611</v>
      </c>
      <c r="G215" t="s">
        <v>876</v>
      </c>
      <c r="I215" t="s">
        <v>2189</v>
      </c>
      <c r="J215" t="s">
        <v>2190</v>
      </c>
      <c r="L215" t="s">
        <v>422</v>
      </c>
      <c r="M215" t="s">
        <v>6930</v>
      </c>
    </row>
    <row r="216" spans="6:13" x14ac:dyDescent="0.25">
      <c r="F216" t="s">
        <v>739</v>
      </c>
      <c r="G216" t="s">
        <v>1142</v>
      </c>
      <c r="I216" t="s">
        <v>2063</v>
      </c>
      <c r="J216" t="s">
        <v>2190</v>
      </c>
      <c r="L216" t="s">
        <v>487</v>
      </c>
      <c r="M216" t="s">
        <v>5139</v>
      </c>
    </row>
    <row r="217" spans="6:13" x14ac:dyDescent="0.25">
      <c r="F217" t="s">
        <v>43</v>
      </c>
      <c r="G217" t="s">
        <v>1093</v>
      </c>
      <c r="I217" t="s">
        <v>330</v>
      </c>
      <c r="J217" t="s">
        <v>4176</v>
      </c>
      <c r="L217" t="s">
        <v>272</v>
      </c>
      <c r="M217" t="s">
        <v>6983</v>
      </c>
    </row>
    <row r="218" spans="6:13" x14ac:dyDescent="0.25">
      <c r="F218" t="s">
        <v>598</v>
      </c>
      <c r="G218" t="s">
        <v>1019</v>
      </c>
      <c r="I218" t="s">
        <v>328</v>
      </c>
      <c r="J218" t="s">
        <v>3929</v>
      </c>
      <c r="L218" t="s">
        <v>4992</v>
      </c>
      <c r="M218" t="s">
        <v>4993</v>
      </c>
    </row>
    <row r="219" spans="6:13" x14ac:dyDescent="0.25">
      <c r="F219" t="s">
        <v>102</v>
      </c>
      <c r="G219" t="s">
        <v>954</v>
      </c>
      <c r="I219" t="s">
        <v>44</v>
      </c>
      <c r="J219" t="s">
        <v>3974</v>
      </c>
      <c r="L219" t="s">
        <v>414</v>
      </c>
      <c r="M219" t="s">
        <v>6079</v>
      </c>
    </row>
    <row r="220" spans="6:13" x14ac:dyDescent="0.25">
      <c r="F220" t="s">
        <v>41</v>
      </c>
      <c r="G220" t="s">
        <v>1108</v>
      </c>
      <c r="I220" t="s">
        <v>1982</v>
      </c>
      <c r="J220" t="s">
        <v>1983</v>
      </c>
      <c r="L220" t="s">
        <v>414</v>
      </c>
      <c r="M220" t="s">
        <v>7177</v>
      </c>
    </row>
    <row r="221" spans="6:13" x14ac:dyDescent="0.25">
      <c r="F221" t="s">
        <v>304</v>
      </c>
      <c r="G221" t="s">
        <v>1175</v>
      </c>
      <c r="I221" t="s">
        <v>416</v>
      </c>
      <c r="J221" t="s">
        <v>3059</v>
      </c>
      <c r="L221" t="s">
        <v>41</v>
      </c>
      <c r="M221" t="s">
        <v>5138</v>
      </c>
    </row>
    <row r="222" spans="6:13" x14ac:dyDescent="0.25">
      <c r="F222" t="s">
        <v>44</v>
      </c>
      <c r="G222" t="s">
        <v>1469</v>
      </c>
      <c r="I222" t="s">
        <v>267</v>
      </c>
      <c r="J222" t="s">
        <v>2146</v>
      </c>
      <c r="L222" t="s">
        <v>272</v>
      </c>
      <c r="M222" t="s">
        <v>5274</v>
      </c>
    </row>
    <row r="223" spans="6:13" x14ac:dyDescent="0.25">
      <c r="F223" t="s">
        <v>710</v>
      </c>
      <c r="G223" t="s">
        <v>987</v>
      </c>
      <c r="I223" t="s">
        <v>4532</v>
      </c>
      <c r="J223" t="s">
        <v>4533</v>
      </c>
      <c r="L223" t="s">
        <v>487</v>
      </c>
      <c r="M223" t="s">
        <v>5642</v>
      </c>
    </row>
    <row r="224" spans="6:13" x14ac:dyDescent="0.25">
      <c r="F224" t="s">
        <v>611</v>
      </c>
      <c r="G224" t="s">
        <v>1435</v>
      </c>
      <c r="I224" t="s">
        <v>330</v>
      </c>
      <c r="J224" t="s">
        <v>4393</v>
      </c>
      <c r="L224" t="s">
        <v>478</v>
      </c>
      <c r="M224" t="s">
        <v>6624</v>
      </c>
    </row>
    <row r="225" spans="6:13" x14ac:dyDescent="0.25">
      <c r="F225" t="s">
        <v>41</v>
      </c>
      <c r="G225" t="s">
        <v>1345</v>
      </c>
      <c r="I225" t="s">
        <v>606</v>
      </c>
      <c r="J225" t="s">
        <v>4328</v>
      </c>
      <c r="L225" t="s">
        <v>6494</v>
      </c>
      <c r="M225" t="s">
        <v>6495</v>
      </c>
    </row>
    <row r="226" spans="6:13" x14ac:dyDescent="0.25">
      <c r="F226" t="s">
        <v>827</v>
      </c>
      <c r="G226" t="s">
        <v>1533</v>
      </c>
      <c r="I226" t="s">
        <v>330</v>
      </c>
      <c r="J226" t="s">
        <v>2316</v>
      </c>
      <c r="L226" t="s">
        <v>328</v>
      </c>
      <c r="M226" t="s">
        <v>6838</v>
      </c>
    </row>
    <row r="227" spans="6:13" x14ac:dyDescent="0.25">
      <c r="F227" t="s">
        <v>376</v>
      </c>
      <c r="G227" t="s">
        <v>1192</v>
      </c>
      <c r="I227" t="s">
        <v>2485</v>
      </c>
      <c r="J227" t="s">
        <v>2486</v>
      </c>
      <c r="L227" t="s">
        <v>130</v>
      </c>
      <c r="M227" t="s">
        <v>6535</v>
      </c>
    </row>
    <row r="228" spans="6:13" x14ac:dyDescent="0.25">
      <c r="F228" t="s">
        <v>424</v>
      </c>
      <c r="G228" t="s">
        <v>1088</v>
      </c>
      <c r="I228" t="s">
        <v>414</v>
      </c>
      <c r="J228" t="s">
        <v>4211</v>
      </c>
      <c r="L228" t="s">
        <v>41</v>
      </c>
      <c r="M228" t="s">
        <v>7172</v>
      </c>
    </row>
    <row r="229" spans="6:13" x14ac:dyDescent="0.25">
      <c r="F229" t="s">
        <v>144</v>
      </c>
      <c r="G229" t="s">
        <v>1030</v>
      </c>
      <c r="I229" t="s">
        <v>44</v>
      </c>
      <c r="J229" t="s">
        <v>4342</v>
      </c>
      <c r="L229" t="s">
        <v>102</v>
      </c>
      <c r="M229" t="s">
        <v>6403</v>
      </c>
    </row>
    <row r="230" spans="6:13" x14ac:dyDescent="0.25">
      <c r="F230" t="s">
        <v>672</v>
      </c>
      <c r="G230" t="s">
        <v>1548</v>
      </c>
      <c r="I230" t="s">
        <v>270</v>
      </c>
      <c r="J230" t="s">
        <v>4586</v>
      </c>
      <c r="L230" t="s">
        <v>41</v>
      </c>
      <c r="M230" t="s">
        <v>6397</v>
      </c>
    </row>
    <row r="231" spans="6:13" x14ac:dyDescent="0.25">
      <c r="F231" t="s">
        <v>598</v>
      </c>
      <c r="G231" t="s">
        <v>1562</v>
      </c>
      <c r="I231" t="s">
        <v>267</v>
      </c>
      <c r="J231" t="s">
        <v>2069</v>
      </c>
      <c r="L231" t="s">
        <v>330</v>
      </c>
      <c r="M231" t="s">
        <v>4980</v>
      </c>
    </row>
    <row r="232" spans="6:13" x14ac:dyDescent="0.25">
      <c r="F232" t="s">
        <v>304</v>
      </c>
      <c r="G232" t="s">
        <v>1489</v>
      </c>
      <c r="I232" t="s">
        <v>4261</v>
      </c>
      <c r="J232" t="s">
        <v>7283</v>
      </c>
      <c r="L232" t="s">
        <v>414</v>
      </c>
      <c r="M232" t="s">
        <v>7114</v>
      </c>
    </row>
    <row r="233" spans="6:13" x14ac:dyDescent="0.25">
      <c r="F233" t="s">
        <v>102</v>
      </c>
      <c r="G233" t="s">
        <v>903</v>
      </c>
      <c r="I233" t="s">
        <v>44</v>
      </c>
      <c r="J233" t="s">
        <v>3946</v>
      </c>
      <c r="L233" t="s">
        <v>102</v>
      </c>
      <c r="M233" t="s">
        <v>6380</v>
      </c>
    </row>
    <row r="234" spans="6:13" x14ac:dyDescent="0.25">
      <c r="F234" t="s">
        <v>43</v>
      </c>
      <c r="G234" t="s">
        <v>1448</v>
      </c>
      <c r="I234" t="s">
        <v>2169</v>
      </c>
      <c r="J234" t="s">
        <v>3391</v>
      </c>
      <c r="L234" t="s">
        <v>687</v>
      </c>
      <c r="M234" t="s">
        <v>5979</v>
      </c>
    </row>
    <row r="235" spans="6:13" x14ac:dyDescent="0.25">
      <c r="F235" t="s">
        <v>102</v>
      </c>
      <c r="G235" t="s">
        <v>1419</v>
      </c>
      <c r="I235" t="s">
        <v>268</v>
      </c>
      <c r="J235" t="s">
        <v>4564</v>
      </c>
      <c r="L235" t="s">
        <v>414</v>
      </c>
      <c r="M235" t="s">
        <v>5407</v>
      </c>
    </row>
    <row r="236" spans="6:13" x14ac:dyDescent="0.25">
      <c r="F236" t="s">
        <v>44</v>
      </c>
      <c r="G236" t="s">
        <v>1153</v>
      </c>
      <c r="I236" t="s">
        <v>416</v>
      </c>
      <c r="J236" t="s">
        <v>7296</v>
      </c>
      <c r="L236" t="s">
        <v>606</v>
      </c>
      <c r="M236" t="s">
        <v>6839</v>
      </c>
    </row>
    <row r="237" spans="6:13" x14ac:dyDescent="0.25">
      <c r="F237" t="s">
        <v>436</v>
      </c>
      <c r="G237" t="s">
        <v>1021</v>
      </c>
      <c r="I237" t="s">
        <v>2082</v>
      </c>
      <c r="J237" t="s">
        <v>2083</v>
      </c>
      <c r="L237" t="s">
        <v>414</v>
      </c>
      <c r="M237" t="s">
        <v>7086</v>
      </c>
    </row>
    <row r="238" spans="6:13" x14ac:dyDescent="0.25">
      <c r="F238" t="s">
        <v>698</v>
      </c>
      <c r="G238" t="s">
        <v>941</v>
      </c>
      <c r="I238" t="s">
        <v>4566</v>
      </c>
      <c r="J238" t="s">
        <v>4567</v>
      </c>
      <c r="L238" t="s">
        <v>328</v>
      </c>
      <c r="M238" t="s">
        <v>6410</v>
      </c>
    </row>
    <row r="239" spans="6:13" x14ac:dyDescent="0.25">
      <c r="F239" t="s">
        <v>102</v>
      </c>
      <c r="G239" t="s">
        <v>1535</v>
      </c>
      <c r="I239" t="s">
        <v>7311</v>
      </c>
      <c r="J239" t="s">
        <v>3369</v>
      </c>
      <c r="L239" t="s">
        <v>414</v>
      </c>
      <c r="M239" t="s">
        <v>5822</v>
      </c>
    </row>
    <row r="240" spans="6:13" x14ac:dyDescent="0.25">
      <c r="F240" t="s">
        <v>598</v>
      </c>
      <c r="G240" t="s">
        <v>1081</v>
      </c>
      <c r="I240" t="s">
        <v>268</v>
      </c>
      <c r="J240" t="s">
        <v>4830</v>
      </c>
      <c r="L240" t="s">
        <v>304</v>
      </c>
      <c r="M240" t="s">
        <v>5333</v>
      </c>
    </row>
    <row r="241" spans="6:13" x14ac:dyDescent="0.25">
      <c r="F241" t="s">
        <v>43</v>
      </c>
      <c r="G241" t="s">
        <v>1595</v>
      </c>
      <c r="I241" t="s">
        <v>44</v>
      </c>
      <c r="J241" t="s">
        <v>3803</v>
      </c>
      <c r="L241" t="s">
        <v>471</v>
      </c>
      <c r="M241" t="s">
        <v>5991</v>
      </c>
    </row>
    <row r="242" spans="6:13" x14ac:dyDescent="0.25">
      <c r="F242" t="s">
        <v>41</v>
      </c>
      <c r="G242" t="s">
        <v>1112</v>
      </c>
      <c r="I242" t="s">
        <v>268</v>
      </c>
      <c r="J242" t="s">
        <v>3222</v>
      </c>
      <c r="L242" t="s">
        <v>375</v>
      </c>
      <c r="M242" t="s">
        <v>5230</v>
      </c>
    </row>
    <row r="243" spans="6:13" x14ac:dyDescent="0.25">
      <c r="F243" t="s">
        <v>672</v>
      </c>
      <c r="G243" t="s">
        <v>988</v>
      </c>
      <c r="I243" t="s">
        <v>267</v>
      </c>
      <c r="J243" t="s">
        <v>4720</v>
      </c>
      <c r="L243" t="s">
        <v>304</v>
      </c>
      <c r="M243" t="s">
        <v>7055</v>
      </c>
    </row>
    <row r="244" spans="6:13" x14ac:dyDescent="0.25">
      <c r="F244" t="s">
        <v>102</v>
      </c>
      <c r="G244" t="s">
        <v>1265</v>
      </c>
      <c r="I244" t="s">
        <v>606</v>
      </c>
      <c r="J244" t="s">
        <v>2458</v>
      </c>
      <c r="L244" t="s">
        <v>471</v>
      </c>
      <c r="M244" t="s">
        <v>6270</v>
      </c>
    </row>
    <row r="245" spans="6:13" x14ac:dyDescent="0.25">
      <c r="F245" t="s">
        <v>365</v>
      </c>
      <c r="G245" t="s">
        <v>1384</v>
      </c>
      <c r="I245" t="s">
        <v>3892</v>
      </c>
      <c r="J245" t="s">
        <v>3893</v>
      </c>
      <c r="L245" t="s">
        <v>304</v>
      </c>
      <c r="M245" t="s">
        <v>5390</v>
      </c>
    </row>
    <row r="246" spans="6:13" x14ac:dyDescent="0.25">
      <c r="F246" t="s">
        <v>440</v>
      </c>
      <c r="G246" t="s">
        <v>1581</v>
      </c>
      <c r="I246" t="s">
        <v>267</v>
      </c>
      <c r="J246" t="s">
        <v>1680</v>
      </c>
      <c r="L246" t="s">
        <v>5295</v>
      </c>
      <c r="M246" t="s">
        <v>6202</v>
      </c>
    </row>
    <row r="247" spans="6:13" x14ac:dyDescent="0.25">
      <c r="F247" t="s">
        <v>835</v>
      </c>
      <c r="G247" t="s">
        <v>1588</v>
      </c>
      <c r="I247" t="s">
        <v>4010</v>
      </c>
      <c r="J247" t="s">
        <v>4011</v>
      </c>
      <c r="L247" t="s">
        <v>102</v>
      </c>
      <c r="M247" t="s">
        <v>5728</v>
      </c>
    </row>
    <row r="248" spans="6:13" x14ac:dyDescent="0.25">
      <c r="F248" t="s">
        <v>304</v>
      </c>
      <c r="G248" t="s">
        <v>1661</v>
      </c>
      <c r="I248" t="s">
        <v>2520</v>
      </c>
      <c r="J248" t="s">
        <v>2521</v>
      </c>
      <c r="L248" t="s">
        <v>304</v>
      </c>
      <c r="M248" t="s">
        <v>6504</v>
      </c>
    </row>
    <row r="249" spans="6:13" x14ac:dyDescent="0.25">
      <c r="F249" t="s">
        <v>603</v>
      </c>
      <c r="G249" t="s">
        <v>1590</v>
      </c>
      <c r="I249" t="s">
        <v>268</v>
      </c>
      <c r="J249" t="s">
        <v>3964</v>
      </c>
      <c r="L249" t="s">
        <v>606</v>
      </c>
      <c r="M249" t="s">
        <v>7060</v>
      </c>
    </row>
    <row r="250" spans="6:13" x14ac:dyDescent="0.25">
      <c r="F250" t="s">
        <v>793</v>
      </c>
      <c r="G250" t="s">
        <v>1381</v>
      </c>
      <c r="I250" t="s">
        <v>422</v>
      </c>
      <c r="J250" t="s">
        <v>2583</v>
      </c>
      <c r="L250" t="s">
        <v>5897</v>
      </c>
      <c r="M250" t="s">
        <v>5898</v>
      </c>
    </row>
    <row r="251" spans="6:13" x14ac:dyDescent="0.25">
      <c r="F251" t="s">
        <v>41</v>
      </c>
      <c r="G251" t="s">
        <v>1075</v>
      </c>
      <c r="I251" t="s">
        <v>268</v>
      </c>
      <c r="J251" t="s">
        <v>3567</v>
      </c>
      <c r="L251" t="s">
        <v>41</v>
      </c>
      <c r="M251" t="s">
        <v>6445</v>
      </c>
    </row>
    <row r="252" spans="6:13" x14ac:dyDescent="0.25">
      <c r="F252" t="s">
        <v>728</v>
      </c>
      <c r="G252" t="s">
        <v>1063</v>
      </c>
      <c r="I252" t="s">
        <v>1802</v>
      </c>
      <c r="J252" t="s">
        <v>1901</v>
      </c>
      <c r="L252" t="s">
        <v>424</v>
      </c>
      <c r="M252" t="s">
        <v>7011</v>
      </c>
    </row>
    <row r="253" spans="6:13" x14ac:dyDescent="0.25">
      <c r="F253" t="s">
        <v>375</v>
      </c>
      <c r="G253" t="s">
        <v>1457</v>
      </c>
      <c r="I253" t="s">
        <v>4254</v>
      </c>
      <c r="J253" t="s">
        <v>4255</v>
      </c>
      <c r="L253" t="s">
        <v>6856</v>
      </c>
      <c r="M253" t="s">
        <v>6857</v>
      </c>
    </row>
    <row r="254" spans="6:13" x14ac:dyDescent="0.25">
      <c r="F254" t="s">
        <v>611</v>
      </c>
      <c r="G254" t="s">
        <v>1563</v>
      </c>
      <c r="I254" t="s">
        <v>3330</v>
      </c>
      <c r="J254" t="s">
        <v>3331</v>
      </c>
      <c r="L254" t="s">
        <v>414</v>
      </c>
      <c r="M254" t="s">
        <v>6453</v>
      </c>
    </row>
    <row r="255" spans="6:13" x14ac:dyDescent="0.25">
      <c r="F255" t="s">
        <v>304</v>
      </c>
      <c r="G255" t="s">
        <v>1199</v>
      </c>
      <c r="I255" t="s">
        <v>414</v>
      </c>
      <c r="J255" t="s">
        <v>2857</v>
      </c>
      <c r="L255" t="s">
        <v>304</v>
      </c>
      <c r="M255" t="s">
        <v>5836</v>
      </c>
    </row>
    <row r="256" spans="6:13" x14ac:dyDescent="0.25">
      <c r="F256" t="s">
        <v>304</v>
      </c>
      <c r="G256" t="s">
        <v>1606</v>
      </c>
      <c r="I256" t="s">
        <v>414</v>
      </c>
      <c r="J256" t="s">
        <v>4785</v>
      </c>
      <c r="L256" t="s">
        <v>6477</v>
      </c>
      <c r="M256" t="s">
        <v>6478</v>
      </c>
    </row>
    <row r="257" spans="6:13" x14ac:dyDescent="0.25">
      <c r="F257" t="s">
        <v>41</v>
      </c>
      <c r="G257" t="s">
        <v>1095</v>
      </c>
      <c r="I257" t="s">
        <v>603</v>
      </c>
      <c r="J257" t="s">
        <v>2699</v>
      </c>
      <c r="L257" t="s">
        <v>478</v>
      </c>
      <c r="M257" t="s">
        <v>5662</v>
      </c>
    </row>
    <row r="258" spans="6:13" x14ac:dyDescent="0.25">
      <c r="F258" t="s">
        <v>41</v>
      </c>
      <c r="G258" t="s">
        <v>1087</v>
      </c>
      <c r="I258" t="s">
        <v>130</v>
      </c>
      <c r="J258" t="s">
        <v>2249</v>
      </c>
      <c r="L258" t="s">
        <v>304</v>
      </c>
      <c r="M258" t="s">
        <v>4996</v>
      </c>
    </row>
    <row r="259" spans="6:13" x14ac:dyDescent="0.25">
      <c r="F259" t="s">
        <v>129</v>
      </c>
      <c r="G259" t="s">
        <v>937</v>
      </c>
      <c r="I259" t="s">
        <v>2589</v>
      </c>
      <c r="J259" t="s">
        <v>2590</v>
      </c>
      <c r="L259" t="s">
        <v>4282</v>
      </c>
      <c r="M259" t="s">
        <v>6279</v>
      </c>
    </row>
    <row r="260" spans="6:13" x14ac:dyDescent="0.25">
      <c r="F260" t="s">
        <v>144</v>
      </c>
      <c r="G260" t="s">
        <v>1554</v>
      </c>
      <c r="I260" t="s">
        <v>4642</v>
      </c>
      <c r="J260" t="s">
        <v>4643</v>
      </c>
      <c r="L260" t="s">
        <v>304</v>
      </c>
      <c r="M260" t="s">
        <v>5253</v>
      </c>
    </row>
    <row r="261" spans="6:13" x14ac:dyDescent="0.25">
      <c r="F261" t="s">
        <v>375</v>
      </c>
      <c r="G261" t="s">
        <v>1517</v>
      </c>
      <c r="I261" t="s">
        <v>424</v>
      </c>
      <c r="J261" t="s">
        <v>4166</v>
      </c>
      <c r="L261" t="s">
        <v>50</v>
      </c>
      <c r="M261" t="s">
        <v>6197</v>
      </c>
    </row>
    <row r="262" spans="6:13" x14ac:dyDescent="0.25">
      <c r="F262" t="s">
        <v>672</v>
      </c>
      <c r="G262" t="s">
        <v>1144</v>
      </c>
      <c r="I262" t="s">
        <v>2013</v>
      </c>
      <c r="J262" t="s">
        <v>2014</v>
      </c>
      <c r="L262" t="s">
        <v>6892</v>
      </c>
      <c r="M262" t="s">
        <v>6893</v>
      </c>
    </row>
    <row r="263" spans="6:13" x14ac:dyDescent="0.25">
      <c r="F263" t="s">
        <v>817</v>
      </c>
      <c r="G263" t="s">
        <v>1473</v>
      </c>
      <c r="I263" t="s">
        <v>268</v>
      </c>
      <c r="J263" t="s">
        <v>1791</v>
      </c>
      <c r="L263" t="s">
        <v>304</v>
      </c>
      <c r="M263" t="s">
        <v>6060</v>
      </c>
    </row>
    <row r="264" spans="6:13" x14ac:dyDescent="0.25">
      <c r="F264" t="s">
        <v>304</v>
      </c>
      <c r="G264" t="s">
        <v>955</v>
      </c>
      <c r="I264" t="s">
        <v>301</v>
      </c>
      <c r="J264" t="s">
        <v>2948</v>
      </c>
      <c r="L264" t="s">
        <v>41</v>
      </c>
      <c r="M264" t="s">
        <v>6731</v>
      </c>
    </row>
    <row r="265" spans="6:13" x14ac:dyDescent="0.25">
      <c r="F265" t="s">
        <v>41</v>
      </c>
      <c r="G265" t="s">
        <v>850</v>
      </c>
      <c r="I265" t="s">
        <v>330</v>
      </c>
      <c r="J265" t="s">
        <v>2723</v>
      </c>
      <c r="L265" t="s">
        <v>490</v>
      </c>
      <c r="M265" t="s">
        <v>6537</v>
      </c>
    </row>
    <row r="266" spans="6:13" x14ac:dyDescent="0.25">
      <c r="F266" t="s">
        <v>375</v>
      </c>
      <c r="G266" t="s">
        <v>1273</v>
      </c>
      <c r="I266" t="s">
        <v>2118</v>
      </c>
      <c r="J266" t="s">
        <v>2119</v>
      </c>
      <c r="L266" t="s">
        <v>332</v>
      </c>
      <c r="M266" t="s">
        <v>6946</v>
      </c>
    </row>
    <row r="267" spans="6:13" x14ac:dyDescent="0.25">
      <c r="F267" t="s">
        <v>696</v>
      </c>
      <c r="G267" t="s">
        <v>933</v>
      </c>
      <c r="I267" t="s">
        <v>268</v>
      </c>
      <c r="J267" t="s">
        <v>2599</v>
      </c>
      <c r="L267" t="s">
        <v>41</v>
      </c>
      <c r="M267" t="s">
        <v>5184</v>
      </c>
    </row>
    <row r="268" spans="6:13" x14ac:dyDescent="0.25">
      <c r="F268" t="s">
        <v>603</v>
      </c>
      <c r="G268" t="s">
        <v>1169</v>
      </c>
      <c r="I268" t="s">
        <v>267</v>
      </c>
      <c r="J268" t="s">
        <v>2587</v>
      </c>
      <c r="L268" t="s">
        <v>304</v>
      </c>
      <c r="M268" t="s">
        <v>6003</v>
      </c>
    </row>
    <row r="269" spans="6:13" x14ac:dyDescent="0.25">
      <c r="F269" t="s">
        <v>678</v>
      </c>
      <c r="G269" t="s">
        <v>868</v>
      </c>
      <c r="I269" t="s">
        <v>2189</v>
      </c>
      <c r="J269" t="s">
        <v>2734</v>
      </c>
      <c r="L269" t="s">
        <v>304</v>
      </c>
      <c r="M269" t="s">
        <v>6771</v>
      </c>
    </row>
    <row r="270" spans="6:13" x14ac:dyDescent="0.25">
      <c r="F270" t="s">
        <v>640</v>
      </c>
      <c r="G270" t="s">
        <v>858</v>
      </c>
      <c r="I270" t="s">
        <v>7301</v>
      </c>
      <c r="J270" t="s">
        <v>2734</v>
      </c>
      <c r="L270" t="s">
        <v>43</v>
      </c>
      <c r="M270" t="s">
        <v>5294</v>
      </c>
    </row>
    <row r="271" spans="6:13" x14ac:dyDescent="0.25">
      <c r="F271" t="s">
        <v>41</v>
      </c>
      <c r="G271" t="s">
        <v>1305</v>
      </c>
      <c r="I271" t="s">
        <v>422</v>
      </c>
      <c r="J271" t="s">
        <v>2600</v>
      </c>
      <c r="L271" t="s">
        <v>6981</v>
      </c>
      <c r="M271" t="s">
        <v>6982</v>
      </c>
    </row>
    <row r="272" spans="6:13" x14ac:dyDescent="0.25">
      <c r="F272" t="s">
        <v>304</v>
      </c>
      <c r="G272" t="s">
        <v>1117</v>
      </c>
      <c r="I272" t="s">
        <v>268</v>
      </c>
      <c r="J272" t="s">
        <v>2607</v>
      </c>
      <c r="L272" t="s">
        <v>606</v>
      </c>
      <c r="M272" t="s">
        <v>6966</v>
      </c>
    </row>
    <row r="273" spans="6:13" x14ac:dyDescent="0.25">
      <c r="F273" t="s">
        <v>102</v>
      </c>
      <c r="G273" t="s">
        <v>1456</v>
      </c>
      <c r="I273" t="s">
        <v>3764</v>
      </c>
      <c r="J273" t="s">
        <v>3765</v>
      </c>
      <c r="L273" t="s">
        <v>6097</v>
      </c>
      <c r="M273" t="s">
        <v>6098</v>
      </c>
    </row>
    <row r="274" spans="6:13" x14ac:dyDescent="0.25">
      <c r="F274" t="s">
        <v>603</v>
      </c>
      <c r="G274" t="s">
        <v>1218</v>
      </c>
      <c r="I274" t="s">
        <v>420</v>
      </c>
      <c r="J274" t="s">
        <v>3825</v>
      </c>
      <c r="L274" t="s">
        <v>478</v>
      </c>
      <c r="M274" t="s">
        <v>5727</v>
      </c>
    </row>
    <row r="275" spans="6:13" x14ac:dyDescent="0.25">
      <c r="F275" t="s">
        <v>688</v>
      </c>
      <c r="G275" t="s">
        <v>898</v>
      </c>
      <c r="I275" t="s">
        <v>420</v>
      </c>
      <c r="J275" t="s">
        <v>4251</v>
      </c>
      <c r="L275" t="s">
        <v>304</v>
      </c>
      <c r="M275" t="s">
        <v>4958</v>
      </c>
    </row>
    <row r="276" spans="6:13" x14ac:dyDescent="0.25">
      <c r="F276" t="s">
        <v>102</v>
      </c>
      <c r="G276" t="s">
        <v>1486</v>
      </c>
      <c r="I276" t="s">
        <v>67</v>
      </c>
      <c r="J276" t="s">
        <v>2192</v>
      </c>
      <c r="L276" t="s">
        <v>606</v>
      </c>
      <c r="M276" t="s">
        <v>6451</v>
      </c>
    </row>
    <row r="277" spans="6:13" x14ac:dyDescent="0.25">
      <c r="F277" t="s">
        <v>603</v>
      </c>
      <c r="G277" t="s">
        <v>958</v>
      </c>
      <c r="I277" t="s">
        <v>49</v>
      </c>
      <c r="J277" t="s">
        <v>4051</v>
      </c>
      <c r="L277" t="s">
        <v>6585</v>
      </c>
      <c r="M277" t="s">
        <v>6586</v>
      </c>
    </row>
    <row r="278" spans="6:13" x14ac:dyDescent="0.25">
      <c r="F278" t="s">
        <v>41</v>
      </c>
      <c r="G278" t="s">
        <v>1294</v>
      </c>
      <c r="I278" t="s">
        <v>4366</v>
      </c>
      <c r="J278" t="s">
        <v>4367</v>
      </c>
      <c r="L278" t="s">
        <v>375</v>
      </c>
      <c r="M278" t="s">
        <v>5494</v>
      </c>
    </row>
    <row r="279" spans="6:13" x14ac:dyDescent="0.25">
      <c r="F279" t="s">
        <v>41</v>
      </c>
      <c r="G279" t="s">
        <v>1322</v>
      </c>
      <c r="I279" t="s">
        <v>3037</v>
      </c>
      <c r="J279" t="s">
        <v>3038</v>
      </c>
      <c r="L279" t="s">
        <v>6209</v>
      </c>
      <c r="M279" t="s">
        <v>6210</v>
      </c>
    </row>
    <row r="280" spans="6:13" x14ac:dyDescent="0.25">
      <c r="F280" t="s">
        <v>102</v>
      </c>
      <c r="G280" t="s">
        <v>1066</v>
      </c>
      <c r="I280" t="s">
        <v>420</v>
      </c>
      <c r="J280" t="s">
        <v>3833</v>
      </c>
      <c r="L280" t="s">
        <v>304</v>
      </c>
      <c r="M280" t="s">
        <v>5210</v>
      </c>
    </row>
    <row r="281" spans="6:13" x14ac:dyDescent="0.25">
      <c r="F281" t="s">
        <v>41</v>
      </c>
      <c r="G281" t="s">
        <v>864</v>
      </c>
      <c r="I281" t="s">
        <v>99</v>
      </c>
      <c r="J281" t="s">
        <v>4243</v>
      </c>
      <c r="L281" t="s">
        <v>424</v>
      </c>
      <c r="M281" t="s">
        <v>5871</v>
      </c>
    </row>
    <row r="282" spans="6:13" x14ac:dyDescent="0.25">
      <c r="F282" t="s">
        <v>129</v>
      </c>
      <c r="G282" t="s">
        <v>859</v>
      </c>
      <c r="I282" t="s">
        <v>2728</v>
      </c>
      <c r="J282" t="s">
        <v>3607</v>
      </c>
      <c r="L282" t="s">
        <v>40</v>
      </c>
      <c r="M282" t="s">
        <v>5293</v>
      </c>
    </row>
    <row r="283" spans="6:13" x14ac:dyDescent="0.25">
      <c r="F283" t="s">
        <v>41</v>
      </c>
      <c r="G283" t="s">
        <v>1491</v>
      </c>
      <c r="I283" t="s">
        <v>268</v>
      </c>
      <c r="J283" t="s">
        <v>3901</v>
      </c>
      <c r="L283" t="s">
        <v>41</v>
      </c>
      <c r="M283" t="s">
        <v>6401</v>
      </c>
    </row>
    <row r="284" spans="6:13" x14ac:dyDescent="0.25">
      <c r="F284" t="s">
        <v>711</v>
      </c>
      <c r="G284" t="s">
        <v>990</v>
      </c>
      <c r="I284" t="s">
        <v>570</v>
      </c>
      <c r="J284" t="s">
        <v>3088</v>
      </c>
      <c r="L284" t="s">
        <v>414</v>
      </c>
      <c r="M284" t="s">
        <v>6812</v>
      </c>
    </row>
    <row r="285" spans="6:13" x14ac:dyDescent="0.25">
      <c r="F285" t="s">
        <v>102</v>
      </c>
      <c r="G285" t="s">
        <v>1516</v>
      </c>
      <c r="I285" t="s">
        <v>50</v>
      </c>
      <c r="J285" t="s">
        <v>1858</v>
      </c>
      <c r="L285" t="s">
        <v>304</v>
      </c>
      <c r="M285" t="s">
        <v>6412</v>
      </c>
    </row>
    <row r="286" spans="6:13" x14ac:dyDescent="0.25">
      <c r="F286" t="s">
        <v>102</v>
      </c>
      <c r="G286" t="s">
        <v>1166</v>
      </c>
      <c r="I286" t="s">
        <v>2485</v>
      </c>
      <c r="J286" t="s">
        <v>3797</v>
      </c>
      <c r="L286" t="s">
        <v>414</v>
      </c>
      <c r="M286" t="s">
        <v>5043</v>
      </c>
    </row>
    <row r="287" spans="6:13" x14ac:dyDescent="0.25">
      <c r="F287" t="s">
        <v>53</v>
      </c>
      <c r="G287" t="s">
        <v>1386</v>
      </c>
      <c r="I287" t="s">
        <v>268</v>
      </c>
      <c r="J287" t="s">
        <v>2732</v>
      </c>
      <c r="L287" t="s">
        <v>304</v>
      </c>
      <c r="M287" t="s">
        <v>5413</v>
      </c>
    </row>
    <row r="288" spans="6:13" x14ac:dyDescent="0.25">
      <c r="F288" t="s">
        <v>676</v>
      </c>
      <c r="G288" t="s">
        <v>857</v>
      </c>
      <c r="I288" t="s">
        <v>267</v>
      </c>
      <c r="J288" t="s">
        <v>2706</v>
      </c>
      <c r="L288" t="s">
        <v>414</v>
      </c>
      <c r="M288" t="s">
        <v>6992</v>
      </c>
    </row>
    <row r="289" spans="6:13" x14ac:dyDescent="0.25">
      <c r="F289" t="s">
        <v>727</v>
      </c>
      <c r="G289" t="s">
        <v>1055</v>
      </c>
      <c r="I289" t="s">
        <v>328</v>
      </c>
      <c r="J289" t="s">
        <v>2539</v>
      </c>
      <c r="L289" t="s">
        <v>700</v>
      </c>
      <c r="M289" t="s">
        <v>6184</v>
      </c>
    </row>
    <row r="290" spans="6:13" x14ac:dyDescent="0.25">
      <c r="F290" t="s">
        <v>41</v>
      </c>
      <c r="G290" t="s">
        <v>1077</v>
      </c>
      <c r="I290" t="s">
        <v>67</v>
      </c>
      <c r="J290" t="s">
        <v>4191</v>
      </c>
      <c r="L290" t="s">
        <v>304</v>
      </c>
      <c r="M290" t="s">
        <v>4927</v>
      </c>
    </row>
    <row r="291" spans="6:13" x14ac:dyDescent="0.25">
      <c r="F291" t="s">
        <v>598</v>
      </c>
      <c r="G291" t="s">
        <v>1585</v>
      </c>
      <c r="I291" t="s">
        <v>2467</v>
      </c>
      <c r="J291" t="s">
        <v>4801</v>
      </c>
      <c r="L291" t="s">
        <v>102</v>
      </c>
      <c r="M291" t="s">
        <v>7071</v>
      </c>
    </row>
    <row r="292" spans="6:13" x14ac:dyDescent="0.25">
      <c r="F292" t="s">
        <v>697</v>
      </c>
      <c r="G292" t="s">
        <v>940</v>
      </c>
      <c r="I292" t="s">
        <v>420</v>
      </c>
      <c r="J292" t="s">
        <v>4383</v>
      </c>
      <c r="L292" t="s">
        <v>414</v>
      </c>
      <c r="M292" t="s">
        <v>5367</v>
      </c>
    </row>
    <row r="293" spans="6:13" x14ac:dyDescent="0.25">
      <c r="F293" t="s">
        <v>41</v>
      </c>
      <c r="G293" t="s">
        <v>867</v>
      </c>
      <c r="I293" t="s">
        <v>291</v>
      </c>
      <c r="J293" t="s">
        <v>3246</v>
      </c>
      <c r="L293" t="s">
        <v>6456</v>
      </c>
      <c r="M293" t="s">
        <v>6457</v>
      </c>
    </row>
    <row r="294" spans="6:13" x14ac:dyDescent="0.25">
      <c r="F294" t="s">
        <v>375</v>
      </c>
      <c r="G294" t="s">
        <v>1631</v>
      </c>
      <c r="I294" t="s">
        <v>268</v>
      </c>
      <c r="J294" t="s">
        <v>4579</v>
      </c>
      <c r="L294" t="s">
        <v>40</v>
      </c>
      <c r="M294" t="s">
        <v>7153</v>
      </c>
    </row>
    <row r="295" spans="6:13" x14ac:dyDescent="0.25">
      <c r="F295" t="s">
        <v>672</v>
      </c>
      <c r="G295" t="s">
        <v>7230</v>
      </c>
      <c r="I295" t="s">
        <v>330</v>
      </c>
      <c r="J295" t="s">
        <v>3206</v>
      </c>
      <c r="L295" t="s">
        <v>5442</v>
      </c>
      <c r="M295" t="s">
        <v>5443</v>
      </c>
    </row>
    <row r="296" spans="6:13" x14ac:dyDescent="0.25">
      <c r="F296" t="s">
        <v>598</v>
      </c>
      <c r="G296" t="s">
        <v>975</v>
      </c>
      <c r="I296" t="s">
        <v>330</v>
      </c>
      <c r="J296" t="s">
        <v>2542</v>
      </c>
      <c r="L296" t="s">
        <v>6627</v>
      </c>
      <c r="M296" t="s">
        <v>6628</v>
      </c>
    </row>
    <row r="297" spans="6:13" x14ac:dyDescent="0.25">
      <c r="F297" t="s">
        <v>603</v>
      </c>
      <c r="G297" t="s">
        <v>963</v>
      </c>
      <c r="I297" t="s">
        <v>2631</v>
      </c>
      <c r="J297" t="s">
        <v>3387</v>
      </c>
      <c r="L297" t="s">
        <v>40</v>
      </c>
      <c r="M297" t="s">
        <v>5868</v>
      </c>
    </row>
    <row r="298" spans="6:13" x14ac:dyDescent="0.25">
      <c r="F298" t="s">
        <v>102</v>
      </c>
      <c r="G298" t="s">
        <v>1000</v>
      </c>
      <c r="I298" t="s">
        <v>49</v>
      </c>
      <c r="J298" t="s">
        <v>2817</v>
      </c>
      <c r="L298" t="s">
        <v>5032</v>
      </c>
      <c r="M298" t="s">
        <v>5033</v>
      </c>
    </row>
    <row r="299" spans="6:13" x14ac:dyDescent="0.25">
      <c r="F299" t="s">
        <v>50</v>
      </c>
      <c r="G299" t="s">
        <v>1163</v>
      </c>
      <c r="I299" t="s">
        <v>130</v>
      </c>
      <c r="J299" t="s">
        <v>1821</v>
      </c>
      <c r="L299" t="s">
        <v>487</v>
      </c>
      <c r="M299" t="s">
        <v>6578</v>
      </c>
    </row>
    <row r="300" spans="6:13" x14ac:dyDescent="0.25">
      <c r="F300" t="s">
        <v>772</v>
      </c>
      <c r="G300" t="s">
        <v>1291</v>
      </c>
      <c r="I300" t="s">
        <v>267</v>
      </c>
      <c r="J300" t="s">
        <v>3261</v>
      </c>
      <c r="L300" t="s">
        <v>304</v>
      </c>
      <c r="M300" t="s">
        <v>5105</v>
      </c>
    </row>
    <row r="301" spans="6:13" x14ac:dyDescent="0.25">
      <c r="F301" t="s">
        <v>512</v>
      </c>
      <c r="G301" t="s">
        <v>1130</v>
      </c>
      <c r="I301" t="s">
        <v>301</v>
      </c>
      <c r="J301" t="s">
        <v>2653</v>
      </c>
      <c r="L301" t="s">
        <v>6087</v>
      </c>
      <c r="M301" t="s">
        <v>6621</v>
      </c>
    </row>
    <row r="302" spans="6:13" x14ac:dyDescent="0.25">
      <c r="F302" t="s">
        <v>829</v>
      </c>
      <c r="G302" t="s">
        <v>1545</v>
      </c>
      <c r="I302" t="s">
        <v>49</v>
      </c>
      <c r="J302" t="s">
        <v>4388</v>
      </c>
      <c r="L302" t="s">
        <v>5279</v>
      </c>
      <c r="M302" t="s">
        <v>5280</v>
      </c>
    </row>
    <row r="303" spans="6:13" x14ac:dyDescent="0.25">
      <c r="F303" t="s">
        <v>740</v>
      </c>
      <c r="G303" t="s">
        <v>1620</v>
      </c>
      <c r="I303" t="s">
        <v>2177</v>
      </c>
      <c r="J303" t="s">
        <v>2178</v>
      </c>
      <c r="L303" t="s">
        <v>487</v>
      </c>
      <c r="M303" t="s">
        <v>5246</v>
      </c>
    </row>
    <row r="304" spans="6:13" x14ac:dyDescent="0.25">
      <c r="F304" t="s">
        <v>41</v>
      </c>
      <c r="G304" t="s">
        <v>1616</v>
      </c>
      <c r="I304" t="s">
        <v>4527</v>
      </c>
      <c r="J304" t="s">
        <v>4528</v>
      </c>
      <c r="L304" t="s">
        <v>25</v>
      </c>
      <c r="M304" t="s">
        <v>6360</v>
      </c>
    </row>
    <row r="305" spans="6:13" x14ac:dyDescent="0.25">
      <c r="F305" t="s">
        <v>837</v>
      </c>
      <c r="G305" t="s">
        <v>1602</v>
      </c>
      <c r="I305" t="s">
        <v>330</v>
      </c>
      <c r="J305" t="s">
        <v>4414</v>
      </c>
      <c r="L305" t="s">
        <v>5347</v>
      </c>
      <c r="M305" t="s">
        <v>5348</v>
      </c>
    </row>
    <row r="306" spans="6:13" x14ac:dyDescent="0.25">
      <c r="F306" t="s">
        <v>424</v>
      </c>
      <c r="G306" t="s">
        <v>1241</v>
      </c>
      <c r="I306" t="s">
        <v>585</v>
      </c>
      <c r="J306" t="s">
        <v>3573</v>
      </c>
      <c r="L306" t="s">
        <v>332</v>
      </c>
      <c r="M306" t="s">
        <v>6727</v>
      </c>
    </row>
    <row r="307" spans="6:13" x14ac:dyDescent="0.25">
      <c r="F307" t="s">
        <v>375</v>
      </c>
      <c r="G307" t="s">
        <v>1247</v>
      </c>
      <c r="I307" t="s">
        <v>603</v>
      </c>
      <c r="J307" t="s">
        <v>3434</v>
      </c>
      <c r="L307" t="s">
        <v>5295</v>
      </c>
      <c r="M307" t="s">
        <v>5296</v>
      </c>
    </row>
    <row r="308" spans="6:13" x14ac:dyDescent="0.25">
      <c r="F308" t="s">
        <v>601</v>
      </c>
      <c r="G308" t="s">
        <v>1031</v>
      </c>
      <c r="I308" t="s">
        <v>298</v>
      </c>
      <c r="J308" t="s">
        <v>2625</v>
      </c>
      <c r="L308" t="s">
        <v>606</v>
      </c>
      <c r="M308" t="s">
        <v>6920</v>
      </c>
    </row>
    <row r="309" spans="6:13" x14ac:dyDescent="0.25">
      <c r="F309" t="s">
        <v>424</v>
      </c>
      <c r="G309" t="s">
        <v>1542</v>
      </c>
      <c r="I309" t="s">
        <v>268</v>
      </c>
      <c r="J309" t="s">
        <v>3876</v>
      </c>
      <c r="L309" t="s">
        <v>606</v>
      </c>
      <c r="M309" t="s">
        <v>6276</v>
      </c>
    </row>
    <row r="310" spans="6:13" x14ac:dyDescent="0.25">
      <c r="F310" t="s">
        <v>102</v>
      </c>
      <c r="G310" t="s">
        <v>1261</v>
      </c>
      <c r="I310" t="s">
        <v>3611</v>
      </c>
      <c r="J310" t="s">
        <v>3612</v>
      </c>
      <c r="L310" t="s">
        <v>5442</v>
      </c>
      <c r="M310" t="s">
        <v>5578</v>
      </c>
    </row>
    <row r="311" spans="6:13" x14ac:dyDescent="0.25">
      <c r="F311" t="s">
        <v>642</v>
      </c>
      <c r="G311" t="s">
        <v>1240</v>
      </c>
      <c r="I311" t="s">
        <v>585</v>
      </c>
      <c r="J311" t="s">
        <v>4075</v>
      </c>
      <c r="L311" t="s">
        <v>298</v>
      </c>
      <c r="M311" t="s">
        <v>5467</v>
      </c>
    </row>
    <row r="312" spans="6:13" x14ac:dyDescent="0.25">
      <c r="F312" t="s">
        <v>41</v>
      </c>
      <c r="G312" t="s">
        <v>1374</v>
      </c>
      <c r="I312" t="s">
        <v>130</v>
      </c>
      <c r="J312" t="s">
        <v>2212</v>
      </c>
      <c r="L312" t="s">
        <v>5514</v>
      </c>
      <c r="M312" t="s">
        <v>6813</v>
      </c>
    </row>
    <row r="313" spans="6:13" x14ac:dyDescent="0.25">
      <c r="F313" t="s">
        <v>764</v>
      </c>
      <c r="G313" t="s">
        <v>1238</v>
      </c>
      <c r="I313" t="s">
        <v>2109</v>
      </c>
      <c r="J313" t="s">
        <v>2419</v>
      </c>
      <c r="L313" t="s">
        <v>606</v>
      </c>
      <c r="M313" t="s">
        <v>5713</v>
      </c>
    </row>
    <row r="314" spans="6:13" x14ac:dyDescent="0.25">
      <c r="F314" t="s">
        <v>774</v>
      </c>
      <c r="G314" t="s">
        <v>1297</v>
      </c>
      <c r="I314" t="s">
        <v>98</v>
      </c>
      <c r="J314" t="s">
        <v>3814</v>
      </c>
      <c r="L314" t="s">
        <v>5554</v>
      </c>
      <c r="M314" t="s">
        <v>5555</v>
      </c>
    </row>
    <row r="315" spans="6:13" x14ac:dyDescent="0.25">
      <c r="F315" t="s">
        <v>603</v>
      </c>
      <c r="G315" t="s">
        <v>1214</v>
      </c>
      <c r="I315" t="s">
        <v>330</v>
      </c>
      <c r="J315" t="s">
        <v>2930</v>
      </c>
      <c r="L315" t="s">
        <v>41</v>
      </c>
      <c r="M315" t="s">
        <v>6939</v>
      </c>
    </row>
    <row r="316" spans="6:13" x14ac:dyDescent="0.25">
      <c r="F316" t="s">
        <v>598</v>
      </c>
      <c r="G316" t="s">
        <v>957</v>
      </c>
      <c r="I316" t="s">
        <v>4037</v>
      </c>
      <c r="J316" t="s">
        <v>4038</v>
      </c>
      <c r="L316" t="s">
        <v>304</v>
      </c>
      <c r="M316" t="s">
        <v>6181</v>
      </c>
    </row>
    <row r="317" spans="6:13" x14ac:dyDescent="0.25">
      <c r="F317" t="s">
        <v>611</v>
      </c>
      <c r="G317" t="s">
        <v>1255</v>
      </c>
      <c r="I317" t="s">
        <v>2109</v>
      </c>
      <c r="J317" t="s">
        <v>3719</v>
      </c>
      <c r="L317" t="s">
        <v>43</v>
      </c>
      <c r="M317" t="s">
        <v>5235</v>
      </c>
    </row>
    <row r="318" spans="6:13" x14ac:dyDescent="0.25">
      <c r="F318" t="s">
        <v>678</v>
      </c>
      <c r="G318" t="s">
        <v>1120</v>
      </c>
      <c r="I318" t="s">
        <v>2631</v>
      </c>
      <c r="J318" t="s">
        <v>2632</v>
      </c>
      <c r="L318" t="s">
        <v>606</v>
      </c>
      <c r="M318" t="s">
        <v>5459</v>
      </c>
    </row>
    <row r="319" spans="6:13" x14ac:dyDescent="0.25">
      <c r="F319" t="s">
        <v>375</v>
      </c>
      <c r="G319" t="s">
        <v>1073</v>
      </c>
      <c r="I319" t="s">
        <v>50</v>
      </c>
      <c r="J319" t="s">
        <v>4730</v>
      </c>
      <c r="L319" t="s">
        <v>606</v>
      </c>
      <c r="M319" t="s">
        <v>5379</v>
      </c>
    </row>
    <row r="320" spans="6:13" x14ac:dyDescent="0.25">
      <c r="F320" t="s">
        <v>737</v>
      </c>
      <c r="G320" t="s">
        <v>1111</v>
      </c>
      <c r="I320" t="s">
        <v>1927</v>
      </c>
      <c r="J320" t="s">
        <v>2268</v>
      </c>
      <c r="L320" t="s">
        <v>5205</v>
      </c>
      <c r="M320" t="s">
        <v>6552</v>
      </c>
    </row>
    <row r="321" spans="6:13" x14ac:dyDescent="0.25">
      <c r="F321" t="s">
        <v>512</v>
      </c>
      <c r="G321" t="s">
        <v>1162</v>
      </c>
      <c r="I321" t="s">
        <v>2692</v>
      </c>
      <c r="J321" t="s">
        <v>2693</v>
      </c>
      <c r="L321" t="s">
        <v>41</v>
      </c>
      <c r="M321" t="s">
        <v>6660</v>
      </c>
    </row>
    <row r="322" spans="6:13" x14ac:dyDescent="0.25">
      <c r="F322" t="s">
        <v>512</v>
      </c>
      <c r="G322" t="s">
        <v>1347</v>
      </c>
      <c r="I322" t="s">
        <v>1675</v>
      </c>
      <c r="J322" t="s">
        <v>3386</v>
      </c>
      <c r="L322" t="s">
        <v>7166</v>
      </c>
      <c r="M322" t="s">
        <v>7167</v>
      </c>
    </row>
    <row r="323" spans="6:13" x14ac:dyDescent="0.25">
      <c r="F323" t="s">
        <v>725</v>
      </c>
      <c r="G323" t="s">
        <v>1050</v>
      </c>
      <c r="I323" t="s">
        <v>99</v>
      </c>
      <c r="J323" t="s">
        <v>3603</v>
      </c>
      <c r="L323" t="s">
        <v>606</v>
      </c>
      <c r="M323" t="s">
        <v>6964</v>
      </c>
    </row>
    <row r="324" spans="6:13" x14ac:dyDescent="0.25">
      <c r="F324" t="s">
        <v>601</v>
      </c>
      <c r="G324" t="s">
        <v>1403</v>
      </c>
      <c r="I324" t="s">
        <v>99</v>
      </c>
      <c r="J324" t="s">
        <v>2772</v>
      </c>
      <c r="L324" t="s">
        <v>5045</v>
      </c>
      <c r="M324" t="s">
        <v>5046</v>
      </c>
    </row>
    <row r="325" spans="6:13" x14ac:dyDescent="0.25">
      <c r="F325" t="s">
        <v>598</v>
      </c>
      <c r="G325" t="s">
        <v>1407</v>
      </c>
      <c r="I325" t="s">
        <v>3295</v>
      </c>
      <c r="J325" t="s">
        <v>3296</v>
      </c>
      <c r="L325" t="s">
        <v>6413</v>
      </c>
      <c r="M325" t="s">
        <v>6414</v>
      </c>
    </row>
    <row r="326" spans="6:13" x14ac:dyDescent="0.25">
      <c r="F326" t="s">
        <v>678</v>
      </c>
      <c r="G326" t="s">
        <v>912</v>
      </c>
      <c r="I326" t="s">
        <v>268</v>
      </c>
      <c r="J326" t="s">
        <v>4858</v>
      </c>
      <c r="L326" t="s">
        <v>733</v>
      </c>
      <c r="M326" t="s">
        <v>4971</v>
      </c>
    </row>
    <row r="327" spans="6:13" x14ac:dyDescent="0.25">
      <c r="F327" t="s">
        <v>424</v>
      </c>
      <c r="G327" t="s">
        <v>993</v>
      </c>
      <c r="I327" t="s">
        <v>130</v>
      </c>
      <c r="J327" t="s">
        <v>2348</v>
      </c>
      <c r="L327" t="s">
        <v>5954</v>
      </c>
      <c r="M327" t="s">
        <v>5955</v>
      </c>
    </row>
    <row r="328" spans="6:13" x14ac:dyDescent="0.25">
      <c r="F328" t="s">
        <v>512</v>
      </c>
      <c r="G328" t="s">
        <v>1507</v>
      </c>
      <c r="I328" t="s">
        <v>97</v>
      </c>
      <c r="J328" t="s">
        <v>4372</v>
      </c>
      <c r="L328" t="s">
        <v>43</v>
      </c>
      <c r="M328" t="s">
        <v>5612</v>
      </c>
    </row>
    <row r="329" spans="6:13" x14ac:dyDescent="0.25">
      <c r="F329" t="s">
        <v>7195</v>
      </c>
      <c r="G329" t="s">
        <v>1617</v>
      </c>
      <c r="I329" t="s">
        <v>328</v>
      </c>
      <c r="J329" t="s">
        <v>2048</v>
      </c>
      <c r="L329" t="s">
        <v>487</v>
      </c>
      <c r="M329" t="s">
        <v>7158</v>
      </c>
    </row>
    <row r="330" spans="6:13" x14ac:dyDescent="0.25">
      <c r="F330" t="s">
        <v>144</v>
      </c>
      <c r="G330" t="s">
        <v>1638</v>
      </c>
      <c r="I330" t="s">
        <v>67</v>
      </c>
      <c r="J330" t="s">
        <v>3602</v>
      </c>
      <c r="L330" t="s">
        <v>606</v>
      </c>
      <c r="M330" t="s">
        <v>5070</v>
      </c>
    </row>
    <row r="331" spans="6:13" x14ac:dyDescent="0.25">
      <c r="F331" t="s">
        <v>304</v>
      </c>
      <c r="G331" t="s">
        <v>1057</v>
      </c>
      <c r="I331" t="s">
        <v>1919</v>
      </c>
      <c r="J331" t="s">
        <v>7237</v>
      </c>
      <c r="L331" t="s">
        <v>606</v>
      </c>
      <c r="M331" t="s">
        <v>5643</v>
      </c>
    </row>
    <row r="332" spans="6:13" x14ac:dyDescent="0.25">
      <c r="F332" t="s">
        <v>640</v>
      </c>
      <c r="G332" t="s">
        <v>1592</v>
      </c>
      <c r="I332" t="s">
        <v>99</v>
      </c>
      <c r="J332" t="s">
        <v>3510</v>
      </c>
      <c r="L332" t="s">
        <v>5172</v>
      </c>
      <c r="M332" t="s">
        <v>5173</v>
      </c>
    </row>
    <row r="333" spans="6:13" x14ac:dyDescent="0.25">
      <c r="F333" t="s">
        <v>598</v>
      </c>
      <c r="G333" t="s">
        <v>1216</v>
      </c>
      <c r="I333" t="s">
        <v>414</v>
      </c>
      <c r="J333" t="s">
        <v>3566</v>
      </c>
      <c r="L333" t="s">
        <v>414</v>
      </c>
      <c r="M333" t="s">
        <v>7205</v>
      </c>
    </row>
    <row r="334" spans="6:13" x14ac:dyDescent="0.25">
      <c r="F334" t="s">
        <v>375</v>
      </c>
      <c r="G334" t="s">
        <v>1479</v>
      </c>
      <c r="I334" t="s">
        <v>268</v>
      </c>
      <c r="J334" t="s">
        <v>3675</v>
      </c>
      <c r="L334" t="s">
        <v>6097</v>
      </c>
      <c r="M334" t="s">
        <v>7012</v>
      </c>
    </row>
    <row r="335" spans="6:13" x14ac:dyDescent="0.25">
      <c r="F335" t="s">
        <v>672</v>
      </c>
      <c r="G335" t="s">
        <v>1476</v>
      </c>
      <c r="I335" t="s">
        <v>1990</v>
      </c>
      <c r="J335" t="s">
        <v>2654</v>
      </c>
      <c r="L335" t="s">
        <v>414</v>
      </c>
      <c r="M335" t="s">
        <v>5739</v>
      </c>
    </row>
    <row r="336" spans="6:13" x14ac:dyDescent="0.25">
      <c r="F336" t="s">
        <v>585</v>
      </c>
      <c r="G336" t="s">
        <v>1356</v>
      </c>
      <c r="I336" t="s">
        <v>606</v>
      </c>
      <c r="J336" t="s">
        <v>3034</v>
      </c>
      <c r="L336" t="s">
        <v>330</v>
      </c>
      <c r="M336" t="s">
        <v>6630</v>
      </c>
    </row>
    <row r="337" spans="6:13" x14ac:dyDescent="0.25">
      <c r="F337" t="s">
        <v>295</v>
      </c>
      <c r="G337" t="s">
        <v>1537</v>
      </c>
      <c r="I337" t="s">
        <v>330</v>
      </c>
      <c r="J337" t="s">
        <v>4444</v>
      </c>
      <c r="L337" t="s">
        <v>330</v>
      </c>
      <c r="M337" t="s">
        <v>6212</v>
      </c>
    </row>
    <row r="338" spans="6:13" x14ac:dyDescent="0.25">
      <c r="F338" t="s">
        <v>304</v>
      </c>
      <c r="G338" t="s">
        <v>1309</v>
      </c>
      <c r="I338" t="s">
        <v>3350</v>
      </c>
      <c r="J338" t="s">
        <v>4415</v>
      </c>
      <c r="L338" t="s">
        <v>5456</v>
      </c>
      <c r="M338" t="s">
        <v>5457</v>
      </c>
    </row>
    <row r="339" spans="6:13" x14ac:dyDescent="0.25">
      <c r="F339" t="s">
        <v>741</v>
      </c>
      <c r="G339" t="s">
        <v>1132</v>
      </c>
      <c r="I339" t="s">
        <v>3665</v>
      </c>
      <c r="J339" t="s">
        <v>3666</v>
      </c>
      <c r="L339" t="s">
        <v>6240</v>
      </c>
      <c r="M339" t="s">
        <v>6241</v>
      </c>
    </row>
    <row r="340" spans="6:13" x14ac:dyDescent="0.25">
      <c r="F340" t="s">
        <v>375</v>
      </c>
      <c r="G340" t="s">
        <v>1003</v>
      </c>
      <c r="I340" t="s">
        <v>4005</v>
      </c>
      <c r="J340" t="s">
        <v>3666</v>
      </c>
      <c r="L340" t="s">
        <v>330</v>
      </c>
      <c r="M340" t="s">
        <v>6555</v>
      </c>
    </row>
    <row r="341" spans="6:13" x14ac:dyDescent="0.25">
      <c r="F341" t="s">
        <v>375</v>
      </c>
      <c r="G341" t="s">
        <v>1159</v>
      </c>
      <c r="I341" t="s">
        <v>585</v>
      </c>
      <c r="J341" t="s">
        <v>2338</v>
      </c>
      <c r="L341" t="s">
        <v>375</v>
      </c>
      <c r="M341" t="s">
        <v>5852</v>
      </c>
    </row>
    <row r="342" spans="6:13" x14ac:dyDescent="0.25">
      <c r="F342" t="s">
        <v>144</v>
      </c>
      <c r="G342" t="s">
        <v>1573</v>
      </c>
      <c r="I342" t="s">
        <v>2342</v>
      </c>
      <c r="J342" t="s">
        <v>2343</v>
      </c>
      <c r="L342" t="s">
        <v>487</v>
      </c>
      <c r="M342" t="s">
        <v>5565</v>
      </c>
    </row>
    <row r="343" spans="6:13" x14ac:dyDescent="0.25">
      <c r="F343" t="s">
        <v>693</v>
      </c>
      <c r="G343" t="s">
        <v>926</v>
      </c>
      <c r="I343" t="s">
        <v>2501</v>
      </c>
      <c r="J343" t="s">
        <v>2582</v>
      </c>
      <c r="L343" t="s">
        <v>304</v>
      </c>
      <c r="M343" t="s">
        <v>5193</v>
      </c>
    </row>
    <row r="344" spans="6:13" x14ac:dyDescent="0.25">
      <c r="F344" t="s">
        <v>41</v>
      </c>
      <c r="G344" t="s">
        <v>1568</v>
      </c>
      <c r="I344" t="s">
        <v>1945</v>
      </c>
      <c r="J344" t="s">
        <v>7251</v>
      </c>
      <c r="L344" t="s">
        <v>414</v>
      </c>
      <c r="M344" t="s">
        <v>5937</v>
      </c>
    </row>
    <row r="345" spans="6:13" x14ac:dyDescent="0.25">
      <c r="F345" t="s">
        <v>603</v>
      </c>
      <c r="G345" t="s">
        <v>886</v>
      </c>
      <c r="I345" t="s">
        <v>4420</v>
      </c>
      <c r="J345" t="s">
        <v>4421</v>
      </c>
      <c r="L345" t="s">
        <v>304</v>
      </c>
      <c r="M345" t="s">
        <v>6511</v>
      </c>
    </row>
    <row r="346" spans="6:13" x14ac:dyDescent="0.25">
      <c r="F346" t="s">
        <v>832</v>
      </c>
      <c r="G346" t="s">
        <v>1561</v>
      </c>
      <c r="I346" t="s">
        <v>330</v>
      </c>
      <c r="J346" t="s">
        <v>1707</v>
      </c>
      <c r="L346" t="s">
        <v>606</v>
      </c>
      <c r="M346" t="s">
        <v>6216</v>
      </c>
    </row>
    <row r="347" spans="6:13" x14ac:dyDescent="0.25">
      <c r="F347" t="s">
        <v>375</v>
      </c>
      <c r="G347" t="s">
        <v>1174</v>
      </c>
      <c r="I347" t="s">
        <v>268</v>
      </c>
      <c r="J347" t="s">
        <v>1686</v>
      </c>
      <c r="L347" t="s">
        <v>606</v>
      </c>
      <c r="M347" t="s">
        <v>6393</v>
      </c>
    </row>
    <row r="348" spans="6:13" x14ac:dyDescent="0.25">
      <c r="F348" t="s">
        <v>304</v>
      </c>
      <c r="G348" t="s">
        <v>1195</v>
      </c>
      <c r="I348" t="s">
        <v>267</v>
      </c>
      <c r="J348" t="s">
        <v>2079</v>
      </c>
      <c r="L348" t="s">
        <v>606</v>
      </c>
      <c r="M348" t="s">
        <v>5776</v>
      </c>
    </row>
    <row r="349" spans="6:13" x14ac:dyDescent="0.25">
      <c r="F349" t="s">
        <v>330</v>
      </c>
      <c r="G349" t="s">
        <v>979</v>
      </c>
      <c r="I349" t="s">
        <v>97</v>
      </c>
      <c r="J349" t="s">
        <v>1947</v>
      </c>
      <c r="L349" t="s">
        <v>6413</v>
      </c>
      <c r="M349" t="s">
        <v>6833</v>
      </c>
    </row>
    <row r="350" spans="6:13" x14ac:dyDescent="0.25">
      <c r="F350" t="s">
        <v>102</v>
      </c>
      <c r="G350" t="s">
        <v>942</v>
      </c>
      <c r="I350" t="s">
        <v>3228</v>
      </c>
      <c r="J350" t="s">
        <v>3229</v>
      </c>
      <c r="L350" t="s">
        <v>298</v>
      </c>
      <c r="M350" t="s">
        <v>5883</v>
      </c>
    </row>
    <row r="351" spans="6:13" x14ac:dyDescent="0.25">
      <c r="F351" t="s">
        <v>512</v>
      </c>
      <c r="G351" t="s">
        <v>1002</v>
      </c>
      <c r="I351" t="s">
        <v>608</v>
      </c>
      <c r="J351" t="s">
        <v>3519</v>
      </c>
      <c r="L351" t="s">
        <v>129</v>
      </c>
      <c r="M351" t="s">
        <v>5188</v>
      </c>
    </row>
    <row r="352" spans="6:13" x14ac:dyDescent="0.25">
      <c r="F352" t="s">
        <v>801</v>
      </c>
      <c r="G352" t="s">
        <v>1411</v>
      </c>
      <c r="I352" t="s">
        <v>268</v>
      </c>
      <c r="J352" t="s">
        <v>7303</v>
      </c>
      <c r="L352" t="s">
        <v>332</v>
      </c>
      <c r="M352" t="s">
        <v>5041</v>
      </c>
    </row>
    <row r="353" spans="6:13" x14ac:dyDescent="0.25">
      <c r="F353" t="s">
        <v>7195</v>
      </c>
      <c r="G353" t="s">
        <v>1210</v>
      </c>
      <c r="I353" t="s">
        <v>268</v>
      </c>
      <c r="J353" t="s">
        <v>3808</v>
      </c>
      <c r="L353" t="s">
        <v>7105</v>
      </c>
      <c r="M353" t="s">
        <v>7106</v>
      </c>
    </row>
    <row r="354" spans="6:13" x14ac:dyDescent="0.25">
      <c r="F354" t="s">
        <v>716</v>
      </c>
      <c r="G354" t="s">
        <v>1011</v>
      </c>
      <c r="I354" t="s">
        <v>268</v>
      </c>
      <c r="J354" t="s">
        <v>4740</v>
      </c>
      <c r="L354" t="s">
        <v>4884</v>
      </c>
      <c r="M354" t="s">
        <v>4885</v>
      </c>
    </row>
    <row r="355" spans="6:13" x14ac:dyDescent="0.25">
      <c r="F355" t="s">
        <v>512</v>
      </c>
      <c r="G355" t="s">
        <v>1046</v>
      </c>
      <c r="I355" t="s">
        <v>424</v>
      </c>
      <c r="J355" t="s">
        <v>2344</v>
      </c>
      <c r="L355" t="s">
        <v>420</v>
      </c>
      <c r="M355" t="s">
        <v>6061</v>
      </c>
    </row>
    <row r="356" spans="6:13" x14ac:dyDescent="0.25">
      <c r="F356" t="s">
        <v>375</v>
      </c>
      <c r="G356" t="s">
        <v>892</v>
      </c>
      <c r="I356" t="s">
        <v>414</v>
      </c>
      <c r="J356" t="s">
        <v>4138</v>
      </c>
      <c r="L356" t="s">
        <v>5442</v>
      </c>
      <c r="M356" t="s">
        <v>6145</v>
      </c>
    </row>
    <row r="357" spans="6:13" x14ac:dyDescent="0.25">
      <c r="F357" t="s">
        <v>611</v>
      </c>
      <c r="G357" t="s">
        <v>870</v>
      </c>
      <c r="I357" t="s">
        <v>330</v>
      </c>
      <c r="J357" t="s">
        <v>4257</v>
      </c>
      <c r="L357" t="s">
        <v>298</v>
      </c>
      <c r="M357" t="s">
        <v>6245</v>
      </c>
    </row>
    <row r="358" spans="6:13" x14ac:dyDescent="0.25">
      <c r="F358" t="s">
        <v>603</v>
      </c>
      <c r="G358" t="s">
        <v>1268</v>
      </c>
      <c r="I358" t="s">
        <v>2187</v>
      </c>
      <c r="J358" t="s">
        <v>2188</v>
      </c>
      <c r="L358" t="s">
        <v>332</v>
      </c>
      <c r="M358" t="s">
        <v>5398</v>
      </c>
    </row>
    <row r="359" spans="6:13" x14ac:dyDescent="0.25">
      <c r="F359" t="s">
        <v>328</v>
      </c>
      <c r="G359" t="s">
        <v>1194</v>
      </c>
      <c r="I359" t="s">
        <v>330</v>
      </c>
      <c r="J359" t="s">
        <v>2506</v>
      </c>
      <c r="L359" t="s">
        <v>5556</v>
      </c>
      <c r="M359" t="s">
        <v>5557</v>
      </c>
    </row>
    <row r="360" spans="6:13" x14ac:dyDescent="0.25">
      <c r="F360" t="s">
        <v>7195</v>
      </c>
      <c r="G360" t="s">
        <v>1113</v>
      </c>
      <c r="I360" t="s">
        <v>267</v>
      </c>
      <c r="J360" t="s">
        <v>7307</v>
      </c>
      <c r="L360" t="s">
        <v>332</v>
      </c>
      <c r="M360" t="s">
        <v>5048</v>
      </c>
    </row>
    <row r="361" spans="6:13" x14ac:dyDescent="0.25">
      <c r="F361" t="s">
        <v>304</v>
      </c>
      <c r="G361" t="s">
        <v>1068</v>
      </c>
      <c r="I361" t="s">
        <v>2603</v>
      </c>
      <c r="J361" t="s">
        <v>2604</v>
      </c>
      <c r="L361" t="s">
        <v>420</v>
      </c>
      <c r="M361" t="s">
        <v>4918</v>
      </c>
    </row>
    <row r="362" spans="6:13" x14ac:dyDescent="0.25">
      <c r="F362" t="s">
        <v>753</v>
      </c>
      <c r="G362" t="s">
        <v>1182</v>
      </c>
      <c r="I362" t="s">
        <v>606</v>
      </c>
      <c r="J362" t="s">
        <v>4054</v>
      </c>
      <c r="L362" t="s">
        <v>606</v>
      </c>
      <c r="M362" t="s">
        <v>4914</v>
      </c>
    </row>
    <row r="363" spans="6:13" x14ac:dyDescent="0.25">
      <c r="F363" t="s">
        <v>41</v>
      </c>
      <c r="G363" t="s">
        <v>1633</v>
      </c>
      <c r="I363" t="s">
        <v>357</v>
      </c>
      <c r="J363" t="s">
        <v>4239</v>
      </c>
      <c r="L363" t="s">
        <v>332</v>
      </c>
      <c r="M363" t="s">
        <v>6338</v>
      </c>
    </row>
    <row r="364" spans="6:13" x14ac:dyDescent="0.25">
      <c r="F364" t="s">
        <v>330</v>
      </c>
      <c r="G364" t="s">
        <v>1023</v>
      </c>
      <c r="I364" t="s">
        <v>330</v>
      </c>
      <c r="J364" t="s">
        <v>2865</v>
      </c>
      <c r="L364" t="s">
        <v>332</v>
      </c>
      <c r="M364" t="s">
        <v>7025</v>
      </c>
    </row>
    <row r="365" spans="6:13" x14ac:dyDescent="0.25">
      <c r="F365" t="s">
        <v>7195</v>
      </c>
      <c r="G365" t="s">
        <v>1180</v>
      </c>
      <c r="I365" t="s">
        <v>1911</v>
      </c>
      <c r="J365" t="s">
        <v>1912</v>
      </c>
      <c r="L365" t="s">
        <v>5514</v>
      </c>
      <c r="M365" t="s">
        <v>5805</v>
      </c>
    </row>
    <row r="366" spans="6:13" x14ac:dyDescent="0.25">
      <c r="F366" t="s">
        <v>328</v>
      </c>
      <c r="G366" t="s">
        <v>880</v>
      </c>
      <c r="I366" t="s">
        <v>570</v>
      </c>
      <c r="J366" t="s">
        <v>2417</v>
      </c>
      <c r="L366" t="s">
        <v>332</v>
      </c>
      <c r="M366" t="s">
        <v>5670</v>
      </c>
    </row>
    <row r="367" spans="6:13" x14ac:dyDescent="0.25">
      <c r="F367" t="s">
        <v>694</v>
      </c>
      <c r="G367" t="s">
        <v>931</v>
      </c>
      <c r="I367" t="s">
        <v>3113</v>
      </c>
      <c r="J367" t="s">
        <v>7260</v>
      </c>
      <c r="L367" t="s">
        <v>6935</v>
      </c>
      <c r="M367" t="s">
        <v>6936</v>
      </c>
    </row>
    <row r="368" spans="6:13" x14ac:dyDescent="0.25">
      <c r="F368" t="s">
        <v>129</v>
      </c>
      <c r="G368" t="s">
        <v>1462</v>
      </c>
      <c r="I368" t="s">
        <v>2770</v>
      </c>
      <c r="J368" t="s">
        <v>2771</v>
      </c>
      <c r="L368" t="s">
        <v>328</v>
      </c>
      <c r="M368" t="s">
        <v>6396</v>
      </c>
    </row>
    <row r="369" spans="6:13" x14ac:dyDescent="0.25">
      <c r="F369" t="s">
        <v>730</v>
      </c>
      <c r="G369" t="s">
        <v>1071</v>
      </c>
      <c r="I369" t="s">
        <v>328</v>
      </c>
      <c r="J369" t="s">
        <v>3370</v>
      </c>
      <c r="L369" t="s">
        <v>5205</v>
      </c>
      <c r="M369" t="s">
        <v>6123</v>
      </c>
    </row>
    <row r="370" spans="6:13" x14ac:dyDescent="0.25">
      <c r="F370" t="s">
        <v>330</v>
      </c>
      <c r="G370" t="s">
        <v>1395</v>
      </c>
      <c r="I370" t="s">
        <v>330</v>
      </c>
      <c r="J370" t="s">
        <v>4375</v>
      </c>
      <c r="L370" t="s">
        <v>5940</v>
      </c>
      <c r="M370" t="s">
        <v>5964</v>
      </c>
    </row>
    <row r="371" spans="6:13" x14ac:dyDescent="0.25">
      <c r="F371" t="s">
        <v>54</v>
      </c>
      <c r="G371" t="s">
        <v>1555</v>
      </c>
      <c r="I371" t="s">
        <v>267</v>
      </c>
      <c r="J371" t="s">
        <v>7257</v>
      </c>
      <c r="L371" t="s">
        <v>332</v>
      </c>
      <c r="M371" t="s">
        <v>6807</v>
      </c>
    </row>
    <row r="372" spans="6:13" x14ac:dyDescent="0.25">
      <c r="F372" t="s">
        <v>330</v>
      </c>
      <c r="G372" t="s">
        <v>1557</v>
      </c>
      <c r="I372" t="s">
        <v>268</v>
      </c>
      <c r="J372" t="s">
        <v>2408</v>
      </c>
      <c r="L372" t="s">
        <v>330</v>
      </c>
      <c r="M372" t="s">
        <v>6405</v>
      </c>
    </row>
    <row r="373" spans="6:13" x14ac:dyDescent="0.25">
      <c r="F373" t="s">
        <v>812</v>
      </c>
      <c r="G373" t="s">
        <v>1466</v>
      </c>
      <c r="I373" t="s">
        <v>2497</v>
      </c>
      <c r="J373" t="s">
        <v>3933</v>
      </c>
      <c r="L373" t="s">
        <v>414</v>
      </c>
      <c r="M373" t="s">
        <v>6609</v>
      </c>
    </row>
    <row r="374" spans="6:13" x14ac:dyDescent="0.25">
      <c r="F374" t="s">
        <v>144</v>
      </c>
      <c r="G374" t="s">
        <v>1290</v>
      </c>
      <c r="I374" t="s">
        <v>268</v>
      </c>
      <c r="J374" t="s">
        <v>3679</v>
      </c>
      <c r="L374" t="s">
        <v>5514</v>
      </c>
      <c r="M374" t="s">
        <v>6688</v>
      </c>
    </row>
    <row r="375" spans="6:13" x14ac:dyDescent="0.25">
      <c r="F375" t="s">
        <v>41</v>
      </c>
      <c r="G375" t="s">
        <v>1340</v>
      </c>
      <c r="I375" t="s">
        <v>2169</v>
      </c>
      <c r="J375" t="s">
        <v>2170</v>
      </c>
      <c r="L375" t="s">
        <v>25</v>
      </c>
      <c r="M375" t="s">
        <v>5249</v>
      </c>
    </row>
    <row r="376" spans="6:13" x14ac:dyDescent="0.25">
      <c r="F376" t="s">
        <v>41</v>
      </c>
      <c r="G376" t="s">
        <v>914</v>
      </c>
      <c r="I376" t="s">
        <v>416</v>
      </c>
      <c r="J376" t="s">
        <v>4085</v>
      </c>
      <c r="L376" t="s">
        <v>330</v>
      </c>
      <c r="M376" t="s">
        <v>5591</v>
      </c>
    </row>
    <row r="377" spans="6:13" x14ac:dyDescent="0.25">
      <c r="F377" t="s">
        <v>41</v>
      </c>
      <c r="G377" t="s">
        <v>865</v>
      </c>
      <c r="I377" t="s">
        <v>570</v>
      </c>
      <c r="J377" t="s">
        <v>1826</v>
      </c>
      <c r="L377" t="s">
        <v>5554</v>
      </c>
      <c r="M377" t="s">
        <v>6559</v>
      </c>
    </row>
    <row r="378" spans="6:13" x14ac:dyDescent="0.25">
      <c r="F378" t="s">
        <v>41</v>
      </c>
      <c r="G378" t="s">
        <v>856</v>
      </c>
      <c r="I378" t="s">
        <v>2585</v>
      </c>
      <c r="J378" t="s">
        <v>2586</v>
      </c>
      <c r="L378" t="s">
        <v>332</v>
      </c>
      <c r="M378" t="s">
        <v>5150</v>
      </c>
    </row>
    <row r="379" spans="6:13" x14ac:dyDescent="0.25">
      <c r="F379" t="s">
        <v>585</v>
      </c>
      <c r="G379" t="s">
        <v>1007</v>
      </c>
      <c r="I379" t="s">
        <v>4113</v>
      </c>
      <c r="J379" t="s">
        <v>4392</v>
      </c>
      <c r="L379" t="s">
        <v>414</v>
      </c>
      <c r="M379" t="s">
        <v>7127</v>
      </c>
    </row>
    <row r="380" spans="6:13" x14ac:dyDescent="0.25">
      <c r="F380" t="s">
        <v>420</v>
      </c>
      <c r="G380" t="s">
        <v>1514</v>
      </c>
      <c r="I380" t="s">
        <v>2883</v>
      </c>
      <c r="J380" t="s">
        <v>2884</v>
      </c>
      <c r="L380" t="s">
        <v>41</v>
      </c>
      <c r="M380" t="s">
        <v>7058</v>
      </c>
    </row>
    <row r="381" spans="6:13" x14ac:dyDescent="0.25">
      <c r="F381" t="s">
        <v>420</v>
      </c>
      <c r="G381" t="s">
        <v>1353</v>
      </c>
      <c r="I381" t="s">
        <v>1840</v>
      </c>
      <c r="J381" t="s">
        <v>3302</v>
      </c>
      <c r="L381" t="s">
        <v>330</v>
      </c>
      <c r="M381" t="s">
        <v>4908</v>
      </c>
    </row>
    <row r="382" spans="6:13" x14ac:dyDescent="0.25">
      <c r="F382" t="s">
        <v>328</v>
      </c>
      <c r="G382" t="s">
        <v>883</v>
      </c>
      <c r="I382" t="s">
        <v>41</v>
      </c>
      <c r="J382" t="s">
        <v>2409</v>
      </c>
      <c r="L382" t="s">
        <v>420</v>
      </c>
      <c r="M382" t="s">
        <v>6742</v>
      </c>
    </row>
    <row r="383" spans="6:13" x14ac:dyDescent="0.25">
      <c r="F383" t="s">
        <v>675</v>
      </c>
      <c r="G383" t="s">
        <v>855</v>
      </c>
      <c r="I383" t="s">
        <v>3311</v>
      </c>
      <c r="J383" t="s">
        <v>3312</v>
      </c>
      <c r="L383" t="s">
        <v>414</v>
      </c>
      <c r="M383" t="s">
        <v>6832</v>
      </c>
    </row>
    <row r="384" spans="6:13" x14ac:dyDescent="0.25">
      <c r="F384" t="s">
        <v>603</v>
      </c>
      <c r="G384" t="s">
        <v>1042</v>
      </c>
      <c r="I384" t="s">
        <v>420</v>
      </c>
      <c r="J384" t="s">
        <v>3635</v>
      </c>
      <c r="L384" t="s">
        <v>1778</v>
      </c>
      <c r="M384" t="s">
        <v>5584</v>
      </c>
    </row>
    <row r="385" spans="6:13" x14ac:dyDescent="0.25">
      <c r="F385" t="s">
        <v>724</v>
      </c>
      <c r="G385" t="s">
        <v>1047</v>
      </c>
      <c r="I385" t="s">
        <v>301</v>
      </c>
      <c r="J385" t="s">
        <v>4056</v>
      </c>
      <c r="L385" t="s">
        <v>326</v>
      </c>
      <c r="M385" t="s">
        <v>6973</v>
      </c>
    </row>
    <row r="386" spans="6:13" x14ac:dyDescent="0.25">
      <c r="F386" t="s">
        <v>330</v>
      </c>
      <c r="G386" t="s">
        <v>1414</v>
      </c>
      <c r="I386" t="s">
        <v>41</v>
      </c>
      <c r="J386" t="s">
        <v>3723</v>
      </c>
      <c r="L386" t="s">
        <v>6447</v>
      </c>
      <c r="M386" t="s">
        <v>6448</v>
      </c>
    </row>
    <row r="387" spans="6:13" x14ac:dyDescent="0.25">
      <c r="F387" t="s">
        <v>683</v>
      </c>
      <c r="G387" t="s">
        <v>7220</v>
      </c>
      <c r="I387" t="s">
        <v>420</v>
      </c>
      <c r="J387" t="s">
        <v>2707</v>
      </c>
      <c r="L387" t="s">
        <v>6047</v>
      </c>
      <c r="M387" t="s">
        <v>6048</v>
      </c>
    </row>
    <row r="388" spans="6:13" x14ac:dyDescent="0.25">
      <c r="F388" t="s">
        <v>375</v>
      </c>
      <c r="G388" t="s">
        <v>959</v>
      </c>
      <c r="I388" t="s">
        <v>4360</v>
      </c>
      <c r="J388" t="s">
        <v>7284</v>
      </c>
      <c r="L388" t="s">
        <v>330</v>
      </c>
      <c r="M388" t="s">
        <v>5337</v>
      </c>
    </row>
    <row r="389" spans="6:13" x14ac:dyDescent="0.25">
      <c r="F389" t="s">
        <v>743</v>
      </c>
      <c r="G389" t="s">
        <v>1135</v>
      </c>
      <c r="I389" t="s">
        <v>301</v>
      </c>
      <c r="J389" t="s">
        <v>2777</v>
      </c>
      <c r="L389" t="s">
        <v>490</v>
      </c>
      <c r="M389" t="s">
        <v>6318</v>
      </c>
    </row>
    <row r="390" spans="6:13" x14ac:dyDescent="0.25">
      <c r="F390" t="s">
        <v>820</v>
      </c>
      <c r="G390" t="s">
        <v>1500</v>
      </c>
      <c r="I390" t="s">
        <v>606</v>
      </c>
      <c r="J390" t="s">
        <v>2515</v>
      </c>
      <c r="L390" t="s">
        <v>6087</v>
      </c>
      <c r="M390" t="s">
        <v>6088</v>
      </c>
    </row>
    <row r="391" spans="6:13" x14ac:dyDescent="0.25">
      <c r="F391" t="s">
        <v>598</v>
      </c>
      <c r="G391" t="s">
        <v>1221</v>
      </c>
      <c r="I391" t="s">
        <v>330</v>
      </c>
      <c r="J391" t="s">
        <v>4358</v>
      </c>
      <c r="L391" t="s">
        <v>420</v>
      </c>
      <c r="M391" t="s">
        <v>5434</v>
      </c>
    </row>
    <row r="392" spans="6:13" x14ac:dyDescent="0.25">
      <c r="F392" t="s">
        <v>598</v>
      </c>
      <c r="G392" t="s">
        <v>1423</v>
      </c>
      <c r="I392" t="s">
        <v>3093</v>
      </c>
      <c r="J392" t="s">
        <v>3094</v>
      </c>
      <c r="L392" t="s">
        <v>6850</v>
      </c>
      <c r="M392" t="s">
        <v>6851</v>
      </c>
    </row>
    <row r="393" spans="6:13" x14ac:dyDescent="0.25">
      <c r="F393" t="s">
        <v>601</v>
      </c>
      <c r="G393" t="s">
        <v>999</v>
      </c>
      <c r="I393" t="s">
        <v>3950</v>
      </c>
      <c r="J393" t="s">
        <v>3951</v>
      </c>
      <c r="L393" t="s">
        <v>332</v>
      </c>
      <c r="M393" t="s">
        <v>5335</v>
      </c>
    </row>
    <row r="394" spans="6:13" x14ac:dyDescent="0.25">
      <c r="F394" t="s">
        <v>272</v>
      </c>
      <c r="G394" t="s">
        <v>1490</v>
      </c>
      <c r="I394" t="s">
        <v>328</v>
      </c>
      <c r="J394" t="s">
        <v>4291</v>
      </c>
      <c r="L394" t="s">
        <v>6153</v>
      </c>
      <c r="M394" t="s">
        <v>6154</v>
      </c>
    </row>
    <row r="395" spans="6:13" x14ac:dyDescent="0.25">
      <c r="F395" t="s">
        <v>420</v>
      </c>
      <c r="G395" t="s">
        <v>1254</v>
      </c>
      <c r="I395" t="s">
        <v>420</v>
      </c>
      <c r="J395" t="s">
        <v>3262</v>
      </c>
      <c r="L395" t="s">
        <v>332</v>
      </c>
      <c r="M395" t="s">
        <v>7184</v>
      </c>
    </row>
    <row r="396" spans="6:13" x14ac:dyDescent="0.25">
      <c r="F396" t="s">
        <v>731</v>
      </c>
      <c r="G396" t="s">
        <v>7222</v>
      </c>
      <c r="I396" t="s">
        <v>267</v>
      </c>
      <c r="J396" t="s">
        <v>2258</v>
      </c>
      <c r="L396" t="s">
        <v>414</v>
      </c>
      <c r="M396" t="s">
        <v>6582</v>
      </c>
    </row>
    <row r="397" spans="6:13" x14ac:dyDescent="0.25">
      <c r="F397" t="s">
        <v>304</v>
      </c>
      <c r="G397" t="s">
        <v>1316</v>
      </c>
      <c r="I397" t="s">
        <v>4826</v>
      </c>
      <c r="J397" t="s">
        <v>4827</v>
      </c>
      <c r="L397" t="s">
        <v>5374</v>
      </c>
      <c r="M397" t="s">
        <v>5375</v>
      </c>
    </row>
    <row r="398" spans="6:13" x14ac:dyDescent="0.25">
      <c r="F398" t="s">
        <v>7195</v>
      </c>
      <c r="G398" t="s">
        <v>873</v>
      </c>
      <c r="I398" t="s">
        <v>2109</v>
      </c>
      <c r="J398" t="s">
        <v>2110</v>
      </c>
      <c r="L398" t="s">
        <v>332</v>
      </c>
      <c r="M398" t="s">
        <v>6346</v>
      </c>
    </row>
    <row r="399" spans="6:13" x14ac:dyDescent="0.25">
      <c r="F399" t="s">
        <v>271</v>
      </c>
      <c r="G399" t="s">
        <v>913</v>
      </c>
      <c r="I399" t="s">
        <v>420</v>
      </c>
      <c r="J399" t="s">
        <v>1832</v>
      </c>
      <c r="L399" t="s">
        <v>330</v>
      </c>
      <c r="M399" t="s">
        <v>6151</v>
      </c>
    </row>
    <row r="400" spans="6:13" x14ac:dyDescent="0.25">
      <c r="F400" t="s">
        <v>41</v>
      </c>
      <c r="G400" t="s">
        <v>1431</v>
      </c>
      <c r="I400" t="s">
        <v>420</v>
      </c>
      <c r="J400" t="s">
        <v>3682</v>
      </c>
      <c r="L400" t="s">
        <v>471</v>
      </c>
      <c r="M400" t="s">
        <v>5848</v>
      </c>
    </row>
    <row r="401" spans="6:13" x14ac:dyDescent="0.25">
      <c r="F401" t="s">
        <v>719</v>
      </c>
      <c r="G401" t="s">
        <v>1032</v>
      </c>
      <c r="I401" t="s">
        <v>2346</v>
      </c>
      <c r="J401" t="s">
        <v>2347</v>
      </c>
      <c r="L401" t="s">
        <v>606</v>
      </c>
      <c r="M401" t="s">
        <v>5431</v>
      </c>
    </row>
    <row r="402" spans="6:13" x14ac:dyDescent="0.25">
      <c r="F402" t="s">
        <v>768</v>
      </c>
      <c r="G402" t="s">
        <v>1259</v>
      </c>
      <c r="I402" t="s">
        <v>310</v>
      </c>
      <c r="J402" t="s">
        <v>4469</v>
      </c>
      <c r="L402" t="s">
        <v>4886</v>
      </c>
      <c r="M402" t="s">
        <v>4887</v>
      </c>
    </row>
    <row r="403" spans="6:13" x14ac:dyDescent="0.25">
      <c r="F403" t="s">
        <v>751</v>
      </c>
      <c r="G403" t="s">
        <v>1549</v>
      </c>
      <c r="I403" t="s">
        <v>414</v>
      </c>
      <c r="J403" t="s">
        <v>2380</v>
      </c>
      <c r="L403" t="s">
        <v>330</v>
      </c>
      <c r="M403" t="s">
        <v>6934</v>
      </c>
    </row>
    <row r="404" spans="6:13" x14ac:dyDescent="0.25">
      <c r="F404" t="s">
        <v>606</v>
      </c>
      <c r="G404" t="s">
        <v>877</v>
      </c>
      <c r="I404" t="s">
        <v>606</v>
      </c>
      <c r="J404" t="s">
        <v>4317</v>
      </c>
      <c r="L404" t="s">
        <v>129</v>
      </c>
      <c r="M404" t="s">
        <v>5511</v>
      </c>
    </row>
    <row r="405" spans="6:13" x14ac:dyDescent="0.25">
      <c r="F405" t="s">
        <v>41</v>
      </c>
      <c r="G405" t="s">
        <v>948</v>
      </c>
      <c r="I405" t="s">
        <v>97</v>
      </c>
      <c r="J405" t="s">
        <v>3617</v>
      </c>
      <c r="L405" t="s">
        <v>5750</v>
      </c>
      <c r="M405" t="s">
        <v>5751</v>
      </c>
    </row>
    <row r="406" spans="6:13" x14ac:dyDescent="0.25">
      <c r="F406" t="s">
        <v>768</v>
      </c>
      <c r="G406" t="s">
        <v>1264</v>
      </c>
      <c r="I406" t="s">
        <v>4079</v>
      </c>
      <c r="J406" t="s">
        <v>4080</v>
      </c>
      <c r="L406" t="s">
        <v>6407</v>
      </c>
      <c r="M406" t="s">
        <v>6408</v>
      </c>
    </row>
    <row r="407" spans="6:13" x14ac:dyDescent="0.25">
      <c r="F407" t="s">
        <v>751</v>
      </c>
      <c r="G407" t="s">
        <v>1310</v>
      </c>
      <c r="I407" t="s">
        <v>267</v>
      </c>
      <c r="J407" t="s">
        <v>4280</v>
      </c>
      <c r="L407" t="s">
        <v>41</v>
      </c>
      <c r="M407" t="s">
        <v>6010</v>
      </c>
    </row>
    <row r="408" spans="6:13" x14ac:dyDescent="0.25">
      <c r="F408" t="s">
        <v>41</v>
      </c>
      <c r="G408" t="s">
        <v>1534</v>
      </c>
      <c r="I408" t="s">
        <v>2294</v>
      </c>
      <c r="J408" t="s">
        <v>2295</v>
      </c>
      <c r="L408" t="s">
        <v>332</v>
      </c>
      <c r="M408" t="s">
        <v>5323</v>
      </c>
    </row>
    <row r="409" spans="6:13" x14ac:dyDescent="0.25">
      <c r="F409" t="s">
        <v>768</v>
      </c>
      <c r="G409" t="s">
        <v>1504</v>
      </c>
      <c r="I409" t="s">
        <v>2296</v>
      </c>
      <c r="J409" t="s">
        <v>2297</v>
      </c>
      <c r="L409" t="s">
        <v>332</v>
      </c>
      <c r="M409" t="s">
        <v>6736</v>
      </c>
    </row>
    <row r="410" spans="6:13" x14ac:dyDescent="0.25">
      <c r="F410" t="s">
        <v>751</v>
      </c>
      <c r="G410" t="s">
        <v>1376</v>
      </c>
      <c r="I410" t="s">
        <v>330</v>
      </c>
      <c r="J410" t="s">
        <v>2426</v>
      </c>
      <c r="L410" t="s">
        <v>330</v>
      </c>
      <c r="M410" t="s">
        <v>7098</v>
      </c>
    </row>
    <row r="411" spans="6:13" x14ac:dyDescent="0.25">
      <c r="F411" t="s">
        <v>740</v>
      </c>
      <c r="G411" t="s">
        <v>1352</v>
      </c>
      <c r="I411" t="s">
        <v>330</v>
      </c>
      <c r="J411" t="s">
        <v>4523</v>
      </c>
      <c r="L411" t="s">
        <v>330</v>
      </c>
      <c r="M411" t="s">
        <v>6975</v>
      </c>
    </row>
    <row r="412" spans="6:13" x14ac:dyDescent="0.25">
      <c r="F412" t="s">
        <v>144</v>
      </c>
      <c r="G412" t="s">
        <v>1114</v>
      </c>
      <c r="I412" t="s">
        <v>3442</v>
      </c>
      <c r="J412" t="s">
        <v>3443</v>
      </c>
      <c r="L412" t="s">
        <v>6207</v>
      </c>
      <c r="M412" t="s">
        <v>6208</v>
      </c>
    </row>
    <row r="413" spans="6:13" x14ac:dyDescent="0.25">
      <c r="F413" t="s">
        <v>41</v>
      </c>
      <c r="G413" t="s">
        <v>1285</v>
      </c>
      <c r="I413" t="s">
        <v>357</v>
      </c>
      <c r="J413" t="s">
        <v>4234</v>
      </c>
      <c r="L413" t="s">
        <v>129</v>
      </c>
      <c r="M413" t="s">
        <v>6248</v>
      </c>
    </row>
    <row r="414" spans="6:13" x14ac:dyDescent="0.25">
      <c r="F414" t="s">
        <v>740</v>
      </c>
      <c r="G414" t="s">
        <v>1124</v>
      </c>
      <c r="I414" t="s">
        <v>608</v>
      </c>
      <c r="J414" t="s">
        <v>4724</v>
      </c>
      <c r="L414" t="s">
        <v>332</v>
      </c>
      <c r="M414" t="s">
        <v>6722</v>
      </c>
    </row>
    <row r="415" spans="6:13" x14ac:dyDescent="0.25">
      <c r="F415" t="s">
        <v>781</v>
      </c>
      <c r="G415" t="s">
        <v>1336</v>
      </c>
      <c r="I415" t="s">
        <v>97</v>
      </c>
      <c r="J415" t="s">
        <v>2809</v>
      </c>
      <c r="L415" t="s">
        <v>414</v>
      </c>
      <c r="M415" t="s">
        <v>6339</v>
      </c>
    </row>
    <row r="416" spans="6:13" x14ac:dyDescent="0.25">
      <c r="F416" t="s">
        <v>751</v>
      </c>
      <c r="G416" t="s">
        <v>1167</v>
      </c>
      <c r="I416" t="s">
        <v>2147</v>
      </c>
      <c r="J416" t="s">
        <v>2148</v>
      </c>
      <c r="L416" t="s">
        <v>332</v>
      </c>
      <c r="M416" t="s">
        <v>6026</v>
      </c>
    </row>
    <row r="417" spans="6:13" x14ac:dyDescent="0.25">
      <c r="F417" t="s">
        <v>751</v>
      </c>
      <c r="G417" t="s">
        <v>1444</v>
      </c>
      <c r="I417" t="s">
        <v>357</v>
      </c>
      <c r="J417" t="s">
        <v>2284</v>
      </c>
      <c r="L417" t="s">
        <v>330</v>
      </c>
      <c r="M417" t="s">
        <v>5760</v>
      </c>
    </row>
    <row r="418" spans="6:13" x14ac:dyDescent="0.25">
      <c r="F418" t="s">
        <v>41</v>
      </c>
      <c r="G418" t="s">
        <v>930</v>
      </c>
      <c r="I418" t="s">
        <v>310</v>
      </c>
      <c r="J418" t="s">
        <v>2570</v>
      </c>
      <c r="L418" t="s">
        <v>606</v>
      </c>
      <c r="M418" t="s">
        <v>5077</v>
      </c>
    </row>
    <row r="419" spans="6:13" x14ac:dyDescent="0.25">
      <c r="F419" t="s">
        <v>691</v>
      </c>
      <c r="G419" t="s">
        <v>921</v>
      </c>
      <c r="I419" t="s">
        <v>3909</v>
      </c>
      <c r="J419" t="s">
        <v>3910</v>
      </c>
      <c r="L419" t="s">
        <v>330</v>
      </c>
      <c r="M419" t="s">
        <v>6806</v>
      </c>
    </row>
    <row r="420" spans="6:13" x14ac:dyDescent="0.25">
      <c r="F420" t="s">
        <v>598</v>
      </c>
      <c r="G420" t="s">
        <v>1283</v>
      </c>
      <c r="I420" t="s">
        <v>328</v>
      </c>
      <c r="J420" t="s">
        <v>3226</v>
      </c>
      <c r="L420" t="s">
        <v>471</v>
      </c>
      <c r="M420" t="s">
        <v>6721</v>
      </c>
    </row>
    <row r="421" spans="6:13" x14ac:dyDescent="0.25">
      <c r="F421" t="s">
        <v>598</v>
      </c>
      <c r="G421" t="s">
        <v>1187</v>
      </c>
      <c r="I421" t="s">
        <v>448</v>
      </c>
      <c r="J421" t="s">
        <v>2789</v>
      </c>
      <c r="L421" t="s">
        <v>487</v>
      </c>
      <c r="M421" t="s">
        <v>6761</v>
      </c>
    </row>
    <row r="422" spans="6:13" x14ac:dyDescent="0.25">
      <c r="F422" t="s">
        <v>375</v>
      </c>
      <c r="G422" t="s">
        <v>1508</v>
      </c>
      <c r="I422" t="s">
        <v>268</v>
      </c>
      <c r="J422" t="s">
        <v>4659</v>
      </c>
      <c r="L422" t="s">
        <v>330</v>
      </c>
      <c r="M422" t="s">
        <v>5709</v>
      </c>
    </row>
    <row r="423" spans="6:13" x14ac:dyDescent="0.25">
      <c r="F423" t="s">
        <v>784</v>
      </c>
      <c r="G423" t="s">
        <v>1346</v>
      </c>
      <c r="I423" t="s">
        <v>3923</v>
      </c>
      <c r="J423" t="s">
        <v>3924</v>
      </c>
      <c r="L423" t="s">
        <v>414</v>
      </c>
      <c r="M423" t="s">
        <v>6131</v>
      </c>
    </row>
    <row r="424" spans="6:13" x14ac:dyDescent="0.25">
      <c r="F424" t="s">
        <v>102</v>
      </c>
      <c r="G424" t="s">
        <v>1168</v>
      </c>
      <c r="I424" t="s">
        <v>448</v>
      </c>
      <c r="J424" t="s">
        <v>3319</v>
      </c>
      <c r="L424" t="s">
        <v>330</v>
      </c>
      <c r="M424" t="s">
        <v>5622</v>
      </c>
    </row>
    <row r="425" spans="6:13" x14ac:dyDescent="0.25">
      <c r="F425" t="s">
        <v>598</v>
      </c>
      <c r="G425" t="s">
        <v>1141</v>
      </c>
      <c r="I425" t="s">
        <v>2300</v>
      </c>
      <c r="J425" t="s">
        <v>3899</v>
      </c>
      <c r="L425" t="s">
        <v>41</v>
      </c>
      <c r="M425" t="s">
        <v>6645</v>
      </c>
    </row>
    <row r="426" spans="6:13" x14ac:dyDescent="0.25">
      <c r="F426" t="s">
        <v>603</v>
      </c>
      <c r="G426" t="s">
        <v>1171</v>
      </c>
      <c r="I426" t="s">
        <v>1687</v>
      </c>
      <c r="J426" t="s">
        <v>4676</v>
      </c>
      <c r="L426" t="s">
        <v>332</v>
      </c>
      <c r="M426" t="s">
        <v>5553</v>
      </c>
    </row>
    <row r="427" spans="6:13" x14ac:dyDescent="0.25">
      <c r="F427" t="s">
        <v>777</v>
      </c>
      <c r="G427" t="s">
        <v>1319</v>
      </c>
      <c r="I427" t="s">
        <v>448</v>
      </c>
      <c r="J427" t="s">
        <v>3763</v>
      </c>
      <c r="L427" t="s">
        <v>332</v>
      </c>
      <c r="M427" t="s">
        <v>5546</v>
      </c>
    </row>
    <row r="428" spans="6:13" x14ac:dyDescent="0.25">
      <c r="F428" t="s">
        <v>598</v>
      </c>
      <c r="G428" t="s">
        <v>974</v>
      </c>
      <c r="I428" t="s">
        <v>4644</v>
      </c>
      <c r="J428" t="s">
        <v>4645</v>
      </c>
      <c r="L428" t="s">
        <v>5146</v>
      </c>
      <c r="M428" t="s">
        <v>5147</v>
      </c>
    </row>
    <row r="429" spans="6:13" x14ac:dyDescent="0.25">
      <c r="F429" t="s">
        <v>745</v>
      </c>
      <c r="G429" t="s">
        <v>1307</v>
      </c>
      <c r="I429" t="s">
        <v>2899</v>
      </c>
      <c r="J429" t="s">
        <v>2900</v>
      </c>
      <c r="L429" t="s">
        <v>5795</v>
      </c>
      <c r="M429" t="s">
        <v>5796</v>
      </c>
    </row>
    <row r="430" spans="6:13" x14ac:dyDescent="0.25">
      <c r="F430" t="s">
        <v>7195</v>
      </c>
      <c r="G430" t="s">
        <v>887</v>
      </c>
      <c r="I430" t="s">
        <v>330</v>
      </c>
      <c r="J430" t="s">
        <v>4409</v>
      </c>
      <c r="L430" t="s">
        <v>420</v>
      </c>
      <c r="M430" t="s">
        <v>6959</v>
      </c>
    </row>
    <row r="431" spans="6:13" x14ac:dyDescent="0.25">
      <c r="F431" t="s">
        <v>41</v>
      </c>
      <c r="G431" t="s">
        <v>1425</v>
      </c>
      <c r="I431" t="s">
        <v>268</v>
      </c>
      <c r="J431" t="s">
        <v>4701</v>
      </c>
      <c r="L431" t="s">
        <v>332</v>
      </c>
      <c r="M431" t="s">
        <v>5794</v>
      </c>
    </row>
    <row r="432" spans="6:13" x14ac:dyDescent="0.25">
      <c r="F432" t="s">
        <v>606</v>
      </c>
      <c r="G432" t="s">
        <v>1173</v>
      </c>
      <c r="I432" t="s">
        <v>414</v>
      </c>
      <c r="J432" t="s">
        <v>3625</v>
      </c>
      <c r="L432" t="s">
        <v>695</v>
      </c>
      <c r="M432" t="s">
        <v>6943</v>
      </c>
    </row>
    <row r="433" spans="6:13" x14ac:dyDescent="0.25">
      <c r="F433" t="s">
        <v>680</v>
      </c>
      <c r="G433" t="s">
        <v>872</v>
      </c>
      <c r="I433" t="s">
        <v>267</v>
      </c>
      <c r="J433" t="s">
        <v>3687</v>
      </c>
      <c r="L433" t="s">
        <v>330</v>
      </c>
      <c r="M433" t="s">
        <v>6427</v>
      </c>
    </row>
    <row r="434" spans="6:13" x14ac:dyDescent="0.25">
      <c r="F434" t="s">
        <v>721</v>
      </c>
      <c r="G434" t="s">
        <v>1035</v>
      </c>
      <c r="I434" t="s">
        <v>267</v>
      </c>
      <c r="J434" t="s">
        <v>1856</v>
      </c>
      <c r="L434" t="s">
        <v>5549</v>
      </c>
      <c r="M434" t="s">
        <v>5550</v>
      </c>
    </row>
    <row r="435" spans="6:13" x14ac:dyDescent="0.25">
      <c r="F435" t="s">
        <v>598</v>
      </c>
      <c r="G435" t="s">
        <v>1172</v>
      </c>
      <c r="I435" t="s">
        <v>51</v>
      </c>
      <c r="J435" t="s">
        <v>1671</v>
      </c>
      <c r="L435" t="s">
        <v>330</v>
      </c>
      <c r="M435" t="s">
        <v>6430</v>
      </c>
    </row>
    <row r="436" spans="6:13" x14ac:dyDescent="0.25">
      <c r="F436" t="s">
        <v>102</v>
      </c>
      <c r="G436" t="s">
        <v>1070</v>
      </c>
      <c r="I436" t="s">
        <v>603</v>
      </c>
      <c r="J436" t="s">
        <v>4651</v>
      </c>
      <c r="L436" t="s">
        <v>129</v>
      </c>
      <c r="M436" t="s">
        <v>5368</v>
      </c>
    </row>
    <row r="437" spans="6:13" x14ac:dyDescent="0.25">
      <c r="F437" t="s">
        <v>44</v>
      </c>
      <c r="G437" t="s">
        <v>1149</v>
      </c>
      <c r="I437" t="s">
        <v>427</v>
      </c>
      <c r="J437" t="s">
        <v>4474</v>
      </c>
      <c r="L437" t="s">
        <v>5205</v>
      </c>
      <c r="M437" t="s">
        <v>7119</v>
      </c>
    </row>
    <row r="438" spans="6:13" x14ac:dyDescent="0.25">
      <c r="F438" t="s">
        <v>512</v>
      </c>
      <c r="G438" t="s">
        <v>1409</v>
      </c>
      <c r="I438" t="s">
        <v>98</v>
      </c>
      <c r="J438" t="s">
        <v>2085</v>
      </c>
      <c r="L438" t="s">
        <v>5514</v>
      </c>
      <c r="M438" t="s">
        <v>6005</v>
      </c>
    </row>
    <row r="439" spans="6:13" x14ac:dyDescent="0.25">
      <c r="F439" t="s">
        <v>701</v>
      </c>
      <c r="G439" t="s">
        <v>951</v>
      </c>
      <c r="I439" t="s">
        <v>328</v>
      </c>
      <c r="J439" t="s">
        <v>2568</v>
      </c>
      <c r="L439" t="s">
        <v>330</v>
      </c>
      <c r="M439" t="s">
        <v>6922</v>
      </c>
    </row>
    <row r="440" spans="6:13" x14ac:dyDescent="0.25">
      <c r="F440" t="s">
        <v>44</v>
      </c>
      <c r="G440" t="s">
        <v>1569</v>
      </c>
      <c r="I440" t="s">
        <v>267</v>
      </c>
      <c r="J440" t="s">
        <v>2681</v>
      </c>
      <c r="L440" t="s">
        <v>695</v>
      </c>
      <c r="M440" t="s">
        <v>5789</v>
      </c>
    </row>
    <row r="441" spans="6:13" x14ac:dyDescent="0.25">
      <c r="F441" t="s">
        <v>41</v>
      </c>
      <c r="G441" t="s">
        <v>1036</v>
      </c>
      <c r="I441" t="s">
        <v>268</v>
      </c>
      <c r="J441" t="s">
        <v>2530</v>
      </c>
      <c r="L441" t="s">
        <v>414</v>
      </c>
      <c r="M441" t="s">
        <v>6266</v>
      </c>
    </row>
    <row r="442" spans="6:13" x14ac:dyDescent="0.25">
      <c r="F442" t="s">
        <v>41</v>
      </c>
      <c r="G442" t="s">
        <v>1501</v>
      </c>
      <c r="I442" t="s">
        <v>357</v>
      </c>
      <c r="J442" t="s">
        <v>2049</v>
      </c>
      <c r="L442" t="s">
        <v>304</v>
      </c>
      <c r="M442" t="s">
        <v>6820</v>
      </c>
    </row>
    <row r="443" spans="6:13" x14ac:dyDescent="0.25">
      <c r="F443" t="s">
        <v>598</v>
      </c>
      <c r="G443" t="s">
        <v>1483</v>
      </c>
      <c r="I443" t="s">
        <v>1687</v>
      </c>
      <c r="J443" t="s">
        <v>3235</v>
      </c>
      <c r="L443" t="s">
        <v>330</v>
      </c>
      <c r="M443" t="s">
        <v>5050</v>
      </c>
    </row>
    <row r="444" spans="6:13" x14ac:dyDescent="0.25">
      <c r="F444" t="s">
        <v>695</v>
      </c>
      <c r="G444" t="s">
        <v>1502</v>
      </c>
      <c r="I444" t="s">
        <v>267</v>
      </c>
      <c r="J444" t="s">
        <v>1865</v>
      </c>
      <c r="L444" t="s">
        <v>129</v>
      </c>
      <c r="M444" t="s">
        <v>4946</v>
      </c>
    </row>
    <row r="445" spans="6:13" x14ac:dyDescent="0.25">
      <c r="F445" t="s">
        <v>700</v>
      </c>
      <c r="G445" t="s">
        <v>947</v>
      </c>
      <c r="I445" t="s">
        <v>268</v>
      </c>
      <c r="J445" t="s">
        <v>2352</v>
      </c>
      <c r="L445" t="s">
        <v>695</v>
      </c>
      <c r="M445" t="s">
        <v>5577</v>
      </c>
    </row>
    <row r="446" spans="6:13" x14ac:dyDescent="0.25">
      <c r="F446" t="s">
        <v>695</v>
      </c>
      <c r="G446" t="s">
        <v>1586</v>
      </c>
      <c r="I446" t="s">
        <v>330</v>
      </c>
      <c r="J446" t="s">
        <v>3720</v>
      </c>
      <c r="L446" t="s">
        <v>330</v>
      </c>
      <c r="M446" t="s">
        <v>6309</v>
      </c>
    </row>
    <row r="447" spans="6:13" x14ac:dyDescent="0.25">
      <c r="F447" t="s">
        <v>695</v>
      </c>
      <c r="G447" t="s">
        <v>1544</v>
      </c>
      <c r="I447" t="s">
        <v>3708</v>
      </c>
      <c r="J447" t="s">
        <v>3709</v>
      </c>
      <c r="L447" t="s">
        <v>129</v>
      </c>
      <c r="M447" t="s">
        <v>6746</v>
      </c>
    </row>
    <row r="448" spans="6:13" x14ac:dyDescent="0.25">
      <c r="F448" t="s">
        <v>330</v>
      </c>
      <c r="G448" t="s">
        <v>1250</v>
      </c>
      <c r="I448" t="s">
        <v>7311</v>
      </c>
      <c r="J448" t="s">
        <v>1769</v>
      </c>
      <c r="L448" t="s">
        <v>330</v>
      </c>
      <c r="M448" t="s">
        <v>6791</v>
      </c>
    </row>
    <row r="449" spans="6:13" x14ac:dyDescent="0.25">
      <c r="F449" t="s">
        <v>677</v>
      </c>
      <c r="G449" t="s">
        <v>863</v>
      </c>
      <c r="I449" t="s">
        <v>7195</v>
      </c>
      <c r="J449" t="s">
        <v>1822</v>
      </c>
      <c r="L449" t="s">
        <v>25</v>
      </c>
      <c r="M449" t="s">
        <v>5060</v>
      </c>
    </row>
    <row r="450" spans="6:13" x14ac:dyDescent="0.25">
      <c r="F450" t="s">
        <v>606</v>
      </c>
      <c r="G450" t="s">
        <v>1004</v>
      </c>
      <c r="I450" t="s">
        <v>1687</v>
      </c>
      <c r="J450" t="s">
        <v>4674</v>
      </c>
      <c r="L450" t="s">
        <v>330</v>
      </c>
      <c r="M450" t="s">
        <v>6063</v>
      </c>
    </row>
    <row r="451" spans="6:13" x14ac:dyDescent="0.25">
      <c r="F451" t="s">
        <v>304</v>
      </c>
      <c r="G451" t="s">
        <v>1642</v>
      </c>
      <c r="I451" t="s">
        <v>267</v>
      </c>
      <c r="J451" t="s">
        <v>2781</v>
      </c>
      <c r="L451" t="s">
        <v>330</v>
      </c>
      <c r="M451" t="s">
        <v>5839</v>
      </c>
    </row>
    <row r="452" spans="6:13" x14ac:dyDescent="0.25">
      <c r="F452" t="s">
        <v>41</v>
      </c>
      <c r="G452" t="s">
        <v>1183</v>
      </c>
      <c r="I452" t="s">
        <v>3642</v>
      </c>
      <c r="J452" t="s">
        <v>3866</v>
      </c>
      <c r="L452" t="s">
        <v>722</v>
      </c>
      <c r="M452" t="s">
        <v>7156</v>
      </c>
    </row>
    <row r="453" spans="6:13" x14ac:dyDescent="0.25">
      <c r="F453" t="s">
        <v>598</v>
      </c>
      <c r="G453" t="s">
        <v>998</v>
      </c>
      <c r="I453" t="s">
        <v>99</v>
      </c>
      <c r="J453" t="s">
        <v>4468</v>
      </c>
      <c r="L453" t="s">
        <v>330</v>
      </c>
      <c r="M453" t="s">
        <v>6156</v>
      </c>
    </row>
    <row r="454" spans="6:13" x14ac:dyDescent="0.25">
      <c r="F454" t="s">
        <v>700</v>
      </c>
      <c r="G454" t="s">
        <v>1107</v>
      </c>
      <c r="I454" t="s">
        <v>4189</v>
      </c>
      <c r="J454" t="s">
        <v>4190</v>
      </c>
      <c r="L454" t="s">
        <v>328</v>
      </c>
      <c r="M454" t="s">
        <v>5131</v>
      </c>
    </row>
    <row r="455" spans="6:13" x14ac:dyDescent="0.25">
      <c r="F455" t="s">
        <v>695</v>
      </c>
      <c r="G455" t="s">
        <v>932</v>
      </c>
      <c r="I455" t="s">
        <v>427</v>
      </c>
      <c r="J455" t="s">
        <v>3101</v>
      </c>
      <c r="L455" t="s">
        <v>414</v>
      </c>
      <c r="M455" t="s">
        <v>6009</v>
      </c>
    </row>
    <row r="456" spans="6:13" x14ac:dyDescent="0.25">
      <c r="F456" t="s">
        <v>304</v>
      </c>
      <c r="G456" t="s">
        <v>1593</v>
      </c>
      <c r="I456" t="s">
        <v>3337</v>
      </c>
      <c r="J456" t="s">
        <v>3338</v>
      </c>
      <c r="L456" t="s">
        <v>41</v>
      </c>
      <c r="M456" t="s">
        <v>6914</v>
      </c>
    </row>
    <row r="457" spans="6:13" x14ac:dyDescent="0.25">
      <c r="F457" t="s">
        <v>129</v>
      </c>
      <c r="G457" t="s">
        <v>1375</v>
      </c>
      <c r="I457" t="s">
        <v>330</v>
      </c>
      <c r="J457" t="s">
        <v>3168</v>
      </c>
      <c r="L457" t="s">
        <v>606</v>
      </c>
      <c r="M457" t="s">
        <v>5433</v>
      </c>
    </row>
    <row r="458" spans="6:13" x14ac:dyDescent="0.25">
      <c r="F458" t="s">
        <v>695</v>
      </c>
      <c r="G458" t="s">
        <v>989</v>
      </c>
      <c r="I458" t="s">
        <v>2754</v>
      </c>
      <c r="J458" t="s">
        <v>2755</v>
      </c>
      <c r="L458" t="s">
        <v>414</v>
      </c>
      <c r="M458" t="s">
        <v>7157</v>
      </c>
    </row>
    <row r="459" spans="6:13" x14ac:dyDescent="0.25">
      <c r="F459" t="s">
        <v>40</v>
      </c>
      <c r="G459" t="s">
        <v>871</v>
      </c>
      <c r="I459" t="s">
        <v>1687</v>
      </c>
      <c r="J459" t="s">
        <v>4771</v>
      </c>
      <c r="L459" t="s">
        <v>65</v>
      </c>
      <c r="M459" t="s">
        <v>6251</v>
      </c>
    </row>
    <row r="460" spans="6:13" x14ac:dyDescent="0.25">
      <c r="F460" t="s">
        <v>41</v>
      </c>
      <c r="G460" t="s">
        <v>922</v>
      </c>
      <c r="I460" t="s">
        <v>332</v>
      </c>
      <c r="J460" t="s">
        <v>4365</v>
      </c>
      <c r="L460" t="s">
        <v>330</v>
      </c>
      <c r="M460" t="s">
        <v>5380</v>
      </c>
    </row>
    <row r="461" spans="6:13" x14ac:dyDescent="0.25">
      <c r="F461" t="s">
        <v>41</v>
      </c>
      <c r="G461" t="s">
        <v>1362</v>
      </c>
      <c r="I461" t="s">
        <v>3923</v>
      </c>
      <c r="J461" t="s">
        <v>4418</v>
      </c>
      <c r="L461" t="s">
        <v>5205</v>
      </c>
      <c r="M461" t="s">
        <v>6606</v>
      </c>
    </row>
    <row r="462" spans="6:13" x14ac:dyDescent="0.25">
      <c r="F462" t="s">
        <v>41</v>
      </c>
      <c r="G462" t="s">
        <v>1666</v>
      </c>
      <c r="I462" t="s">
        <v>7195</v>
      </c>
      <c r="J462" t="s">
        <v>1714</v>
      </c>
      <c r="L462" t="s">
        <v>298</v>
      </c>
      <c r="M462" t="s">
        <v>6548</v>
      </c>
    </row>
    <row r="463" spans="6:13" x14ac:dyDescent="0.25">
      <c r="F463" t="s">
        <v>304</v>
      </c>
      <c r="G463" t="s">
        <v>992</v>
      </c>
      <c r="I463" t="s">
        <v>4553</v>
      </c>
      <c r="J463" t="s">
        <v>4554</v>
      </c>
      <c r="L463" t="s">
        <v>42</v>
      </c>
      <c r="M463" t="s">
        <v>6041</v>
      </c>
    </row>
    <row r="464" spans="6:13" x14ac:dyDescent="0.25">
      <c r="F464" t="s">
        <v>644</v>
      </c>
      <c r="G464" t="s">
        <v>967</v>
      </c>
      <c r="I464" t="s">
        <v>330</v>
      </c>
      <c r="J464" t="s">
        <v>3580</v>
      </c>
      <c r="L464" t="s">
        <v>42</v>
      </c>
      <c r="M464" t="s">
        <v>6326</v>
      </c>
    </row>
    <row r="465" spans="6:13" x14ac:dyDescent="0.25">
      <c r="F465" t="s">
        <v>713</v>
      </c>
      <c r="G465" t="s">
        <v>1574</v>
      </c>
      <c r="I465" t="s">
        <v>3626</v>
      </c>
      <c r="J465" t="s">
        <v>3627</v>
      </c>
      <c r="L465" t="s">
        <v>414</v>
      </c>
      <c r="M465" t="s">
        <v>5199</v>
      </c>
    </row>
    <row r="466" spans="6:13" x14ac:dyDescent="0.25">
      <c r="F466" t="s">
        <v>595</v>
      </c>
      <c r="G466" t="s">
        <v>1368</v>
      </c>
      <c r="I466" t="s">
        <v>268</v>
      </c>
      <c r="J466" t="s">
        <v>4767</v>
      </c>
      <c r="L466" t="s">
        <v>304</v>
      </c>
      <c r="M466" t="s">
        <v>5378</v>
      </c>
    </row>
    <row r="467" spans="6:13" x14ac:dyDescent="0.25">
      <c r="F467" t="s">
        <v>598</v>
      </c>
      <c r="G467" t="s">
        <v>1152</v>
      </c>
      <c r="I467" t="s">
        <v>1687</v>
      </c>
      <c r="J467" t="s">
        <v>3793</v>
      </c>
      <c r="L467" t="s">
        <v>129</v>
      </c>
      <c r="M467" t="s">
        <v>7175</v>
      </c>
    </row>
    <row r="468" spans="6:13" x14ac:dyDescent="0.25">
      <c r="F468" t="s">
        <v>330</v>
      </c>
      <c r="G468" t="s">
        <v>1203</v>
      </c>
      <c r="I468" t="s">
        <v>3642</v>
      </c>
      <c r="J468" t="s">
        <v>3643</v>
      </c>
      <c r="L468" t="s">
        <v>5205</v>
      </c>
      <c r="M468" t="s">
        <v>6607</v>
      </c>
    </row>
    <row r="469" spans="6:13" x14ac:dyDescent="0.25">
      <c r="F469" t="s">
        <v>603</v>
      </c>
      <c r="G469" t="s">
        <v>1344</v>
      </c>
      <c r="I469" t="s">
        <v>2778</v>
      </c>
      <c r="J469" t="s">
        <v>2779</v>
      </c>
      <c r="L469" t="s">
        <v>420</v>
      </c>
      <c r="M469" t="s">
        <v>5878</v>
      </c>
    </row>
    <row r="470" spans="6:13" x14ac:dyDescent="0.25">
      <c r="F470" t="s">
        <v>330</v>
      </c>
      <c r="G470" t="s">
        <v>1125</v>
      </c>
      <c r="I470" t="s">
        <v>2113</v>
      </c>
      <c r="J470" t="s">
        <v>2799</v>
      </c>
      <c r="L470" t="s">
        <v>42</v>
      </c>
      <c r="M470" t="s">
        <v>7144</v>
      </c>
    </row>
    <row r="471" spans="6:13" x14ac:dyDescent="0.25">
      <c r="F471" t="s">
        <v>436</v>
      </c>
      <c r="G471" t="s">
        <v>1446</v>
      </c>
      <c r="I471" t="s">
        <v>603</v>
      </c>
      <c r="J471" t="s">
        <v>4705</v>
      </c>
      <c r="L471" t="s">
        <v>130</v>
      </c>
      <c r="M471" t="s">
        <v>5869</v>
      </c>
    </row>
    <row r="472" spans="6:13" x14ac:dyDescent="0.25">
      <c r="F472" t="s">
        <v>129</v>
      </c>
      <c r="G472" t="s">
        <v>1659</v>
      </c>
      <c r="I472" t="s">
        <v>4315</v>
      </c>
      <c r="J472" t="s">
        <v>4316</v>
      </c>
      <c r="L472" t="s">
        <v>42</v>
      </c>
      <c r="M472" t="s">
        <v>5288</v>
      </c>
    </row>
    <row r="473" spans="6:13" x14ac:dyDescent="0.25">
      <c r="F473" t="s">
        <v>129</v>
      </c>
      <c r="G473" t="s">
        <v>1541</v>
      </c>
      <c r="I473" t="s">
        <v>268</v>
      </c>
      <c r="J473" t="s">
        <v>4769</v>
      </c>
      <c r="L473" t="s">
        <v>41</v>
      </c>
      <c r="M473" t="s">
        <v>7005</v>
      </c>
    </row>
    <row r="474" spans="6:13" x14ac:dyDescent="0.25">
      <c r="F474" t="s">
        <v>304</v>
      </c>
      <c r="G474" t="s">
        <v>1288</v>
      </c>
      <c r="I474" t="s">
        <v>1945</v>
      </c>
      <c r="J474" t="s">
        <v>2643</v>
      </c>
      <c r="L474" t="s">
        <v>41</v>
      </c>
      <c r="M474" t="s">
        <v>6747</v>
      </c>
    </row>
    <row r="475" spans="6:13" x14ac:dyDescent="0.25">
      <c r="F475" t="s">
        <v>304</v>
      </c>
      <c r="G475" t="s">
        <v>7224</v>
      </c>
      <c r="I475" t="s">
        <v>2388</v>
      </c>
      <c r="J475" t="s">
        <v>2389</v>
      </c>
      <c r="L475" t="s">
        <v>375</v>
      </c>
      <c r="M475" t="s">
        <v>6479</v>
      </c>
    </row>
    <row r="476" spans="6:13" x14ac:dyDescent="0.25">
      <c r="F476" t="s">
        <v>330</v>
      </c>
      <c r="G476" t="s">
        <v>900</v>
      </c>
      <c r="I476" t="s">
        <v>49</v>
      </c>
      <c r="J476" t="s">
        <v>3864</v>
      </c>
      <c r="L476" t="s">
        <v>323</v>
      </c>
      <c r="M476" t="s">
        <v>4961</v>
      </c>
    </row>
    <row r="477" spans="6:13" x14ac:dyDescent="0.25">
      <c r="F477" t="s">
        <v>330</v>
      </c>
      <c r="G477" t="s">
        <v>1538</v>
      </c>
      <c r="I477" t="s">
        <v>129</v>
      </c>
      <c r="J477" t="s">
        <v>3424</v>
      </c>
      <c r="L477" t="s">
        <v>698</v>
      </c>
      <c r="M477" t="s">
        <v>6769</v>
      </c>
    </row>
    <row r="478" spans="6:13" x14ac:dyDescent="0.25">
      <c r="F478" t="s">
        <v>512</v>
      </c>
      <c r="G478" t="s">
        <v>882</v>
      </c>
      <c r="I478" t="s">
        <v>268</v>
      </c>
      <c r="J478" t="s">
        <v>3006</v>
      </c>
      <c r="L478" t="s">
        <v>42</v>
      </c>
      <c r="M478" t="s">
        <v>6544</v>
      </c>
    </row>
    <row r="479" spans="6:13" x14ac:dyDescent="0.25">
      <c r="F479" t="s">
        <v>668</v>
      </c>
      <c r="G479" t="s">
        <v>1665</v>
      </c>
      <c r="I479" t="s">
        <v>326</v>
      </c>
      <c r="J479" t="s">
        <v>2543</v>
      </c>
      <c r="L479" t="s">
        <v>130</v>
      </c>
      <c r="M479" t="s">
        <v>6708</v>
      </c>
    </row>
    <row r="480" spans="6:13" x14ac:dyDescent="0.25">
      <c r="F480" t="s">
        <v>376</v>
      </c>
      <c r="G480" t="s">
        <v>1074</v>
      </c>
      <c r="I480" t="s">
        <v>1687</v>
      </c>
      <c r="J480" t="s">
        <v>1688</v>
      </c>
      <c r="L480" t="s">
        <v>420</v>
      </c>
      <c r="M480" t="s">
        <v>5453</v>
      </c>
    </row>
    <row r="481" spans="6:13" x14ac:dyDescent="0.25">
      <c r="F481" t="s">
        <v>41</v>
      </c>
      <c r="G481" t="s">
        <v>1119</v>
      </c>
      <c r="I481" t="s">
        <v>427</v>
      </c>
      <c r="J481" t="s">
        <v>4787</v>
      </c>
      <c r="L481" t="s">
        <v>330</v>
      </c>
      <c r="M481" t="s">
        <v>4903</v>
      </c>
    </row>
    <row r="482" spans="6:13" x14ac:dyDescent="0.25">
      <c r="F482" t="s">
        <v>7195</v>
      </c>
      <c r="G482" t="s">
        <v>1078</v>
      </c>
      <c r="I482" t="s">
        <v>268</v>
      </c>
      <c r="J482" t="s">
        <v>3441</v>
      </c>
      <c r="L482" t="s">
        <v>130</v>
      </c>
      <c r="M482" t="s">
        <v>5623</v>
      </c>
    </row>
    <row r="483" spans="6:13" x14ac:dyDescent="0.25">
      <c r="F483" t="s">
        <v>595</v>
      </c>
      <c r="G483" t="s">
        <v>1029</v>
      </c>
      <c r="I483" t="s">
        <v>268</v>
      </c>
      <c r="J483" t="s">
        <v>3819</v>
      </c>
      <c r="L483" t="s">
        <v>304</v>
      </c>
      <c r="M483" t="s">
        <v>6986</v>
      </c>
    </row>
    <row r="484" spans="6:13" x14ac:dyDescent="0.25">
      <c r="F484" t="s">
        <v>102</v>
      </c>
      <c r="G484" t="s">
        <v>1600</v>
      </c>
      <c r="I484" t="s">
        <v>330</v>
      </c>
      <c r="J484" t="s">
        <v>3744</v>
      </c>
      <c r="L484" t="s">
        <v>420</v>
      </c>
      <c r="M484" t="s">
        <v>6512</v>
      </c>
    </row>
    <row r="485" spans="6:13" x14ac:dyDescent="0.25">
      <c r="F485" t="s">
        <v>603</v>
      </c>
      <c r="G485" t="s">
        <v>1176</v>
      </c>
      <c r="I485" t="s">
        <v>606</v>
      </c>
      <c r="J485" t="s">
        <v>7289</v>
      </c>
      <c r="L485" t="s">
        <v>5514</v>
      </c>
      <c r="M485" t="s">
        <v>5726</v>
      </c>
    </row>
    <row r="486" spans="6:13" x14ac:dyDescent="0.25">
      <c r="F486" t="s">
        <v>41</v>
      </c>
      <c r="G486" t="s">
        <v>1236</v>
      </c>
      <c r="I486" t="s">
        <v>268</v>
      </c>
      <c r="J486" t="s">
        <v>4628</v>
      </c>
      <c r="L486" t="s">
        <v>41</v>
      </c>
      <c r="M486" t="s">
        <v>6840</v>
      </c>
    </row>
    <row r="487" spans="6:13" x14ac:dyDescent="0.25">
      <c r="F487" t="s">
        <v>330</v>
      </c>
      <c r="G487" t="s">
        <v>1498</v>
      </c>
      <c r="I487" t="s">
        <v>267</v>
      </c>
      <c r="J487" t="s">
        <v>1772</v>
      </c>
      <c r="L487" t="s">
        <v>414</v>
      </c>
      <c r="M487" t="s">
        <v>4906</v>
      </c>
    </row>
    <row r="488" spans="6:13" x14ac:dyDescent="0.25">
      <c r="F488" t="s">
        <v>330</v>
      </c>
      <c r="G488" t="s">
        <v>1277</v>
      </c>
      <c r="I488" t="s">
        <v>4384</v>
      </c>
      <c r="J488" t="s">
        <v>4385</v>
      </c>
      <c r="L488" t="s">
        <v>5514</v>
      </c>
      <c r="M488" t="s">
        <v>5515</v>
      </c>
    </row>
    <row r="489" spans="6:13" x14ac:dyDescent="0.25">
      <c r="F489" t="s">
        <v>304</v>
      </c>
      <c r="G489" t="s">
        <v>1314</v>
      </c>
      <c r="I489" t="s">
        <v>268</v>
      </c>
      <c r="J489" t="s">
        <v>3267</v>
      </c>
      <c r="L489" t="s">
        <v>330</v>
      </c>
      <c r="M489" t="s">
        <v>5108</v>
      </c>
    </row>
    <row r="490" spans="6:13" x14ac:dyDescent="0.25">
      <c r="F490" t="s">
        <v>304</v>
      </c>
      <c r="G490" t="s">
        <v>950</v>
      </c>
      <c r="I490" t="s">
        <v>3784</v>
      </c>
      <c r="J490" t="s">
        <v>4126</v>
      </c>
      <c r="L490" t="s">
        <v>304</v>
      </c>
      <c r="M490" t="s">
        <v>6891</v>
      </c>
    </row>
    <row r="491" spans="6:13" x14ac:dyDescent="0.25">
      <c r="F491" t="s">
        <v>603</v>
      </c>
      <c r="G491" t="s">
        <v>965</v>
      </c>
      <c r="I491" t="s">
        <v>414</v>
      </c>
      <c r="J491" t="s">
        <v>2248</v>
      </c>
      <c r="L491" t="s">
        <v>7051</v>
      </c>
      <c r="M491" t="s">
        <v>7052</v>
      </c>
    </row>
    <row r="492" spans="6:13" x14ac:dyDescent="0.25">
      <c r="F492" t="s">
        <v>375</v>
      </c>
      <c r="G492" t="s">
        <v>1325</v>
      </c>
      <c r="I492" t="s">
        <v>332</v>
      </c>
      <c r="J492" t="s">
        <v>3622</v>
      </c>
      <c r="L492" t="s">
        <v>41</v>
      </c>
      <c r="M492" t="s">
        <v>5661</v>
      </c>
    </row>
    <row r="493" spans="6:13" x14ac:dyDescent="0.25">
      <c r="F493" t="s">
        <v>713</v>
      </c>
      <c r="G493" t="s">
        <v>995</v>
      </c>
      <c r="I493" t="s">
        <v>268</v>
      </c>
      <c r="J493" t="s">
        <v>4453</v>
      </c>
      <c r="L493" t="s">
        <v>295</v>
      </c>
      <c r="M493" t="s">
        <v>6191</v>
      </c>
    </row>
    <row r="494" spans="6:13" x14ac:dyDescent="0.25">
      <c r="F494" t="s">
        <v>723</v>
      </c>
      <c r="G494" t="s">
        <v>1043</v>
      </c>
      <c r="I494" t="s">
        <v>570</v>
      </c>
      <c r="J494" t="s">
        <v>2959</v>
      </c>
      <c r="L494" t="s">
        <v>41</v>
      </c>
      <c r="M494" t="s">
        <v>6853</v>
      </c>
    </row>
    <row r="495" spans="6:13" x14ac:dyDescent="0.25">
      <c r="F495" t="s">
        <v>713</v>
      </c>
      <c r="G495" t="s">
        <v>1136</v>
      </c>
      <c r="I495" t="s">
        <v>1949</v>
      </c>
      <c r="J495" t="s">
        <v>1950</v>
      </c>
      <c r="L495" t="s">
        <v>5938</v>
      </c>
      <c r="M495" t="s">
        <v>5944</v>
      </c>
    </row>
    <row r="496" spans="6:13" x14ac:dyDescent="0.25">
      <c r="F496" t="s">
        <v>41</v>
      </c>
      <c r="G496" t="s">
        <v>1335</v>
      </c>
      <c r="I496" t="s">
        <v>268</v>
      </c>
      <c r="J496" t="s">
        <v>7268</v>
      </c>
      <c r="L496" t="s">
        <v>5938</v>
      </c>
      <c r="M496" t="s">
        <v>5939</v>
      </c>
    </row>
    <row r="497" spans="6:13" x14ac:dyDescent="0.25">
      <c r="F497" t="s">
        <v>41</v>
      </c>
      <c r="G497" t="s">
        <v>1647</v>
      </c>
      <c r="I497" t="s">
        <v>44</v>
      </c>
      <c r="J497" t="s">
        <v>3268</v>
      </c>
      <c r="L497" t="s">
        <v>304</v>
      </c>
      <c r="M497" t="s">
        <v>5093</v>
      </c>
    </row>
    <row r="498" spans="6:13" x14ac:dyDescent="0.25">
      <c r="F498" t="s">
        <v>512</v>
      </c>
      <c r="G498" t="s">
        <v>1364</v>
      </c>
      <c r="I498" t="s">
        <v>268</v>
      </c>
      <c r="J498" t="s">
        <v>2638</v>
      </c>
      <c r="L498" t="s">
        <v>330</v>
      </c>
      <c r="M498" t="s">
        <v>6854</v>
      </c>
    </row>
    <row r="499" spans="6:13" x14ac:dyDescent="0.25">
      <c r="F499" t="s">
        <v>512</v>
      </c>
      <c r="G499" t="s">
        <v>1060</v>
      </c>
      <c r="I499" t="s">
        <v>3239</v>
      </c>
      <c r="J499" t="s">
        <v>3378</v>
      </c>
      <c r="L499" t="s">
        <v>304</v>
      </c>
      <c r="M499" t="s">
        <v>4947</v>
      </c>
    </row>
    <row r="500" spans="6:13" x14ac:dyDescent="0.25">
      <c r="F500" t="s">
        <v>825</v>
      </c>
      <c r="G500" t="s">
        <v>1528</v>
      </c>
      <c r="I500" t="s">
        <v>357</v>
      </c>
      <c r="J500" t="s">
        <v>1749</v>
      </c>
      <c r="L500" t="s">
        <v>489</v>
      </c>
      <c r="M500" t="s">
        <v>4878</v>
      </c>
    </row>
    <row r="501" spans="6:13" x14ac:dyDescent="0.25">
      <c r="F501" t="s">
        <v>304</v>
      </c>
      <c r="G501" t="s">
        <v>1300</v>
      </c>
      <c r="I501" t="s">
        <v>43</v>
      </c>
      <c r="J501" t="s">
        <v>3232</v>
      </c>
      <c r="L501" t="s">
        <v>304</v>
      </c>
      <c r="M501" t="s">
        <v>5545</v>
      </c>
    </row>
    <row r="502" spans="6:13" x14ac:dyDescent="0.25">
      <c r="F502" t="s">
        <v>330</v>
      </c>
      <c r="G502" t="s">
        <v>1458</v>
      </c>
      <c r="I502" t="s">
        <v>267</v>
      </c>
      <c r="J502" t="s">
        <v>3549</v>
      </c>
      <c r="L502" t="s">
        <v>328</v>
      </c>
      <c r="M502" t="s">
        <v>7073</v>
      </c>
    </row>
    <row r="503" spans="6:13" x14ac:dyDescent="0.25">
      <c r="F503" t="s">
        <v>102</v>
      </c>
      <c r="G503" t="s">
        <v>1334</v>
      </c>
      <c r="I503" t="s">
        <v>4751</v>
      </c>
      <c r="J503" t="s">
        <v>4752</v>
      </c>
      <c r="L503" t="s">
        <v>54</v>
      </c>
      <c r="M503" t="s">
        <v>7109</v>
      </c>
    </row>
    <row r="504" spans="6:13" x14ac:dyDescent="0.25">
      <c r="F504" t="s">
        <v>424</v>
      </c>
      <c r="G504" t="s">
        <v>1449</v>
      </c>
      <c r="I504" t="s">
        <v>330</v>
      </c>
      <c r="J504" t="s">
        <v>2503</v>
      </c>
      <c r="L504" t="s">
        <v>65</v>
      </c>
      <c r="M504" t="s">
        <v>5282</v>
      </c>
    </row>
    <row r="505" spans="6:13" x14ac:dyDescent="0.25">
      <c r="F505" t="s">
        <v>304</v>
      </c>
      <c r="G505" t="s">
        <v>1369</v>
      </c>
      <c r="I505" t="s">
        <v>267</v>
      </c>
      <c r="J505" t="s">
        <v>2574</v>
      </c>
      <c r="L505" t="s">
        <v>304</v>
      </c>
      <c r="M505" t="s">
        <v>5087</v>
      </c>
    </row>
    <row r="506" spans="6:13" x14ac:dyDescent="0.25">
      <c r="F506" t="s">
        <v>642</v>
      </c>
      <c r="G506" t="s">
        <v>1048</v>
      </c>
      <c r="I506" t="s">
        <v>11</v>
      </c>
      <c r="J506" t="s">
        <v>2197</v>
      </c>
      <c r="L506" t="s">
        <v>414</v>
      </c>
      <c r="M506" t="s">
        <v>5241</v>
      </c>
    </row>
    <row r="507" spans="6:13" x14ac:dyDescent="0.25">
      <c r="F507" t="s">
        <v>102</v>
      </c>
      <c r="G507" t="s">
        <v>1552</v>
      </c>
      <c r="I507" t="s">
        <v>3191</v>
      </c>
      <c r="J507" t="s">
        <v>3492</v>
      </c>
      <c r="L507" t="s">
        <v>323</v>
      </c>
      <c r="M507" t="s">
        <v>5418</v>
      </c>
    </row>
    <row r="508" spans="6:13" x14ac:dyDescent="0.25">
      <c r="F508" t="s">
        <v>440</v>
      </c>
      <c r="G508" t="s">
        <v>1103</v>
      </c>
      <c r="I508" t="s">
        <v>1930</v>
      </c>
      <c r="J508" t="s">
        <v>4132</v>
      </c>
      <c r="L508" t="s">
        <v>328</v>
      </c>
      <c r="M508" t="s">
        <v>6757</v>
      </c>
    </row>
    <row r="509" spans="6:13" x14ac:dyDescent="0.25">
      <c r="F509" t="s">
        <v>304</v>
      </c>
      <c r="G509" t="s">
        <v>986</v>
      </c>
      <c r="I509" t="s">
        <v>3556</v>
      </c>
      <c r="J509" t="s">
        <v>3557</v>
      </c>
      <c r="L509" t="s">
        <v>5857</v>
      </c>
      <c r="M509" t="s">
        <v>5858</v>
      </c>
    </row>
    <row r="510" spans="6:13" x14ac:dyDescent="0.25">
      <c r="F510" t="s">
        <v>375</v>
      </c>
      <c r="G510" t="s">
        <v>996</v>
      </c>
      <c r="I510" t="s">
        <v>1705</v>
      </c>
      <c r="J510" t="s">
        <v>1706</v>
      </c>
      <c r="L510" t="s">
        <v>424</v>
      </c>
      <c r="M510" t="s">
        <v>5213</v>
      </c>
    </row>
    <row r="511" spans="6:13" x14ac:dyDescent="0.25">
      <c r="F511" t="s">
        <v>644</v>
      </c>
      <c r="G511" t="s">
        <v>1522</v>
      </c>
      <c r="I511" t="s">
        <v>2113</v>
      </c>
      <c r="J511" t="s">
        <v>3618</v>
      </c>
      <c r="L511" t="s">
        <v>330</v>
      </c>
      <c r="M511" t="s">
        <v>6411</v>
      </c>
    </row>
    <row r="512" spans="6:13" x14ac:dyDescent="0.25">
      <c r="F512" t="s">
        <v>611</v>
      </c>
      <c r="G512" t="s">
        <v>1478</v>
      </c>
      <c r="I512" t="s">
        <v>3915</v>
      </c>
      <c r="J512" t="s">
        <v>3916</v>
      </c>
      <c r="L512" t="s">
        <v>5338</v>
      </c>
      <c r="M512" t="s">
        <v>5339</v>
      </c>
    </row>
    <row r="513" spans="6:13" x14ac:dyDescent="0.25">
      <c r="F513" t="s">
        <v>424</v>
      </c>
      <c r="G513" t="s">
        <v>1244</v>
      </c>
      <c r="I513" t="s">
        <v>357</v>
      </c>
      <c r="J513" t="s">
        <v>3586</v>
      </c>
      <c r="L513" t="s">
        <v>747</v>
      </c>
      <c r="M513" t="s">
        <v>5339</v>
      </c>
    </row>
    <row r="514" spans="6:13" x14ac:dyDescent="0.25">
      <c r="F514" t="s">
        <v>330</v>
      </c>
      <c r="G514" t="s">
        <v>1128</v>
      </c>
      <c r="I514" t="s">
        <v>268</v>
      </c>
      <c r="J514" t="s">
        <v>3568</v>
      </c>
      <c r="L514" t="s">
        <v>330</v>
      </c>
      <c r="M514" t="s">
        <v>6947</v>
      </c>
    </row>
    <row r="515" spans="6:13" x14ac:dyDescent="0.25">
      <c r="F515" t="s">
        <v>41</v>
      </c>
      <c r="G515" t="s">
        <v>1151</v>
      </c>
      <c r="I515" t="s">
        <v>267</v>
      </c>
      <c r="J515" t="s">
        <v>4507</v>
      </c>
      <c r="L515" t="s">
        <v>585</v>
      </c>
      <c r="M515" t="s">
        <v>5538</v>
      </c>
    </row>
    <row r="516" spans="6:13" x14ac:dyDescent="0.25">
      <c r="F516" t="s">
        <v>41</v>
      </c>
      <c r="G516" t="s">
        <v>968</v>
      </c>
      <c r="I516" t="s">
        <v>270</v>
      </c>
      <c r="J516" t="s">
        <v>2165</v>
      </c>
      <c r="L516" t="s">
        <v>585</v>
      </c>
      <c r="M516" t="s">
        <v>7021</v>
      </c>
    </row>
    <row r="517" spans="6:13" x14ac:dyDescent="0.25">
      <c r="F517" t="s">
        <v>304</v>
      </c>
      <c r="G517" t="s">
        <v>938</v>
      </c>
      <c r="I517" t="s">
        <v>3513</v>
      </c>
      <c r="J517" t="s">
        <v>4472</v>
      </c>
      <c r="L517" t="s">
        <v>68</v>
      </c>
      <c r="M517" t="s">
        <v>5061</v>
      </c>
    </row>
    <row r="518" spans="6:13" x14ac:dyDescent="0.25">
      <c r="F518" t="s">
        <v>706</v>
      </c>
      <c r="G518" t="s">
        <v>976</v>
      </c>
      <c r="I518" t="s">
        <v>43</v>
      </c>
      <c r="J518" t="s">
        <v>2125</v>
      </c>
      <c r="L518" t="s">
        <v>5938</v>
      </c>
      <c r="M518" t="s">
        <v>6642</v>
      </c>
    </row>
    <row r="519" spans="6:13" x14ac:dyDescent="0.25">
      <c r="F519" t="s">
        <v>672</v>
      </c>
      <c r="G519" t="s">
        <v>1520</v>
      </c>
      <c r="I519" t="s">
        <v>271</v>
      </c>
      <c r="J519" t="s">
        <v>3776</v>
      </c>
      <c r="L519" t="s">
        <v>487</v>
      </c>
      <c r="M519" t="s">
        <v>5354</v>
      </c>
    </row>
    <row r="520" spans="6:13" x14ac:dyDescent="0.25">
      <c r="F520" t="s">
        <v>375</v>
      </c>
      <c r="G520" t="s">
        <v>1579</v>
      </c>
      <c r="I520" t="s">
        <v>2557</v>
      </c>
      <c r="J520" t="s">
        <v>4743</v>
      </c>
      <c r="L520" t="s">
        <v>375</v>
      </c>
      <c r="M520" t="s">
        <v>4877</v>
      </c>
    </row>
    <row r="521" spans="6:13" x14ac:dyDescent="0.25">
      <c r="F521" t="s">
        <v>424</v>
      </c>
      <c r="G521" t="s">
        <v>1531</v>
      </c>
      <c r="I521" t="s">
        <v>1849</v>
      </c>
      <c r="J521" t="s">
        <v>1981</v>
      </c>
      <c r="L521" t="s">
        <v>41</v>
      </c>
      <c r="M521" t="s">
        <v>5125</v>
      </c>
    </row>
    <row r="522" spans="6:13" x14ac:dyDescent="0.25">
      <c r="F522" t="s">
        <v>375</v>
      </c>
      <c r="G522" t="s">
        <v>1118</v>
      </c>
      <c r="I522" t="s">
        <v>97</v>
      </c>
      <c r="J522" t="s">
        <v>4817</v>
      </c>
      <c r="L522" t="s">
        <v>129</v>
      </c>
      <c r="M522" t="s">
        <v>5675</v>
      </c>
    </row>
    <row r="523" spans="6:13" x14ac:dyDescent="0.25">
      <c r="F523" t="s">
        <v>424</v>
      </c>
      <c r="G523" t="s">
        <v>1045</v>
      </c>
      <c r="I523" t="s">
        <v>3588</v>
      </c>
      <c r="J523" t="s">
        <v>3589</v>
      </c>
      <c r="L523" t="s">
        <v>606</v>
      </c>
      <c r="M523" t="s">
        <v>6700</v>
      </c>
    </row>
    <row r="524" spans="6:13" x14ac:dyDescent="0.25">
      <c r="F524" t="s">
        <v>424</v>
      </c>
      <c r="G524" t="s">
        <v>1443</v>
      </c>
      <c r="I524" t="s">
        <v>330</v>
      </c>
      <c r="J524" t="s">
        <v>3594</v>
      </c>
      <c r="L524" t="s">
        <v>489</v>
      </c>
      <c r="M524" t="s">
        <v>5320</v>
      </c>
    </row>
    <row r="525" spans="6:13" x14ac:dyDescent="0.25">
      <c r="F525" t="s">
        <v>41</v>
      </c>
      <c r="G525" t="s">
        <v>927</v>
      </c>
      <c r="I525" t="s">
        <v>3154</v>
      </c>
      <c r="J525" t="s">
        <v>3155</v>
      </c>
      <c r="L525" t="s">
        <v>489</v>
      </c>
      <c r="M525" t="s">
        <v>5635</v>
      </c>
    </row>
    <row r="526" spans="6:13" x14ac:dyDescent="0.25">
      <c r="F526" t="s">
        <v>41</v>
      </c>
      <c r="G526" t="s">
        <v>1572</v>
      </c>
      <c r="I526" t="s">
        <v>97</v>
      </c>
      <c r="J526" t="s">
        <v>3655</v>
      </c>
      <c r="L526" t="s">
        <v>328</v>
      </c>
      <c r="M526" t="s">
        <v>6102</v>
      </c>
    </row>
    <row r="527" spans="6:13" x14ac:dyDescent="0.25">
      <c r="F527" t="s">
        <v>304</v>
      </c>
      <c r="G527" t="s">
        <v>1281</v>
      </c>
      <c r="I527" t="s">
        <v>414</v>
      </c>
      <c r="J527" t="s">
        <v>3430</v>
      </c>
      <c r="L527" t="s">
        <v>41</v>
      </c>
      <c r="M527" t="s">
        <v>5049</v>
      </c>
    </row>
    <row r="528" spans="6:13" x14ac:dyDescent="0.25">
      <c r="F528" t="s">
        <v>818</v>
      </c>
      <c r="G528" t="s">
        <v>1475</v>
      </c>
      <c r="I528" t="s">
        <v>3588</v>
      </c>
      <c r="J528" t="s">
        <v>3605</v>
      </c>
      <c r="L528" t="s">
        <v>330</v>
      </c>
      <c r="M528" t="s">
        <v>6466</v>
      </c>
    </row>
    <row r="529" spans="6:13" x14ac:dyDescent="0.25">
      <c r="F529" t="s">
        <v>789</v>
      </c>
      <c r="G529" t="s">
        <v>1365</v>
      </c>
      <c r="I529" t="s">
        <v>3894</v>
      </c>
      <c r="J529" t="s">
        <v>3895</v>
      </c>
      <c r="L529" t="s">
        <v>330</v>
      </c>
      <c r="M529" t="s">
        <v>4954</v>
      </c>
    </row>
    <row r="530" spans="6:13" x14ac:dyDescent="0.25">
      <c r="F530" t="s">
        <v>611</v>
      </c>
      <c r="G530" t="s">
        <v>1034</v>
      </c>
      <c r="I530" t="s">
        <v>1780</v>
      </c>
      <c r="J530" t="s">
        <v>2780</v>
      </c>
      <c r="L530" t="s">
        <v>5265</v>
      </c>
      <c r="M530" t="s">
        <v>5266</v>
      </c>
    </row>
    <row r="531" spans="6:13" x14ac:dyDescent="0.25">
      <c r="F531" t="s">
        <v>767</v>
      </c>
      <c r="G531" t="s">
        <v>1248</v>
      </c>
      <c r="I531" t="s">
        <v>310</v>
      </c>
      <c r="J531" t="s">
        <v>3525</v>
      </c>
      <c r="L531" t="s">
        <v>41</v>
      </c>
      <c r="M531" t="s">
        <v>6040</v>
      </c>
    </row>
    <row r="532" spans="6:13" x14ac:dyDescent="0.25">
      <c r="F532" t="s">
        <v>750</v>
      </c>
      <c r="G532" t="s">
        <v>1165</v>
      </c>
      <c r="I532" t="s">
        <v>3154</v>
      </c>
      <c r="J532" t="s">
        <v>3954</v>
      </c>
      <c r="L532" t="s">
        <v>330</v>
      </c>
      <c r="M532" t="s">
        <v>6470</v>
      </c>
    </row>
    <row r="533" spans="6:13" x14ac:dyDescent="0.25">
      <c r="F533" t="s">
        <v>440</v>
      </c>
      <c r="G533" t="s">
        <v>1624</v>
      </c>
      <c r="I533" t="s">
        <v>330</v>
      </c>
      <c r="J533" t="s">
        <v>3574</v>
      </c>
      <c r="L533" t="s">
        <v>6788</v>
      </c>
      <c r="M533" t="s">
        <v>6789</v>
      </c>
    </row>
    <row r="534" spans="6:13" x14ac:dyDescent="0.25">
      <c r="F534" t="s">
        <v>330</v>
      </c>
      <c r="G534" t="s">
        <v>1496</v>
      </c>
      <c r="I534" t="s">
        <v>2901</v>
      </c>
      <c r="J534" t="s">
        <v>2902</v>
      </c>
      <c r="L534" t="s">
        <v>414</v>
      </c>
      <c r="M534" t="s">
        <v>5292</v>
      </c>
    </row>
    <row r="535" spans="6:13" x14ac:dyDescent="0.25">
      <c r="F535" t="s">
        <v>102</v>
      </c>
      <c r="G535" t="s">
        <v>1596</v>
      </c>
      <c r="I535" t="s">
        <v>43</v>
      </c>
      <c r="J535" t="s">
        <v>3173</v>
      </c>
      <c r="L535" t="s">
        <v>41</v>
      </c>
      <c r="M535" t="s">
        <v>6837</v>
      </c>
    </row>
    <row r="536" spans="6:13" x14ac:dyDescent="0.25">
      <c r="F536" t="s">
        <v>41</v>
      </c>
      <c r="G536" t="s">
        <v>1667</v>
      </c>
      <c r="I536" t="s">
        <v>270</v>
      </c>
      <c r="J536" t="s">
        <v>3277</v>
      </c>
      <c r="L536" t="s">
        <v>414</v>
      </c>
      <c r="M536" t="s">
        <v>5102</v>
      </c>
    </row>
    <row r="537" spans="6:13" x14ac:dyDescent="0.25">
      <c r="F537" t="s">
        <v>375</v>
      </c>
      <c r="G537" t="s">
        <v>1217</v>
      </c>
      <c r="I537" t="s">
        <v>2836</v>
      </c>
      <c r="J537" t="s">
        <v>2837</v>
      </c>
      <c r="L537" t="s">
        <v>41</v>
      </c>
      <c r="M537" t="s">
        <v>5575</v>
      </c>
    </row>
    <row r="538" spans="6:13" x14ac:dyDescent="0.25">
      <c r="F538" t="s">
        <v>304</v>
      </c>
      <c r="G538" t="s">
        <v>1303</v>
      </c>
      <c r="I538" t="s">
        <v>272</v>
      </c>
      <c r="J538" t="s">
        <v>3127</v>
      </c>
      <c r="L538" t="s">
        <v>330</v>
      </c>
      <c r="M538" t="s">
        <v>5362</v>
      </c>
    </row>
    <row r="539" spans="6:13" x14ac:dyDescent="0.25">
      <c r="F539" t="s">
        <v>41</v>
      </c>
      <c r="G539" t="s">
        <v>1170</v>
      </c>
      <c r="I539" t="s">
        <v>427</v>
      </c>
      <c r="J539" t="s">
        <v>4772</v>
      </c>
      <c r="L539" t="s">
        <v>414</v>
      </c>
      <c r="M539" t="s">
        <v>6331</v>
      </c>
    </row>
    <row r="540" spans="6:13" x14ac:dyDescent="0.25">
      <c r="F540" t="s">
        <v>330</v>
      </c>
      <c r="G540" t="s">
        <v>1652</v>
      </c>
      <c r="I540" t="s">
        <v>270</v>
      </c>
      <c r="J540" t="s">
        <v>1924</v>
      </c>
      <c r="L540" t="s">
        <v>330</v>
      </c>
      <c r="M540" t="s">
        <v>5802</v>
      </c>
    </row>
    <row r="541" spans="6:13" x14ac:dyDescent="0.25">
      <c r="F541" t="s">
        <v>330</v>
      </c>
      <c r="G541" t="s">
        <v>1104</v>
      </c>
      <c r="I541" t="s">
        <v>271</v>
      </c>
      <c r="J541" t="s">
        <v>2171</v>
      </c>
      <c r="L541" t="s">
        <v>41</v>
      </c>
      <c r="M541" t="s">
        <v>6517</v>
      </c>
    </row>
    <row r="542" spans="6:13" x14ac:dyDescent="0.25">
      <c r="F542" t="s">
        <v>436</v>
      </c>
      <c r="G542" t="s">
        <v>1415</v>
      </c>
      <c r="I542" t="s">
        <v>3903</v>
      </c>
      <c r="J542" t="s">
        <v>3904</v>
      </c>
      <c r="L542" t="s">
        <v>487</v>
      </c>
      <c r="M542" t="s">
        <v>5526</v>
      </c>
    </row>
    <row r="543" spans="6:13" x14ac:dyDescent="0.25">
      <c r="F543" t="s">
        <v>41</v>
      </c>
      <c r="G543" t="s">
        <v>1644</v>
      </c>
      <c r="I543" t="s">
        <v>4618</v>
      </c>
      <c r="J543" t="s">
        <v>4619</v>
      </c>
      <c r="L543" t="s">
        <v>50</v>
      </c>
      <c r="M543" t="s">
        <v>5512</v>
      </c>
    </row>
    <row r="544" spans="6:13" x14ac:dyDescent="0.25">
      <c r="F544" t="s">
        <v>330</v>
      </c>
      <c r="G544" t="s">
        <v>1337</v>
      </c>
      <c r="I544" t="s">
        <v>3439</v>
      </c>
      <c r="J544" t="s">
        <v>3440</v>
      </c>
      <c r="L544" t="s">
        <v>41</v>
      </c>
      <c r="M544" t="s">
        <v>6836</v>
      </c>
    </row>
    <row r="545" spans="6:13" x14ac:dyDescent="0.25">
      <c r="F545" t="s">
        <v>644</v>
      </c>
      <c r="G545" t="s">
        <v>1653</v>
      </c>
      <c r="I545" t="s">
        <v>268</v>
      </c>
      <c r="J545" t="s">
        <v>2158</v>
      </c>
      <c r="L545" t="s">
        <v>747</v>
      </c>
      <c r="M545" t="s">
        <v>5325</v>
      </c>
    </row>
    <row r="546" spans="6:13" x14ac:dyDescent="0.25">
      <c r="F546" t="s">
        <v>102</v>
      </c>
      <c r="G546" t="s">
        <v>1412</v>
      </c>
      <c r="I546" t="s">
        <v>786</v>
      </c>
      <c r="J546" t="s">
        <v>7269</v>
      </c>
      <c r="L546" t="s">
        <v>5338</v>
      </c>
      <c r="M546" t="s">
        <v>5325</v>
      </c>
    </row>
    <row r="547" spans="6:13" x14ac:dyDescent="0.25">
      <c r="F547" t="s">
        <v>295</v>
      </c>
      <c r="G547" t="s">
        <v>1275</v>
      </c>
      <c r="I547" t="s">
        <v>267</v>
      </c>
      <c r="J547" t="s">
        <v>1689</v>
      </c>
      <c r="L547" t="s">
        <v>328</v>
      </c>
      <c r="M547" t="s">
        <v>6563</v>
      </c>
    </row>
    <row r="548" spans="6:13" x14ac:dyDescent="0.25">
      <c r="F548" t="s">
        <v>603</v>
      </c>
      <c r="G548" t="s">
        <v>1342</v>
      </c>
      <c r="I548" t="s">
        <v>2497</v>
      </c>
      <c r="J548" t="s">
        <v>3913</v>
      </c>
      <c r="L548" t="s">
        <v>420</v>
      </c>
      <c r="M548" t="s">
        <v>5083</v>
      </c>
    </row>
    <row r="549" spans="6:13" x14ac:dyDescent="0.25">
      <c r="F549" t="s">
        <v>330</v>
      </c>
      <c r="G549" t="s">
        <v>1637</v>
      </c>
      <c r="I549" t="s">
        <v>2662</v>
      </c>
      <c r="J549" t="s">
        <v>2863</v>
      </c>
      <c r="L549" t="s">
        <v>130</v>
      </c>
      <c r="M549" t="s">
        <v>6952</v>
      </c>
    </row>
    <row r="550" spans="6:13" x14ac:dyDescent="0.25">
      <c r="F550" t="s">
        <v>679</v>
      </c>
      <c r="G550" t="s">
        <v>869</v>
      </c>
      <c r="I550" t="s">
        <v>330</v>
      </c>
      <c r="J550" t="s">
        <v>1873</v>
      </c>
      <c r="L550" t="s">
        <v>41</v>
      </c>
      <c r="M550" t="s">
        <v>6187</v>
      </c>
    </row>
    <row r="551" spans="6:13" x14ac:dyDescent="0.25">
      <c r="F551" t="s">
        <v>365</v>
      </c>
      <c r="G551" t="s">
        <v>1222</v>
      </c>
      <c r="I551" t="s">
        <v>2878</v>
      </c>
      <c r="J551" t="s">
        <v>2879</v>
      </c>
      <c r="L551" t="s">
        <v>130</v>
      </c>
      <c r="M551" t="s">
        <v>6604</v>
      </c>
    </row>
    <row r="552" spans="6:13" x14ac:dyDescent="0.25">
      <c r="F552" t="s">
        <v>512</v>
      </c>
      <c r="G552" t="s">
        <v>906</v>
      </c>
      <c r="I552" t="s">
        <v>99</v>
      </c>
      <c r="J552" t="s">
        <v>3431</v>
      </c>
      <c r="L552" t="s">
        <v>43</v>
      </c>
      <c r="M552" t="s">
        <v>6665</v>
      </c>
    </row>
    <row r="553" spans="6:13" x14ac:dyDescent="0.25">
      <c r="F553" t="s">
        <v>763</v>
      </c>
      <c r="G553" t="s">
        <v>1234</v>
      </c>
      <c r="I553" t="s">
        <v>2287</v>
      </c>
      <c r="J553" t="s">
        <v>4629</v>
      </c>
      <c r="L553" t="s">
        <v>420</v>
      </c>
      <c r="M553" t="s">
        <v>5084</v>
      </c>
    </row>
    <row r="554" spans="6:13" x14ac:dyDescent="0.25">
      <c r="F554" t="s">
        <v>330</v>
      </c>
      <c r="G554" t="s">
        <v>1512</v>
      </c>
      <c r="I554" t="s">
        <v>7195</v>
      </c>
      <c r="J554" t="s">
        <v>3722</v>
      </c>
      <c r="L554" t="s">
        <v>130</v>
      </c>
      <c r="M554" t="s">
        <v>7202</v>
      </c>
    </row>
    <row r="555" spans="6:13" x14ac:dyDescent="0.25">
      <c r="F555" t="s">
        <v>698</v>
      </c>
      <c r="G555" t="s">
        <v>1445</v>
      </c>
      <c r="I555" t="s">
        <v>130</v>
      </c>
      <c r="J555" t="s">
        <v>2926</v>
      </c>
      <c r="L555" t="s">
        <v>328</v>
      </c>
      <c r="M555" t="s">
        <v>5907</v>
      </c>
    </row>
    <row r="556" spans="6:13" x14ac:dyDescent="0.25">
      <c r="F556" t="s">
        <v>823</v>
      </c>
      <c r="G556" t="s">
        <v>1526</v>
      </c>
      <c r="I556" t="s">
        <v>1780</v>
      </c>
      <c r="J556" t="s">
        <v>1781</v>
      </c>
      <c r="L556" t="s">
        <v>414</v>
      </c>
      <c r="M556" t="s">
        <v>6489</v>
      </c>
    </row>
    <row r="557" spans="6:13" x14ac:dyDescent="0.25">
      <c r="F557" t="s">
        <v>41</v>
      </c>
      <c r="G557" t="s">
        <v>1258</v>
      </c>
      <c r="I557" t="s">
        <v>2300</v>
      </c>
      <c r="J557" t="s">
        <v>3477</v>
      </c>
      <c r="L557" t="s">
        <v>420</v>
      </c>
      <c r="M557" t="s">
        <v>5154</v>
      </c>
    </row>
    <row r="558" spans="6:13" x14ac:dyDescent="0.25">
      <c r="F558" t="s">
        <v>611</v>
      </c>
      <c r="G558" t="s">
        <v>1460</v>
      </c>
      <c r="I558" t="s">
        <v>2287</v>
      </c>
      <c r="J558" t="s">
        <v>2288</v>
      </c>
      <c r="L558" t="s">
        <v>424</v>
      </c>
      <c r="M558" t="s">
        <v>5721</v>
      </c>
    </row>
    <row r="559" spans="6:13" x14ac:dyDescent="0.25">
      <c r="F559" t="s">
        <v>611</v>
      </c>
      <c r="G559" t="s">
        <v>1327</v>
      </c>
      <c r="I559" t="s">
        <v>267</v>
      </c>
      <c r="J559" t="s">
        <v>2277</v>
      </c>
      <c r="L559" t="s">
        <v>414</v>
      </c>
      <c r="M559" t="s">
        <v>5875</v>
      </c>
    </row>
    <row r="560" spans="6:13" x14ac:dyDescent="0.25">
      <c r="F560" t="s">
        <v>780</v>
      </c>
      <c r="G560" t="s">
        <v>1392</v>
      </c>
      <c r="I560" t="s">
        <v>2287</v>
      </c>
      <c r="J560" t="s">
        <v>3437</v>
      </c>
      <c r="L560" t="s">
        <v>130</v>
      </c>
      <c r="M560" t="s">
        <v>5532</v>
      </c>
    </row>
    <row r="561" spans="6:13" x14ac:dyDescent="0.25">
      <c r="F561" t="s">
        <v>440</v>
      </c>
      <c r="G561" t="s">
        <v>1231</v>
      </c>
      <c r="I561" t="s">
        <v>1849</v>
      </c>
      <c r="J561" t="s">
        <v>4026</v>
      </c>
      <c r="L561" t="s">
        <v>68</v>
      </c>
      <c r="M561" t="s">
        <v>6436</v>
      </c>
    </row>
    <row r="562" spans="6:13" x14ac:dyDescent="0.25">
      <c r="F562" t="s">
        <v>679</v>
      </c>
      <c r="G562" t="s">
        <v>7223</v>
      </c>
      <c r="I562" t="s">
        <v>414</v>
      </c>
      <c r="J562" t="s">
        <v>7275</v>
      </c>
      <c r="L562" t="s">
        <v>585</v>
      </c>
      <c r="M562" t="s">
        <v>5664</v>
      </c>
    </row>
    <row r="563" spans="6:13" x14ac:dyDescent="0.25">
      <c r="F563" t="s">
        <v>512</v>
      </c>
      <c r="G563" t="s">
        <v>1662</v>
      </c>
      <c r="I563" t="s">
        <v>430</v>
      </c>
      <c r="J563" t="s">
        <v>3570</v>
      </c>
      <c r="L563" t="s">
        <v>414</v>
      </c>
      <c r="M563" t="s">
        <v>5793</v>
      </c>
    </row>
    <row r="564" spans="6:13" x14ac:dyDescent="0.25">
      <c r="F564" t="s">
        <v>809</v>
      </c>
      <c r="G564" t="s">
        <v>1436</v>
      </c>
      <c r="I564" t="s">
        <v>1866</v>
      </c>
      <c r="J564" t="s">
        <v>1867</v>
      </c>
      <c r="L564" t="s">
        <v>41</v>
      </c>
      <c r="M564" t="s">
        <v>6503</v>
      </c>
    </row>
    <row r="565" spans="6:13" x14ac:dyDescent="0.25">
      <c r="F565" t="s">
        <v>813</v>
      </c>
      <c r="G565" t="s">
        <v>1467</v>
      </c>
      <c r="I565" t="s">
        <v>293</v>
      </c>
      <c r="J565" t="s">
        <v>4479</v>
      </c>
      <c r="L565" t="s">
        <v>585</v>
      </c>
      <c r="M565" t="s">
        <v>5104</v>
      </c>
    </row>
    <row r="566" spans="6:13" x14ac:dyDescent="0.25">
      <c r="F566" t="s">
        <v>836</v>
      </c>
      <c r="G566" t="s">
        <v>1594</v>
      </c>
      <c r="I566" t="s">
        <v>293</v>
      </c>
      <c r="J566" t="s">
        <v>4350</v>
      </c>
      <c r="L566" t="s">
        <v>130</v>
      </c>
      <c r="M566" t="s">
        <v>5663</v>
      </c>
    </row>
    <row r="567" spans="6:13" x14ac:dyDescent="0.25">
      <c r="F567" t="s">
        <v>685</v>
      </c>
      <c r="G567" t="s">
        <v>889</v>
      </c>
      <c r="I567" t="s">
        <v>267</v>
      </c>
      <c r="J567" t="s">
        <v>4040</v>
      </c>
      <c r="L567" t="s">
        <v>487</v>
      </c>
      <c r="M567" t="s">
        <v>6697</v>
      </c>
    </row>
    <row r="568" spans="6:13" x14ac:dyDescent="0.25">
      <c r="F568" t="s">
        <v>797</v>
      </c>
      <c r="G568" t="s">
        <v>1400</v>
      </c>
      <c r="I568" t="s">
        <v>335</v>
      </c>
      <c r="J568" t="s">
        <v>2025</v>
      </c>
      <c r="L568" t="s">
        <v>130</v>
      </c>
      <c r="M568" t="s">
        <v>5895</v>
      </c>
    </row>
    <row r="569" spans="6:13" x14ac:dyDescent="0.25">
      <c r="F569" t="s">
        <v>757</v>
      </c>
      <c r="G569" t="s">
        <v>1209</v>
      </c>
      <c r="I569" t="s">
        <v>2118</v>
      </c>
      <c r="J569" t="s">
        <v>2183</v>
      </c>
      <c r="L569" t="s">
        <v>130</v>
      </c>
      <c r="M569" t="s">
        <v>7040</v>
      </c>
    </row>
    <row r="570" spans="6:13" x14ac:dyDescent="0.25">
      <c r="F570" t="s">
        <v>705</v>
      </c>
      <c r="G570" t="s">
        <v>970</v>
      </c>
      <c r="I570" t="s">
        <v>416</v>
      </c>
      <c r="J570" t="s">
        <v>3613</v>
      </c>
      <c r="L570" t="s">
        <v>414</v>
      </c>
      <c r="M570" t="s">
        <v>5645</v>
      </c>
    </row>
    <row r="571" spans="6:13" x14ac:dyDescent="0.25">
      <c r="F571" t="s">
        <v>672</v>
      </c>
      <c r="G571" t="s">
        <v>852</v>
      </c>
      <c r="I571" t="s">
        <v>330</v>
      </c>
      <c r="J571" t="s">
        <v>3779</v>
      </c>
      <c r="L571" t="s">
        <v>5123</v>
      </c>
      <c r="M571" t="s">
        <v>5124</v>
      </c>
    </row>
    <row r="572" spans="6:13" x14ac:dyDescent="0.25">
      <c r="F572" t="s">
        <v>640</v>
      </c>
      <c r="G572" t="s">
        <v>1539</v>
      </c>
      <c r="I572" t="s">
        <v>1746</v>
      </c>
      <c r="J572" t="s">
        <v>3332</v>
      </c>
      <c r="L572" t="s">
        <v>43</v>
      </c>
      <c r="M572" t="s">
        <v>6937</v>
      </c>
    </row>
    <row r="573" spans="6:13" x14ac:dyDescent="0.25">
      <c r="F573" t="s">
        <v>807</v>
      </c>
      <c r="G573" t="s">
        <v>1432</v>
      </c>
      <c r="I573" t="s">
        <v>3350</v>
      </c>
      <c r="J573" t="s">
        <v>4159</v>
      </c>
      <c r="L573" t="s">
        <v>424</v>
      </c>
      <c r="M573" t="s">
        <v>5596</v>
      </c>
    </row>
    <row r="574" spans="6:13" x14ac:dyDescent="0.25">
      <c r="F574" t="s">
        <v>330</v>
      </c>
      <c r="G574" t="s">
        <v>1155</v>
      </c>
      <c r="I574" t="s">
        <v>3784</v>
      </c>
      <c r="J574" t="s">
        <v>3785</v>
      </c>
      <c r="L574" t="s">
        <v>7195</v>
      </c>
      <c r="M574" t="s">
        <v>5749</v>
      </c>
    </row>
    <row r="575" spans="6:13" x14ac:dyDescent="0.25">
      <c r="F575" t="s">
        <v>330</v>
      </c>
      <c r="G575" t="s">
        <v>1302</v>
      </c>
      <c r="I575" t="s">
        <v>130</v>
      </c>
      <c r="J575" t="s">
        <v>2061</v>
      </c>
      <c r="L575" t="s">
        <v>414</v>
      </c>
      <c r="M575" t="s">
        <v>5153</v>
      </c>
    </row>
    <row r="576" spans="6:13" x14ac:dyDescent="0.25">
      <c r="F576" t="s">
        <v>330</v>
      </c>
      <c r="G576" t="s">
        <v>956</v>
      </c>
      <c r="I576" t="s">
        <v>3382</v>
      </c>
      <c r="J576" t="s">
        <v>4480</v>
      </c>
      <c r="L576" t="s">
        <v>6449</v>
      </c>
      <c r="M576" t="s">
        <v>6450</v>
      </c>
    </row>
    <row r="577" spans="6:13" x14ac:dyDescent="0.25">
      <c r="F577" t="s">
        <v>328</v>
      </c>
      <c r="G577" t="s">
        <v>1603</v>
      </c>
      <c r="I577" t="s">
        <v>3382</v>
      </c>
      <c r="J577" t="s">
        <v>4678</v>
      </c>
      <c r="L577" t="s">
        <v>130</v>
      </c>
      <c r="M577" t="s">
        <v>5080</v>
      </c>
    </row>
    <row r="578" spans="6:13" x14ac:dyDescent="0.25">
      <c r="F578" t="s">
        <v>330</v>
      </c>
      <c r="G578" t="s">
        <v>936</v>
      </c>
      <c r="I578" t="s">
        <v>43</v>
      </c>
      <c r="J578" t="s">
        <v>3009</v>
      </c>
      <c r="L578" t="s">
        <v>6998</v>
      </c>
      <c r="M578" t="s">
        <v>6999</v>
      </c>
    </row>
    <row r="579" spans="6:13" x14ac:dyDescent="0.25">
      <c r="F579" t="s">
        <v>712</v>
      </c>
      <c r="G579" t="s">
        <v>1040</v>
      </c>
      <c r="I579" t="s">
        <v>416</v>
      </c>
      <c r="J579" t="s">
        <v>4086</v>
      </c>
      <c r="L579" t="s">
        <v>25</v>
      </c>
      <c r="M579" t="s">
        <v>6469</v>
      </c>
    </row>
    <row r="580" spans="6:13" x14ac:dyDescent="0.25">
      <c r="F580" t="s">
        <v>44</v>
      </c>
      <c r="G580" t="s">
        <v>861</v>
      </c>
      <c r="I580" t="s">
        <v>3691</v>
      </c>
      <c r="J580" t="s">
        <v>3692</v>
      </c>
      <c r="L580" t="s">
        <v>5866</v>
      </c>
      <c r="M580" t="s">
        <v>6972</v>
      </c>
    </row>
    <row r="581" spans="6:13" x14ac:dyDescent="0.25">
      <c r="F581" t="s">
        <v>50</v>
      </c>
      <c r="G581" t="s">
        <v>916</v>
      </c>
      <c r="I581" t="s">
        <v>2287</v>
      </c>
      <c r="J581" t="s">
        <v>4048</v>
      </c>
      <c r="L581" t="s">
        <v>606</v>
      </c>
      <c r="M581" t="s">
        <v>6328</v>
      </c>
    </row>
    <row r="582" spans="6:13" x14ac:dyDescent="0.25">
      <c r="F582" t="s">
        <v>41</v>
      </c>
      <c r="G582" t="s">
        <v>1137</v>
      </c>
      <c r="I582" t="s">
        <v>3595</v>
      </c>
      <c r="J582" t="s">
        <v>3596</v>
      </c>
      <c r="L582" t="s">
        <v>487</v>
      </c>
      <c r="M582" t="s">
        <v>4935</v>
      </c>
    </row>
    <row r="583" spans="6:13" x14ac:dyDescent="0.25">
      <c r="F583" t="s">
        <v>691</v>
      </c>
      <c r="G583" t="s">
        <v>908</v>
      </c>
      <c r="I583" t="s">
        <v>4584</v>
      </c>
      <c r="J583" t="s">
        <v>4585</v>
      </c>
      <c r="L583" t="s">
        <v>43</v>
      </c>
      <c r="M583" t="s">
        <v>6228</v>
      </c>
    </row>
    <row r="584" spans="6:13" x14ac:dyDescent="0.25">
      <c r="F584" t="s">
        <v>788</v>
      </c>
      <c r="G584" t="s">
        <v>1355</v>
      </c>
      <c r="I584" t="s">
        <v>44</v>
      </c>
      <c r="J584" t="s">
        <v>2233</v>
      </c>
      <c r="L584" t="s">
        <v>414</v>
      </c>
      <c r="M584" t="s">
        <v>6991</v>
      </c>
    </row>
    <row r="585" spans="6:13" x14ac:dyDescent="0.25">
      <c r="F585" t="s">
        <v>794</v>
      </c>
      <c r="G585" t="s">
        <v>1385</v>
      </c>
      <c r="I585" t="s">
        <v>330</v>
      </c>
      <c r="J585" t="s">
        <v>3503</v>
      </c>
      <c r="L585" t="s">
        <v>41</v>
      </c>
      <c r="M585" t="s">
        <v>6327</v>
      </c>
    </row>
    <row r="586" spans="6:13" x14ac:dyDescent="0.25">
      <c r="F586" t="s">
        <v>376</v>
      </c>
      <c r="G586" t="s">
        <v>849</v>
      </c>
      <c r="I586" t="s">
        <v>2670</v>
      </c>
      <c r="J586" t="s">
        <v>2671</v>
      </c>
      <c r="L586" t="s">
        <v>606</v>
      </c>
      <c r="M586" t="s">
        <v>6588</v>
      </c>
    </row>
    <row r="587" spans="6:13" x14ac:dyDescent="0.25">
      <c r="F587" t="s">
        <v>606</v>
      </c>
      <c r="G587" t="s">
        <v>1223</v>
      </c>
      <c r="I587" t="s">
        <v>1746</v>
      </c>
      <c r="J587" t="s">
        <v>2276</v>
      </c>
      <c r="L587" t="s">
        <v>487</v>
      </c>
      <c r="M587" t="s">
        <v>6099</v>
      </c>
    </row>
    <row r="588" spans="6:13" x14ac:dyDescent="0.25">
      <c r="F588" t="s">
        <v>712</v>
      </c>
      <c r="G588" t="s">
        <v>1471</v>
      </c>
      <c r="I588" t="s">
        <v>2993</v>
      </c>
      <c r="J588" t="s">
        <v>2994</v>
      </c>
      <c r="L588" t="s">
        <v>420</v>
      </c>
      <c r="M588" t="s">
        <v>7008</v>
      </c>
    </row>
    <row r="589" spans="6:13" x14ac:dyDescent="0.25">
      <c r="F589" t="s">
        <v>102</v>
      </c>
      <c r="G589" t="s">
        <v>917</v>
      </c>
      <c r="I589" t="s">
        <v>2287</v>
      </c>
      <c r="J589" t="s">
        <v>3341</v>
      </c>
      <c r="L589" t="s">
        <v>43</v>
      </c>
      <c r="M589" t="s">
        <v>6043</v>
      </c>
    </row>
    <row r="590" spans="6:13" x14ac:dyDescent="0.25">
      <c r="F590" t="s">
        <v>698</v>
      </c>
      <c r="G590" t="s">
        <v>1338</v>
      </c>
      <c r="I590" t="s">
        <v>50</v>
      </c>
      <c r="J590" t="s">
        <v>2427</v>
      </c>
      <c r="L590" t="s">
        <v>5263</v>
      </c>
      <c r="M590" t="s">
        <v>5264</v>
      </c>
    </row>
    <row r="591" spans="6:13" x14ac:dyDescent="0.25">
      <c r="F591" t="s">
        <v>718</v>
      </c>
      <c r="G591" t="s">
        <v>1564</v>
      </c>
      <c r="I591" t="s">
        <v>2516</v>
      </c>
      <c r="J591" t="s">
        <v>4568</v>
      </c>
      <c r="L591" t="s">
        <v>420</v>
      </c>
      <c r="M591" t="s">
        <v>6066</v>
      </c>
    </row>
    <row r="592" spans="6:13" x14ac:dyDescent="0.25">
      <c r="F592" t="s">
        <v>780</v>
      </c>
      <c r="G592" t="s">
        <v>1333</v>
      </c>
      <c r="I592" t="s">
        <v>2676</v>
      </c>
      <c r="J592" t="s">
        <v>2677</v>
      </c>
      <c r="L592" t="s">
        <v>304</v>
      </c>
      <c r="M592" t="s">
        <v>5916</v>
      </c>
    </row>
    <row r="593" spans="6:13" x14ac:dyDescent="0.25">
      <c r="F593" t="s">
        <v>708</v>
      </c>
      <c r="G593" t="s">
        <v>982</v>
      </c>
      <c r="I593" t="s">
        <v>357</v>
      </c>
      <c r="J593" t="s">
        <v>1890</v>
      </c>
      <c r="L593" t="s">
        <v>420</v>
      </c>
      <c r="M593" t="s">
        <v>6366</v>
      </c>
    </row>
    <row r="594" spans="6:13" x14ac:dyDescent="0.25">
      <c r="F594" t="s">
        <v>642</v>
      </c>
      <c r="G594" t="s">
        <v>1064</v>
      </c>
      <c r="I594" t="s">
        <v>310</v>
      </c>
      <c r="J594" t="s">
        <v>1869</v>
      </c>
      <c r="L594" t="s">
        <v>5114</v>
      </c>
      <c r="M594" t="s">
        <v>5115</v>
      </c>
    </row>
    <row r="595" spans="6:13" x14ac:dyDescent="0.25">
      <c r="F595" t="s">
        <v>718</v>
      </c>
      <c r="G595" t="s">
        <v>1413</v>
      </c>
      <c r="I595" t="s">
        <v>3099</v>
      </c>
      <c r="J595" t="s">
        <v>3100</v>
      </c>
      <c r="L595" t="s">
        <v>733</v>
      </c>
      <c r="M595" t="s">
        <v>5197</v>
      </c>
    </row>
    <row r="596" spans="6:13" x14ac:dyDescent="0.25">
      <c r="F596" t="s">
        <v>747</v>
      </c>
      <c r="G596" t="s">
        <v>1148</v>
      </c>
      <c r="I596" t="s">
        <v>1819</v>
      </c>
      <c r="J596" t="s">
        <v>1820</v>
      </c>
      <c r="L596" t="s">
        <v>41</v>
      </c>
      <c r="M596" t="s">
        <v>7068</v>
      </c>
    </row>
    <row r="597" spans="6:13" x14ac:dyDescent="0.25">
      <c r="F597" t="s">
        <v>712</v>
      </c>
      <c r="G597" t="s">
        <v>1008</v>
      </c>
      <c r="I597" t="s">
        <v>16</v>
      </c>
      <c r="J597" t="s">
        <v>3233</v>
      </c>
      <c r="L597" t="s">
        <v>6561</v>
      </c>
      <c r="M597" t="s">
        <v>6562</v>
      </c>
    </row>
    <row r="598" spans="6:13" x14ac:dyDescent="0.25">
      <c r="F598" t="s">
        <v>841</v>
      </c>
      <c r="G598" t="s">
        <v>1613</v>
      </c>
      <c r="I598" t="s">
        <v>1936</v>
      </c>
      <c r="J598" t="s">
        <v>2753</v>
      </c>
      <c r="L598" t="s">
        <v>6018</v>
      </c>
      <c r="M598" t="s">
        <v>6019</v>
      </c>
    </row>
    <row r="599" spans="6:13" x14ac:dyDescent="0.25">
      <c r="F599" t="s">
        <v>840</v>
      </c>
      <c r="G599" t="s">
        <v>1612</v>
      </c>
      <c r="I599" t="s">
        <v>1828</v>
      </c>
      <c r="J599" t="s">
        <v>1829</v>
      </c>
      <c r="L599" t="s">
        <v>295</v>
      </c>
      <c r="M599" t="s">
        <v>5996</v>
      </c>
    </row>
    <row r="600" spans="6:13" x14ac:dyDescent="0.25">
      <c r="F600" t="s">
        <v>102</v>
      </c>
      <c r="G600" t="s">
        <v>1005</v>
      </c>
      <c r="I600" t="s">
        <v>416</v>
      </c>
      <c r="J600" t="s">
        <v>2937</v>
      </c>
      <c r="L600" t="s">
        <v>606</v>
      </c>
      <c r="M600" t="s">
        <v>4921</v>
      </c>
    </row>
    <row r="601" spans="6:13" x14ac:dyDescent="0.25">
      <c r="F601" t="s">
        <v>666</v>
      </c>
      <c r="G601" t="s">
        <v>1658</v>
      </c>
      <c r="I601" t="s">
        <v>416</v>
      </c>
      <c r="J601" t="s">
        <v>4143</v>
      </c>
      <c r="L601" t="s">
        <v>69</v>
      </c>
      <c r="M601" t="s">
        <v>5594</v>
      </c>
    </row>
    <row r="602" spans="6:13" x14ac:dyDescent="0.25">
      <c r="F602" t="s">
        <v>685</v>
      </c>
      <c r="G602" t="s">
        <v>1420</v>
      </c>
      <c r="I602" t="s">
        <v>359</v>
      </c>
      <c r="J602" t="s">
        <v>2588</v>
      </c>
      <c r="L602" t="s">
        <v>487</v>
      </c>
      <c r="M602" t="s">
        <v>6425</v>
      </c>
    </row>
    <row r="603" spans="6:13" x14ac:dyDescent="0.25">
      <c r="F603" t="s">
        <v>512</v>
      </c>
      <c r="G603" t="s">
        <v>1323</v>
      </c>
      <c r="I603" t="s">
        <v>330</v>
      </c>
      <c r="J603" t="s">
        <v>3083</v>
      </c>
      <c r="L603" t="s">
        <v>40</v>
      </c>
      <c r="M603" t="s">
        <v>4978</v>
      </c>
    </row>
    <row r="604" spans="6:13" x14ac:dyDescent="0.25">
      <c r="F604" t="s">
        <v>776</v>
      </c>
      <c r="G604" t="s">
        <v>1315</v>
      </c>
      <c r="I604" t="s">
        <v>44</v>
      </c>
      <c r="J604" t="s">
        <v>2008</v>
      </c>
      <c r="L604" t="s">
        <v>487</v>
      </c>
      <c r="M604" t="s">
        <v>5657</v>
      </c>
    </row>
    <row r="605" spans="6:13" x14ac:dyDescent="0.25">
      <c r="F605" t="s">
        <v>102</v>
      </c>
      <c r="G605" t="s">
        <v>1249</v>
      </c>
      <c r="I605" t="s">
        <v>4093</v>
      </c>
      <c r="J605" t="s">
        <v>4094</v>
      </c>
      <c r="L605" t="s">
        <v>5689</v>
      </c>
      <c r="M605" t="s">
        <v>7155</v>
      </c>
    </row>
    <row r="606" spans="6:13" x14ac:dyDescent="0.25">
      <c r="F606" t="s">
        <v>440</v>
      </c>
      <c r="G606" t="s">
        <v>7229</v>
      </c>
      <c r="I606" t="s">
        <v>416</v>
      </c>
      <c r="J606" t="s">
        <v>2075</v>
      </c>
      <c r="L606" t="s">
        <v>830</v>
      </c>
      <c r="M606" t="s">
        <v>5975</v>
      </c>
    </row>
    <row r="607" spans="6:13" x14ac:dyDescent="0.25">
      <c r="F607" t="s">
        <v>326</v>
      </c>
      <c r="G607" t="s">
        <v>1511</v>
      </c>
      <c r="I607" t="s">
        <v>603</v>
      </c>
      <c r="J607" t="s">
        <v>4022</v>
      </c>
      <c r="L607" t="s">
        <v>489</v>
      </c>
      <c r="M607" t="s">
        <v>5446</v>
      </c>
    </row>
    <row r="608" spans="6:13" x14ac:dyDescent="0.25">
      <c r="F608" t="s">
        <v>41</v>
      </c>
      <c r="G608" t="s">
        <v>1313</v>
      </c>
      <c r="I608" t="s">
        <v>2858</v>
      </c>
      <c r="J608" t="s">
        <v>4122</v>
      </c>
      <c r="L608" t="s">
        <v>41</v>
      </c>
      <c r="M608" t="s">
        <v>6872</v>
      </c>
    </row>
    <row r="609" spans="6:13" x14ac:dyDescent="0.25">
      <c r="F609" t="s">
        <v>690</v>
      </c>
      <c r="G609" t="s">
        <v>901</v>
      </c>
      <c r="I609" t="s">
        <v>7311</v>
      </c>
      <c r="J609" t="s">
        <v>4496</v>
      </c>
      <c r="L609" t="s">
        <v>129</v>
      </c>
      <c r="M609" t="s">
        <v>5287</v>
      </c>
    </row>
    <row r="610" spans="6:13" x14ac:dyDescent="0.25">
      <c r="F610" t="s">
        <v>44</v>
      </c>
      <c r="G610" t="s">
        <v>1098</v>
      </c>
      <c r="I610" t="s">
        <v>1725</v>
      </c>
      <c r="J610" t="s">
        <v>1726</v>
      </c>
      <c r="L610" t="s">
        <v>4090</v>
      </c>
      <c r="M610" t="s">
        <v>6298</v>
      </c>
    </row>
    <row r="611" spans="6:13" x14ac:dyDescent="0.25">
      <c r="F611" t="s">
        <v>328</v>
      </c>
      <c r="G611" t="s">
        <v>1122</v>
      </c>
      <c r="I611" t="s">
        <v>420</v>
      </c>
      <c r="J611" t="s">
        <v>3600</v>
      </c>
      <c r="L611" t="s">
        <v>41</v>
      </c>
      <c r="M611" t="s">
        <v>5830</v>
      </c>
    </row>
    <row r="612" spans="6:13" x14ac:dyDescent="0.25">
      <c r="F612" t="s">
        <v>815</v>
      </c>
      <c r="G612" t="s">
        <v>1470</v>
      </c>
      <c r="I612" t="s">
        <v>2577</v>
      </c>
      <c r="J612" t="s">
        <v>2578</v>
      </c>
      <c r="L612" t="s">
        <v>41</v>
      </c>
      <c r="M612" t="s">
        <v>5438</v>
      </c>
    </row>
    <row r="613" spans="6:13" x14ac:dyDescent="0.25">
      <c r="F613" t="s">
        <v>44</v>
      </c>
      <c r="G613" t="s">
        <v>966</v>
      </c>
      <c r="I613" t="s">
        <v>3151</v>
      </c>
      <c r="J613" t="s">
        <v>3152</v>
      </c>
      <c r="L613" t="s">
        <v>5778</v>
      </c>
      <c r="M613" t="s">
        <v>5779</v>
      </c>
    </row>
    <row r="614" spans="6:13" x14ac:dyDescent="0.25">
      <c r="F614" t="s">
        <v>739</v>
      </c>
      <c r="G614" t="s">
        <v>1123</v>
      </c>
      <c r="I614" t="s">
        <v>2818</v>
      </c>
      <c r="J614" t="s">
        <v>3710</v>
      </c>
      <c r="L614" t="s">
        <v>41</v>
      </c>
      <c r="M614" t="s">
        <v>5017</v>
      </c>
    </row>
    <row r="615" spans="6:13" x14ac:dyDescent="0.25">
      <c r="F615" t="s">
        <v>102</v>
      </c>
      <c r="G615" t="s">
        <v>1433</v>
      </c>
      <c r="I615" t="s">
        <v>7311</v>
      </c>
      <c r="J615" t="s">
        <v>2418</v>
      </c>
      <c r="L615" t="s">
        <v>414</v>
      </c>
      <c r="M615" t="s">
        <v>5695</v>
      </c>
    </row>
    <row r="616" spans="6:13" x14ac:dyDescent="0.25">
      <c r="F616" t="s">
        <v>512</v>
      </c>
      <c r="G616" t="s">
        <v>1289</v>
      </c>
      <c r="I616" t="s">
        <v>330</v>
      </c>
      <c r="J616" t="s">
        <v>1782</v>
      </c>
      <c r="L616" t="s">
        <v>4090</v>
      </c>
      <c r="M616" t="s">
        <v>6691</v>
      </c>
    </row>
    <row r="617" spans="6:13" x14ac:dyDescent="0.25">
      <c r="F617" t="s">
        <v>41</v>
      </c>
      <c r="G617" t="s">
        <v>1178</v>
      </c>
      <c r="I617" t="s">
        <v>2818</v>
      </c>
      <c r="J617" t="s">
        <v>4175</v>
      </c>
      <c r="L617" t="s">
        <v>2270</v>
      </c>
      <c r="M617" t="s">
        <v>6557</v>
      </c>
    </row>
    <row r="618" spans="6:13" x14ac:dyDescent="0.25">
      <c r="F618" t="s">
        <v>512</v>
      </c>
      <c r="G618" t="s">
        <v>1296</v>
      </c>
      <c r="I618" t="s">
        <v>2818</v>
      </c>
      <c r="J618" t="s">
        <v>4235</v>
      </c>
      <c r="L618" t="s">
        <v>2270</v>
      </c>
      <c r="M618" t="s">
        <v>5859</v>
      </c>
    </row>
    <row r="619" spans="6:13" x14ac:dyDescent="0.25">
      <c r="F619" t="s">
        <v>424</v>
      </c>
      <c r="G619" t="s">
        <v>1121</v>
      </c>
      <c r="I619" t="s">
        <v>4135</v>
      </c>
      <c r="J619" t="s">
        <v>4136</v>
      </c>
      <c r="L619" t="s">
        <v>129</v>
      </c>
      <c r="M619" t="s">
        <v>5841</v>
      </c>
    </row>
    <row r="620" spans="6:13" x14ac:dyDescent="0.25">
      <c r="F620" t="s">
        <v>442</v>
      </c>
      <c r="G620" t="s">
        <v>1536</v>
      </c>
      <c r="I620" t="s">
        <v>420</v>
      </c>
      <c r="J620" t="s">
        <v>3419</v>
      </c>
      <c r="L620" t="s">
        <v>606</v>
      </c>
      <c r="M620" t="s">
        <v>6182</v>
      </c>
    </row>
    <row r="621" spans="6:13" x14ac:dyDescent="0.25">
      <c r="F621" t="s">
        <v>41</v>
      </c>
      <c r="G621" t="s">
        <v>971</v>
      </c>
      <c r="I621" t="s">
        <v>2042</v>
      </c>
      <c r="J621" t="s">
        <v>2725</v>
      </c>
      <c r="L621" t="s">
        <v>5923</v>
      </c>
      <c r="M621" t="s">
        <v>5924</v>
      </c>
    </row>
    <row r="622" spans="6:13" x14ac:dyDescent="0.25">
      <c r="F622" t="s">
        <v>761</v>
      </c>
      <c r="G622" t="s">
        <v>1227</v>
      </c>
      <c r="I622" t="s">
        <v>3714</v>
      </c>
      <c r="J622" t="s">
        <v>3715</v>
      </c>
      <c r="L622" t="s">
        <v>2270</v>
      </c>
      <c r="M622" t="s">
        <v>6626</v>
      </c>
    </row>
    <row r="623" spans="6:13" x14ac:dyDescent="0.25">
      <c r="F623" t="s">
        <v>330</v>
      </c>
      <c r="G623" t="s">
        <v>1463</v>
      </c>
      <c r="I623" t="s">
        <v>420</v>
      </c>
      <c r="J623" t="s">
        <v>4303</v>
      </c>
      <c r="L623" t="s">
        <v>41</v>
      </c>
      <c r="M623" t="s">
        <v>5736</v>
      </c>
    </row>
    <row r="624" spans="6:13" x14ac:dyDescent="0.25">
      <c r="F624" t="s">
        <v>762</v>
      </c>
      <c r="G624" t="s">
        <v>1229</v>
      </c>
      <c r="I624" t="s">
        <v>130</v>
      </c>
      <c r="J624" t="s">
        <v>4233</v>
      </c>
      <c r="L624" t="s">
        <v>41</v>
      </c>
      <c r="M624" t="s">
        <v>5780</v>
      </c>
    </row>
    <row r="625" spans="6:13" x14ac:dyDescent="0.25">
      <c r="F625" t="s">
        <v>808</v>
      </c>
      <c r="G625" t="s">
        <v>1434</v>
      </c>
      <c r="I625" t="s">
        <v>416</v>
      </c>
      <c r="J625" t="s">
        <v>3281</v>
      </c>
      <c r="L625" t="s">
        <v>5345</v>
      </c>
      <c r="M625" t="s">
        <v>5346</v>
      </c>
    </row>
    <row r="626" spans="6:13" x14ac:dyDescent="0.25">
      <c r="F626" t="s">
        <v>375</v>
      </c>
      <c r="G626" t="s">
        <v>1197</v>
      </c>
      <c r="I626" t="s">
        <v>1819</v>
      </c>
      <c r="J626" t="s">
        <v>7253</v>
      </c>
      <c r="L626" t="s">
        <v>5689</v>
      </c>
      <c r="M626" t="s">
        <v>6648</v>
      </c>
    </row>
    <row r="627" spans="6:13" x14ac:dyDescent="0.25">
      <c r="F627" t="s">
        <v>845</v>
      </c>
      <c r="G627" t="s">
        <v>1628</v>
      </c>
      <c r="I627" t="s">
        <v>3078</v>
      </c>
      <c r="J627" t="s">
        <v>3079</v>
      </c>
      <c r="L627" t="s">
        <v>5606</v>
      </c>
      <c r="M627" t="s">
        <v>6065</v>
      </c>
    </row>
    <row r="628" spans="6:13" x14ac:dyDescent="0.25">
      <c r="F628" t="s">
        <v>102</v>
      </c>
      <c r="G628" t="s">
        <v>1317</v>
      </c>
      <c r="I628" t="s">
        <v>267</v>
      </c>
      <c r="J628" t="s">
        <v>2101</v>
      </c>
      <c r="L628" t="s">
        <v>2270</v>
      </c>
      <c r="M628" t="s">
        <v>6493</v>
      </c>
    </row>
    <row r="629" spans="6:13" x14ac:dyDescent="0.25">
      <c r="F629" t="s">
        <v>828</v>
      </c>
      <c r="G629" t="s">
        <v>1543</v>
      </c>
      <c r="I629" t="s">
        <v>2040</v>
      </c>
      <c r="J629" t="s">
        <v>2041</v>
      </c>
      <c r="L629" t="s">
        <v>304</v>
      </c>
      <c r="M629" t="s">
        <v>6487</v>
      </c>
    </row>
    <row r="630" spans="6:13" x14ac:dyDescent="0.25">
      <c r="F630" t="s">
        <v>709</v>
      </c>
      <c r="G630" t="s">
        <v>985</v>
      </c>
      <c r="I630" t="s">
        <v>97</v>
      </c>
      <c r="J630" t="s">
        <v>4256</v>
      </c>
      <c r="L630" t="s">
        <v>6640</v>
      </c>
      <c r="M630" t="s">
        <v>6641</v>
      </c>
    </row>
    <row r="631" spans="6:13" x14ac:dyDescent="0.25">
      <c r="F631" t="s">
        <v>375</v>
      </c>
      <c r="G631" t="s">
        <v>1233</v>
      </c>
      <c r="I631" t="s">
        <v>424</v>
      </c>
      <c r="J631" t="s">
        <v>1948</v>
      </c>
      <c r="L631" t="s">
        <v>25</v>
      </c>
      <c r="M631" t="s">
        <v>6551</v>
      </c>
    </row>
    <row r="632" spans="6:13" x14ac:dyDescent="0.25">
      <c r="F632" t="s">
        <v>330</v>
      </c>
      <c r="G632" t="s">
        <v>1440</v>
      </c>
      <c r="I632" t="s">
        <v>2818</v>
      </c>
      <c r="J632" t="s">
        <v>4433</v>
      </c>
      <c r="L632" t="s">
        <v>129</v>
      </c>
      <c r="M632" t="s">
        <v>6297</v>
      </c>
    </row>
    <row r="633" spans="6:13" x14ac:dyDescent="0.25">
      <c r="F633" t="s">
        <v>512</v>
      </c>
      <c r="G633" t="s">
        <v>1256</v>
      </c>
      <c r="I633" t="s">
        <v>2773</v>
      </c>
      <c r="J633" t="s">
        <v>2876</v>
      </c>
      <c r="L633" t="s">
        <v>5473</v>
      </c>
      <c r="M633" t="s">
        <v>6565</v>
      </c>
    </row>
    <row r="634" spans="6:13" x14ac:dyDescent="0.25">
      <c r="F634" t="s">
        <v>512</v>
      </c>
      <c r="G634" t="s">
        <v>7221</v>
      </c>
      <c r="I634" t="s">
        <v>3185</v>
      </c>
      <c r="J634" t="s">
        <v>3186</v>
      </c>
      <c r="L634" t="s">
        <v>487</v>
      </c>
      <c r="M634" t="s">
        <v>6114</v>
      </c>
    </row>
    <row r="635" spans="6:13" x14ac:dyDescent="0.25">
      <c r="F635" t="s">
        <v>766</v>
      </c>
      <c r="G635" t="s">
        <v>1243</v>
      </c>
      <c r="I635" t="s">
        <v>267</v>
      </c>
      <c r="J635" t="s">
        <v>2003</v>
      </c>
      <c r="L635" t="s">
        <v>41</v>
      </c>
      <c r="M635" t="s">
        <v>7113</v>
      </c>
    </row>
    <row r="636" spans="6:13" x14ac:dyDescent="0.25">
      <c r="F636" t="s">
        <v>785</v>
      </c>
      <c r="G636" t="s">
        <v>1349</v>
      </c>
      <c r="I636" t="s">
        <v>3214</v>
      </c>
      <c r="J636" t="s">
        <v>3768</v>
      </c>
      <c r="L636" t="s">
        <v>41</v>
      </c>
      <c r="M636" t="s">
        <v>6843</v>
      </c>
    </row>
    <row r="637" spans="6:13" x14ac:dyDescent="0.25">
      <c r="F637" t="s">
        <v>756</v>
      </c>
      <c r="G637" t="s">
        <v>1208</v>
      </c>
      <c r="I637" t="s">
        <v>2818</v>
      </c>
      <c r="J637" t="s">
        <v>7266</v>
      </c>
      <c r="L637" t="s">
        <v>606</v>
      </c>
      <c r="M637" t="s">
        <v>6035</v>
      </c>
    </row>
    <row r="638" spans="6:13" x14ac:dyDescent="0.25">
      <c r="F638" t="s">
        <v>682</v>
      </c>
      <c r="G638" t="s">
        <v>884</v>
      </c>
      <c r="I638" t="s">
        <v>416</v>
      </c>
      <c r="J638" t="s">
        <v>4565</v>
      </c>
      <c r="L638" t="s">
        <v>487</v>
      </c>
      <c r="M638" t="s">
        <v>5198</v>
      </c>
    </row>
    <row r="639" spans="6:13" x14ac:dyDescent="0.25">
      <c r="F639" t="s">
        <v>375</v>
      </c>
      <c r="G639" t="s">
        <v>1065</v>
      </c>
      <c r="I639" t="s">
        <v>424</v>
      </c>
      <c r="J639" t="s">
        <v>4295</v>
      </c>
      <c r="L639" t="s">
        <v>487</v>
      </c>
      <c r="M639" t="s">
        <v>6793</v>
      </c>
    </row>
    <row r="640" spans="6:13" x14ac:dyDescent="0.25">
      <c r="F640" t="s">
        <v>102</v>
      </c>
      <c r="G640" t="s">
        <v>1361</v>
      </c>
      <c r="I640" t="s">
        <v>310</v>
      </c>
      <c r="J640" t="s">
        <v>3203</v>
      </c>
      <c r="L640" t="s">
        <v>5504</v>
      </c>
      <c r="M640" t="s">
        <v>5624</v>
      </c>
    </row>
    <row r="641" spans="6:13" x14ac:dyDescent="0.25">
      <c r="F641" t="s">
        <v>102</v>
      </c>
      <c r="G641" t="s">
        <v>1438</v>
      </c>
      <c r="I641" t="s">
        <v>416</v>
      </c>
      <c r="J641" t="s">
        <v>1783</v>
      </c>
      <c r="L641" t="s">
        <v>5504</v>
      </c>
      <c r="M641" t="s">
        <v>6460</v>
      </c>
    </row>
    <row r="642" spans="6:13" x14ac:dyDescent="0.25">
      <c r="F642" t="s">
        <v>733</v>
      </c>
      <c r="G642" t="s">
        <v>1080</v>
      </c>
      <c r="I642" t="s">
        <v>3529</v>
      </c>
      <c r="J642" t="s">
        <v>3530</v>
      </c>
      <c r="L642" t="s">
        <v>5606</v>
      </c>
      <c r="M642" t="s">
        <v>5607</v>
      </c>
    </row>
    <row r="643" spans="6:13" x14ac:dyDescent="0.25">
      <c r="F643" t="s">
        <v>779</v>
      </c>
      <c r="G643" t="s">
        <v>1331</v>
      </c>
      <c r="I643" t="s">
        <v>378</v>
      </c>
      <c r="J643" t="s">
        <v>2697</v>
      </c>
      <c r="L643" t="s">
        <v>6084</v>
      </c>
      <c r="M643" t="s">
        <v>6085</v>
      </c>
    </row>
    <row r="644" spans="6:13" x14ac:dyDescent="0.25">
      <c r="F644" t="s">
        <v>442</v>
      </c>
      <c r="G644" t="s">
        <v>1062</v>
      </c>
      <c r="I644" t="s">
        <v>4150</v>
      </c>
      <c r="J644" t="s">
        <v>4786</v>
      </c>
      <c r="L644" t="s">
        <v>5952</v>
      </c>
      <c r="M644" t="s">
        <v>5953</v>
      </c>
    </row>
    <row r="645" spans="6:13" x14ac:dyDescent="0.25">
      <c r="F645" t="s">
        <v>714</v>
      </c>
      <c r="G645" t="s">
        <v>1006</v>
      </c>
      <c r="I645" t="s">
        <v>2280</v>
      </c>
      <c r="J645" t="s">
        <v>2281</v>
      </c>
      <c r="L645" t="s">
        <v>41</v>
      </c>
      <c r="M645" t="s">
        <v>6452</v>
      </c>
    </row>
    <row r="646" spans="6:13" x14ac:dyDescent="0.25">
      <c r="F646" t="s">
        <v>510</v>
      </c>
      <c r="G646" t="s">
        <v>1650</v>
      </c>
      <c r="I646" t="s">
        <v>2818</v>
      </c>
      <c r="J646" t="s">
        <v>3012</v>
      </c>
      <c r="L646" t="s">
        <v>694</v>
      </c>
      <c r="M646" t="s">
        <v>6880</v>
      </c>
    </row>
    <row r="647" spans="6:13" x14ac:dyDescent="0.25">
      <c r="F647" t="s">
        <v>783</v>
      </c>
      <c r="G647" t="s">
        <v>1341</v>
      </c>
      <c r="I647" t="s">
        <v>4703</v>
      </c>
      <c r="J647" t="s">
        <v>4704</v>
      </c>
      <c r="L647" t="s">
        <v>41</v>
      </c>
      <c r="M647" t="s">
        <v>6929</v>
      </c>
    </row>
    <row r="648" spans="6:13" x14ac:dyDescent="0.25">
      <c r="F648" t="s">
        <v>129</v>
      </c>
      <c r="G648" t="s">
        <v>1373</v>
      </c>
      <c r="I648" t="s">
        <v>7311</v>
      </c>
      <c r="J648" t="s">
        <v>2871</v>
      </c>
      <c r="L648" t="s">
        <v>5504</v>
      </c>
      <c r="M648" t="s">
        <v>5505</v>
      </c>
    </row>
    <row r="649" spans="6:13" x14ac:dyDescent="0.25">
      <c r="F649" t="s">
        <v>689</v>
      </c>
      <c r="G649" t="s">
        <v>1497</v>
      </c>
      <c r="I649" t="s">
        <v>416</v>
      </c>
      <c r="J649" t="s">
        <v>3624</v>
      </c>
      <c r="L649" t="s">
        <v>606</v>
      </c>
      <c r="M649" t="s">
        <v>5885</v>
      </c>
    </row>
    <row r="650" spans="6:13" x14ac:dyDescent="0.25">
      <c r="F650" t="s">
        <v>796</v>
      </c>
      <c r="G650" t="s">
        <v>1389</v>
      </c>
      <c r="I650" t="s">
        <v>330</v>
      </c>
      <c r="J650" t="s">
        <v>4757</v>
      </c>
      <c r="L650" t="s">
        <v>487</v>
      </c>
      <c r="M650" t="s">
        <v>6081</v>
      </c>
    </row>
    <row r="651" spans="6:13" x14ac:dyDescent="0.25">
      <c r="F651" t="s">
        <v>330</v>
      </c>
      <c r="G651" t="s">
        <v>1488</v>
      </c>
      <c r="I651" t="s">
        <v>330</v>
      </c>
      <c r="J651" t="s">
        <v>2370</v>
      </c>
      <c r="L651" t="s">
        <v>2644</v>
      </c>
      <c r="M651" t="s">
        <v>5207</v>
      </c>
    </row>
    <row r="652" spans="6:13" x14ac:dyDescent="0.25">
      <c r="F652" t="s">
        <v>330</v>
      </c>
      <c r="G652" t="s">
        <v>1213</v>
      </c>
      <c r="I652" t="s">
        <v>3214</v>
      </c>
      <c r="J652" t="s">
        <v>3215</v>
      </c>
      <c r="L652" t="s">
        <v>414</v>
      </c>
      <c r="M652" t="s">
        <v>5447</v>
      </c>
    </row>
    <row r="653" spans="6:13" x14ac:dyDescent="0.25">
      <c r="F653" t="s">
        <v>640</v>
      </c>
      <c r="G653" t="s">
        <v>894</v>
      </c>
      <c r="I653" t="s">
        <v>310</v>
      </c>
      <c r="J653" t="s">
        <v>1891</v>
      </c>
      <c r="L653" t="s">
        <v>5255</v>
      </c>
      <c r="M653" t="s">
        <v>5256</v>
      </c>
    </row>
    <row r="654" spans="6:13" x14ac:dyDescent="0.25">
      <c r="F654" t="s">
        <v>734</v>
      </c>
      <c r="G654" t="s">
        <v>1083</v>
      </c>
      <c r="I654" t="s">
        <v>2818</v>
      </c>
      <c r="J654" t="s">
        <v>2819</v>
      </c>
      <c r="L654" t="s">
        <v>6044</v>
      </c>
      <c r="M654" t="s">
        <v>6045</v>
      </c>
    </row>
    <row r="655" spans="6:13" x14ac:dyDescent="0.25">
      <c r="F655" t="s">
        <v>831</v>
      </c>
      <c r="G655" t="s">
        <v>1560</v>
      </c>
      <c r="I655" t="s">
        <v>3078</v>
      </c>
      <c r="J655" t="s">
        <v>4791</v>
      </c>
      <c r="L655" t="s">
        <v>144</v>
      </c>
      <c r="M655" t="s">
        <v>5733</v>
      </c>
    </row>
    <row r="656" spans="6:13" x14ac:dyDescent="0.25">
      <c r="F656" t="s">
        <v>330</v>
      </c>
      <c r="G656" t="s">
        <v>1618</v>
      </c>
      <c r="I656" t="s">
        <v>4669</v>
      </c>
      <c r="J656" t="s">
        <v>4670</v>
      </c>
      <c r="L656" t="s">
        <v>487</v>
      </c>
      <c r="M656" t="s">
        <v>5195</v>
      </c>
    </row>
    <row r="657" spans="6:13" x14ac:dyDescent="0.25">
      <c r="F657" t="s">
        <v>41</v>
      </c>
      <c r="G657" t="s">
        <v>1442</v>
      </c>
      <c r="I657" t="s">
        <v>52</v>
      </c>
      <c r="J657" t="s">
        <v>2221</v>
      </c>
      <c r="L657" t="s">
        <v>487</v>
      </c>
      <c r="M657" t="s">
        <v>5998</v>
      </c>
    </row>
    <row r="658" spans="6:13" x14ac:dyDescent="0.25">
      <c r="F658" t="s">
        <v>442</v>
      </c>
      <c r="G658" t="s">
        <v>1096</v>
      </c>
      <c r="I658" t="s">
        <v>2467</v>
      </c>
      <c r="J658" t="s">
        <v>2468</v>
      </c>
      <c r="L658" t="s">
        <v>67</v>
      </c>
      <c r="M658" t="s">
        <v>6869</v>
      </c>
    </row>
    <row r="659" spans="6:13" x14ac:dyDescent="0.25">
      <c r="F659" t="s">
        <v>330</v>
      </c>
      <c r="G659" t="s">
        <v>1523</v>
      </c>
      <c r="I659" t="s">
        <v>330</v>
      </c>
      <c r="J659" t="s">
        <v>3201</v>
      </c>
      <c r="L659" t="s">
        <v>2016</v>
      </c>
      <c r="M659" t="s">
        <v>6336</v>
      </c>
    </row>
    <row r="660" spans="6:13" x14ac:dyDescent="0.25">
      <c r="F660" t="s">
        <v>603</v>
      </c>
      <c r="G660" t="s">
        <v>1332</v>
      </c>
      <c r="I660" t="s">
        <v>298</v>
      </c>
      <c r="J660" t="s">
        <v>2145</v>
      </c>
      <c r="L660" t="s">
        <v>5471</v>
      </c>
      <c r="M660" t="s">
        <v>5472</v>
      </c>
    </row>
    <row r="661" spans="6:13" x14ac:dyDescent="0.25">
      <c r="F661" t="s">
        <v>689</v>
      </c>
      <c r="G661" t="s">
        <v>1580</v>
      </c>
      <c r="I661" t="s">
        <v>298</v>
      </c>
      <c r="J661" t="s">
        <v>4325</v>
      </c>
      <c r="L661" t="s">
        <v>487</v>
      </c>
      <c r="M661" t="s">
        <v>6092</v>
      </c>
    </row>
    <row r="662" spans="6:13" x14ac:dyDescent="0.25">
      <c r="F662" t="s">
        <v>328</v>
      </c>
      <c r="G662" t="s">
        <v>1354</v>
      </c>
      <c r="I662" t="s">
        <v>330</v>
      </c>
      <c r="J662" t="s">
        <v>3301</v>
      </c>
      <c r="L662" t="s">
        <v>304</v>
      </c>
      <c r="M662" t="s">
        <v>6955</v>
      </c>
    </row>
    <row r="663" spans="6:13" x14ac:dyDescent="0.25">
      <c r="F663" t="s">
        <v>755</v>
      </c>
      <c r="G663" t="s">
        <v>1193</v>
      </c>
      <c r="I663" t="s">
        <v>2161</v>
      </c>
      <c r="J663" t="s">
        <v>2162</v>
      </c>
      <c r="L663" t="s">
        <v>6084</v>
      </c>
      <c r="M663" t="s">
        <v>6848</v>
      </c>
    </row>
    <row r="664" spans="6:13" x14ac:dyDescent="0.25">
      <c r="F664" t="s">
        <v>44</v>
      </c>
      <c r="G664" t="s">
        <v>1509</v>
      </c>
      <c r="I664" t="s">
        <v>3306</v>
      </c>
      <c r="J664" t="s">
        <v>3307</v>
      </c>
      <c r="L664" t="s">
        <v>41</v>
      </c>
      <c r="M664" t="s">
        <v>5983</v>
      </c>
    </row>
    <row r="665" spans="6:13" x14ac:dyDescent="0.25">
      <c r="F665" t="s">
        <v>689</v>
      </c>
      <c r="G665" t="s">
        <v>1267</v>
      </c>
      <c r="I665" t="s">
        <v>2571</v>
      </c>
      <c r="J665" t="s">
        <v>4552</v>
      </c>
      <c r="L665" t="s">
        <v>6658</v>
      </c>
      <c r="M665" t="s">
        <v>6659</v>
      </c>
    </row>
    <row r="666" spans="6:13" x14ac:dyDescent="0.25">
      <c r="F666" t="s">
        <v>330</v>
      </c>
      <c r="G666" t="s">
        <v>1204</v>
      </c>
      <c r="I666" t="s">
        <v>298</v>
      </c>
      <c r="J666" t="s">
        <v>4679</v>
      </c>
      <c r="L666" t="s">
        <v>6685</v>
      </c>
      <c r="M666" t="s">
        <v>6686</v>
      </c>
    </row>
    <row r="667" spans="6:13" x14ac:dyDescent="0.25">
      <c r="F667" t="s">
        <v>330</v>
      </c>
      <c r="G667" t="s">
        <v>1629</v>
      </c>
      <c r="I667" t="s">
        <v>293</v>
      </c>
      <c r="J667" t="s">
        <v>7250</v>
      </c>
      <c r="L667" t="s">
        <v>301</v>
      </c>
      <c r="M667" t="s">
        <v>7150</v>
      </c>
    </row>
    <row r="668" spans="6:13" x14ac:dyDescent="0.25">
      <c r="F668" t="s">
        <v>803</v>
      </c>
      <c r="G668" t="s">
        <v>1424</v>
      </c>
      <c r="I668" t="s">
        <v>2109</v>
      </c>
      <c r="J668" t="s">
        <v>4768</v>
      </c>
      <c r="L668" t="s">
        <v>7089</v>
      </c>
      <c r="M668" t="s">
        <v>7090</v>
      </c>
    </row>
    <row r="669" spans="6:13" x14ac:dyDescent="0.25">
      <c r="F669" t="s">
        <v>791</v>
      </c>
      <c r="G669" t="s">
        <v>1378</v>
      </c>
      <c r="I669" t="s">
        <v>270</v>
      </c>
      <c r="J669" t="s">
        <v>4179</v>
      </c>
      <c r="L669" t="s">
        <v>1936</v>
      </c>
      <c r="M669" t="s">
        <v>5874</v>
      </c>
    </row>
    <row r="670" spans="6:13" x14ac:dyDescent="0.25">
      <c r="F670" t="s">
        <v>365</v>
      </c>
      <c r="G670" t="s">
        <v>929</v>
      </c>
      <c r="I670" t="s">
        <v>427</v>
      </c>
      <c r="J670" t="s">
        <v>4006</v>
      </c>
      <c r="L670" t="s">
        <v>487</v>
      </c>
      <c r="M670" t="s">
        <v>5449</v>
      </c>
    </row>
    <row r="671" spans="6:13" x14ac:dyDescent="0.25">
      <c r="F671" t="s">
        <v>328</v>
      </c>
      <c r="G671" t="s">
        <v>1493</v>
      </c>
      <c r="I671" t="s">
        <v>427</v>
      </c>
      <c r="J671" t="s">
        <v>3013</v>
      </c>
      <c r="L671" t="s">
        <v>304</v>
      </c>
      <c r="M671" t="s">
        <v>5404</v>
      </c>
    </row>
    <row r="672" spans="6:13" x14ac:dyDescent="0.25">
      <c r="F672" t="s">
        <v>606</v>
      </c>
      <c r="G672" t="s">
        <v>1001</v>
      </c>
      <c r="I672" t="s">
        <v>328</v>
      </c>
      <c r="J672" t="s">
        <v>3949</v>
      </c>
      <c r="L672" t="s">
        <v>7087</v>
      </c>
      <c r="M672" t="s">
        <v>7088</v>
      </c>
    </row>
    <row r="673" spans="6:13" x14ac:dyDescent="0.25">
      <c r="F673" t="s">
        <v>689</v>
      </c>
      <c r="G673" t="s">
        <v>899</v>
      </c>
      <c r="I673" t="s">
        <v>424</v>
      </c>
      <c r="J673" t="s">
        <v>3461</v>
      </c>
      <c r="L673" t="s">
        <v>487</v>
      </c>
      <c r="M673" t="s">
        <v>6990</v>
      </c>
    </row>
    <row r="674" spans="6:13" x14ac:dyDescent="0.25">
      <c r="F674" t="s">
        <v>821</v>
      </c>
      <c r="G674" t="s">
        <v>1505</v>
      </c>
      <c r="I674" t="s">
        <v>2434</v>
      </c>
      <c r="J674" t="s">
        <v>2435</v>
      </c>
      <c r="L674" t="s">
        <v>41</v>
      </c>
      <c r="M674" t="s">
        <v>6573</v>
      </c>
    </row>
    <row r="675" spans="6:13" x14ac:dyDescent="0.25">
      <c r="F675" t="s">
        <v>304</v>
      </c>
      <c r="G675" t="s">
        <v>1090</v>
      </c>
      <c r="I675" t="s">
        <v>3915</v>
      </c>
      <c r="J675" t="s">
        <v>4302</v>
      </c>
      <c r="L675" t="s">
        <v>5119</v>
      </c>
      <c r="M675" t="s">
        <v>5120</v>
      </c>
    </row>
    <row r="676" spans="6:13" x14ac:dyDescent="0.25">
      <c r="F676" t="s">
        <v>722</v>
      </c>
      <c r="G676" t="s">
        <v>1039</v>
      </c>
      <c r="I676" t="s">
        <v>2728</v>
      </c>
      <c r="J676" t="s">
        <v>4333</v>
      </c>
      <c r="L676" t="s">
        <v>298</v>
      </c>
      <c r="M676" t="s">
        <v>4979</v>
      </c>
    </row>
    <row r="677" spans="6:13" x14ac:dyDescent="0.25">
      <c r="F677" t="s">
        <v>830</v>
      </c>
      <c r="G677" t="s">
        <v>1547</v>
      </c>
      <c r="I677" t="s">
        <v>4008</v>
      </c>
      <c r="J677" t="s">
        <v>4009</v>
      </c>
      <c r="L677" t="s">
        <v>330</v>
      </c>
      <c r="M677" t="s">
        <v>6007</v>
      </c>
    </row>
    <row r="678" spans="6:13" x14ac:dyDescent="0.25">
      <c r="F678" t="s">
        <v>328</v>
      </c>
      <c r="G678" t="s">
        <v>904</v>
      </c>
      <c r="I678" t="s">
        <v>41</v>
      </c>
      <c r="J678" t="s">
        <v>2759</v>
      </c>
      <c r="L678" t="s">
        <v>304</v>
      </c>
      <c r="M678" t="s">
        <v>5684</v>
      </c>
    </row>
    <row r="679" spans="6:13" x14ac:dyDescent="0.25">
      <c r="F679" t="s">
        <v>41</v>
      </c>
      <c r="G679" t="s">
        <v>1487</v>
      </c>
      <c r="I679" t="s">
        <v>267</v>
      </c>
      <c r="J679" t="s">
        <v>4004</v>
      </c>
      <c r="L679" t="s">
        <v>304</v>
      </c>
      <c r="M679" t="s">
        <v>5618</v>
      </c>
    </row>
    <row r="680" spans="6:13" x14ac:dyDescent="0.25">
      <c r="F680" t="s">
        <v>102</v>
      </c>
      <c r="G680" t="s">
        <v>1559</v>
      </c>
      <c r="I680" t="s">
        <v>49</v>
      </c>
      <c r="J680" t="s">
        <v>3704</v>
      </c>
      <c r="L680" t="s">
        <v>5689</v>
      </c>
      <c r="M680" t="s">
        <v>5690</v>
      </c>
    </row>
    <row r="681" spans="6:13" x14ac:dyDescent="0.25">
      <c r="F681" t="s">
        <v>714</v>
      </c>
      <c r="G681" t="s">
        <v>1147</v>
      </c>
      <c r="I681" t="s">
        <v>330</v>
      </c>
      <c r="J681" t="s">
        <v>3887</v>
      </c>
      <c r="L681" t="s">
        <v>487</v>
      </c>
      <c r="M681" t="s">
        <v>7149</v>
      </c>
    </row>
    <row r="682" spans="6:13" x14ac:dyDescent="0.25">
      <c r="F682" t="s">
        <v>304</v>
      </c>
      <c r="G682" t="s">
        <v>1655</v>
      </c>
      <c r="I682" t="s">
        <v>3794</v>
      </c>
      <c r="J682" t="s">
        <v>3795</v>
      </c>
      <c r="L682" t="s">
        <v>304</v>
      </c>
      <c r="M682" t="s">
        <v>6252</v>
      </c>
    </row>
    <row r="683" spans="6:13" x14ac:dyDescent="0.25">
      <c r="F683" t="s">
        <v>512</v>
      </c>
      <c r="G683" t="s">
        <v>1311</v>
      </c>
      <c r="I683" t="s">
        <v>267</v>
      </c>
      <c r="J683" t="s">
        <v>3244</v>
      </c>
      <c r="L683" t="s">
        <v>328</v>
      </c>
      <c r="M683" t="s">
        <v>5371</v>
      </c>
    </row>
    <row r="684" spans="6:13" x14ac:dyDescent="0.25">
      <c r="F684" t="s">
        <v>129</v>
      </c>
      <c r="G684" t="s">
        <v>911</v>
      </c>
      <c r="I684" t="s">
        <v>268</v>
      </c>
      <c r="J684" t="s">
        <v>1792</v>
      </c>
      <c r="L684" t="s">
        <v>41</v>
      </c>
      <c r="M684" t="s">
        <v>7170</v>
      </c>
    </row>
    <row r="685" spans="6:13" x14ac:dyDescent="0.25">
      <c r="F685" t="s">
        <v>822</v>
      </c>
      <c r="G685" t="s">
        <v>1519</v>
      </c>
      <c r="I685" t="s">
        <v>310</v>
      </c>
      <c r="J685" t="s">
        <v>3541</v>
      </c>
      <c r="L685" t="s">
        <v>5923</v>
      </c>
      <c r="M685" t="s">
        <v>6644</v>
      </c>
    </row>
    <row r="686" spans="6:13" x14ac:dyDescent="0.25">
      <c r="F686" t="s">
        <v>745</v>
      </c>
      <c r="G686" t="s">
        <v>1422</v>
      </c>
      <c r="I686" t="s">
        <v>3821</v>
      </c>
      <c r="J686" t="s">
        <v>3822</v>
      </c>
      <c r="L686" t="s">
        <v>301</v>
      </c>
      <c r="M686" t="s">
        <v>5688</v>
      </c>
    </row>
    <row r="687" spans="6:13" x14ac:dyDescent="0.25">
      <c r="F687" t="s">
        <v>102</v>
      </c>
      <c r="G687" t="s">
        <v>7227</v>
      </c>
      <c r="I687" t="s">
        <v>4663</v>
      </c>
      <c r="J687" t="s">
        <v>4664</v>
      </c>
      <c r="L687" t="s">
        <v>330</v>
      </c>
      <c r="M687" t="s">
        <v>6842</v>
      </c>
    </row>
    <row r="688" spans="6:13" x14ac:dyDescent="0.25">
      <c r="F688" t="s">
        <v>702</v>
      </c>
      <c r="G688" t="s">
        <v>952</v>
      </c>
      <c r="I688" t="s">
        <v>1930</v>
      </c>
      <c r="J688" t="s">
        <v>1931</v>
      </c>
      <c r="L688" t="s">
        <v>304</v>
      </c>
      <c r="M688" t="s">
        <v>6419</v>
      </c>
    </row>
    <row r="689" spans="6:13" x14ac:dyDescent="0.25">
      <c r="F689" t="s">
        <v>787</v>
      </c>
      <c r="G689" t="s">
        <v>7228</v>
      </c>
      <c r="I689" t="s">
        <v>270</v>
      </c>
      <c r="J689" t="s">
        <v>2477</v>
      </c>
      <c r="L689" t="s">
        <v>301</v>
      </c>
      <c r="M689" t="s">
        <v>7107</v>
      </c>
    </row>
    <row r="690" spans="6:13" x14ac:dyDescent="0.25">
      <c r="F690" t="s">
        <v>826</v>
      </c>
      <c r="G690" t="s">
        <v>1529</v>
      </c>
      <c r="I690" t="s">
        <v>271</v>
      </c>
      <c r="J690" t="s">
        <v>2614</v>
      </c>
      <c r="L690" t="s">
        <v>414</v>
      </c>
      <c r="M690" t="s">
        <v>7027</v>
      </c>
    </row>
    <row r="691" spans="6:13" x14ac:dyDescent="0.25">
      <c r="F691" t="s">
        <v>640</v>
      </c>
      <c r="G691" t="s">
        <v>961</v>
      </c>
      <c r="I691" t="s">
        <v>3360</v>
      </c>
      <c r="J691" t="s">
        <v>3361</v>
      </c>
      <c r="L691" t="s">
        <v>304</v>
      </c>
      <c r="M691" t="s">
        <v>5900</v>
      </c>
    </row>
    <row r="692" spans="6:13" x14ac:dyDescent="0.25">
      <c r="F692" t="s">
        <v>689</v>
      </c>
      <c r="G692" t="s">
        <v>1643</v>
      </c>
      <c r="I692" t="s">
        <v>415</v>
      </c>
      <c r="J692" t="s">
        <v>3253</v>
      </c>
      <c r="L692" t="s">
        <v>304</v>
      </c>
      <c r="M692" t="s">
        <v>7182</v>
      </c>
    </row>
    <row r="693" spans="6:13" x14ac:dyDescent="0.25">
      <c r="F693" t="s">
        <v>304</v>
      </c>
      <c r="G693" t="s">
        <v>1059</v>
      </c>
      <c r="I693" t="s">
        <v>267</v>
      </c>
      <c r="J693" t="s">
        <v>2495</v>
      </c>
      <c r="L693" t="s">
        <v>424</v>
      </c>
      <c r="M693" t="s">
        <v>5422</v>
      </c>
    </row>
    <row r="694" spans="6:13" x14ac:dyDescent="0.25">
      <c r="F694" t="s">
        <v>669</v>
      </c>
      <c r="G694" t="s">
        <v>1668</v>
      </c>
      <c r="I694" t="s">
        <v>1804</v>
      </c>
      <c r="J694" t="s">
        <v>1805</v>
      </c>
      <c r="L694" t="s">
        <v>489</v>
      </c>
      <c r="M694" t="s">
        <v>4960</v>
      </c>
    </row>
    <row r="695" spans="6:13" x14ac:dyDescent="0.25">
      <c r="F695" t="s">
        <v>102</v>
      </c>
      <c r="G695" t="s">
        <v>1565</v>
      </c>
      <c r="I695" t="s">
        <v>585</v>
      </c>
      <c r="J695" t="s">
        <v>4508</v>
      </c>
      <c r="L695" t="s">
        <v>5349</v>
      </c>
      <c r="M695" t="s">
        <v>6909</v>
      </c>
    </row>
    <row r="696" spans="6:13" x14ac:dyDescent="0.25">
      <c r="F696" t="s">
        <v>102</v>
      </c>
      <c r="G696" t="s">
        <v>1328</v>
      </c>
      <c r="I696" t="s">
        <v>357</v>
      </c>
      <c r="J696" t="s">
        <v>3357</v>
      </c>
      <c r="L696" t="s">
        <v>5580</v>
      </c>
      <c r="M696" t="s">
        <v>5581</v>
      </c>
    </row>
    <row r="697" spans="6:13" x14ac:dyDescent="0.25">
      <c r="F697" t="s">
        <v>703</v>
      </c>
      <c r="G697" t="s">
        <v>960</v>
      </c>
      <c r="I697" t="s">
        <v>2027</v>
      </c>
      <c r="J697" t="s">
        <v>2028</v>
      </c>
      <c r="L697" t="s">
        <v>5349</v>
      </c>
      <c r="M697" t="s">
        <v>5350</v>
      </c>
    </row>
    <row r="698" spans="6:13" x14ac:dyDescent="0.25">
      <c r="F698" t="s">
        <v>102</v>
      </c>
      <c r="G698" t="s">
        <v>1280</v>
      </c>
      <c r="I698" t="s">
        <v>2823</v>
      </c>
      <c r="J698" t="s">
        <v>2824</v>
      </c>
      <c r="L698" t="s">
        <v>41</v>
      </c>
      <c r="M698" t="s">
        <v>6673</v>
      </c>
    </row>
    <row r="699" spans="6:13" x14ac:dyDescent="0.25">
      <c r="F699" t="s">
        <v>549</v>
      </c>
      <c r="G699" t="s">
        <v>1024</v>
      </c>
      <c r="I699" t="s">
        <v>49</v>
      </c>
      <c r="J699" t="s">
        <v>3561</v>
      </c>
      <c r="L699" t="s">
        <v>414</v>
      </c>
      <c r="M699" t="s">
        <v>7210</v>
      </c>
    </row>
    <row r="700" spans="6:13" x14ac:dyDescent="0.25">
      <c r="F700" t="s">
        <v>41</v>
      </c>
      <c r="G700" t="s">
        <v>1619</v>
      </c>
      <c r="I700" t="s">
        <v>270</v>
      </c>
      <c r="J700" t="s">
        <v>3888</v>
      </c>
      <c r="L700" t="s">
        <v>487</v>
      </c>
      <c r="M700" t="s">
        <v>5837</v>
      </c>
    </row>
    <row r="701" spans="6:13" x14ac:dyDescent="0.25">
      <c r="F701" t="s">
        <v>842</v>
      </c>
      <c r="G701" t="s">
        <v>1615</v>
      </c>
      <c r="I701" t="s">
        <v>414</v>
      </c>
      <c r="J701" t="s">
        <v>3409</v>
      </c>
      <c r="L701" t="s">
        <v>4974</v>
      </c>
      <c r="M701" t="s">
        <v>6523</v>
      </c>
    </row>
    <row r="702" spans="6:13" x14ac:dyDescent="0.25">
      <c r="F702" t="s">
        <v>7195</v>
      </c>
      <c r="G702" t="s">
        <v>1076</v>
      </c>
      <c r="I702" t="s">
        <v>414</v>
      </c>
      <c r="J702" t="s">
        <v>1951</v>
      </c>
      <c r="L702" t="s">
        <v>6185</v>
      </c>
      <c r="M702" t="s">
        <v>6186</v>
      </c>
    </row>
    <row r="703" spans="6:13" x14ac:dyDescent="0.25">
      <c r="F703" t="s">
        <v>129</v>
      </c>
      <c r="G703" t="s">
        <v>1494</v>
      </c>
      <c r="I703" t="s">
        <v>129</v>
      </c>
      <c r="J703" t="s">
        <v>2438</v>
      </c>
      <c r="L703" t="s">
        <v>487</v>
      </c>
      <c r="M703" t="s">
        <v>5167</v>
      </c>
    </row>
    <row r="704" spans="6:13" x14ac:dyDescent="0.25">
      <c r="F704" t="s">
        <v>102</v>
      </c>
      <c r="G704" t="s">
        <v>1610</v>
      </c>
      <c r="I704" t="s">
        <v>2684</v>
      </c>
      <c r="J704" t="s">
        <v>2685</v>
      </c>
      <c r="L704" t="s">
        <v>130</v>
      </c>
      <c r="M704" t="s">
        <v>5973</v>
      </c>
    </row>
    <row r="705" spans="6:13" x14ac:dyDescent="0.25">
      <c r="F705" t="s">
        <v>512</v>
      </c>
      <c r="G705" t="s">
        <v>1092</v>
      </c>
      <c r="I705" t="s">
        <v>270</v>
      </c>
      <c r="J705" t="s">
        <v>2074</v>
      </c>
      <c r="L705" t="s">
        <v>41</v>
      </c>
      <c r="M705" t="s">
        <v>5893</v>
      </c>
    </row>
    <row r="706" spans="6:13" x14ac:dyDescent="0.25">
      <c r="F706" t="s">
        <v>811</v>
      </c>
      <c r="G706" t="s">
        <v>1465</v>
      </c>
      <c r="I706" t="s">
        <v>4150</v>
      </c>
      <c r="J706" t="s">
        <v>4464</v>
      </c>
      <c r="L706" t="s">
        <v>487</v>
      </c>
      <c r="M706" t="s">
        <v>7103</v>
      </c>
    </row>
    <row r="707" spans="6:13" x14ac:dyDescent="0.25">
      <c r="F707" t="s">
        <v>7195</v>
      </c>
      <c r="G707" t="s">
        <v>1351</v>
      </c>
      <c r="I707" t="s">
        <v>330</v>
      </c>
      <c r="J707" t="s">
        <v>3900</v>
      </c>
      <c r="L707" t="s">
        <v>65</v>
      </c>
      <c r="M707" t="s">
        <v>5840</v>
      </c>
    </row>
    <row r="708" spans="6:13" x14ac:dyDescent="0.25">
      <c r="F708" t="s">
        <v>692</v>
      </c>
      <c r="G708" t="s">
        <v>1115</v>
      </c>
      <c r="I708" t="s">
        <v>4001</v>
      </c>
      <c r="J708" t="s">
        <v>4002</v>
      </c>
      <c r="L708" t="s">
        <v>487</v>
      </c>
      <c r="M708" t="s">
        <v>5861</v>
      </c>
    </row>
    <row r="709" spans="6:13" x14ac:dyDescent="0.25">
      <c r="F709" t="s">
        <v>102</v>
      </c>
      <c r="G709" t="s">
        <v>997</v>
      </c>
      <c r="I709" t="s">
        <v>3290</v>
      </c>
      <c r="J709" t="s">
        <v>3291</v>
      </c>
      <c r="L709" t="s">
        <v>130</v>
      </c>
      <c r="M709" t="s">
        <v>6830</v>
      </c>
    </row>
    <row r="710" spans="6:13" x14ac:dyDescent="0.25">
      <c r="F710" t="s">
        <v>839</v>
      </c>
      <c r="G710" t="s">
        <v>1609</v>
      </c>
      <c r="I710" t="s">
        <v>267</v>
      </c>
      <c r="J710" t="s">
        <v>3877</v>
      </c>
      <c r="L710" t="s">
        <v>471</v>
      </c>
      <c r="M710" t="s">
        <v>6218</v>
      </c>
    </row>
    <row r="711" spans="6:13" x14ac:dyDescent="0.25">
      <c r="F711" t="s">
        <v>512</v>
      </c>
      <c r="G711" t="s">
        <v>1279</v>
      </c>
      <c r="I711" t="s">
        <v>1888</v>
      </c>
      <c r="J711" t="s">
        <v>2010</v>
      </c>
      <c r="L711" t="s">
        <v>41</v>
      </c>
      <c r="M711" t="s">
        <v>5483</v>
      </c>
    </row>
    <row r="712" spans="6:13" x14ac:dyDescent="0.25">
      <c r="F712" t="s">
        <v>50</v>
      </c>
      <c r="G712" t="s">
        <v>1184</v>
      </c>
      <c r="I712" t="s">
        <v>310</v>
      </c>
      <c r="J712" t="s">
        <v>3639</v>
      </c>
      <c r="L712" t="s">
        <v>330</v>
      </c>
      <c r="M712" t="s">
        <v>5432</v>
      </c>
    </row>
    <row r="713" spans="6:13" x14ac:dyDescent="0.25">
      <c r="F713" t="s">
        <v>144</v>
      </c>
      <c r="G713" t="s">
        <v>862</v>
      </c>
      <c r="I713" t="s">
        <v>585</v>
      </c>
      <c r="J713" t="s">
        <v>4104</v>
      </c>
      <c r="L713" t="s">
        <v>328</v>
      </c>
      <c r="M713" t="s">
        <v>6675</v>
      </c>
    </row>
    <row r="714" spans="6:13" x14ac:dyDescent="0.25">
      <c r="F714" t="s">
        <v>687</v>
      </c>
      <c r="G714" t="s">
        <v>897</v>
      </c>
      <c r="I714" t="s">
        <v>301</v>
      </c>
      <c r="J714" t="s">
        <v>1909</v>
      </c>
      <c r="L714" t="s">
        <v>487</v>
      </c>
      <c r="M714" t="s">
        <v>5544</v>
      </c>
    </row>
    <row r="715" spans="6:13" x14ac:dyDescent="0.25">
      <c r="F715" t="s">
        <v>595</v>
      </c>
      <c r="G715" t="s">
        <v>1558</v>
      </c>
      <c r="I715" t="s">
        <v>53</v>
      </c>
      <c r="J715" t="s">
        <v>3132</v>
      </c>
      <c r="L715" t="s">
        <v>487</v>
      </c>
      <c r="M715" t="s">
        <v>5448</v>
      </c>
    </row>
    <row r="716" spans="6:13" x14ac:dyDescent="0.25">
      <c r="F716" t="s">
        <v>773</v>
      </c>
      <c r="G716" t="s">
        <v>1292</v>
      </c>
      <c r="I716" t="s">
        <v>1742</v>
      </c>
      <c r="J716" t="s">
        <v>4706</v>
      </c>
      <c r="L716" t="s">
        <v>422</v>
      </c>
      <c r="M716" t="s">
        <v>5703</v>
      </c>
    </row>
    <row r="717" spans="6:13" x14ac:dyDescent="0.25">
      <c r="F717" t="s">
        <v>422</v>
      </c>
      <c r="G717" t="s">
        <v>1492</v>
      </c>
      <c r="I717" t="s">
        <v>3175</v>
      </c>
      <c r="J717" t="s">
        <v>3176</v>
      </c>
      <c r="L717" t="s">
        <v>304</v>
      </c>
      <c r="M717" t="s">
        <v>6689</v>
      </c>
    </row>
    <row r="718" spans="6:13" x14ac:dyDescent="0.25">
      <c r="F718" t="s">
        <v>603</v>
      </c>
      <c r="G718" t="s">
        <v>1604</v>
      </c>
      <c r="I718" t="s">
        <v>2452</v>
      </c>
      <c r="J718" t="s">
        <v>2453</v>
      </c>
      <c r="L718" t="s">
        <v>606</v>
      </c>
      <c r="M718" t="s">
        <v>6889</v>
      </c>
    </row>
    <row r="719" spans="6:13" x14ac:dyDescent="0.25">
      <c r="F719" t="s">
        <v>684</v>
      </c>
      <c r="G719" t="s">
        <v>888</v>
      </c>
      <c r="I719" t="s">
        <v>330</v>
      </c>
      <c r="J719" t="s">
        <v>3483</v>
      </c>
      <c r="L719" t="s">
        <v>5232</v>
      </c>
      <c r="M719" t="s">
        <v>5233</v>
      </c>
    </row>
    <row r="720" spans="6:13" x14ac:dyDescent="0.25">
      <c r="F720" t="s">
        <v>512</v>
      </c>
      <c r="G720" t="s">
        <v>1550</v>
      </c>
      <c r="I720" t="s">
        <v>1804</v>
      </c>
      <c r="J720" t="s">
        <v>4809</v>
      </c>
      <c r="L720" t="s">
        <v>375</v>
      </c>
      <c r="M720" t="s">
        <v>6941</v>
      </c>
    </row>
    <row r="721" spans="6:13" x14ac:dyDescent="0.25">
      <c r="F721" t="s">
        <v>512</v>
      </c>
      <c r="G721" t="s">
        <v>1455</v>
      </c>
      <c r="I721" t="s">
        <v>330</v>
      </c>
      <c r="J721" t="s">
        <v>2573</v>
      </c>
      <c r="L721" t="s">
        <v>330</v>
      </c>
      <c r="M721" t="s">
        <v>5715</v>
      </c>
    </row>
    <row r="722" spans="6:13" x14ac:dyDescent="0.25">
      <c r="F722" t="s">
        <v>603</v>
      </c>
      <c r="G722" t="s">
        <v>1158</v>
      </c>
      <c r="I722" t="s">
        <v>603</v>
      </c>
      <c r="J722" t="s">
        <v>2686</v>
      </c>
      <c r="L722" t="s">
        <v>5602</v>
      </c>
      <c r="M722" t="s">
        <v>5603</v>
      </c>
    </row>
    <row r="723" spans="6:13" x14ac:dyDescent="0.25">
      <c r="F723" t="s">
        <v>603</v>
      </c>
      <c r="G723" t="s">
        <v>1396</v>
      </c>
      <c r="I723" t="s">
        <v>2577</v>
      </c>
      <c r="J723" t="s">
        <v>3320</v>
      </c>
      <c r="L723" t="s">
        <v>487</v>
      </c>
      <c r="M723" t="s">
        <v>6967</v>
      </c>
    </row>
    <row r="724" spans="6:13" x14ac:dyDescent="0.25">
      <c r="F724" t="s">
        <v>41</v>
      </c>
      <c r="G724" t="s">
        <v>1589</v>
      </c>
      <c r="I724" t="s">
        <v>3247</v>
      </c>
      <c r="J724" t="s">
        <v>3248</v>
      </c>
      <c r="L724" t="s">
        <v>130</v>
      </c>
      <c r="M724" t="s">
        <v>6978</v>
      </c>
    </row>
    <row r="725" spans="6:13" x14ac:dyDescent="0.25">
      <c r="F725" t="s">
        <v>735</v>
      </c>
      <c r="G725" t="s">
        <v>1085</v>
      </c>
      <c r="I725" t="s">
        <v>267</v>
      </c>
      <c r="J725" t="s">
        <v>3855</v>
      </c>
      <c r="L725" t="s">
        <v>298</v>
      </c>
      <c r="M725" t="s">
        <v>5162</v>
      </c>
    </row>
    <row r="726" spans="6:13" x14ac:dyDescent="0.25">
      <c r="F726" t="s">
        <v>603</v>
      </c>
      <c r="G726" t="s">
        <v>1513</v>
      </c>
      <c r="I726" t="s">
        <v>19</v>
      </c>
      <c r="J726" t="s">
        <v>2209</v>
      </c>
      <c r="L726" t="s">
        <v>144</v>
      </c>
      <c r="M726" t="s">
        <v>6280</v>
      </c>
    </row>
    <row r="727" spans="6:13" x14ac:dyDescent="0.25">
      <c r="F727" t="s">
        <v>102</v>
      </c>
      <c r="G727" t="s">
        <v>1202</v>
      </c>
      <c r="I727" t="s">
        <v>1888</v>
      </c>
      <c r="J727" t="s">
        <v>4545</v>
      </c>
      <c r="L727" t="s">
        <v>414</v>
      </c>
      <c r="M727" t="s">
        <v>6033</v>
      </c>
    </row>
    <row r="728" spans="6:13" x14ac:dyDescent="0.25">
      <c r="F728" t="s">
        <v>41</v>
      </c>
      <c r="G728" t="s">
        <v>1299</v>
      </c>
      <c r="I728" t="s">
        <v>2640</v>
      </c>
      <c r="J728" t="s">
        <v>2641</v>
      </c>
      <c r="L728" t="s">
        <v>487</v>
      </c>
      <c r="M728" t="s">
        <v>6822</v>
      </c>
    </row>
    <row r="729" spans="6:13" x14ac:dyDescent="0.25">
      <c r="F729" t="s">
        <v>304</v>
      </c>
      <c r="G729" t="s">
        <v>1010</v>
      </c>
      <c r="I729" t="s">
        <v>330</v>
      </c>
      <c r="J729" t="s">
        <v>3181</v>
      </c>
      <c r="L729" t="s">
        <v>130</v>
      </c>
      <c r="M729" t="s">
        <v>6950</v>
      </c>
    </row>
    <row r="730" spans="6:13" x14ac:dyDescent="0.25">
      <c r="F730" t="s">
        <v>707</v>
      </c>
      <c r="G730" t="s">
        <v>981</v>
      </c>
      <c r="I730" t="s">
        <v>606</v>
      </c>
      <c r="J730" t="s">
        <v>1827</v>
      </c>
      <c r="L730" t="s">
        <v>130</v>
      </c>
      <c r="M730" t="s">
        <v>6782</v>
      </c>
    </row>
    <row r="731" spans="6:13" x14ac:dyDescent="0.25">
      <c r="F731" t="s">
        <v>603</v>
      </c>
      <c r="G731" t="s">
        <v>1198</v>
      </c>
      <c r="I731" t="s">
        <v>606</v>
      </c>
      <c r="J731" t="s">
        <v>2491</v>
      </c>
      <c r="L731" t="s">
        <v>4974</v>
      </c>
      <c r="M731" t="s">
        <v>6622</v>
      </c>
    </row>
    <row r="732" spans="6:13" x14ac:dyDescent="0.25">
      <c r="F732" t="s">
        <v>749</v>
      </c>
      <c r="G732" t="s">
        <v>1161</v>
      </c>
      <c r="I732" t="s">
        <v>606</v>
      </c>
      <c r="J732" t="s">
        <v>2949</v>
      </c>
      <c r="L732" t="s">
        <v>478</v>
      </c>
      <c r="M732" t="s">
        <v>5633</v>
      </c>
    </row>
    <row r="733" spans="6:13" x14ac:dyDescent="0.25">
      <c r="F733" t="s">
        <v>304</v>
      </c>
      <c r="G733" t="s">
        <v>1570</v>
      </c>
      <c r="I733" t="s">
        <v>328</v>
      </c>
      <c r="J733" t="s">
        <v>4463</v>
      </c>
      <c r="L733" t="s">
        <v>298</v>
      </c>
      <c r="M733" t="s">
        <v>6161</v>
      </c>
    </row>
    <row r="734" spans="6:13" x14ac:dyDescent="0.25">
      <c r="F734" t="s">
        <v>41</v>
      </c>
      <c r="G734" t="s">
        <v>860</v>
      </c>
      <c r="I734" t="s">
        <v>267</v>
      </c>
      <c r="J734" t="s">
        <v>2708</v>
      </c>
      <c r="L734" t="s">
        <v>330</v>
      </c>
      <c r="M734" t="s">
        <v>5772</v>
      </c>
    </row>
    <row r="735" spans="6:13" x14ac:dyDescent="0.25">
      <c r="F735" t="s">
        <v>102</v>
      </c>
      <c r="G735" t="s">
        <v>977</v>
      </c>
      <c r="I735" t="s">
        <v>267</v>
      </c>
      <c r="J735" t="s">
        <v>3843</v>
      </c>
      <c r="L735" t="s">
        <v>293</v>
      </c>
      <c r="M735" t="s">
        <v>5121</v>
      </c>
    </row>
    <row r="736" spans="6:13" x14ac:dyDescent="0.25">
      <c r="F736" t="s">
        <v>745</v>
      </c>
      <c r="G736" t="s">
        <v>1377</v>
      </c>
      <c r="I736" t="s">
        <v>608</v>
      </c>
      <c r="J736" t="s">
        <v>2563</v>
      </c>
      <c r="L736" t="s">
        <v>5558</v>
      </c>
      <c r="M736" t="s">
        <v>5559</v>
      </c>
    </row>
    <row r="737" spans="6:13" x14ac:dyDescent="0.25">
      <c r="F737" t="s">
        <v>442</v>
      </c>
      <c r="G737" t="s">
        <v>1295</v>
      </c>
      <c r="I737" t="s">
        <v>268</v>
      </c>
      <c r="J737" t="s">
        <v>1748</v>
      </c>
      <c r="L737" t="s">
        <v>130</v>
      </c>
      <c r="M737" t="s">
        <v>5160</v>
      </c>
    </row>
    <row r="738" spans="6:13" x14ac:dyDescent="0.25">
      <c r="F738" t="s">
        <v>304</v>
      </c>
      <c r="G738" t="s">
        <v>7226</v>
      </c>
      <c r="I738" t="s">
        <v>7312</v>
      </c>
      <c r="J738" t="s">
        <v>3121</v>
      </c>
      <c r="L738" t="s">
        <v>414</v>
      </c>
      <c r="M738" t="s">
        <v>5458</v>
      </c>
    </row>
    <row r="739" spans="6:13" x14ac:dyDescent="0.25">
      <c r="F739" t="s">
        <v>41</v>
      </c>
      <c r="G739" t="s">
        <v>1127</v>
      </c>
      <c r="I739" t="s">
        <v>7302</v>
      </c>
      <c r="J739" t="s">
        <v>3121</v>
      </c>
      <c r="L739" t="s">
        <v>130</v>
      </c>
      <c r="M739" t="s">
        <v>5085</v>
      </c>
    </row>
    <row r="740" spans="6:13" x14ac:dyDescent="0.25">
      <c r="F740" t="s">
        <v>295</v>
      </c>
      <c r="G740" t="s">
        <v>1515</v>
      </c>
      <c r="I740" t="s">
        <v>293</v>
      </c>
      <c r="J740" t="s">
        <v>3138</v>
      </c>
      <c r="L740" t="s">
        <v>130</v>
      </c>
      <c r="M740" t="s">
        <v>6286</v>
      </c>
    </row>
    <row r="741" spans="6:13" x14ac:dyDescent="0.25">
      <c r="F741" t="s">
        <v>353</v>
      </c>
      <c r="G741" t="s">
        <v>1660</v>
      </c>
      <c r="I741" t="s">
        <v>129</v>
      </c>
      <c r="J741" t="s">
        <v>2312</v>
      </c>
      <c r="L741" t="s">
        <v>6859</v>
      </c>
      <c r="M741" t="s">
        <v>6860</v>
      </c>
    </row>
    <row r="742" spans="6:13" x14ac:dyDescent="0.25">
      <c r="F742" t="s">
        <v>41</v>
      </c>
      <c r="G742" t="s">
        <v>1320</v>
      </c>
      <c r="I742" t="s">
        <v>415</v>
      </c>
      <c r="J742" t="s">
        <v>4636</v>
      </c>
      <c r="L742" t="s">
        <v>487</v>
      </c>
      <c r="M742" t="s">
        <v>7024</v>
      </c>
    </row>
    <row r="743" spans="6:13" x14ac:dyDescent="0.25">
      <c r="F743" t="s">
        <v>512</v>
      </c>
      <c r="G743" t="s">
        <v>1521</v>
      </c>
      <c r="I743" t="s">
        <v>1675</v>
      </c>
      <c r="J743" t="s">
        <v>1676</v>
      </c>
      <c r="L743" t="s">
        <v>330</v>
      </c>
      <c r="M743" t="s">
        <v>7168</v>
      </c>
    </row>
    <row r="744" spans="6:13" x14ac:dyDescent="0.25">
      <c r="F744" t="s">
        <v>603</v>
      </c>
      <c r="G744" t="s">
        <v>1553</v>
      </c>
      <c r="I744" t="s">
        <v>268</v>
      </c>
      <c r="J744" t="s">
        <v>3703</v>
      </c>
      <c r="L744" t="s">
        <v>414</v>
      </c>
      <c r="M744" t="s">
        <v>5224</v>
      </c>
    </row>
    <row r="745" spans="6:13" x14ac:dyDescent="0.25">
      <c r="F745" t="s">
        <v>442</v>
      </c>
      <c r="G745" t="s">
        <v>1245</v>
      </c>
      <c r="I745" t="s">
        <v>50</v>
      </c>
      <c r="J745" t="s">
        <v>3055</v>
      </c>
      <c r="L745" t="s">
        <v>130</v>
      </c>
      <c r="M745" t="s">
        <v>6157</v>
      </c>
    </row>
    <row r="746" spans="6:13" x14ac:dyDescent="0.25">
      <c r="F746" t="s">
        <v>102</v>
      </c>
      <c r="G746" t="s">
        <v>1654</v>
      </c>
      <c r="I746" t="s">
        <v>268</v>
      </c>
      <c r="J746" t="s">
        <v>2970</v>
      </c>
      <c r="L746" t="s">
        <v>130</v>
      </c>
      <c r="M746" t="s">
        <v>5435</v>
      </c>
    </row>
    <row r="747" spans="6:13" x14ac:dyDescent="0.25">
      <c r="F747" t="s">
        <v>102</v>
      </c>
      <c r="G747" t="s">
        <v>915</v>
      </c>
      <c r="I747" t="s">
        <v>3677</v>
      </c>
      <c r="J747" t="s">
        <v>3678</v>
      </c>
      <c r="L747" t="s">
        <v>130</v>
      </c>
      <c r="M747" t="s">
        <v>5987</v>
      </c>
    </row>
    <row r="748" spans="6:13" x14ac:dyDescent="0.25">
      <c r="F748" t="s">
        <v>129</v>
      </c>
      <c r="G748" t="s">
        <v>1225</v>
      </c>
      <c r="I748" t="s">
        <v>268</v>
      </c>
      <c r="J748" t="s">
        <v>3371</v>
      </c>
      <c r="L748" t="s">
        <v>487</v>
      </c>
      <c r="M748" t="s">
        <v>6147</v>
      </c>
    </row>
    <row r="749" spans="6:13" x14ac:dyDescent="0.25">
      <c r="F749" t="s">
        <v>41</v>
      </c>
      <c r="G749" t="s">
        <v>1532</v>
      </c>
      <c r="I749" t="s">
        <v>603</v>
      </c>
      <c r="J749" t="s">
        <v>2484</v>
      </c>
      <c r="L749" t="s">
        <v>490</v>
      </c>
      <c r="M749" t="s">
        <v>7134</v>
      </c>
    </row>
    <row r="750" spans="6:13" x14ac:dyDescent="0.25">
      <c r="F750" t="s">
        <v>726</v>
      </c>
      <c r="G750" t="s">
        <v>1053</v>
      </c>
      <c r="I750" t="s">
        <v>3247</v>
      </c>
      <c r="J750" t="s">
        <v>4346</v>
      </c>
      <c r="L750" t="s">
        <v>5866</v>
      </c>
      <c r="M750" t="s">
        <v>6729</v>
      </c>
    </row>
    <row r="751" spans="6:13" x14ac:dyDescent="0.25">
      <c r="F751" t="s">
        <v>304</v>
      </c>
      <c r="G751" t="s">
        <v>1591</v>
      </c>
      <c r="I751" t="s">
        <v>2516</v>
      </c>
      <c r="J751" t="s">
        <v>2517</v>
      </c>
      <c r="L751" t="s">
        <v>487</v>
      </c>
      <c r="M751" t="s">
        <v>6906</v>
      </c>
    </row>
    <row r="752" spans="6:13" x14ac:dyDescent="0.25">
      <c r="F752" t="s">
        <v>603</v>
      </c>
      <c r="G752" t="s">
        <v>1437</v>
      </c>
      <c r="I752" t="s">
        <v>1849</v>
      </c>
      <c r="J752" t="s">
        <v>1850</v>
      </c>
      <c r="L752" t="s">
        <v>130</v>
      </c>
      <c r="M752" t="s">
        <v>4868</v>
      </c>
    </row>
    <row r="753" spans="6:13" x14ac:dyDescent="0.25">
      <c r="F753" t="s">
        <v>41</v>
      </c>
      <c r="G753" t="s">
        <v>1481</v>
      </c>
      <c r="I753" t="s">
        <v>1804</v>
      </c>
      <c r="J753" t="s">
        <v>2942</v>
      </c>
      <c r="L753" t="s">
        <v>414</v>
      </c>
      <c r="M753" t="s">
        <v>6945</v>
      </c>
    </row>
    <row r="754" spans="6:13" x14ac:dyDescent="0.25">
      <c r="F754" t="s">
        <v>606</v>
      </c>
      <c r="G754" t="s">
        <v>1097</v>
      </c>
      <c r="I754" t="s">
        <v>41</v>
      </c>
      <c r="J754" t="s">
        <v>4735</v>
      </c>
      <c r="L754" t="s">
        <v>41</v>
      </c>
      <c r="M754" t="s">
        <v>6491</v>
      </c>
    </row>
    <row r="755" spans="6:13" x14ac:dyDescent="0.25">
      <c r="F755" t="s">
        <v>606</v>
      </c>
      <c r="G755" t="s">
        <v>924</v>
      </c>
      <c r="I755" t="s">
        <v>1804</v>
      </c>
      <c r="J755" t="s">
        <v>4323</v>
      </c>
      <c r="L755" t="s">
        <v>268</v>
      </c>
      <c r="M755" t="s">
        <v>6206</v>
      </c>
    </row>
    <row r="756" spans="6:13" x14ac:dyDescent="0.25">
      <c r="F756" t="s">
        <v>442</v>
      </c>
      <c r="G756" t="s">
        <v>1185</v>
      </c>
      <c r="I756" t="s">
        <v>1886</v>
      </c>
      <c r="J756" t="s">
        <v>1887</v>
      </c>
      <c r="L756" t="s">
        <v>3462</v>
      </c>
      <c r="M756" t="s">
        <v>6712</v>
      </c>
    </row>
    <row r="757" spans="6:13" x14ac:dyDescent="0.25">
      <c r="F757" t="s">
        <v>603</v>
      </c>
      <c r="G757" t="s">
        <v>1284</v>
      </c>
      <c r="I757" t="s">
        <v>1742</v>
      </c>
      <c r="J757" t="s">
        <v>7234</v>
      </c>
      <c r="L757" t="s">
        <v>487</v>
      </c>
      <c r="M757" t="s">
        <v>6129</v>
      </c>
    </row>
    <row r="758" spans="6:13" x14ac:dyDescent="0.25">
      <c r="F758" t="s">
        <v>41</v>
      </c>
      <c r="G758" t="s">
        <v>969</v>
      </c>
      <c r="I758" t="s">
        <v>427</v>
      </c>
      <c r="J758" t="s">
        <v>4186</v>
      </c>
      <c r="L758" t="s">
        <v>6194</v>
      </c>
      <c r="M758" t="s">
        <v>7028</v>
      </c>
    </row>
    <row r="759" spans="6:13" x14ac:dyDescent="0.25">
      <c r="F759" t="s">
        <v>304</v>
      </c>
      <c r="G759" t="s">
        <v>1584</v>
      </c>
      <c r="I759" t="s">
        <v>1697</v>
      </c>
      <c r="J759" t="s">
        <v>1698</v>
      </c>
      <c r="L759" t="s">
        <v>65</v>
      </c>
      <c r="M759" t="s">
        <v>5252</v>
      </c>
    </row>
    <row r="760" spans="6:13" x14ac:dyDescent="0.25">
      <c r="F760" t="s">
        <v>271</v>
      </c>
      <c r="G760" t="s">
        <v>1451</v>
      </c>
      <c r="I760" t="s">
        <v>1940</v>
      </c>
      <c r="J760" t="s">
        <v>1941</v>
      </c>
      <c r="L760" t="s">
        <v>323</v>
      </c>
      <c r="M760" t="s">
        <v>5344</v>
      </c>
    </row>
    <row r="761" spans="6:13" x14ac:dyDescent="0.25">
      <c r="F761" t="s">
        <v>838</v>
      </c>
      <c r="G761" t="s">
        <v>1608</v>
      </c>
      <c r="I761" t="s">
        <v>606</v>
      </c>
      <c r="J761" t="s">
        <v>2481</v>
      </c>
      <c r="L761" t="s">
        <v>487</v>
      </c>
      <c r="M761" t="s">
        <v>5106</v>
      </c>
    </row>
    <row r="762" spans="6:13" x14ac:dyDescent="0.25">
      <c r="F762" t="s">
        <v>512</v>
      </c>
      <c r="G762" t="s">
        <v>1390</v>
      </c>
      <c r="I762" t="s">
        <v>427</v>
      </c>
      <c r="J762" t="s">
        <v>4607</v>
      </c>
      <c r="L762" t="s">
        <v>487</v>
      </c>
      <c r="M762" t="s">
        <v>7187</v>
      </c>
    </row>
    <row r="763" spans="6:13" x14ac:dyDescent="0.25">
      <c r="F763" t="s">
        <v>606</v>
      </c>
      <c r="G763" t="s">
        <v>980</v>
      </c>
      <c r="I763" t="s">
        <v>49</v>
      </c>
      <c r="J763" t="s">
        <v>4144</v>
      </c>
      <c r="L763" t="s">
        <v>130</v>
      </c>
      <c r="M763" t="s">
        <v>7212</v>
      </c>
    </row>
    <row r="764" spans="6:13" x14ac:dyDescent="0.25">
      <c r="F764" t="s">
        <v>606</v>
      </c>
      <c r="G764" t="s">
        <v>1154</v>
      </c>
      <c r="I764" t="s">
        <v>3495</v>
      </c>
      <c r="J764" t="s">
        <v>3496</v>
      </c>
      <c r="L764" t="s">
        <v>414</v>
      </c>
      <c r="M764" t="s">
        <v>6595</v>
      </c>
    </row>
    <row r="765" spans="6:13" x14ac:dyDescent="0.25">
      <c r="F765" t="s">
        <v>424</v>
      </c>
      <c r="G765" t="s">
        <v>1237</v>
      </c>
      <c r="I765" t="s">
        <v>430</v>
      </c>
      <c r="J765" t="s">
        <v>4057</v>
      </c>
      <c r="L765" t="s">
        <v>129</v>
      </c>
      <c r="M765" t="s">
        <v>6134</v>
      </c>
    </row>
    <row r="766" spans="6:13" x14ac:dyDescent="0.25">
      <c r="F766" t="s">
        <v>41</v>
      </c>
      <c r="G766" t="s">
        <v>1524</v>
      </c>
      <c r="I766" t="s">
        <v>7293</v>
      </c>
      <c r="J766" t="s">
        <v>1744</v>
      </c>
      <c r="L766" t="s">
        <v>5473</v>
      </c>
      <c r="M766" t="s">
        <v>5474</v>
      </c>
    </row>
    <row r="767" spans="6:13" x14ac:dyDescent="0.25">
      <c r="F767" t="s">
        <v>304</v>
      </c>
      <c r="G767" t="s">
        <v>1510</v>
      </c>
      <c r="I767" t="s">
        <v>7313</v>
      </c>
      <c r="J767" t="s">
        <v>1744</v>
      </c>
      <c r="L767" t="s">
        <v>304</v>
      </c>
      <c r="M767" t="s">
        <v>7059</v>
      </c>
    </row>
    <row r="768" spans="6:13" x14ac:dyDescent="0.25">
      <c r="F768" t="s">
        <v>41</v>
      </c>
      <c r="G768" t="s">
        <v>1140</v>
      </c>
      <c r="I768" t="s">
        <v>99</v>
      </c>
      <c r="J768" t="s">
        <v>4149</v>
      </c>
      <c r="L768" t="s">
        <v>41</v>
      </c>
      <c r="M768" t="s">
        <v>6034</v>
      </c>
    </row>
    <row r="769" spans="6:13" x14ac:dyDescent="0.25">
      <c r="F769" t="s">
        <v>442</v>
      </c>
      <c r="G769" t="s">
        <v>1518</v>
      </c>
      <c r="I769" t="s">
        <v>43</v>
      </c>
      <c r="J769" t="s">
        <v>4745</v>
      </c>
      <c r="L769" t="s">
        <v>689</v>
      </c>
      <c r="M769" t="s">
        <v>6324</v>
      </c>
    </row>
    <row r="770" spans="6:13" x14ac:dyDescent="0.25">
      <c r="F770" t="s">
        <v>304</v>
      </c>
      <c r="G770" t="s">
        <v>1230</v>
      </c>
      <c r="I770" t="s">
        <v>310</v>
      </c>
      <c r="J770" t="s">
        <v>4422</v>
      </c>
      <c r="L770" t="s">
        <v>5424</v>
      </c>
      <c r="M770" t="s">
        <v>5425</v>
      </c>
    </row>
    <row r="771" spans="6:13" x14ac:dyDescent="0.25">
      <c r="F771" t="s">
        <v>769</v>
      </c>
      <c r="G771" t="s">
        <v>1263</v>
      </c>
      <c r="I771" t="s">
        <v>330</v>
      </c>
      <c r="J771" t="s">
        <v>4709</v>
      </c>
      <c r="L771" t="s">
        <v>332</v>
      </c>
      <c r="M771" t="s">
        <v>5993</v>
      </c>
    </row>
    <row r="772" spans="6:13" x14ac:dyDescent="0.25">
      <c r="F772" t="s">
        <v>41</v>
      </c>
      <c r="G772" t="s">
        <v>1358</v>
      </c>
      <c r="I772" t="s">
        <v>1804</v>
      </c>
      <c r="J772" t="s">
        <v>3033</v>
      </c>
      <c r="L772" t="s">
        <v>326</v>
      </c>
      <c r="M772" t="s">
        <v>5133</v>
      </c>
    </row>
    <row r="773" spans="6:13" x14ac:dyDescent="0.25">
      <c r="F773" t="s">
        <v>304</v>
      </c>
      <c r="G773" t="s">
        <v>1224</v>
      </c>
      <c r="I773" t="s">
        <v>268</v>
      </c>
      <c r="J773" t="s">
        <v>4675</v>
      </c>
      <c r="L773" t="s">
        <v>4090</v>
      </c>
      <c r="M773" t="s">
        <v>6513</v>
      </c>
    </row>
    <row r="774" spans="6:13" x14ac:dyDescent="0.25">
      <c r="F774" t="s">
        <v>782</v>
      </c>
      <c r="G774" t="s">
        <v>1339</v>
      </c>
      <c r="I774" t="s">
        <v>267</v>
      </c>
      <c r="J774" t="s">
        <v>4498</v>
      </c>
      <c r="L774" t="s">
        <v>5321</v>
      </c>
      <c r="M774" t="s">
        <v>5322</v>
      </c>
    </row>
    <row r="775" spans="6:13" x14ac:dyDescent="0.25">
      <c r="F775" t="s">
        <v>102</v>
      </c>
      <c r="G775" t="s">
        <v>972</v>
      </c>
      <c r="I775" t="s">
        <v>19</v>
      </c>
      <c r="J775" t="s">
        <v>2683</v>
      </c>
      <c r="L775" t="s">
        <v>5561</v>
      </c>
      <c r="M775" t="s">
        <v>5562</v>
      </c>
    </row>
    <row r="776" spans="6:13" x14ac:dyDescent="0.25">
      <c r="F776" t="s">
        <v>41</v>
      </c>
      <c r="G776" t="s">
        <v>1061</v>
      </c>
      <c r="I776" t="s">
        <v>268</v>
      </c>
      <c r="J776" t="s">
        <v>4288</v>
      </c>
      <c r="L776" t="s">
        <v>268</v>
      </c>
      <c r="M776" t="s">
        <v>5639</v>
      </c>
    </row>
    <row r="777" spans="6:13" x14ac:dyDescent="0.25">
      <c r="F777" t="s">
        <v>819</v>
      </c>
      <c r="G777" t="s">
        <v>1499</v>
      </c>
      <c r="I777" t="s">
        <v>585</v>
      </c>
      <c r="J777" t="s">
        <v>2889</v>
      </c>
      <c r="L777" t="s">
        <v>487</v>
      </c>
      <c r="M777" t="s">
        <v>6762</v>
      </c>
    </row>
    <row r="778" spans="6:13" x14ac:dyDescent="0.25">
      <c r="F778" t="s">
        <v>102</v>
      </c>
      <c r="G778" t="s">
        <v>1026</v>
      </c>
      <c r="I778" t="s">
        <v>416</v>
      </c>
      <c r="J778" t="s">
        <v>3696</v>
      </c>
      <c r="L778" t="s">
        <v>487</v>
      </c>
      <c r="M778" t="s">
        <v>6647</v>
      </c>
    </row>
    <row r="779" spans="6:13" x14ac:dyDescent="0.25">
      <c r="F779" t="s">
        <v>692</v>
      </c>
      <c r="G779" t="s">
        <v>919</v>
      </c>
      <c r="I779" t="s">
        <v>50</v>
      </c>
      <c r="J779" t="s">
        <v>4110</v>
      </c>
      <c r="L779" t="s">
        <v>4090</v>
      </c>
      <c r="M779" t="s">
        <v>6629</v>
      </c>
    </row>
    <row r="780" spans="6:13" x14ac:dyDescent="0.25">
      <c r="F780" t="s">
        <v>742</v>
      </c>
      <c r="G780" t="s">
        <v>1133</v>
      </c>
      <c r="I780" t="s">
        <v>606</v>
      </c>
      <c r="J780" t="s">
        <v>4413</v>
      </c>
      <c r="L780" t="s">
        <v>414</v>
      </c>
      <c r="M780" t="s">
        <v>6699</v>
      </c>
    </row>
    <row r="781" spans="6:13" x14ac:dyDescent="0.25">
      <c r="F781" t="s">
        <v>792</v>
      </c>
      <c r="G781" t="s">
        <v>1410</v>
      </c>
      <c r="I781" t="s">
        <v>102</v>
      </c>
      <c r="J781" t="s">
        <v>2509</v>
      </c>
      <c r="L781" t="s">
        <v>6668</v>
      </c>
      <c r="M781" t="s">
        <v>6669</v>
      </c>
    </row>
    <row r="782" spans="6:13" x14ac:dyDescent="0.25">
      <c r="F782" t="s">
        <v>585</v>
      </c>
      <c r="G782" t="s">
        <v>1663</v>
      </c>
      <c r="I782" t="s">
        <v>424</v>
      </c>
      <c r="J782" t="s">
        <v>1709</v>
      </c>
      <c r="L782" t="s">
        <v>5813</v>
      </c>
      <c r="M782" t="s">
        <v>5814</v>
      </c>
    </row>
    <row r="783" spans="6:13" x14ac:dyDescent="0.25">
      <c r="F783" t="s">
        <v>102</v>
      </c>
      <c r="G783" t="s">
        <v>1056</v>
      </c>
      <c r="I783" t="s">
        <v>2143</v>
      </c>
      <c r="J783" t="s">
        <v>2144</v>
      </c>
      <c r="L783" t="s">
        <v>332</v>
      </c>
      <c r="M783" t="s">
        <v>5962</v>
      </c>
    </row>
    <row r="784" spans="6:13" x14ac:dyDescent="0.25">
      <c r="F784" t="s">
        <v>427</v>
      </c>
      <c r="G784" t="s">
        <v>1100</v>
      </c>
      <c r="I784" t="s">
        <v>4760</v>
      </c>
      <c r="J784" t="s">
        <v>4761</v>
      </c>
      <c r="L784" t="s">
        <v>6507</v>
      </c>
      <c r="M784" t="s">
        <v>6508</v>
      </c>
    </row>
    <row r="785" spans="6:13" x14ac:dyDescent="0.25">
      <c r="F785" t="s">
        <v>271</v>
      </c>
      <c r="G785" t="s">
        <v>1188</v>
      </c>
      <c r="I785" t="s">
        <v>2546</v>
      </c>
      <c r="J785" t="s">
        <v>4121</v>
      </c>
      <c r="L785" t="s">
        <v>5450</v>
      </c>
      <c r="M785" t="s">
        <v>5451</v>
      </c>
    </row>
    <row r="786" spans="6:13" x14ac:dyDescent="0.25">
      <c r="F786" t="s">
        <v>754</v>
      </c>
      <c r="G786" t="s">
        <v>1189</v>
      </c>
      <c r="I786" t="s">
        <v>330</v>
      </c>
      <c r="J786" t="s">
        <v>4693</v>
      </c>
      <c r="L786" t="s">
        <v>6194</v>
      </c>
      <c r="M786" t="s">
        <v>6195</v>
      </c>
    </row>
    <row r="787" spans="6:13" x14ac:dyDescent="0.25">
      <c r="F787" t="s">
        <v>720</v>
      </c>
      <c r="G787" t="s">
        <v>1312</v>
      </c>
      <c r="I787" t="s">
        <v>268</v>
      </c>
      <c r="J787" t="s">
        <v>2875</v>
      </c>
      <c r="L787" t="s">
        <v>304</v>
      </c>
      <c r="M787" t="s">
        <v>4909</v>
      </c>
    </row>
    <row r="788" spans="6:13" x14ac:dyDescent="0.25">
      <c r="F788" t="s">
        <v>720</v>
      </c>
      <c r="G788" t="s">
        <v>1287</v>
      </c>
      <c r="I788" t="s">
        <v>4258</v>
      </c>
      <c r="J788" t="s">
        <v>4259</v>
      </c>
      <c r="L788" t="s">
        <v>5078</v>
      </c>
      <c r="M788" t="s">
        <v>5079</v>
      </c>
    </row>
    <row r="789" spans="6:13" x14ac:dyDescent="0.25">
      <c r="F789" t="s">
        <v>745</v>
      </c>
      <c r="G789" t="s">
        <v>1372</v>
      </c>
      <c r="I789" t="s">
        <v>2169</v>
      </c>
      <c r="J789" t="s">
        <v>3536</v>
      </c>
      <c r="L789" t="s">
        <v>317</v>
      </c>
      <c r="M789" t="s">
        <v>5510</v>
      </c>
    </row>
    <row r="790" spans="6:13" x14ac:dyDescent="0.25">
      <c r="F790" t="s">
        <v>603</v>
      </c>
      <c r="G790" t="s">
        <v>1150</v>
      </c>
      <c r="I790" t="s">
        <v>3937</v>
      </c>
      <c r="J790" t="s">
        <v>3938</v>
      </c>
      <c r="L790" t="s">
        <v>6311</v>
      </c>
      <c r="M790" t="s">
        <v>6312</v>
      </c>
    </row>
    <row r="791" spans="6:13" x14ac:dyDescent="0.25">
      <c r="F791" t="s">
        <v>798</v>
      </c>
      <c r="G791" t="s">
        <v>1401</v>
      </c>
      <c r="I791" t="s">
        <v>271</v>
      </c>
      <c r="J791" t="s">
        <v>3962</v>
      </c>
      <c r="L791" t="s">
        <v>6458</v>
      </c>
      <c r="M791" t="s">
        <v>6459</v>
      </c>
    </row>
    <row r="792" spans="6:13" x14ac:dyDescent="0.25">
      <c r="F792" t="s">
        <v>720</v>
      </c>
      <c r="G792" t="s">
        <v>1052</v>
      </c>
      <c r="I792" t="s">
        <v>267</v>
      </c>
      <c r="J792" t="s">
        <v>4065</v>
      </c>
      <c r="L792" t="s">
        <v>304</v>
      </c>
      <c r="M792" t="s">
        <v>6564</v>
      </c>
    </row>
    <row r="793" spans="6:13" x14ac:dyDescent="0.25">
      <c r="F793" t="s">
        <v>512</v>
      </c>
      <c r="G793" t="s">
        <v>935</v>
      </c>
      <c r="I793" t="s">
        <v>2450</v>
      </c>
      <c r="J793" t="s">
        <v>2451</v>
      </c>
      <c r="L793" t="s">
        <v>332</v>
      </c>
      <c r="M793" t="s">
        <v>6293</v>
      </c>
    </row>
    <row r="794" spans="6:13" x14ac:dyDescent="0.25">
      <c r="F794" t="s">
        <v>765</v>
      </c>
      <c r="G794" t="s">
        <v>1239</v>
      </c>
      <c r="I794" t="s">
        <v>4015</v>
      </c>
      <c r="J794" t="s">
        <v>4016</v>
      </c>
      <c r="L794" t="s">
        <v>332</v>
      </c>
      <c r="M794" t="s">
        <v>6235</v>
      </c>
    </row>
    <row r="795" spans="6:13" x14ac:dyDescent="0.25">
      <c r="F795" t="s">
        <v>41</v>
      </c>
      <c r="G795" t="s">
        <v>7232</v>
      </c>
      <c r="I795" t="s">
        <v>1675</v>
      </c>
      <c r="J795" t="s">
        <v>2279</v>
      </c>
      <c r="L795" t="s">
        <v>301</v>
      </c>
      <c r="M795" t="s">
        <v>6671</v>
      </c>
    </row>
    <row r="796" spans="6:13" x14ac:dyDescent="0.25">
      <c r="F796" t="s">
        <v>102</v>
      </c>
      <c r="G796" t="s">
        <v>1160</v>
      </c>
      <c r="I796" t="s">
        <v>1922</v>
      </c>
      <c r="J796" t="s">
        <v>4621</v>
      </c>
      <c r="L796" t="s">
        <v>4904</v>
      </c>
      <c r="M796" t="s">
        <v>7036</v>
      </c>
    </row>
    <row r="797" spans="6:13" x14ac:dyDescent="0.25">
      <c r="F797" t="s">
        <v>40</v>
      </c>
      <c r="G797" t="s">
        <v>1298</v>
      </c>
      <c r="I797" t="s">
        <v>3998</v>
      </c>
      <c r="J797" t="s">
        <v>3999</v>
      </c>
      <c r="L797" t="s">
        <v>268</v>
      </c>
      <c r="M797" t="s">
        <v>5696</v>
      </c>
    </row>
    <row r="798" spans="6:13" x14ac:dyDescent="0.25">
      <c r="F798" t="s">
        <v>720</v>
      </c>
      <c r="G798" t="s">
        <v>1033</v>
      </c>
      <c r="I798" t="s">
        <v>427</v>
      </c>
      <c r="J798" t="s">
        <v>2805</v>
      </c>
      <c r="L798" t="s">
        <v>487</v>
      </c>
      <c r="M798" t="s">
        <v>6296</v>
      </c>
    </row>
    <row r="799" spans="6:13" x14ac:dyDescent="0.25">
      <c r="F799" t="s">
        <v>41</v>
      </c>
      <c r="G799" t="s">
        <v>1028</v>
      </c>
      <c r="I799" t="s">
        <v>4601</v>
      </c>
      <c r="J799" t="s">
        <v>4602</v>
      </c>
      <c r="L799" t="s">
        <v>5399</v>
      </c>
      <c r="M799" t="s">
        <v>5419</v>
      </c>
    </row>
    <row r="800" spans="6:13" x14ac:dyDescent="0.25">
      <c r="F800" t="s">
        <v>720</v>
      </c>
      <c r="G800" t="s">
        <v>1044</v>
      </c>
      <c r="I800" t="s">
        <v>379</v>
      </c>
      <c r="J800" t="s">
        <v>3593</v>
      </c>
      <c r="L800" t="s">
        <v>304</v>
      </c>
      <c r="M800" t="s">
        <v>4883</v>
      </c>
    </row>
    <row r="801" spans="6:13" x14ac:dyDescent="0.25">
      <c r="F801" t="s">
        <v>427</v>
      </c>
      <c r="G801" t="s">
        <v>1393</v>
      </c>
      <c r="I801" t="s">
        <v>1804</v>
      </c>
      <c r="J801" t="s">
        <v>2096</v>
      </c>
      <c r="L801" t="s">
        <v>6294</v>
      </c>
      <c r="M801" t="s">
        <v>6295</v>
      </c>
    </row>
    <row r="802" spans="6:13" x14ac:dyDescent="0.25">
      <c r="F802" t="s">
        <v>814</v>
      </c>
      <c r="G802" t="s">
        <v>1468</v>
      </c>
      <c r="I802" t="s">
        <v>570</v>
      </c>
      <c r="J802" t="s">
        <v>2691</v>
      </c>
      <c r="L802" t="s">
        <v>5676</v>
      </c>
      <c r="M802" t="s">
        <v>5677</v>
      </c>
    </row>
    <row r="803" spans="6:13" x14ac:dyDescent="0.25">
      <c r="F803" t="s">
        <v>41</v>
      </c>
      <c r="G803" t="s">
        <v>1623</v>
      </c>
      <c r="I803" t="s">
        <v>99</v>
      </c>
      <c r="J803" t="s">
        <v>2610</v>
      </c>
      <c r="L803" t="s">
        <v>420</v>
      </c>
      <c r="M803" t="s">
        <v>6446</v>
      </c>
    </row>
    <row r="804" spans="6:13" x14ac:dyDescent="0.25">
      <c r="F804" t="s">
        <v>41</v>
      </c>
      <c r="G804" t="s">
        <v>1211</v>
      </c>
      <c r="I804" t="s">
        <v>310</v>
      </c>
      <c r="J804" t="s">
        <v>2919</v>
      </c>
      <c r="L804" t="s">
        <v>129</v>
      </c>
      <c r="M804" t="s">
        <v>5042</v>
      </c>
    </row>
    <row r="805" spans="6:13" x14ac:dyDescent="0.25">
      <c r="F805" t="s">
        <v>427</v>
      </c>
      <c r="G805" t="s">
        <v>1271</v>
      </c>
      <c r="I805" t="s">
        <v>1802</v>
      </c>
      <c r="J805" t="s">
        <v>2940</v>
      </c>
      <c r="L805" t="s">
        <v>414</v>
      </c>
      <c r="M805" t="s">
        <v>6021</v>
      </c>
    </row>
    <row r="806" spans="6:13" x14ac:dyDescent="0.25">
      <c r="F806" t="s">
        <v>41</v>
      </c>
      <c r="G806" t="s">
        <v>918</v>
      </c>
      <c r="I806" t="s">
        <v>416</v>
      </c>
      <c r="J806" t="s">
        <v>4003</v>
      </c>
      <c r="L806" t="s">
        <v>487</v>
      </c>
      <c r="M806" t="s">
        <v>4934</v>
      </c>
    </row>
    <row r="807" spans="6:13" x14ac:dyDescent="0.25">
      <c r="F807" t="s">
        <v>304</v>
      </c>
      <c r="G807" t="s">
        <v>1416</v>
      </c>
      <c r="I807" t="s">
        <v>380</v>
      </c>
      <c r="J807" t="s">
        <v>2092</v>
      </c>
      <c r="L807" t="s">
        <v>6744</v>
      </c>
      <c r="M807" t="s">
        <v>6745</v>
      </c>
    </row>
    <row r="808" spans="6:13" x14ac:dyDescent="0.25">
      <c r="F808" t="s">
        <v>606</v>
      </c>
      <c r="G808" t="s">
        <v>1207</v>
      </c>
      <c r="I808" t="s">
        <v>2225</v>
      </c>
      <c r="J808" t="s">
        <v>4488</v>
      </c>
      <c r="L808" t="s">
        <v>41</v>
      </c>
      <c r="M808" t="s">
        <v>5644</v>
      </c>
    </row>
    <row r="809" spans="6:13" x14ac:dyDescent="0.25">
      <c r="F809" t="s">
        <v>41</v>
      </c>
      <c r="G809" t="s">
        <v>1037</v>
      </c>
      <c r="I809" t="s">
        <v>267</v>
      </c>
      <c r="J809" t="s">
        <v>3735</v>
      </c>
      <c r="L809" t="s">
        <v>420</v>
      </c>
      <c r="M809" t="s">
        <v>6751</v>
      </c>
    </row>
    <row r="810" spans="6:13" x14ac:dyDescent="0.25">
      <c r="F810" t="s">
        <v>834</v>
      </c>
      <c r="G810" t="s">
        <v>1578</v>
      </c>
      <c r="I810" t="s">
        <v>1914</v>
      </c>
      <c r="J810" t="s">
        <v>1915</v>
      </c>
      <c r="L810" t="s">
        <v>5396</v>
      </c>
      <c r="M810" t="s">
        <v>5820</v>
      </c>
    </row>
    <row r="811" spans="6:13" x14ac:dyDescent="0.25">
      <c r="F811" t="s">
        <v>41</v>
      </c>
      <c r="G811" t="s">
        <v>1232</v>
      </c>
      <c r="I811" t="s">
        <v>691</v>
      </c>
      <c r="J811" t="s">
        <v>4716</v>
      </c>
      <c r="L811" t="s">
        <v>301</v>
      </c>
      <c r="M811" t="s">
        <v>6313</v>
      </c>
    </row>
    <row r="812" spans="6:13" x14ac:dyDescent="0.25">
      <c r="F812" t="s">
        <v>102</v>
      </c>
      <c r="G812" t="s">
        <v>1450</v>
      </c>
      <c r="I812" t="s">
        <v>2225</v>
      </c>
      <c r="J812" t="s">
        <v>2234</v>
      </c>
      <c r="L812" t="s">
        <v>487</v>
      </c>
      <c r="M812" t="s">
        <v>5142</v>
      </c>
    </row>
    <row r="813" spans="6:13" x14ac:dyDescent="0.25">
      <c r="F813" t="s">
        <v>669</v>
      </c>
      <c r="G813" t="s">
        <v>1428</v>
      </c>
      <c r="I813" t="s">
        <v>1828</v>
      </c>
      <c r="J813" t="s">
        <v>2353</v>
      </c>
      <c r="L813" t="s">
        <v>420</v>
      </c>
      <c r="M813" t="s">
        <v>5844</v>
      </c>
    </row>
    <row r="814" spans="6:13" x14ac:dyDescent="0.25">
      <c r="F814" t="s">
        <v>41</v>
      </c>
      <c r="G814" t="s">
        <v>1399</v>
      </c>
      <c r="I814" t="s">
        <v>2549</v>
      </c>
      <c r="J814" t="s">
        <v>2550</v>
      </c>
      <c r="L814" t="s">
        <v>747</v>
      </c>
      <c r="M814" t="s">
        <v>6571</v>
      </c>
    </row>
    <row r="815" spans="6:13" x14ac:dyDescent="0.25">
      <c r="F815" t="s">
        <v>102</v>
      </c>
      <c r="G815" t="s">
        <v>1219</v>
      </c>
      <c r="I815" t="s">
        <v>415</v>
      </c>
      <c r="J815" t="s">
        <v>4260</v>
      </c>
      <c r="L815" t="s">
        <v>5074</v>
      </c>
      <c r="M815" t="s">
        <v>5075</v>
      </c>
    </row>
    <row r="816" spans="6:13" x14ac:dyDescent="0.25">
      <c r="F816" t="s">
        <v>304</v>
      </c>
      <c r="G816" t="s">
        <v>7231</v>
      </c>
      <c r="I816" t="s">
        <v>97</v>
      </c>
      <c r="J816" t="s">
        <v>3661</v>
      </c>
      <c r="L816" t="s">
        <v>5743</v>
      </c>
      <c r="M816" t="s">
        <v>6341</v>
      </c>
    </row>
    <row r="817" spans="6:13" x14ac:dyDescent="0.25">
      <c r="F817" t="s">
        <v>758</v>
      </c>
      <c r="G817" t="s">
        <v>1212</v>
      </c>
      <c r="I817" t="s">
        <v>1888</v>
      </c>
      <c r="J817" t="s">
        <v>3497</v>
      </c>
      <c r="L817" t="s">
        <v>6993</v>
      </c>
      <c r="M817" t="s">
        <v>6994</v>
      </c>
    </row>
    <row r="818" spans="6:13" x14ac:dyDescent="0.25">
      <c r="F818" t="s">
        <v>41</v>
      </c>
      <c r="G818" t="s">
        <v>1196</v>
      </c>
      <c r="I818" t="s">
        <v>43</v>
      </c>
      <c r="J818" t="s">
        <v>4725</v>
      </c>
      <c r="L818" t="s">
        <v>424</v>
      </c>
      <c r="M818" t="s">
        <v>6232</v>
      </c>
    </row>
    <row r="819" spans="6:13" x14ac:dyDescent="0.25">
      <c r="F819" t="s">
        <v>102</v>
      </c>
      <c r="G819" t="s">
        <v>1402</v>
      </c>
      <c r="I819" t="s">
        <v>4836</v>
      </c>
      <c r="J819" t="s">
        <v>4837</v>
      </c>
      <c r="L819" t="s">
        <v>5828</v>
      </c>
      <c r="M819" t="s">
        <v>5829</v>
      </c>
    </row>
    <row r="820" spans="6:13" x14ac:dyDescent="0.25">
      <c r="F820" t="s">
        <v>41</v>
      </c>
      <c r="G820" t="s">
        <v>1012</v>
      </c>
      <c r="I820" t="s">
        <v>1922</v>
      </c>
      <c r="J820" t="s">
        <v>1923</v>
      </c>
      <c r="L820" t="s">
        <v>43</v>
      </c>
      <c r="M820" t="s">
        <v>5783</v>
      </c>
    </row>
    <row r="821" spans="6:13" x14ac:dyDescent="0.25">
      <c r="F821" t="s">
        <v>748</v>
      </c>
      <c r="G821" t="s">
        <v>1566</v>
      </c>
      <c r="I821" t="s">
        <v>55</v>
      </c>
      <c r="J821" t="s">
        <v>2310</v>
      </c>
      <c r="L821" t="s">
        <v>268</v>
      </c>
      <c r="M821" t="s">
        <v>5716</v>
      </c>
    </row>
    <row r="822" spans="6:13" x14ac:dyDescent="0.25">
      <c r="F822" t="s">
        <v>748</v>
      </c>
      <c r="G822" t="s">
        <v>1626</v>
      </c>
      <c r="I822" t="s">
        <v>4509</v>
      </c>
      <c r="J822" t="s">
        <v>4510</v>
      </c>
      <c r="L822" t="s">
        <v>304</v>
      </c>
      <c r="M822" t="s">
        <v>6015</v>
      </c>
    </row>
    <row r="823" spans="6:13" x14ac:dyDescent="0.25">
      <c r="F823" t="s">
        <v>304</v>
      </c>
      <c r="G823" t="s">
        <v>1417</v>
      </c>
      <c r="I823" t="s">
        <v>97</v>
      </c>
      <c r="J823" t="s">
        <v>3039</v>
      </c>
      <c r="L823" t="s">
        <v>603</v>
      </c>
      <c r="M823" t="s">
        <v>7081</v>
      </c>
    </row>
    <row r="824" spans="6:13" x14ac:dyDescent="0.25">
      <c r="F824" t="s">
        <v>748</v>
      </c>
      <c r="G824" t="s">
        <v>1156</v>
      </c>
      <c r="I824" t="s">
        <v>606</v>
      </c>
      <c r="J824" t="s">
        <v>1861</v>
      </c>
      <c r="L824" t="s">
        <v>268</v>
      </c>
      <c r="M824" t="s">
        <v>5363</v>
      </c>
    </row>
    <row r="825" spans="6:13" x14ac:dyDescent="0.25">
      <c r="F825" t="s">
        <v>666</v>
      </c>
      <c r="G825" t="s">
        <v>1474</v>
      </c>
      <c r="I825" t="s">
        <v>4494</v>
      </c>
      <c r="J825" t="s">
        <v>4495</v>
      </c>
      <c r="L825" t="s">
        <v>51</v>
      </c>
      <c r="M825" t="s">
        <v>6137</v>
      </c>
    </row>
    <row r="826" spans="6:13" x14ac:dyDescent="0.25">
      <c r="F826" t="s">
        <v>804</v>
      </c>
      <c r="G826" t="s">
        <v>1426</v>
      </c>
      <c r="I826" t="s">
        <v>4436</v>
      </c>
      <c r="J826" t="s">
        <v>4437</v>
      </c>
      <c r="L826" t="s">
        <v>422</v>
      </c>
      <c r="M826" t="s">
        <v>5519</v>
      </c>
    </row>
    <row r="827" spans="6:13" x14ac:dyDescent="0.25">
      <c r="F827" t="s">
        <v>806</v>
      </c>
      <c r="G827" t="s">
        <v>1429</v>
      </c>
      <c r="I827" t="s">
        <v>2987</v>
      </c>
      <c r="J827" t="s">
        <v>2988</v>
      </c>
      <c r="L827" t="s">
        <v>422</v>
      </c>
      <c r="M827" t="s">
        <v>5589</v>
      </c>
    </row>
    <row r="828" spans="6:13" x14ac:dyDescent="0.25">
      <c r="F828" t="s">
        <v>50</v>
      </c>
      <c r="G828" t="s">
        <v>1101</v>
      </c>
      <c r="I828" t="s">
        <v>2797</v>
      </c>
      <c r="J828" t="s">
        <v>2798</v>
      </c>
      <c r="L828" t="s">
        <v>5743</v>
      </c>
      <c r="M828" t="s">
        <v>5801</v>
      </c>
    </row>
    <row r="829" spans="6:13" x14ac:dyDescent="0.25">
      <c r="F829" t="s">
        <v>748</v>
      </c>
      <c r="G829" t="s">
        <v>1597</v>
      </c>
      <c r="I829" t="s">
        <v>585</v>
      </c>
      <c r="J829" t="s">
        <v>2308</v>
      </c>
      <c r="L829" t="s">
        <v>5743</v>
      </c>
      <c r="M829" t="s">
        <v>5744</v>
      </c>
    </row>
    <row r="830" spans="6:13" x14ac:dyDescent="0.25">
      <c r="F830" t="s">
        <v>790</v>
      </c>
      <c r="G830" t="s">
        <v>1366</v>
      </c>
      <c r="I830" t="s">
        <v>335</v>
      </c>
      <c r="J830" t="s">
        <v>4610</v>
      </c>
      <c r="L830" t="s">
        <v>487</v>
      </c>
      <c r="M830" t="s">
        <v>6473</v>
      </c>
    </row>
    <row r="831" spans="6:13" x14ac:dyDescent="0.25">
      <c r="F831" t="s">
        <v>326</v>
      </c>
      <c r="G831" t="s">
        <v>890</v>
      </c>
      <c r="I831" t="s">
        <v>4862</v>
      </c>
      <c r="J831" t="s">
        <v>4863</v>
      </c>
      <c r="L831" t="s">
        <v>332</v>
      </c>
      <c r="M831" t="s">
        <v>5302</v>
      </c>
    </row>
    <row r="832" spans="6:13" x14ac:dyDescent="0.25">
      <c r="F832" t="s">
        <v>775</v>
      </c>
      <c r="G832" t="s">
        <v>1306</v>
      </c>
      <c r="I832" t="s">
        <v>2225</v>
      </c>
      <c r="J832" t="s">
        <v>7285</v>
      </c>
      <c r="L832" t="s">
        <v>332</v>
      </c>
      <c r="M832" t="s">
        <v>6705</v>
      </c>
    </row>
    <row r="833" spans="6:13" x14ac:dyDescent="0.25">
      <c r="F833" t="s">
        <v>422</v>
      </c>
      <c r="G833" t="s">
        <v>1226</v>
      </c>
      <c r="I833" t="s">
        <v>416</v>
      </c>
      <c r="J833" t="s">
        <v>1938</v>
      </c>
      <c r="L833" t="s">
        <v>4904</v>
      </c>
      <c r="M833" t="s">
        <v>5679</v>
      </c>
    </row>
    <row r="834" spans="6:13" x14ac:dyDescent="0.25">
      <c r="F834" t="s">
        <v>805</v>
      </c>
      <c r="G834" t="s">
        <v>1427</v>
      </c>
      <c r="I834" t="s">
        <v>129</v>
      </c>
      <c r="J834" t="s">
        <v>4318</v>
      </c>
      <c r="L834" t="s">
        <v>6637</v>
      </c>
      <c r="M834" t="s">
        <v>7038</v>
      </c>
    </row>
    <row r="835" spans="6:13" x14ac:dyDescent="0.25">
      <c r="F835" t="s">
        <v>512</v>
      </c>
      <c r="G835" t="s">
        <v>1016</v>
      </c>
      <c r="I835" t="s">
        <v>102</v>
      </c>
      <c r="J835" t="s">
        <v>3450</v>
      </c>
      <c r="L835" t="s">
        <v>295</v>
      </c>
      <c r="M835" t="s">
        <v>5834</v>
      </c>
    </row>
    <row r="836" spans="6:13" x14ac:dyDescent="0.25">
      <c r="F836" t="s">
        <v>595</v>
      </c>
      <c r="G836" t="s">
        <v>1017</v>
      </c>
      <c r="I836" t="s">
        <v>2109</v>
      </c>
      <c r="J836" t="s">
        <v>3208</v>
      </c>
      <c r="L836" t="s">
        <v>144</v>
      </c>
      <c r="M836" t="s">
        <v>5065</v>
      </c>
    </row>
    <row r="837" spans="6:13" x14ac:dyDescent="0.25">
      <c r="F837" t="s">
        <v>603</v>
      </c>
      <c r="G837" t="s">
        <v>875</v>
      </c>
      <c r="I837" t="s">
        <v>304</v>
      </c>
      <c r="J837" t="s">
        <v>3670</v>
      </c>
      <c r="L837" t="s">
        <v>424</v>
      </c>
      <c r="M837" t="s">
        <v>6558</v>
      </c>
    </row>
    <row r="838" spans="6:13" x14ac:dyDescent="0.25">
      <c r="F838" t="s">
        <v>846</v>
      </c>
      <c r="G838" t="s">
        <v>1639</v>
      </c>
      <c r="I838" t="s">
        <v>2815</v>
      </c>
      <c r="J838" t="s">
        <v>2816</v>
      </c>
      <c r="L838" t="s">
        <v>6294</v>
      </c>
      <c r="M838" t="s">
        <v>6928</v>
      </c>
    </row>
    <row r="839" spans="6:13" x14ac:dyDescent="0.25">
      <c r="F839" t="s">
        <v>603</v>
      </c>
      <c r="G839" t="s">
        <v>1084</v>
      </c>
      <c r="I839" t="s">
        <v>2827</v>
      </c>
      <c r="J839" t="s">
        <v>2828</v>
      </c>
      <c r="L839" t="s">
        <v>130</v>
      </c>
      <c r="M839" t="s">
        <v>4867</v>
      </c>
    </row>
    <row r="840" spans="6:13" x14ac:dyDescent="0.25">
      <c r="F840" t="s">
        <v>271</v>
      </c>
      <c r="G840" t="s">
        <v>1106</v>
      </c>
      <c r="I840" t="s">
        <v>3545</v>
      </c>
      <c r="J840" t="s">
        <v>3546</v>
      </c>
      <c r="L840" t="s">
        <v>487</v>
      </c>
      <c r="M840" t="s">
        <v>6547</v>
      </c>
    </row>
    <row r="841" spans="6:13" x14ac:dyDescent="0.25">
      <c r="F841" t="s">
        <v>746</v>
      </c>
      <c r="G841" t="s">
        <v>1145</v>
      </c>
      <c r="I841" t="s">
        <v>2634</v>
      </c>
      <c r="J841" t="s">
        <v>2635</v>
      </c>
      <c r="L841" t="s">
        <v>326</v>
      </c>
      <c r="M841" t="s">
        <v>6299</v>
      </c>
    </row>
    <row r="842" spans="6:13" x14ac:dyDescent="0.25">
      <c r="I842" t="s">
        <v>416</v>
      </c>
      <c r="J842" t="s">
        <v>2062</v>
      </c>
      <c r="L842" t="s">
        <v>5116</v>
      </c>
      <c r="M842" t="s">
        <v>5117</v>
      </c>
    </row>
    <row r="843" spans="6:13" x14ac:dyDescent="0.25">
      <c r="I843" t="s">
        <v>19</v>
      </c>
      <c r="J843" t="s">
        <v>2939</v>
      </c>
      <c r="L843" t="s">
        <v>487</v>
      </c>
      <c r="M843" t="s">
        <v>6306</v>
      </c>
    </row>
    <row r="844" spans="6:13" x14ac:dyDescent="0.25">
      <c r="I844" t="s">
        <v>4733</v>
      </c>
      <c r="J844" t="s">
        <v>4734</v>
      </c>
      <c r="L844" t="s">
        <v>51</v>
      </c>
      <c r="M844" t="s">
        <v>6454</v>
      </c>
    </row>
    <row r="845" spans="6:13" x14ac:dyDescent="0.25">
      <c r="I845" t="s">
        <v>330</v>
      </c>
      <c r="J845" t="s">
        <v>2877</v>
      </c>
      <c r="L845" t="s">
        <v>487</v>
      </c>
      <c r="M845" t="s">
        <v>6533</v>
      </c>
    </row>
    <row r="846" spans="6:13" x14ac:dyDescent="0.25">
      <c r="I846" t="s">
        <v>1922</v>
      </c>
      <c r="J846" t="s">
        <v>3818</v>
      </c>
      <c r="L846" t="s">
        <v>326</v>
      </c>
      <c r="M846" t="s">
        <v>5466</v>
      </c>
    </row>
    <row r="847" spans="6:13" x14ac:dyDescent="0.25">
      <c r="I847" t="s">
        <v>4363</v>
      </c>
      <c r="J847" t="s">
        <v>4364</v>
      </c>
      <c r="L847" t="s">
        <v>50</v>
      </c>
      <c r="M847" t="s">
        <v>5271</v>
      </c>
    </row>
    <row r="848" spans="6:13" x14ac:dyDescent="0.25">
      <c r="I848" t="s">
        <v>7195</v>
      </c>
      <c r="J848" t="s">
        <v>4361</v>
      </c>
      <c r="L848" t="s">
        <v>298</v>
      </c>
      <c r="M848" t="s">
        <v>5326</v>
      </c>
    </row>
    <row r="849" spans="9:13" x14ac:dyDescent="0.25">
      <c r="I849" t="s">
        <v>102</v>
      </c>
      <c r="J849" t="s">
        <v>1702</v>
      </c>
      <c r="L849" t="s">
        <v>512</v>
      </c>
      <c r="M849" t="s">
        <v>4952</v>
      </c>
    </row>
    <row r="850" spans="9:13" x14ac:dyDescent="0.25">
      <c r="I850" t="s">
        <v>427</v>
      </c>
      <c r="J850" t="s">
        <v>2412</v>
      </c>
      <c r="L850" t="s">
        <v>471</v>
      </c>
      <c r="M850" t="s">
        <v>5956</v>
      </c>
    </row>
    <row r="851" spans="9:13" x14ac:dyDescent="0.25">
      <c r="I851" t="s">
        <v>130</v>
      </c>
      <c r="J851" t="s">
        <v>3653</v>
      </c>
      <c r="L851" t="s">
        <v>298</v>
      </c>
      <c r="M851" t="s">
        <v>5312</v>
      </c>
    </row>
    <row r="852" spans="9:13" x14ac:dyDescent="0.25">
      <c r="I852" t="s">
        <v>2230</v>
      </c>
      <c r="J852" t="s">
        <v>2518</v>
      </c>
      <c r="L852" t="s">
        <v>487</v>
      </c>
      <c r="M852" t="s">
        <v>5673</v>
      </c>
    </row>
    <row r="853" spans="9:13" x14ac:dyDescent="0.25">
      <c r="I853" t="s">
        <v>41</v>
      </c>
      <c r="J853" t="s">
        <v>3356</v>
      </c>
      <c r="L853" t="s">
        <v>130</v>
      </c>
      <c r="M853" t="s">
        <v>6325</v>
      </c>
    </row>
    <row r="854" spans="9:13" x14ac:dyDescent="0.25">
      <c r="I854" t="s">
        <v>606</v>
      </c>
      <c r="J854" t="s">
        <v>3126</v>
      </c>
      <c r="L854" t="s">
        <v>268</v>
      </c>
      <c r="M854" t="s">
        <v>5718</v>
      </c>
    </row>
    <row r="855" spans="9:13" x14ac:dyDescent="0.25">
      <c r="I855" t="s">
        <v>268</v>
      </c>
      <c r="J855" t="s">
        <v>2829</v>
      </c>
      <c r="L855" t="s">
        <v>298</v>
      </c>
      <c r="M855" t="s">
        <v>5928</v>
      </c>
    </row>
    <row r="856" spans="9:13" x14ac:dyDescent="0.25">
      <c r="I856" t="s">
        <v>130</v>
      </c>
      <c r="J856" t="s">
        <v>4344</v>
      </c>
      <c r="L856" t="s">
        <v>414</v>
      </c>
      <c r="M856" t="s">
        <v>6702</v>
      </c>
    </row>
    <row r="857" spans="9:13" x14ac:dyDescent="0.25">
      <c r="I857" t="s">
        <v>267</v>
      </c>
      <c r="J857" t="s">
        <v>4721</v>
      </c>
      <c r="L857" t="s">
        <v>747</v>
      </c>
      <c r="M857" t="s">
        <v>6938</v>
      </c>
    </row>
    <row r="858" spans="9:13" x14ac:dyDescent="0.25">
      <c r="I858" t="s">
        <v>268</v>
      </c>
      <c r="J858" t="s">
        <v>2736</v>
      </c>
      <c r="L858" t="s">
        <v>43</v>
      </c>
      <c r="M858" t="s">
        <v>5416</v>
      </c>
    </row>
    <row r="859" spans="9:13" x14ac:dyDescent="0.25">
      <c r="I859" t="s">
        <v>330</v>
      </c>
      <c r="J859" t="s">
        <v>3120</v>
      </c>
      <c r="L859" t="s">
        <v>330</v>
      </c>
      <c r="M859" t="s">
        <v>5024</v>
      </c>
    </row>
    <row r="860" spans="9:13" x14ac:dyDescent="0.25">
      <c r="I860" t="s">
        <v>420</v>
      </c>
      <c r="J860" t="s">
        <v>2223</v>
      </c>
      <c r="L860" t="s">
        <v>489</v>
      </c>
      <c r="M860" t="s">
        <v>6871</v>
      </c>
    </row>
    <row r="861" spans="9:13" x14ac:dyDescent="0.25">
      <c r="I861" t="s">
        <v>2773</v>
      </c>
      <c r="J861" t="s">
        <v>3669</v>
      </c>
      <c r="L861" t="s">
        <v>4939</v>
      </c>
      <c r="M861" t="s">
        <v>4940</v>
      </c>
    </row>
    <row r="862" spans="9:13" x14ac:dyDescent="0.25">
      <c r="I862" t="s">
        <v>416</v>
      </c>
      <c r="J862" t="s">
        <v>2958</v>
      </c>
      <c r="L862" t="s">
        <v>416</v>
      </c>
      <c r="M862" t="s">
        <v>6654</v>
      </c>
    </row>
    <row r="863" spans="9:13" x14ac:dyDescent="0.25">
      <c r="I863" t="s">
        <v>420</v>
      </c>
      <c r="J863" t="s">
        <v>2140</v>
      </c>
      <c r="L863" t="s">
        <v>505</v>
      </c>
      <c r="M863" t="s">
        <v>6261</v>
      </c>
    </row>
    <row r="864" spans="9:13" x14ac:dyDescent="0.25">
      <c r="I864" t="s">
        <v>130</v>
      </c>
      <c r="J864" t="s">
        <v>1715</v>
      </c>
      <c r="L864" t="s">
        <v>375</v>
      </c>
      <c r="M864" t="s">
        <v>5846</v>
      </c>
    </row>
    <row r="865" spans="9:13" x14ac:dyDescent="0.25">
      <c r="I865" t="s">
        <v>298</v>
      </c>
      <c r="J865" t="s">
        <v>4066</v>
      </c>
      <c r="L865" t="s">
        <v>268</v>
      </c>
      <c r="M865" t="s">
        <v>5682</v>
      </c>
    </row>
    <row r="866" spans="9:13" x14ac:dyDescent="0.25">
      <c r="I866" t="s">
        <v>1986</v>
      </c>
      <c r="J866" t="s">
        <v>1987</v>
      </c>
      <c r="L866" t="s">
        <v>304</v>
      </c>
      <c r="M866" t="s">
        <v>5382</v>
      </c>
    </row>
    <row r="867" spans="9:13" x14ac:dyDescent="0.25">
      <c r="I867" t="s">
        <v>130</v>
      </c>
      <c r="J867" t="s">
        <v>3223</v>
      </c>
      <c r="L867" t="s">
        <v>765</v>
      </c>
      <c r="M867" t="s">
        <v>6829</v>
      </c>
    </row>
    <row r="868" spans="9:13" x14ac:dyDescent="0.25">
      <c r="I868" t="s">
        <v>3328</v>
      </c>
      <c r="J868" t="s">
        <v>4427</v>
      </c>
      <c r="L868" t="s">
        <v>4904</v>
      </c>
      <c r="M868" t="s">
        <v>5892</v>
      </c>
    </row>
    <row r="869" spans="9:13" x14ac:dyDescent="0.25">
      <c r="I869" t="s">
        <v>420</v>
      </c>
      <c r="J869" t="s">
        <v>1952</v>
      </c>
      <c r="L869" t="s">
        <v>442</v>
      </c>
      <c r="M869" t="s">
        <v>6701</v>
      </c>
    </row>
    <row r="870" spans="9:13" x14ac:dyDescent="0.25">
      <c r="I870" t="s">
        <v>2361</v>
      </c>
      <c r="J870" t="s">
        <v>2362</v>
      </c>
      <c r="L870" t="s">
        <v>50</v>
      </c>
      <c r="M870" t="s">
        <v>6243</v>
      </c>
    </row>
    <row r="871" spans="9:13" x14ac:dyDescent="0.25">
      <c r="I871" t="s">
        <v>416</v>
      </c>
      <c r="J871" t="s">
        <v>2070</v>
      </c>
      <c r="L871" t="s">
        <v>268</v>
      </c>
      <c r="M871" t="s">
        <v>6882</v>
      </c>
    </row>
    <row r="872" spans="9:13" x14ac:dyDescent="0.25">
      <c r="I872" t="s">
        <v>2230</v>
      </c>
      <c r="J872" t="s">
        <v>3802</v>
      </c>
      <c r="L872" t="s">
        <v>268</v>
      </c>
      <c r="M872" t="s">
        <v>5947</v>
      </c>
    </row>
    <row r="873" spans="9:13" x14ac:dyDescent="0.25">
      <c r="I873" t="s">
        <v>328</v>
      </c>
      <c r="J873" t="s">
        <v>4182</v>
      </c>
      <c r="L873" t="s">
        <v>5808</v>
      </c>
      <c r="M873" t="s">
        <v>5809</v>
      </c>
    </row>
    <row r="874" spans="9:13" x14ac:dyDescent="0.25">
      <c r="I874" t="s">
        <v>4458</v>
      </c>
      <c r="J874" t="s">
        <v>4459</v>
      </c>
      <c r="L874" t="s">
        <v>129</v>
      </c>
      <c r="M874" t="s">
        <v>5158</v>
      </c>
    </row>
    <row r="875" spans="9:13" x14ac:dyDescent="0.25">
      <c r="I875" t="s">
        <v>267</v>
      </c>
      <c r="J875" t="s">
        <v>4442</v>
      </c>
      <c r="L875" t="s">
        <v>512</v>
      </c>
      <c r="M875" t="s">
        <v>5800</v>
      </c>
    </row>
    <row r="876" spans="9:13" x14ac:dyDescent="0.25">
      <c r="I876" t="s">
        <v>427</v>
      </c>
      <c r="J876" t="s">
        <v>3133</v>
      </c>
      <c r="L876" t="s">
        <v>5959</v>
      </c>
      <c r="M876" t="s">
        <v>5960</v>
      </c>
    </row>
    <row r="877" spans="9:13" x14ac:dyDescent="0.25">
      <c r="I877" t="s">
        <v>267</v>
      </c>
      <c r="J877" t="s">
        <v>2032</v>
      </c>
      <c r="L877" t="s">
        <v>487</v>
      </c>
      <c r="M877" t="s">
        <v>7193</v>
      </c>
    </row>
    <row r="878" spans="9:13" x14ac:dyDescent="0.25">
      <c r="I878" t="s">
        <v>420</v>
      </c>
      <c r="J878" t="s">
        <v>4183</v>
      </c>
      <c r="L878" t="s">
        <v>5007</v>
      </c>
      <c r="M878" t="s">
        <v>5693</v>
      </c>
    </row>
    <row r="879" spans="9:13" x14ac:dyDescent="0.25">
      <c r="I879" t="s">
        <v>1888</v>
      </c>
      <c r="J879" t="s">
        <v>1889</v>
      </c>
      <c r="L879" t="s">
        <v>6177</v>
      </c>
      <c r="M879" t="s">
        <v>6178</v>
      </c>
    </row>
    <row r="880" spans="9:13" x14ac:dyDescent="0.25">
      <c r="I880" t="s">
        <v>19</v>
      </c>
      <c r="J880" t="s">
        <v>2068</v>
      </c>
      <c r="L880" t="s">
        <v>4974</v>
      </c>
      <c r="M880" t="s">
        <v>6002</v>
      </c>
    </row>
    <row r="881" spans="9:13" x14ac:dyDescent="0.25">
      <c r="I881" t="s">
        <v>130</v>
      </c>
      <c r="J881" t="s">
        <v>4682</v>
      </c>
      <c r="L881" t="s">
        <v>130</v>
      </c>
      <c r="M881" t="s">
        <v>4896</v>
      </c>
    </row>
    <row r="882" spans="9:13" x14ac:dyDescent="0.25">
      <c r="I882" t="s">
        <v>332</v>
      </c>
      <c r="J882" t="s">
        <v>3065</v>
      </c>
      <c r="L882" t="s">
        <v>487</v>
      </c>
      <c r="M882" t="s">
        <v>5911</v>
      </c>
    </row>
    <row r="883" spans="9:13" x14ac:dyDescent="0.25">
      <c r="I883" t="s">
        <v>130</v>
      </c>
      <c r="J883" t="s">
        <v>4502</v>
      </c>
      <c r="L883" t="s">
        <v>487</v>
      </c>
      <c r="M883" t="s">
        <v>5862</v>
      </c>
    </row>
    <row r="884" spans="9:13" x14ac:dyDescent="0.25">
      <c r="I884" t="s">
        <v>606</v>
      </c>
      <c r="J884" t="s">
        <v>2533</v>
      </c>
      <c r="L884" t="s">
        <v>5756</v>
      </c>
      <c r="M884" t="s">
        <v>5816</v>
      </c>
    </row>
    <row r="885" spans="9:13" x14ac:dyDescent="0.25">
      <c r="I885" t="s">
        <v>585</v>
      </c>
      <c r="J885" t="s">
        <v>4252</v>
      </c>
      <c r="L885" t="s">
        <v>4904</v>
      </c>
      <c r="M885" t="s">
        <v>6302</v>
      </c>
    </row>
    <row r="886" spans="9:13" x14ac:dyDescent="0.25">
      <c r="I886" t="s">
        <v>267</v>
      </c>
      <c r="J886" t="s">
        <v>3663</v>
      </c>
      <c r="L886" t="s">
        <v>5360</v>
      </c>
      <c r="M886" t="s">
        <v>5460</v>
      </c>
    </row>
    <row r="887" spans="9:13" x14ac:dyDescent="0.25">
      <c r="I887" t="s">
        <v>332</v>
      </c>
      <c r="J887" t="s">
        <v>1900</v>
      </c>
      <c r="L887" t="s">
        <v>747</v>
      </c>
      <c r="M887" t="s">
        <v>5331</v>
      </c>
    </row>
    <row r="888" spans="9:13" x14ac:dyDescent="0.25">
      <c r="I888" t="s">
        <v>304</v>
      </c>
      <c r="J888" t="s">
        <v>3844</v>
      </c>
      <c r="L888" t="s">
        <v>765</v>
      </c>
      <c r="M888" t="s">
        <v>5597</v>
      </c>
    </row>
    <row r="889" spans="9:13" x14ac:dyDescent="0.25">
      <c r="I889" t="s">
        <v>267</v>
      </c>
      <c r="J889" t="s">
        <v>3031</v>
      </c>
      <c r="L889" t="s">
        <v>304</v>
      </c>
      <c r="M889" t="s">
        <v>6706</v>
      </c>
    </row>
    <row r="890" spans="9:13" x14ac:dyDescent="0.25">
      <c r="I890" t="s">
        <v>1854</v>
      </c>
      <c r="J890" t="s">
        <v>1855</v>
      </c>
      <c r="L890" t="s">
        <v>420</v>
      </c>
      <c r="M890" t="s">
        <v>6375</v>
      </c>
    </row>
    <row r="891" spans="9:13" x14ac:dyDescent="0.25">
      <c r="I891" t="s">
        <v>1933</v>
      </c>
      <c r="J891" t="s">
        <v>1934</v>
      </c>
      <c r="L891" t="s">
        <v>1936</v>
      </c>
      <c r="M891" t="s">
        <v>7203</v>
      </c>
    </row>
    <row r="892" spans="9:13" x14ac:dyDescent="0.25">
      <c r="I892" t="s">
        <v>267</v>
      </c>
      <c r="J892" t="s">
        <v>4467</v>
      </c>
      <c r="L892" t="s">
        <v>5155</v>
      </c>
      <c r="M892" t="s">
        <v>5156</v>
      </c>
    </row>
    <row r="893" spans="9:13" x14ac:dyDescent="0.25">
      <c r="I893" t="s">
        <v>267</v>
      </c>
      <c r="J893" t="s">
        <v>7295</v>
      </c>
      <c r="L893" t="s">
        <v>330</v>
      </c>
      <c r="M893" t="s">
        <v>6175</v>
      </c>
    </row>
    <row r="894" spans="9:13" x14ac:dyDescent="0.25">
      <c r="I894" t="s">
        <v>332</v>
      </c>
      <c r="J894" t="s">
        <v>3218</v>
      </c>
      <c r="L894" t="s">
        <v>487</v>
      </c>
      <c r="M894" t="s">
        <v>6873</v>
      </c>
    </row>
    <row r="895" spans="9:13" x14ac:dyDescent="0.25">
      <c r="I895" t="s">
        <v>416</v>
      </c>
      <c r="J895" t="s">
        <v>4036</v>
      </c>
      <c r="L895" t="s">
        <v>724</v>
      </c>
      <c r="M895" t="s">
        <v>4982</v>
      </c>
    </row>
    <row r="896" spans="9:13" x14ac:dyDescent="0.25">
      <c r="I896" t="s">
        <v>268</v>
      </c>
      <c r="J896" t="s">
        <v>4231</v>
      </c>
      <c r="L896" t="s">
        <v>478</v>
      </c>
      <c r="M896" t="s">
        <v>6755</v>
      </c>
    </row>
    <row r="897" spans="9:13" x14ac:dyDescent="0.25">
      <c r="I897" t="s">
        <v>267</v>
      </c>
      <c r="J897" t="s">
        <v>7276</v>
      </c>
      <c r="L897" t="s">
        <v>330</v>
      </c>
      <c r="M897" t="s">
        <v>7171</v>
      </c>
    </row>
    <row r="898" spans="9:13" x14ac:dyDescent="0.25">
      <c r="I898" t="s">
        <v>4500</v>
      </c>
      <c r="J898" t="s">
        <v>4501</v>
      </c>
      <c r="L898" t="s">
        <v>819</v>
      </c>
      <c r="M898" t="s">
        <v>7204</v>
      </c>
    </row>
    <row r="899" spans="9:13" x14ac:dyDescent="0.25">
      <c r="I899" t="s">
        <v>570</v>
      </c>
      <c r="J899" t="s">
        <v>4639</v>
      </c>
      <c r="L899" t="s">
        <v>487</v>
      </c>
      <c r="M899" t="s">
        <v>5648</v>
      </c>
    </row>
    <row r="900" spans="9:13" x14ac:dyDescent="0.25">
      <c r="I900" t="s">
        <v>4044</v>
      </c>
      <c r="J900" t="s">
        <v>4045</v>
      </c>
      <c r="L900" t="s">
        <v>130</v>
      </c>
      <c r="M900" t="s">
        <v>5159</v>
      </c>
    </row>
    <row r="901" spans="9:13" x14ac:dyDescent="0.25">
      <c r="I901" t="s">
        <v>268</v>
      </c>
      <c r="J901" t="s">
        <v>3847</v>
      </c>
      <c r="L901" t="s">
        <v>330</v>
      </c>
      <c r="M901" t="s">
        <v>6127</v>
      </c>
    </row>
    <row r="902" spans="9:13" x14ac:dyDescent="0.25">
      <c r="I902" t="s">
        <v>1945</v>
      </c>
      <c r="J902" t="s">
        <v>1946</v>
      </c>
      <c r="L902" t="s">
        <v>420</v>
      </c>
      <c r="M902" t="s">
        <v>5436</v>
      </c>
    </row>
    <row r="903" spans="9:13" x14ac:dyDescent="0.25">
      <c r="I903" t="s">
        <v>1922</v>
      </c>
      <c r="J903" t="s">
        <v>4095</v>
      </c>
      <c r="L903" t="s">
        <v>510</v>
      </c>
      <c r="M903" t="s">
        <v>7138</v>
      </c>
    </row>
    <row r="904" spans="9:13" x14ac:dyDescent="0.25">
      <c r="I904" t="s">
        <v>41</v>
      </c>
      <c r="J904" t="s">
        <v>3445</v>
      </c>
      <c r="L904" t="s">
        <v>130</v>
      </c>
      <c r="M904" t="s">
        <v>7017</v>
      </c>
    </row>
    <row r="905" spans="9:13" x14ac:dyDescent="0.25">
      <c r="I905" t="s">
        <v>267</v>
      </c>
      <c r="J905" t="s">
        <v>3474</v>
      </c>
      <c r="L905" t="s">
        <v>7195</v>
      </c>
      <c r="M905" t="s">
        <v>5003</v>
      </c>
    </row>
    <row r="906" spans="9:13" x14ac:dyDescent="0.25">
      <c r="I906" t="s">
        <v>301</v>
      </c>
      <c r="J906" t="s">
        <v>2111</v>
      </c>
      <c r="L906" t="s">
        <v>487</v>
      </c>
      <c r="M906" t="s">
        <v>6968</v>
      </c>
    </row>
    <row r="907" spans="9:13" x14ac:dyDescent="0.25">
      <c r="I907" t="s">
        <v>330</v>
      </c>
      <c r="J907" t="s">
        <v>7241</v>
      </c>
      <c r="L907" t="s">
        <v>375</v>
      </c>
      <c r="M907" t="s">
        <v>6086</v>
      </c>
    </row>
    <row r="908" spans="9:13" x14ac:dyDescent="0.25">
      <c r="I908" t="s">
        <v>424</v>
      </c>
      <c r="J908" t="s">
        <v>3459</v>
      </c>
      <c r="L908" t="s">
        <v>43</v>
      </c>
      <c r="M908" t="s">
        <v>7189</v>
      </c>
    </row>
    <row r="909" spans="9:13" x14ac:dyDescent="0.25">
      <c r="I909" t="s">
        <v>2454</v>
      </c>
      <c r="J909" t="s">
        <v>2455</v>
      </c>
      <c r="L909" t="s">
        <v>420</v>
      </c>
      <c r="M909" t="s">
        <v>6238</v>
      </c>
    </row>
    <row r="910" spans="9:13" x14ac:dyDescent="0.25">
      <c r="I910" t="s">
        <v>2020</v>
      </c>
      <c r="J910" t="s">
        <v>2021</v>
      </c>
      <c r="L910" t="s">
        <v>130</v>
      </c>
      <c r="M910" t="s">
        <v>6666</v>
      </c>
    </row>
    <row r="911" spans="9:13" x14ac:dyDescent="0.25">
      <c r="I911" t="s">
        <v>44</v>
      </c>
      <c r="J911" t="s">
        <v>3451</v>
      </c>
      <c r="L911" t="s">
        <v>102</v>
      </c>
      <c r="M911" t="s">
        <v>5324</v>
      </c>
    </row>
    <row r="912" spans="9:13" x14ac:dyDescent="0.25">
      <c r="I912" t="s">
        <v>50</v>
      </c>
      <c r="J912" t="s">
        <v>3367</v>
      </c>
      <c r="L912" t="s">
        <v>4974</v>
      </c>
      <c r="M912" t="s">
        <v>4975</v>
      </c>
    </row>
    <row r="913" spans="9:13" x14ac:dyDescent="0.25">
      <c r="I913" t="s">
        <v>328</v>
      </c>
      <c r="J913" t="s">
        <v>3062</v>
      </c>
      <c r="L913" t="s">
        <v>130</v>
      </c>
      <c r="M913" t="s">
        <v>5194</v>
      </c>
    </row>
    <row r="914" spans="9:13" x14ac:dyDescent="0.25">
      <c r="I914" t="s">
        <v>7311</v>
      </c>
      <c r="J914" t="s">
        <v>2616</v>
      </c>
      <c r="L914" t="s">
        <v>130</v>
      </c>
      <c r="M914" t="s">
        <v>5200</v>
      </c>
    </row>
    <row r="915" spans="9:13" x14ac:dyDescent="0.25">
      <c r="I915" t="s">
        <v>424</v>
      </c>
      <c r="J915" t="s">
        <v>4407</v>
      </c>
      <c r="L915" t="s">
        <v>2163</v>
      </c>
      <c r="M915" t="s">
        <v>6310</v>
      </c>
    </row>
    <row r="916" spans="9:13" x14ac:dyDescent="0.25">
      <c r="I916" t="s">
        <v>328</v>
      </c>
      <c r="J916" t="s">
        <v>3153</v>
      </c>
      <c r="L916" t="s">
        <v>5396</v>
      </c>
      <c r="M916" t="s">
        <v>5513</v>
      </c>
    </row>
    <row r="917" spans="9:13" x14ac:dyDescent="0.25">
      <c r="I917" t="s">
        <v>606</v>
      </c>
      <c r="J917" t="s">
        <v>2215</v>
      </c>
      <c r="L917" t="s">
        <v>442</v>
      </c>
      <c r="M917" t="s">
        <v>5990</v>
      </c>
    </row>
    <row r="918" spans="9:13" x14ac:dyDescent="0.25">
      <c r="I918" t="s">
        <v>301</v>
      </c>
      <c r="J918" t="s">
        <v>2527</v>
      </c>
      <c r="L918" t="s">
        <v>130</v>
      </c>
      <c r="M918" t="s">
        <v>6719</v>
      </c>
    </row>
    <row r="919" spans="9:13" x14ac:dyDescent="0.25">
      <c r="I919" t="s">
        <v>332</v>
      </c>
      <c r="J919" t="s">
        <v>4668</v>
      </c>
      <c r="L919" t="s">
        <v>102</v>
      </c>
      <c r="M919" t="s">
        <v>5708</v>
      </c>
    </row>
    <row r="920" spans="9:13" x14ac:dyDescent="0.25">
      <c r="I920" t="s">
        <v>332</v>
      </c>
      <c r="J920" t="s">
        <v>3705</v>
      </c>
      <c r="L920" t="s">
        <v>422</v>
      </c>
      <c r="M920" t="s">
        <v>5356</v>
      </c>
    </row>
    <row r="921" spans="9:13" x14ac:dyDescent="0.25">
      <c r="I921" t="s">
        <v>1866</v>
      </c>
      <c r="J921" t="s">
        <v>3851</v>
      </c>
      <c r="L921" t="s">
        <v>487</v>
      </c>
      <c r="M921" t="s">
        <v>6365</v>
      </c>
    </row>
    <row r="922" spans="9:13" x14ac:dyDescent="0.25">
      <c r="I922" t="s">
        <v>43</v>
      </c>
      <c r="J922" t="s">
        <v>3972</v>
      </c>
      <c r="L922" t="s">
        <v>50</v>
      </c>
      <c r="M922" t="s">
        <v>6625</v>
      </c>
    </row>
    <row r="923" spans="9:13" x14ac:dyDescent="0.25">
      <c r="I923" t="s">
        <v>268</v>
      </c>
      <c r="J923" t="s">
        <v>4218</v>
      </c>
      <c r="L923" t="s">
        <v>130</v>
      </c>
      <c r="M923" t="s">
        <v>6032</v>
      </c>
    </row>
    <row r="924" spans="9:13" x14ac:dyDescent="0.25">
      <c r="I924" t="s">
        <v>268</v>
      </c>
      <c r="J924" t="s">
        <v>3381</v>
      </c>
      <c r="L924" t="s">
        <v>130</v>
      </c>
      <c r="M924" t="s">
        <v>4968</v>
      </c>
    </row>
    <row r="925" spans="9:13" x14ac:dyDescent="0.25">
      <c r="I925" t="s">
        <v>267</v>
      </c>
      <c r="J925" t="s">
        <v>1823</v>
      </c>
      <c r="L925" t="s">
        <v>487</v>
      </c>
      <c r="M925" t="s">
        <v>6426</v>
      </c>
    </row>
    <row r="926" spans="9:13" x14ac:dyDescent="0.25">
      <c r="I926" t="s">
        <v>10</v>
      </c>
      <c r="J926" t="s">
        <v>3144</v>
      </c>
      <c r="L926" t="s">
        <v>267</v>
      </c>
      <c r="M926" t="s">
        <v>6819</v>
      </c>
    </row>
    <row r="927" spans="9:13" x14ac:dyDescent="0.25">
      <c r="I927" t="s">
        <v>4630</v>
      </c>
      <c r="J927" t="s">
        <v>4631</v>
      </c>
      <c r="L927" t="s">
        <v>487</v>
      </c>
      <c r="M927" t="s">
        <v>5672</v>
      </c>
    </row>
    <row r="928" spans="9:13" x14ac:dyDescent="0.25">
      <c r="I928" t="s">
        <v>50</v>
      </c>
      <c r="J928" t="s">
        <v>4307</v>
      </c>
      <c r="L928" t="s">
        <v>4904</v>
      </c>
      <c r="M928" t="s">
        <v>4905</v>
      </c>
    </row>
    <row r="929" spans="9:13" x14ac:dyDescent="0.25">
      <c r="I929" t="s">
        <v>268</v>
      </c>
      <c r="J929" t="s">
        <v>7294</v>
      </c>
      <c r="L929" t="s">
        <v>487</v>
      </c>
      <c r="M929" t="s">
        <v>5737</v>
      </c>
    </row>
    <row r="930" spans="9:13" x14ac:dyDescent="0.25">
      <c r="I930" t="s">
        <v>416</v>
      </c>
      <c r="J930" t="s">
        <v>3071</v>
      </c>
      <c r="L930" t="s">
        <v>52</v>
      </c>
      <c r="M930" t="s">
        <v>6870</v>
      </c>
    </row>
    <row r="931" spans="9:13" x14ac:dyDescent="0.25">
      <c r="I931" t="s">
        <v>268</v>
      </c>
      <c r="J931" t="s">
        <v>3230</v>
      </c>
      <c r="L931" t="s">
        <v>268</v>
      </c>
      <c r="M931" t="s">
        <v>4920</v>
      </c>
    </row>
    <row r="932" spans="9:13" x14ac:dyDescent="0.25">
      <c r="I932" t="s">
        <v>267</v>
      </c>
      <c r="J932" t="s">
        <v>2584</v>
      </c>
      <c r="L932" t="s">
        <v>130</v>
      </c>
      <c r="M932" t="s">
        <v>7133</v>
      </c>
    </row>
    <row r="933" spans="9:13" x14ac:dyDescent="0.25">
      <c r="I933" t="s">
        <v>298</v>
      </c>
      <c r="J933" t="s">
        <v>3333</v>
      </c>
      <c r="L933" t="s">
        <v>43</v>
      </c>
      <c r="M933" t="s">
        <v>4933</v>
      </c>
    </row>
    <row r="934" spans="9:13" x14ac:dyDescent="0.25">
      <c r="I934" t="s">
        <v>2916</v>
      </c>
      <c r="J934" t="s">
        <v>2917</v>
      </c>
      <c r="L934" t="s">
        <v>487</v>
      </c>
      <c r="M934" t="s">
        <v>6598</v>
      </c>
    </row>
    <row r="935" spans="9:13" x14ac:dyDescent="0.25">
      <c r="I935" t="s">
        <v>4184</v>
      </c>
      <c r="J935" t="s">
        <v>4185</v>
      </c>
      <c r="L935" t="s">
        <v>5217</v>
      </c>
      <c r="M935" t="s">
        <v>5468</v>
      </c>
    </row>
    <row r="936" spans="9:13" x14ac:dyDescent="0.25">
      <c r="I936" t="s">
        <v>310</v>
      </c>
      <c r="J936" t="s">
        <v>2811</v>
      </c>
      <c r="L936" t="s">
        <v>295</v>
      </c>
      <c r="M936" t="s">
        <v>6707</v>
      </c>
    </row>
    <row r="937" spans="9:13" x14ac:dyDescent="0.25">
      <c r="I937" t="s">
        <v>2150</v>
      </c>
      <c r="J937" t="s">
        <v>2151</v>
      </c>
      <c r="L937" t="s">
        <v>6030</v>
      </c>
      <c r="M937" t="s">
        <v>6031</v>
      </c>
    </row>
    <row r="938" spans="9:13" x14ac:dyDescent="0.25">
      <c r="I938" t="s">
        <v>1804</v>
      </c>
      <c r="J938" t="s">
        <v>2647</v>
      </c>
      <c r="L938" t="s">
        <v>420</v>
      </c>
      <c r="M938" t="s">
        <v>5401</v>
      </c>
    </row>
    <row r="939" spans="9:13" x14ac:dyDescent="0.25">
      <c r="I939" t="s">
        <v>606</v>
      </c>
      <c r="J939" t="s">
        <v>3047</v>
      </c>
      <c r="L939" t="s">
        <v>332</v>
      </c>
      <c r="M939" t="s">
        <v>5417</v>
      </c>
    </row>
    <row r="940" spans="9:13" x14ac:dyDescent="0.25">
      <c r="I940" t="s">
        <v>2230</v>
      </c>
      <c r="J940" t="s">
        <v>3927</v>
      </c>
      <c r="L940" t="s">
        <v>7056</v>
      </c>
      <c r="M940" t="s">
        <v>7057</v>
      </c>
    </row>
    <row r="941" spans="9:13" x14ac:dyDescent="0.25">
      <c r="I941" t="s">
        <v>3811</v>
      </c>
      <c r="J941" t="s">
        <v>3812</v>
      </c>
      <c r="L941" t="s">
        <v>130</v>
      </c>
      <c r="M941" t="s">
        <v>5629</v>
      </c>
    </row>
    <row r="942" spans="9:13" x14ac:dyDescent="0.25">
      <c r="I942" t="s">
        <v>2230</v>
      </c>
      <c r="J942" t="s">
        <v>4370</v>
      </c>
      <c r="L942" t="s">
        <v>268</v>
      </c>
      <c r="M942" t="s">
        <v>5054</v>
      </c>
    </row>
    <row r="943" spans="9:13" x14ac:dyDescent="0.25">
      <c r="I943" t="s">
        <v>268</v>
      </c>
      <c r="J943" t="s">
        <v>3297</v>
      </c>
      <c r="L943" t="s">
        <v>43</v>
      </c>
      <c r="M943" t="s">
        <v>5270</v>
      </c>
    </row>
    <row r="944" spans="9:13" x14ac:dyDescent="0.25">
      <c r="I944" t="s">
        <v>270</v>
      </c>
      <c r="J944" t="s">
        <v>1790</v>
      </c>
      <c r="L944" t="s">
        <v>43</v>
      </c>
      <c r="M944" t="s">
        <v>6062</v>
      </c>
    </row>
    <row r="945" spans="9:13" x14ac:dyDescent="0.25">
      <c r="I945" t="s">
        <v>268</v>
      </c>
      <c r="J945" t="s">
        <v>7298</v>
      </c>
      <c r="L945" t="s">
        <v>420</v>
      </c>
      <c r="M945" t="s">
        <v>6713</v>
      </c>
    </row>
    <row r="946" spans="9:13" x14ac:dyDescent="0.25">
      <c r="I946" t="s">
        <v>330</v>
      </c>
      <c r="J946" t="s">
        <v>4622</v>
      </c>
      <c r="L946" t="s">
        <v>304</v>
      </c>
      <c r="M946" t="s">
        <v>6437</v>
      </c>
    </row>
    <row r="947" spans="9:13" x14ac:dyDescent="0.25">
      <c r="I947" t="s">
        <v>415</v>
      </c>
      <c r="J947" t="s">
        <v>2044</v>
      </c>
      <c r="L947" t="s">
        <v>58</v>
      </c>
      <c r="M947" t="s">
        <v>6786</v>
      </c>
    </row>
    <row r="948" spans="9:13" x14ac:dyDescent="0.25">
      <c r="I948" t="s">
        <v>2728</v>
      </c>
      <c r="J948" t="s">
        <v>2729</v>
      </c>
      <c r="L948" t="s">
        <v>130</v>
      </c>
      <c r="M948" t="s">
        <v>6355</v>
      </c>
    </row>
    <row r="949" spans="9:13" x14ac:dyDescent="0.25">
      <c r="I949" t="s">
        <v>424</v>
      </c>
      <c r="J949" t="s">
        <v>2592</v>
      </c>
      <c r="L949" t="s">
        <v>130</v>
      </c>
      <c r="M949" t="s">
        <v>6568</v>
      </c>
    </row>
    <row r="950" spans="9:13" x14ac:dyDescent="0.25">
      <c r="I950" t="s">
        <v>330</v>
      </c>
      <c r="J950" t="s">
        <v>3077</v>
      </c>
      <c r="L950" t="s">
        <v>330</v>
      </c>
      <c r="M950" t="s">
        <v>5738</v>
      </c>
    </row>
    <row r="951" spans="9:13" x14ac:dyDescent="0.25">
      <c r="I951" t="s">
        <v>2230</v>
      </c>
      <c r="J951" t="s">
        <v>2231</v>
      </c>
      <c r="L951" t="s">
        <v>130</v>
      </c>
      <c r="M951" t="s">
        <v>5383</v>
      </c>
    </row>
    <row r="952" spans="9:13" x14ac:dyDescent="0.25">
      <c r="I952" t="s">
        <v>3239</v>
      </c>
      <c r="J952" t="s">
        <v>3240</v>
      </c>
      <c r="L952" t="s">
        <v>268</v>
      </c>
      <c r="M952" t="s">
        <v>5989</v>
      </c>
    </row>
    <row r="953" spans="9:13" x14ac:dyDescent="0.25">
      <c r="I953" t="s">
        <v>1828</v>
      </c>
      <c r="J953" t="s">
        <v>7247</v>
      </c>
      <c r="L953" t="s">
        <v>442</v>
      </c>
      <c r="M953" t="s">
        <v>5754</v>
      </c>
    </row>
    <row r="954" spans="9:13" x14ac:dyDescent="0.25">
      <c r="I954" t="s">
        <v>416</v>
      </c>
      <c r="J954" t="s">
        <v>3531</v>
      </c>
      <c r="L954" t="s">
        <v>512</v>
      </c>
      <c r="M954" t="s">
        <v>6674</v>
      </c>
    </row>
    <row r="955" spans="9:13" x14ac:dyDescent="0.25">
      <c r="I955" t="s">
        <v>2230</v>
      </c>
      <c r="J955" t="s">
        <v>2374</v>
      </c>
      <c r="L955" t="s">
        <v>606</v>
      </c>
      <c r="M955" t="s">
        <v>5856</v>
      </c>
    </row>
    <row r="956" spans="9:13" x14ac:dyDescent="0.25">
      <c r="I956" t="s">
        <v>330</v>
      </c>
      <c r="J956" t="s">
        <v>3925</v>
      </c>
      <c r="L956" t="s">
        <v>606</v>
      </c>
      <c r="M956" t="s">
        <v>6684</v>
      </c>
    </row>
    <row r="957" spans="9:13" x14ac:dyDescent="0.25">
      <c r="I957" t="s">
        <v>416</v>
      </c>
      <c r="J957" t="s">
        <v>4718</v>
      </c>
      <c r="L957" t="s">
        <v>579</v>
      </c>
      <c r="M957" t="s">
        <v>6291</v>
      </c>
    </row>
    <row r="958" spans="9:13" x14ac:dyDescent="0.25">
      <c r="I958" t="s">
        <v>43</v>
      </c>
      <c r="J958" t="s">
        <v>4596</v>
      </c>
      <c r="L958" t="s">
        <v>487</v>
      </c>
      <c r="M958" t="s">
        <v>5917</v>
      </c>
    </row>
    <row r="959" spans="9:13" x14ac:dyDescent="0.25">
      <c r="I959" t="s">
        <v>424</v>
      </c>
      <c r="J959" t="s">
        <v>2337</v>
      </c>
      <c r="L959" t="s">
        <v>487</v>
      </c>
      <c r="M959" t="s">
        <v>6422</v>
      </c>
    </row>
    <row r="960" spans="9:13" x14ac:dyDescent="0.25">
      <c r="I960" t="s">
        <v>99</v>
      </c>
      <c r="J960" t="s">
        <v>1815</v>
      </c>
      <c r="L960" t="s">
        <v>58</v>
      </c>
      <c r="M960" t="s">
        <v>4949</v>
      </c>
    </row>
    <row r="961" spans="9:13" x14ac:dyDescent="0.25">
      <c r="I961" t="s">
        <v>130</v>
      </c>
      <c r="J961" t="s">
        <v>3435</v>
      </c>
      <c r="L961" t="s">
        <v>48</v>
      </c>
      <c r="M961" t="s">
        <v>6740</v>
      </c>
    </row>
    <row r="962" spans="9:13" x14ac:dyDescent="0.25">
      <c r="I962" t="s">
        <v>3346</v>
      </c>
      <c r="J962" t="s">
        <v>3347</v>
      </c>
      <c r="L962" t="s">
        <v>130</v>
      </c>
      <c r="M962" t="s">
        <v>6472</v>
      </c>
    </row>
    <row r="963" spans="9:13" x14ac:dyDescent="0.25">
      <c r="I963" t="s">
        <v>293</v>
      </c>
      <c r="J963" t="s">
        <v>2238</v>
      </c>
      <c r="L963" t="s">
        <v>43</v>
      </c>
      <c r="M963" t="s">
        <v>6681</v>
      </c>
    </row>
    <row r="964" spans="9:13" x14ac:dyDescent="0.25">
      <c r="I964" t="s">
        <v>268</v>
      </c>
      <c r="J964" t="s">
        <v>4831</v>
      </c>
      <c r="L964" t="s">
        <v>545</v>
      </c>
      <c r="M964" t="s">
        <v>6121</v>
      </c>
    </row>
    <row r="965" spans="9:13" x14ac:dyDescent="0.25">
      <c r="I965" t="s">
        <v>129</v>
      </c>
      <c r="J965" t="s">
        <v>1969</v>
      </c>
      <c r="L965" t="s">
        <v>442</v>
      </c>
      <c r="M965" t="s">
        <v>7082</v>
      </c>
    </row>
    <row r="966" spans="9:13" x14ac:dyDescent="0.25">
      <c r="I966" t="s">
        <v>3224</v>
      </c>
      <c r="J966" t="s">
        <v>3225</v>
      </c>
      <c r="L966" t="s">
        <v>144</v>
      </c>
      <c r="M966" t="s">
        <v>6949</v>
      </c>
    </row>
    <row r="967" spans="9:13" x14ac:dyDescent="0.25">
      <c r="I967" t="s">
        <v>2595</v>
      </c>
      <c r="J967" t="s">
        <v>2596</v>
      </c>
      <c r="L967" t="s">
        <v>41</v>
      </c>
      <c r="M967" t="s">
        <v>5614</v>
      </c>
    </row>
    <row r="968" spans="9:13" x14ac:dyDescent="0.25">
      <c r="I968" t="s">
        <v>2689</v>
      </c>
      <c r="J968" t="s">
        <v>2690</v>
      </c>
      <c r="L968" t="s">
        <v>330</v>
      </c>
      <c r="M968" t="s">
        <v>7037</v>
      </c>
    </row>
    <row r="969" spans="9:13" x14ac:dyDescent="0.25">
      <c r="I969" t="s">
        <v>98</v>
      </c>
      <c r="J969" t="s">
        <v>4117</v>
      </c>
      <c r="L969" t="s">
        <v>330</v>
      </c>
      <c r="M969" t="s">
        <v>6301</v>
      </c>
    </row>
    <row r="970" spans="9:13" x14ac:dyDescent="0.25">
      <c r="I970" t="s">
        <v>130</v>
      </c>
      <c r="J970" t="s">
        <v>1932</v>
      </c>
      <c r="L970" t="s">
        <v>268</v>
      </c>
      <c r="M970" t="s">
        <v>5948</v>
      </c>
    </row>
    <row r="971" spans="9:13" x14ac:dyDescent="0.25">
      <c r="I971" t="s">
        <v>268</v>
      </c>
      <c r="J971" t="s">
        <v>2826</v>
      </c>
      <c r="L971" t="s">
        <v>267</v>
      </c>
      <c r="M971" t="s">
        <v>6667</v>
      </c>
    </row>
    <row r="972" spans="9:13" x14ac:dyDescent="0.25">
      <c r="I972" t="s">
        <v>416</v>
      </c>
      <c r="J972" t="s">
        <v>4537</v>
      </c>
      <c r="L972" t="s">
        <v>6694</v>
      </c>
      <c r="M972" t="s">
        <v>6695</v>
      </c>
    </row>
    <row r="973" spans="9:13" x14ac:dyDescent="0.25">
      <c r="I973" t="s">
        <v>304</v>
      </c>
      <c r="J973" t="s">
        <v>1944</v>
      </c>
      <c r="L973" t="s">
        <v>603</v>
      </c>
      <c r="M973" t="s">
        <v>5034</v>
      </c>
    </row>
    <row r="974" spans="9:13" x14ac:dyDescent="0.25">
      <c r="I974" t="s">
        <v>1804</v>
      </c>
      <c r="J974" t="s">
        <v>3169</v>
      </c>
      <c r="L974" t="s">
        <v>53</v>
      </c>
      <c r="M974" t="s">
        <v>5384</v>
      </c>
    </row>
    <row r="975" spans="9:13" x14ac:dyDescent="0.25">
      <c r="I975" t="s">
        <v>1699</v>
      </c>
      <c r="J975" t="s">
        <v>1700</v>
      </c>
      <c r="L975" t="s">
        <v>267</v>
      </c>
      <c r="M975" t="s">
        <v>7007</v>
      </c>
    </row>
    <row r="976" spans="9:13" x14ac:dyDescent="0.25">
      <c r="I976" t="s">
        <v>4150</v>
      </c>
      <c r="J976" t="s">
        <v>4151</v>
      </c>
      <c r="L976" t="s">
        <v>6100</v>
      </c>
      <c r="M976" t="s">
        <v>6101</v>
      </c>
    </row>
    <row r="977" spans="9:13" x14ac:dyDescent="0.25">
      <c r="I977" t="s">
        <v>585</v>
      </c>
      <c r="J977" t="s">
        <v>3188</v>
      </c>
      <c r="L977" t="s">
        <v>490</v>
      </c>
      <c r="M977" t="s">
        <v>6808</v>
      </c>
    </row>
    <row r="978" spans="9:13" x14ac:dyDescent="0.25">
      <c r="I978" t="s">
        <v>603</v>
      </c>
      <c r="J978" t="s">
        <v>2664</v>
      </c>
      <c r="L978" t="s">
        <v>41</v>
      </c>
      <c r="M978" t="s">
        <v>5372</v>
      </c>
    </row>
    <row r="979" spans="9:13" x14ac:dyDescent="0.25">
      <c r="I979" t="s">
        <v>2773</v>
      </c>
      <c r="J979" t="s">
        <v>2984</v>
      </c>
      <c r="L979" t="s">
        <v>5889</v>
      </c>
      <c r="M979" t="s">
        <v>5890</v>
      </c>
    </row>
    <row r="980" spans="9:13" x14ac:dyDescent="0.25">
      <c r="I980" t="s">
        <v>1837</v>
      </c>
      <c r="J980" t="s">
        <v>4055</v>
      </c>
      <c r="L980" t="s">
        <v>5178</v>
      </c>
      <c r="M980" t="s">
        <v>5870</v>
      </c>
    </row>
    <row r="981" spans="9:13" x14ac:dyDescent="0.25">
      <c r="I981" t="s">
        <v>3175</v>
      </c>
      <c r="J981" t="s">
        <v>3724</v>
      </c>
      <c r="L981" t="s">
        <v>53</v>
      </c>
      <c r="M981" t="s">
        <v>6233</v>
      </c>
    </row>
    <row r="982" spans="9:13" x14ac:dyDescent="0.25">
      <c r="I982" t="s">
        <v>304</v>
      </c>
      <c r="J982" t="s">
        <v>1975</v>
      </c>
      <c r="L982" t="s">
        <v>267</v>
      </c>
      <c r="M982" t="s">
        <v>5576</v>
      </c>
    </row>
    <row r="983" spans="9:13" x14ac:dyDescent="0.25">
      <c r="I983" t="s">
        <v>1735</v>
      </c>
      <c r="J983" t="s">
        <v>1736</v>
      </c>
      <c r="L983" t="s">
        <v>490</v>
      </c>
      <c r="M983" t="s">
        <v>5297</v>
      </c>
    </row>
    <row r="984" spans="9:13" x14ac:dyDescent="0.25">
      <c r="I984" t="s">
        <v>330</v>
      </c>
      <c r="J984" t="s">
        <v>2866</v>
      </c>
      <c r="L984" t="s">
        <v>5178</v>
      </c>
      <c r="M984" t="s">
        <v>5179</v>
      </c>
    </row>
    <row r="985" spans="9:13" x14ac:dyDescent="0.25">
      <c r="I985" t="s">
        <v>7311</v>
      </c>
      <c r="J985" t="s">
        <v>7254</v>
      </c>
      <c r="L985" t="s">
        <v>268</v>
      </c>
      <c r="M985" t="s">
        <v>7014</v>
      </c>
    </row>
    <row r="986" spans="9:13" x14ac:dyDescent="0.25">
      <c r="I986" t="s">
        <v>416</v>
      </c>
      <c r="J986" t="s">
        <v>4381</v>
      </c>
      <c r="L986" t="s">
        <v>5439</v>
      </c>
      <c r="M986" t="s">
        <v>6373</v>
      </c>
    </row>
    <row r="987" spans="9:13" x14ac:dyDescent="0.25">
      <c r="I987" t="s">
        <v>416</v>
      </c>
      <c r="J987" t="s">
        <v>3217</v>
      </c>
      <c r="L987" t="s">
        <v>375</v>
      </c>
      <c r="M987" t="s">
        <v>6016</v>
      </c>
    </row>
    <row r="988" spans="9:13" x14ac:dyDescent="0.25">
      <c r="I988" t="s">
        <v>304</v>
      </c>
      <c r="J988" t="s">
        <v>3534</v>
      </c>
      <c r="L988" t="s">
        <v>268</v>
      </c>
      <c r="M988" t="s">
        <v>6823</v>
      </c>
    </row>
    <row r="989" spans="9:13" x14ac:dyDescent="0.25">
      <c r="I989" t="s">
        <v>3787</v>
      </c>
      <c r="J989" t="s">
        <v>3788</v>
      </c>
      <c r="L989" t="s">
        <v>295</v>
      </c>
      <c r="M989" t="s">
        <v>5469</v>
      </c>
    </row>
    <row r="990" spans="9:13" x14ac:dyDescent="0.25">
      <c r="I990" t="s">
        <v>1866</v>
      </c>
      <c r="J990" t="s">
        <v>4556</v>
      </c>
      <c r="L990" t="s">
        <v>268</v>
      </c>
      <c r="M990" t="s">
        <v>7003</v>
      </c>
    </row>
    <row r="991" spans="9:13" x14ac:dyDescent="0.25">
      <c r="I991" t="s">
        <v>3239</v>
      </c>
      <c r="J991" t="s">
        <v>4285</v>
      </c>
      <c r="L991" t="s">
        <v>603</v>
      </c>
      <c r="M991" t="s">
        <v>6481</v>
      </c>
    </row>
    <row r="992" spans="9:13" x14ac:dyDescent="0.25">
      <c r="I992" t="s">
        <v>2689</v>
      </c>
      <c r="J992" t="s">
        <v>3706</v>
      </c>
      <c r="L992" t="s">
        <v>268</v>
      </c>
      <c r="M992" t="s">
        <v>6862</v>
      </c>
    </row>
    <row r="993" spans="9:13" x14ac:dyDescent="0.25">
      <c r="I993" t="s">
        <v>3811</v>
      </c>
      <c r="J993" t="s">
        <v>4389</v>
      </c>
      <c r="L993" t="s">
        <v>6894</v>
      </c>
      <c r="M993" t="s">
        <v>6895</v>
      </c>
    </row>
    <row r="994" spans="9:13" x14ac:dyDescent="0.25">
      <c r="I994" t="s">
        <v>2914</v>
      </c>
      <c r="J994" t="s">
        <v>2915</v>
      </c>
      <c r="L994" t="s">
        <v>330</v>
      </c>
      <c r="M994" t="s">
        <v>6462</v>
      </c>
    </row>
    <row r="995" spans="9:13" x14ac:dyDescent="0.25">
      <c r="I995" t="s">
        <v>1804</v>
      </c>
      <c r="J995" t="s">
        <v>2057</v>
      </c>
      <c r="L995" t="s">
        <v>268</v>
      </c>
      <c r="M995" t="s">
        <v>7035</v>
      </c>
    </row>
    <row r="996" spans="9:13" x14ac:dyDescent="0.25">
      <c r="I996" t="s">
        <v>416</v>
      </c>
      <c r="J996" t="s">
        <v>3616</v>
      </c>
      <c r="L996" t="s">
        <v>301</v>
      </c>
      <c r="M996" t="s">
        <v>6683</v>
      </c>
    </row>
    <row r="997" spans="9:13" x14ac:dyDescent="0.25">
      <c r="I997" t="s">
        <v>1936</v>
      </c>
      <c r="J997" t="s">
        <v>4298</v>
      </c>
      <c r="L997" t="s">
        <v>52</v>
      </c>
      <c r="M997" t="s">
        <v>6524</v>
      </c>
    </row>
    <row r="998" spans="9:13" x14ac:dyDescent="0.25">
      <c r="I998" t="s">
        <v>304</v>
      </c>
      <c r="J998" t="s">
        <v>2349</v>
      </c>
      <c r="L998" t="s">
        <v>301</v>
      </c>
      <c r="M998" t="s">
        <v>6720</v>
      </c>
    </row>
    <row r="999" spans="9:13" x14ac:dyDescent="0.25">
      <c r="I999" t="s">
        <v>41</v>
      </c>
      <c r="J999" t="s">
        <v>2356</v>
      </c>
      <c r="L999" t="s">
        <v>420</v>
      </c>
      <c r="M999" t="s">
        <v>6811</v>
      </c>
    </row>
    <row r="1000" spans="9:13" x14ac:dyDescent="0.25">
      <c r="I1000" t="s">
        <v>2045</v>
      </c>
      <c r="J1000" t="s">
        <v>2046</v>
      </c>
      <c r="L1000" t="s">
        <v>420</v>
      </c>
      <c r="M1000" t="s">
        <v>5732</v>
      </c>
    </row>
    <row r="1001" spans="9:13" x14ac:dyDescent="0.25">
      <c r="I1001" t="s">
        <v>375</v>
      </c>
      <c r="J1001" t="s">
        <v>1771</v>
      </c>
      <c r="L1001" t="s">
        <v>330</v>
      </c>
      <c r="M1001" t="s">
        <v>6931</v>
      </c>
    </row>
    <row r="1002" spans="9:13" x14ac:dyDescent="0.25">
      <c r="I1002" t="s">
        <v>268</v>
      </c>
      <c r="J1002" t="s">
        <v>4076</v>
      </c>
      <c r="L1002" t="s">
        <v>7199</v>
      </c>
      <c r="M1002" t="s">
        <v>5254</v>
      </c>
    </row>
    <row r="1003" spans="9:13" x14ac:dyDescent="0.25">
      <c r="I1003" t="s">
        <v>416</v>
      </c>
      <c r="J1003" t="s">
        <v>2341</v>
      </c>
      <c r="L1003" t="s">
        <v>268</v>
      </c>
      <c r="M1003" t="s">
        <v>6272</v>
      </c>
    </row>
    <row r="1004" spans="9:13" x14ac:dyDescent="0.25">
      <c r="I1004" t="s">
        <v>2689</v>
      </c>
      <c r="J1004" t="s">
        <v>3792</v>
      </c>
      <c r="L1004" t="s">
        <v>268</v>
      </c>
      <c r="M1004" t="s">
        <v>7128</v>
      </c>
    </row>
    <row r="1005" spans="9:13" x14ac:dyDescent="0.25">
      <c r="I1005" t="s">
        <v>416</v>
      </c>
      <c r="J1005" t="s">
        <v>2420</v>
      </c>
      <c r="L1005" t="s">
        <v>420</v>
      </c>
      <c r="M1005" t="s">
        <v>5201</v>
      </c>
    </row>
    <row r="1006" spans="9:13" x14ac:dyDescent="0.25">
      <c r="I1006" t="s">
        <v>1996</v>
      </c>
      <c r="J1006" t="s">
        <v>2541</v>
      </c>
      <c r="L1006" t="s">
        <v>301</v>
      </c>
      <c r="M1006" t="s">
        <v>6710</v>
      </c>
    </row>
    <row r="1007" spans="9:13" x14ac:dyDescent="0.25">
      <c r="I1007" t="s">
        <v>375</v>
      </c>
      <c r="J1007" t="s">
        <v>4349</v>
      </c>
      <c r="L1007" t="s">
        <v>6112</v>
      </c>
      <c r="M1007" t="s">
        <v>6113</v>
      </c>
    </row>
    <row r="1008" spans="9:13" x14ac:dyDescent="0.25">
      <c r="I1008" t="s">
        <v>268</v>
      </c>
      <c r="J1008" t="s">
        <v>4600</v>
      </c>
      <c r="L1008" t="s">
        <v>323</v>
      </c>
      <c r="M1008" t="s">
        <v>6521</v>
      </c>
    </row>
    <row r="1009" spans="9:13" x14ac:dyDescent="0.25">
      <c r="I1009" t="s">
        <v>97</v>
      </c>
      <c r="J1009" t="s">
        <v>3245</v>
      </c>
      <c r="L1009" t="s">
        <v>606</v>
      </c>
      <c r="M1009" t="s">
        <v>7142</v>
      </c>
    </row>
    <row r="1010" spans="9:13" x14ac:dyDescent="0.25">
      <c r="I1010" t="s">
        <v>17</v>
      </c>
      <c r="J1010" t="s">
        <v>4032</v>
      </c>
      <c r="L1010" t="s">
        <v>606</v>
      </c>
      <c r="M1010" t="s">
        <v>6971</v>
      </c>
    </row>
    <row r="1011" spans="9:13" x14ac:dyDescent="0.25">
      <c r="I1011" t="s">
        <v>267</v>
      </c>
      <c r="J1011" t="s">
        <v>3438</v>
      </c>
      <c r="L1011" t="s">
        <v>378</v>
      </c>
      <c r="M1011" t="s">
        <v>5704</v>
      </c>
    </row>
    <row r="1012" spans="9:13" x14ac:dyDescent="0.25">
      <c r="I1012" t="s">
        <v>268</v>
      </c>
      <c r="J1012" t="s">
        <v>4357</v>
      </c>
      <c r="L1012" t="s">
        <v>603</v>
      </c>
      <c r="M1012" t="s">
        <v>5485</v>
      </c>
    </row>
    <row r="1013" spans="9:13" x14ac:dyDescent="0.25">
      <c r="I1013" t="s">
        <v>1849</v>
      </c>
      <c r="J1013" t="s">
        <v>3379</v>
      </c>
      <c r="L1013" t="s">
        <v>7195</v>
      </c>
      <c r="M1013" t="s">
        <v>7200</v>
      </c>
    </row>
    <row r="1014" spans="9:13" x14ac:dyDescent="0.25">
      <c r="I1014" t="s">
        <v>330</v>
      </c>
      <c r="J1014" t="s">
        <v>4292</v>
      </c>
      <c r="L1014" t="s">
        <v>332</v>
      </c>
      <c r="M1014" t="s">
        <v>5894</v>
      </c>
    </row>
    <row r="1015" spans="9:13" x14ac:dyDescent="0.25">
      <c r="I1015" t="s">
        <v>102</v>
      </c>
      <c r="J1015" t="s">
        <v>3324</v>
      </c>
      <c r="L1015" t="s">
        <v>4881</v>
      </c>
      <c r="M1015" t="s">
        <v>4882</v>
      </c>
    </row>
    <row r="1016" spans="9:13" x14ac:dyDescent="0.25">
      <c r="I1016" t="s">
        <v>2076</v>
      </c>
      <c r="J1016" t="s">
        <v>2077</v>
      </c>
      <c r="L1016" t="s">
        <v>420</v>
      </c>
      <c r="M1016" t="s">
        <v>7129</v>
      </c>
    </row>
    <row r="1017" spans="9:13" x14ac:dyDescent="0.25">
      <c r="I1017" t="s">
        <v>2773</v>
      </c>
      <c r="J1017" t="s">
        <v>2918</v>
      </c>
      <c r="L1017" t="s">
        <v>328</v>
      </c>
      <c r="M1017" t="s">
        <v>6167</v>
      </c>
    </row>
    <row r="1018" spans="9:13" x14ac:dyDescent="0.25">
      <c r="I1018" t="s">
        <v>416</v>
      </c>
      <c r="J1018" t="s">
        <v>3799</v>
      </c>
      <c r="L1018" t="s">
        <v>414</v>
      </c>
      <c r="M1018" t="s">
        <v>4966</v>
      </c>
    </row>
    <row r="1019" spans="9:13" x14ac:dyDescent="0.25">
      <c r="I1019" t="s">
        <v>268</v>
      </c>
      <c r="J1019" t="s">
        <v>3865</v>
      </c>
      <c r="L1019" t="s">
        <v>606</v>
      </c>
      <c r="M1019" t="s">
        <v>5097</v>
      </c>
    </row>
    <row r="1020" spans="9:13" x14ac:dyDescent="0.25">
      <c r="I1020" t="s">
        <v>416</v>
      </c>
      <c r="J1020" t="s">
        <v>2618</v>
      </c>
      <c r="L1020" t="s">
        <v>606</v>
      </c>
      <c r="M1020" t="s">
        <v>5724</v>
      </c>
    </row>
    <row r="1021" spans="9:13" x14ac:dyDescent="0.25">
      <c r="I1021" t="s">
        <v>416</v>
      </c>
      <c r="J1021" t="s">
        <v>3559</v>
      </c>
      <c r="L1021" t="s">
        <v>420</v>
      </c>
      <c r="M1021" t="s">
        <v>7033</v>
      </c>
    </row>
    <row r="1022" spans="9:13" x14ac:dyDescent="0.25">
      <c r="I1022" t="s">
        <v>4293</v>
      </c>
      <c r="J1022" t="s">
        <v>4294</v>
      </c>
      <c r="L1022" t="s">
        <v>6334</v>
      </c>
      <c r="M1022" t="s">
        <v>6335</v>
      </c>
    </row>
    <row r="1023" spans="9:13" x14ac:dyDescent="0.25">
      <c r="I1023" t="s">
        <v>4024</v>
      </c>
      <c r="J1023" t="s">
        <v>4025</v>
      </c>
      <c r="L1023" t="s">
        <v>420</v>
      </c>
      <c r="M1023" t="s">
        <v>6415</v>
      </c>
    </row>
    <row r="1024" spans="9:13" x14ac:dyDescent="0.25">
      <c r="I1024" t="s">
        <v>268</v>
      </c>
      <c r="J1024" t="s">
        <v>2528</v>
      </c>
      <c r="L1024" t="s">
        <v>5327</v>
      </c>
      <c r="M1024" t="s">
        <v>5328</v>
      </c>
    </row>
    <row r="1025" spans="9:13" x14ac:dyDescent="0.25">
      <c r="I1025" t="s">
        <v>1804</v>
      </c>
      <c r="J1025" t="s">
        <v>3883</v>
      </c>
      <c r="L1025" t="s">
        <v>420</v>
      </c>
      <c r="M1025" t="s">
        <v>5479</v>
      </c>
    </row>
    <row r="1026" spans="9:13" x14ac:dyDescent="0.25">
      <c r="I1026" t="s">
        <v>2474</v>
      </c>
      <c r="J1026" t="s">
        <v>2475</v>
      </c>
      <c r="L1026" t="s">
        <v>603</v>
      </c>
      <c r="M1026" t="s">
        <v>5103</v>
      </c>
    </row>
    <row r="1027" spans="9:13" x14ac:dyDescent="0.25">
      <c r="I1027" t="s">
        <v>603</v>
      </c>
      <c r="J1027" t="s">
        <v>3671</v>
      </c>
      <c r="L1027" t="s">
        <v>46</v>
      </c>
      <c r="M1027" t="s">
        <v>6429</v>
      </c>
    </row>
    <row r="1028" spans="9:13" x14ac:dyDescent="0.25">
      <c r="I1028" t="s">
        <v>7311</v>
      </c>
      <c r="J1028" t="s">
        <v>4476</v>
      </c>
      <c r="L1028" t="s">
        <v>268</v>
      </c>
      <c r="M1028" t="s">
        <v>7147</v>
      </c>
    </row>
    <row r="1029" spans="9:13" x14ac:dyDescent="0.25">
      <c r="I1029" t="s">
        <v>4249</v>
      </c>
      <c r="J1029" t="s">
        <v>4250</v>
      </c>
      <c r="L1029" t="s">
        <v>420</v>
      </c>
      <c r="M1029" t="s">
        <v>5219</v>
      </c>
    </row>
    <row r="1030" spans="9:13" x14ac:dyDescent="0.25">
      <c r="I1030" t="s">
        <v>3651</v>
      </c>
      <c r="J1030" t="s">
        <v>3652</v>
      </c>
      <c r="L1030" t="s">
        <v>603</v>
      </c>
      <c r="M1030" t="s">
        <v>6183</v>
      </c>
    </row>
    <row r="1031" spans="9:13" x14ac:dyDescent="0.25">
      <c r="I1031" t="s">
        <v>375</v>
      </c>
      <c r="J1031" t="s">
        <v>3043</v>
      </c>
      <c r="L1031" t="s">
        <v>5706</v>
      </c>
      <c r="M1031" t="s">
        <v>6776</v>
      </c>
    </row>
    <row r="1032" spans="9:13" x14ac:dyDescent="0.25">
      <c r="I1032" t="s">
        <v>1949</v>
      </c>
      <c r="J1032" t="s">
        <v>2514</v>
      </c>
      <c r="L1032" t="s">
        <v>293</v>
      </c>
      <c r="M1032" t="s">
        <v>6649</v>
      </c>
    </row>
    <row r="1033" spans="9:13" x14ac:dyDescent="0.25">
      <c r="I1033" t="s">
        <v>268</v>
      </c>
      <c r="J1033" t="s">
        <v>4369</v>
      </c>
      <c r="L1033" t="s">
        <v>606</v>
      </c>
      <c r="M1033" t="s">
        <v>5972</v>
      </c>
    </row>
    <row r="1034" spans="9:13" x14ac:dyDescent="0.25">
      <c r="I1034" t="s">
        <v>43</v>
      </c>
      <c r="J1034" t="s">
        <v>3044</v>
      </c>
      <c r="L1034" t="s">
        <v>606</v>
      </c>
      <c r="M1034" t="s">
        <v>6672</v>
      </c>
    </row>
    <row r="1035" spans="9:13" x14ac:dyDescent="0.25">
      <c r="I1035" t="s">
        <v>330</v>
      </c>
      <c r="J1035" t="s">
        <v>4608</v>
      </c>
      <c r="L1035" t="s">
        <v>268</v>
      </c>
      <c r="M1035" t="s">
        <v>5692</v>
      </c>
    </row>
    <row r="1036" spans="9:13" x14ac:dyDescent="0.25">
      <c r="I1036" t="s">
        <v>102</v>
      </c>
      <c r="J1036" t="s">
        <v>2423</v>
      </c>
      <c r="L1036" t="s">
        <v>268</v>
      </c>
      <c r="M1036" t="s">
        <v>6773</v>
      </c>
    </row>
    <row r="1037" spans="9:13" x14ac:dyDescent="0.25">
      <c r="I1037" t="s">
        <v>51</v>
      </c>
      <c r="J1037" t="s">
        <v>4598</v>
      </c>
      <c r="L1037" t="s">
        <v>332</v>
      </c>
      <c r="M1037" t="s">
        <v>5951</v>
      </c>
    </row>
    <row r="1038" spans="9:13" x14ac:dyDescent="0.25">
      <c r="I1038" t="s">
        <v>3777</v>
      </c>
      <c r="J1038" t="s">
        <v>3778</v>
      </c>
      <c r="L1038" t="s">
        <v>330</v>
      </c>
      <c r="M1038" t="s">
        <v>6067</v>
      </c>
    </row>
    <row r="1039" spans="9:13" x14ac:dyDescent="0.25">
      <c r="I1039" t="s">
        <v>3365</v>
      </c>
      <c r="J1039" t="s">
        <v>3366</v>
      </c>
      <c r="L1039" t="s">
        <v>422</v>
      </c>
      <c r="M1039" t="s">
        <v>6798</v>
      </c>
    </row>
    <row r="1040" spans="9:13" x14ac:dyDescent="0.25">
      <c r="I1040" t="s">
        <v>2896</v>
      </c>
      <c r="J1040" t="s">
        <v>2897</v>
      </c>
      <c r="L1040" t="s">
        <v>603</v>
      </c>
      <c r="M1040" t="s">
        <v>5563</v>
      </c>
    </row>
    <row r="1041" spans="9:13" x14ac:dyDescent="0.25">
      <c r="I1041" t="s">
        <v>268</v>
      </c>
      <c r="J1041" t="s">
        <v>3755</v>
      </c>
      <c r="L1041" t="s">
        <v>512</v>
      </c>
      <c r="M1041" t="s">
        <v>6080</v>
      </c>
    </row>
    <row r="1042" spans="9:13" x14ac:dyDescent="0.25">
      <c r="I1042" t="s">
        <v>330</v>
      </c>
      <c r="J1042" t="s">
        <v>2173</v>
      </c>
      <c r="L1042" t="s">
        <v>606</v>
      </c>
      <c r="M1042" t="s">
        <v>5791</v>
      </c>
    </row>
    <row r="1043" spans="9:13" x14ac:dyDescent="0.25">
      <c r="I1043" t="s">
        <v>2525</v>
      </c>
      <c r="J1043" t="s">
        <v>2526</v>
      </c>
      <c r="L1043" t="s">
        <v>5680</v>
      </c>
      <c r="M1043" t="s">
        <v>5681</v>
      </c>
    </row>
    <row r="1044" spans="9:13" x14ac:dyDescent="0.25">
      <c r="I1044" t="s">
        <v>4147</v>
      </c>
      <c r="J1044" t="s">
        <v>4148</v>
      </c>
      <c r="L1044" t="s">
        <v>268</v>
      </c>
      <c r="M1044" t="s">
        <v>6073</v>
      </c>
    </row>
    <row r="1045" spans="9:13" x14ac:dyDescent="0.25">
      <c r="I1045" t="s">
        <v>603</v>
      </c>
      <c r="J1045" t="s">
        <v>2266</v>
      </c>
      <c r="L1045" t="s">
        <v>5706</v>
      </c>
      <c r="M1045" t="s">
        <v>5707</v>
      </c>
    </row>
    <row r="1046" spans="9:13" x14ac:dyDescent="0.25">
      <c r="I1046" t="s">
        <v>2189</v>
      </c>
      <c r="J1046" t="s">
        <v>2776</v>
      </c>
      <c r="L1046" t="s">
        <v>326</v>
      </c>
      <c r="M1046" t="s">
        <v>5887</v>
      </c>
    </row>
    <row r="1047" spans="9:13" x14ac:dyDescent="0.25">
      <c r="I1047" t="s">
        <v>7301</v>
      </c>
      <c r="J1047" t="s">
        <v>2776</v>
      </c>
      <c r="L1047" t="s">
        <v>603</v>
      </c>
      <c r="M1047" t="s">
        <v>6283</v>
      </c>
    </row>
    <row r="1048" spans="9:13" x14ac:dyDescent="0.25">
      <c r="I1048" t="s">
        <v>268</v>
      </c>
      <c r="J1048" t="s">
        <v>2124</v>
      </c>
      <c r="L1048" t="s">
        <v>293</v>
      </c>
      <c r="M1048" t="s">
        <v>6979</v>
      </c>
    </row>
    <row r="1049" spans="9:13" x14ac:dyDescent="0.25">
      <c r="I1049" t="s">
        <v>97</v>
      </c>
      <c r="J1049" t="s">
        <v>2476</v>
      </c>
      <c r="L1049" t="s">
        <v>41</v>
      </c>
      <c r="M1049" t="s">
        <v>5537</v>
      </c>
    </row>
    <row r="1050" spans="9:13" x14ac:dyDescent="0.25">
      <c r="I1050" t="s">
        <v>40</v>
      </c>
      <c r="J1050" t="s">
        <v>2088</v>
      </c>
      <c r="L1050" t="s">
        <v>7066</v>
      </c>
      <c r="M1050" t="s">
        <v>7067</v>
      </c>
    </row>
    <row r="1051" spans="9:13" x14ac:dyDescent="0.25">
      <c r="I1051" t="s">
        <v>41</v>
      </c>
      <c r="J1051" t="s">
        <v>4046</v>
      </c>
      <c r="L1051" t="s">
        <v>41</v>
      </c>
      <c r="M1051" t="s">
        <v>4997</v>
      </c>
    </row>
    <row r="1052" spans="9:13" x14ac:dyDescent="0.25">
      <c r="I1052" t="s">
        <v>4394</v>
      </c>
      <c r="J1052" t="s">
        <v>4395</v>
      </c>
      <c r="L1052" t="s">
        <v>323</v>
      </c>
      <c r="M1052" t="s">
        <v>5843</v>
      </c>
    </row>
    <row r="1053" spans="9:13" x14ac:dyDescent="0.25">
      <c r="I1053" t="s">
        <v>268</v>
      </c>
      <c r="J1053" t="s">
        <v>2094</v>
      </c>
      <c r="L1053" t="s">
        <v>66</v>
      </c>
      <c r="M1053" t="s">
        <v>5081</v>
      </c>
    </row>
    <row r="1054" spans="9:13" x14ac:dyDescent="0.25">
      <c r="I1054" t="s">
        <v>751</v>
      </c>
      <c r="J1054" t="s">
        <v>2834</v>
      </c>
      <c r="L1054" t="s">
        <v>603</v>
      </c>
      <c r="M1054" t="s">
        <v>5774</v>
      </c>
    </row>
    <row r="1055" spans="9:13" x14ac:dyDescent="0.25">
      <c r="I1055" t="s">
        <v>2860</v>
      </c>
      <c r="J1055" t="s">
        <v>2861</v>
      </c>
      <c r="L1055" t="s">
        <v>332</v>
      </c>
      <c r="M1055" t="s">
        <v>6476</v>
      </c>
    </row>
    <row r="1056" spans="9:13" x14ac:dyDescent="0.25">
      <c r="I1056" t="s">
        <v>267</v>
      </c>
      <c r="J1056" t="s">
        <v>7245</v>
      </c>
      <c r="L1056" t="s">
        <v>304</v>
      </c>
      <c r="M1056" t="s">
        <v>5910</v>
      </c>
    </row>
    <row r="1057" spans="9:13" x14ac:dyDescent="0.25">
      <c r="I1057" t="s">
        <v>268</v>
      </c>
      <c r="J1057" t="s">
        <v>2738</v>
      </c>
      <c r="L1057" t="s">
        <v>512</v>
      </c>
      <c r="M1057" t="s">
        <v>6110</v>
      </c>
    </row>
    <row r="1058" spans="9:13" x14ac:dyDescent="0.25">
      <c r="I1058" t="s">
        <v>4265</v>
      </c>
      <c r="J1058" t="s">
        <v>4828</v>
      </c>
      <c r="L1058" t="s">
        <v>6050</v>
      </c>
      <c r="M1058" t="s">
        <v>6051</v>
      </c>
    </row>
    <row r="1059" spans="9:13" x14ac:dyDescent="0.25">
      <c r="I1059" t="s">
        <v>2051</v>
      </c>
      <c r="J1059" t="s">
        <v>2052</v>
      </c>
      <c r="L1059" t="s">
        <v>328</v>
      </c>
      <c r="M1059" t="s">
        <v>6108</v>
      </c>
    </row>
    <row r="1060" spans="9:13" x14ac:dyDescent="0.25">
      <c r="I1060" t="s">
        <v>51</v>
      </c>
      <c r="J1060" t="s">
        <v>1799</v>
      </c>
      <c r="L1060" t="s">
        <v>6117</v>
      </c>
      <c r="M1060" t="s">
        <v>6118</v>
      </c>
    </row>
    <row r="1061" spans="9:13" x14ac:dyDescent="0.25">
      <c r="I1061" t="s">
        <v>606</v>
      </c>
      <c r="J1061" t="s">
        <v>4202</v>
      </c>
      <c r="L1061" t="s">
        <v>512</v>
      </c>
      <c r="M1061" t="s">
        <v>7141</v>
      </c>
    </row>
    <row r="1062" spans="9:13" x14ac:dyDescent="0.25">
      <c r="I1062" t="s">
        <v>585</v>
      </c>
      <c r="J1062" t="s">
        <v>2933</v>
      </c>
      <c r="L1062" t="s">
        <v>4983</v>
      </c>
      <c r="M1062" t="s">
        <v>4984</v>
      </c>
    </row>
    <row r="1063" spans="9:13" x14ac:dyDescent="0.25">
      <c r="I1063" t="s">
        <v>268</v>
      </c>
      <c r="J1063" t="s">
        <v>3106</v>
      </c>
      <c r="L1063" t="s">
        <v>6984</v>
      </c>
      <c r="M1063" t="s">
        <v>6985</v>
      </c>
    </row>
    <row r="1064" spans="9:13" x14ac:dyDescent="0.25">
      <c r="I1064" t="s">
        <v>268</v>
      </c>
      <c r="J1064" t="s">
        <v>3891</v>
      </c>
      <c r="L1064" t="s">
        <v>5182</v>
      </c>
      <c r="M1064" t="s">
        <v>5183</v>
      </c>
    </row>
    <row r="1065" spans="9:13" x14ac:dyDescent="0.25">
      <c r="I1065" t="s">
        <v>1996</v>
      </c>
      <c r="J1065" t="s">
        <v>1997</v>
      </c>
      <c r="L1065" t="s">
        <v>304</v>
      </c>
      <c r="M1065" t="s">
        <v>5076</v>
      </c>
    </row>
    <row r="1066" spans="9:13" x14ac:dyDescent="0.25">
      <c r="I1066" t="s">
        <v>328</v>
      </c>
      <c r="J1066" t="s">
        <v>3713</v>
      </c>
      <c r="L1066" t="s">
        <v>603</v>
      </c>
      <c r="M1066" t="s">
        <v>6198</v>
      </c>
    </row>
    <row r="1067" spans="9:13" x14ac:dyDescent="0.25">
      <c r="I1067" t="s">
        <v>130</v>
      </c>
      <c r="J1067" t="s">
        <v>3293</v>
      </c>
      <c r="L1067" t="s">
        <v>5007</v>
      </c>
      <c r="M1067" t="s">
        <v>6468</v>
      </c>
    </row>
    <row r="1068" spans="9:13" x14ac:dyDescent="0.25">
      <c r="I1068" t="s">
        <v>3934</v>
      </c>
      <c r="J1068" t="s">
        <v>3935</v>
      </c>
      <c r="L1068" t="s">
        <v>268</v>
      </c>
      <c r="M1068" t="s">
        <v>5777</v>
      </c>
    </row>
    <row r="1069" spans="9:13" x14ac:dyDescent="0.25">
      <c r="I1069" t="s">
        <v>3651</v>
      </c>
      <c r="J1069" t="s">
        <v>4163</v>
      </c>
      <c r="L1069" t="s">
        <v>330</v>
      </c>
      <c r="M1069" t="s">
        <v>4965</v>
      </c>
    </row>
    <row r="1070" spans="9:13" x14ac:dyDescent="0.25">
      <c r="I1070" t="s">
        <v>268</v>
      </c>
      <c r="J1070" t="s">
        <v>4470</v>
      </c>
      <c r="L1070" t="s">
        <v>268</v>
      </c>
      <c r="M1070" t="s">
        <v>4985</v>
      </c>
    </row>
    <row r="1071" spans="9:13" x14ac:dyDescent="0.25">
      <c r="I1071" t="s">
        <v>54</v>
      </c>
      <c r="J1071" t="s">
        <v>3499</v>
      </c>
      <c r="L1071" t="s">
        <v>328</v>
      </c>
      <c r="M1071" t="s">
        <v>5392</v>
      </c>
    </row>
    <row r="1072" spans="9:13" x14ac:dyDescent="0.25">
      <c r="I1072" t="s">
        <v>375</v>
      </c>
      <c r="J1072" t="s">
        <v>1745</v>
      </c>
      <c r="L1072" t="s">
        <v>510</v>
      </c>
      <c r="M1072" t="s">
        <v>5799</v>
      </c>
    </row>
    <row r="1073" spans="9:13" x14ac:dyDescent="0.25">
      <c r="I1073" t="s">
        <v>267</v>
      </c>
      <c r="J1073" t="s">
        <v>2565</v>
      </c>
      <c r="L1073" t="s">
        <v>490</v>
      </c>
      <c r="M1073" t="s">
        <v>5365</v>
      </c>
    </row>
    <row r="1074" spans="9:13" x14ac:dyDescent="0.25">
      <c r="I1074" t="s">
        <v>330</v>
      </c>
      <c r="J1074" t="s">
        <v>2084</v>
      </c>
      <c r="L1074" t="s">
        <v>3272</v>
      </c>
      <c r="M1074" t="s">
        <v>5118</v>
      </c>
    </row>
    <row r="1075" spans="9:13" x14ac:dyDescent="0.25">
      <c r="I1075" t="s">
        <v>41</v>
      </c>
      <c r="J1075" t="s">
        <v>2795</v>
      </c>
      <c r="L1075" t="s">
        <v>510</v>
      </c>
      <c r="M1075" t="s">
        <v>5204</v>
      </c>
    </row>
    <row r="1076" spans="9:13" x14ac:dyDescent="0.25">
      <c r="I1076" t="s">
        <v>3985</v>
      </c>
      <c r="J1076" t="s">
        <v>3986</v>
      </c>
      <c r="L1076" t="s">
        <v>268</v>
      </c>
      <c r="M1076" t="s">
        <v>7180</v>
      </c>
    </row>
    <row r="1077" spans="9:13" x14ac:dyDescent="0.25">
      <c r="I1077" t="s">
        <v>606</v>
      </c>
      <c r="J1077" t="s">
        <v>4359</v>
      </c>
      <c r="L1077" t="s">
        <v>2270</v>
      </c>
      <c r="M1077" t="s">
        <v>5566</v>
      </c>
    </row>
    <row r="1078" spans="9:13" x14ac:dyDescent="0.25">
      <c r="I1078" t="s">
        <v>330</v>
      </c>
      <c r="J1078" t="s">
        <v>7255</v>
      </c>
      <c r="L1078" t="s">
        <v>5007</v>
      </c>
      <c r="M1078" t="s">
        <v>5008</v>
      </c>
    </row>
    <row r="1079" spans="9:13" x14ac:dyDescent="0.25">
      <c r="I1079" t="s">
        <v>606</v>
      </c>
      <c r="J1079" t="s">
        <v>1847</v>
      </c>
      <c r="L1079" t="s">
        <v>268</v>
      </c>
      <c r="M1079" t="s">
        <v>5129</v>
      </c>
    </row>
    <row r="1080" spans="9:13" x14ac:dyDescent="0.25">
      <c r="I1080" t="s">
        <v>608</v>
      </c>
      <c r="J1080" t="s">
        <v>4327</v>
      </c>
      <c r="L1080" t="s">
        <v>304</v>
      </c>
      <c r="M1080" t="s">
        <v>6623</v>
      </c>
    </row>
    <row r="1081" spans="9:13" x14ac:dyDescent="0.25">
      <c r="I1081" t="s">
        <v>43</v>
      </c>
      <c r="J1081" t="s">
        <v>2985</v>
      </c>
      <c r="L1081" t="s">
        <v>424</v>
      </c>
      <c r="M1081" t="s">
        <v>5290</v>
      </c>
    </row>
    <row r="1082" spans="9:13" x14ac:dyDescent="0.25">
      <c r="I1082" t="s">
        <v>335</v>
      </c>
      <c r="J1082" t="s">
        <v>3400</v>
      </c>
      <c r="L1082" t="s">
        <v>442</v>
      </c>
      <c r="M1082" t="s">
        <v>6303</v>
      </c>
    </row>
    <row r="1083" spans="9:13" x14ac:dyDescent="0.25">
      <c r="I1083" t="s">
        <v>41</v>
      </c>
      <c r="J1083" t="s">
        <v>2872</v>
      </c>
      <c r="L1083" t="s">
        <v>6319</v>
      </c>
      <c r="M1083" t="s">
        <v>6320</v>
      </c>
    </row>
    <row r="1084" spans="9:13" x14ac:dyDescent="0.25">
      <c r="I1084" t="s">
        <v>2662</v>
      </c>
      <c r="J1084" t="s">
        <v>3205</v>
      </c>
      <c r="L1084" t="s">
        <v>512</v>
      </c>
      <c r="M1084" t="s">
        <v>6612</v>
      </c>
    </row>
    <row r="1085" spans="9:13" x14ac:dyDescent="0.25">
      <c r="I1085" t="s">
        <v>4411</v>
      </c>
      <c r="J1085" t="s">
        <v>4412</v>
      </c>
      <c r="L1085" t="s">
        <v>490</v>
      </c>
      <c r="M1085" t="s">
        <v>6225</v>
      </c>
    </row>
    <row r="1086" spans="9:13" x14ac:dyDescent="0.25">
      <c r="I1086" t="s">
        <v>751</v>
      </c>
      <c r="J1086" t="s">
        <v>2735</v>
      </c>
      <c r="L1086" t="s">
        <v>471</v>
      </c>
      <c r="M1086" t="s">
        <v>5521</v>
      </c>
    </row>
    <row r="1087" spans="9:13" x14ac:dyDescent="0.25">
      <c r="I1087" t="s">
        <v>420</v>
      </c>
      <c r="J1087" t="s">
        <v>1762</v>
      </c>
      <c r="L1087" t="s">
        <v>319</v>
      </c>
      <c r="M1087" t="s">
        <v>5145</v>
      </c>
    </row>
    <row r="1088" spans="9:13" x14ac:dyDescent="0.25">
      <c r="I1088" t="s">
        <v>335</v>
      </c>
      <c r="J1088" t="s">
        <v>4722</v>
      </c>
      <c r="L1088" t="s">
        <v>6311</v>
      </c>
      <c r="M1088" t="s">
        <v>7179</v>
      </c>
    </row>
    <row r="1089" spans="9:13" x14ac:dyDescent="0.25">
      <c r="I1089" t="s">
        <v>332</v>
      </c>
      <c r="J1089" t="s">
        <v>2961</v>
      </c>
      <c r="L1089" t="s">
        <v>50</v>
      </c>
      <c r="M1089" t="s">
        <v>5845</v>
      </c>
    </row>
    <row r="1090" spans="9:13" x14ac:dyDescent="0.25">
      <c r="I1090" t="s">
        <v>2225</v>
      </c>
      <c r="J1090" t="s">
        <v>2226</v>
      </c>
      <c r="L1090" t="s">
        <v>603</v>
      </c>
      <c r="M1090" t="s">
        <v>6263</v>
      </c>
    </row>
    <row r="1091" spans="9:13" x14ac:dyDescent="0.25">
      <c r="I1091" t="s">
        <v>1699</v>
      </c>
      <c r="J1091" t="s">
        <v>4637</v>
      </c>
      <c r="L1091" t="s">
        <v>512</v>
      </c>
      <c r="M1091" t="s">
        <v>6864</v>
      </c>
    </row>
    <row r="1092" spans="9:13" x14ac:dyDescent="0.25">
      <c r="I1092" t="s">
        <v>268</v>
      </c>
      <c r="J1092" t="s">
        <v>4050</v>
      </c>
      <c r="L1092" t="s">
        <v>267</v>
      </c>
      <c r="M1092" t="s">
        <v>7063</v>
      </c>
    </row>
    <row r="1093" spans="9:13" x14ac:dyDescent="0.25">
      <c r="I1093" t="s">
        <v>420</v>
      </c>
      <c r="J1093" t="s">
        <v>4077</v>
      </c>
      <c r="L1093" t="s">
        <v>330</v>
      </c>
      <c r="M1093" t="s">
        <v>5245</v>
      </c>
    </row>
    <row r="1094" spans="9:13" x14ac:dyDescent="0.25">
      <c r="I1094" t="s">
        <v>606</v>
      </c>
      <c r="J1094" t="s">
        <v>2954</v>
      </c>
      <c r="L1094" t="s">
        <v>5051</v>
      </c>
      <c r="M1094" t="s">
        <v>6905</v>
      </c>
    </row>
    <row r="1095" spans="9:13" x14ac:dyDescent="0.25">
      <c r="I1095" t="s">
        <v>3414</v>
      </c>
      <c r="J1095" t="s">
        <v>3415</v>
      </c>
      <c r="L1095" t="s">
        <v>512</v>
      </c>
      <c r="M1095" t="s">
        <v>4873</v>
      </c>
    </row>
    <row r="1096" spans="9:13" x14ac:dyDescent="0.25">
      <c r="I1096" t="s">
        <v>3130</v>
      </c>
      <c r="J1096" t="s">
        <v>3131</v>
      </c>
      <c r="L1096" t="s">
        <v>330</v>
      </c>
      <c r="M1096" t="s">
        <v>6386</v>
      </c>
    </row>
    <row r="1097" spans="9:13" x14ac:dyDescent="0.25">
      <c r="I1097" t="s">
        <v>420</v>
      </c>
      <c r="J1097" t="s">
        <v>2393</v>
      </c>
      <c r="L1097" t="s">
        <v>304</v>
      </c>
      <c r="M1097" t="s">
        <v>5107</v>
      </c>
    </row>
    <row r="1098" spans="9:13" x14ac:dyDescent="0.25">
      <c r="I1098" t="s">
        <v>4265</v>
      </c>
      <c r="J1098" t="s">
        <v>4266</v>
      </c>
      <c r="L1098" t="s">
        <v>332</v>
      </c>
      <c r="M1098" t="s">
        <v>5488</v>
      </c>
    </row>
    <row r="1099" spans="9:13" x14ac:dyDescent="0.25">
      <c r="I1099" t="s">
        <v>3193</v>
      </c>
      <c r="J1099" t="s">
        <v>3194</v>
      </c>
      <c r="L1099" t="s">
        <v>5872</v>
      </c>
      <c r="M1099" t="s">
        <v>5873</v>
      </c>
    </row>
    <row r="1100" spans="9:13" x14ac:dyDescent="0.25">
      <c r="I1100" t="s">
        <v>420</v>
      </c>
      <c r="J1100" t="s">
        <v>3315</v>
      </c>
      <c r="L1100" t="s">
        <v>332</v>
      </c>
      <c r="M1100" t="s">
        <v>5381</v>
      </c>
    </row>
    <row r="1101" spans="9:13" x14ac:dyDescent="0.25">
      <c r="I1101" t="s">
        <v>43</v>
      </c>
      <c r="J1101" t="s">
        <v>1993</v>
      </c>
      <c r="L1101" t="s">
        <v>328</v>
      </c>
      <c r="M1101" t="s">
        <v>6599</v>
      </c>
    </row>
    <row r="1102" spans="9:13" x14ac:dyDescent="0.25">
      <c r="I1102" t="s">
        <v>751</v>
      </c>
      <c r="J1102" t="s">
        <v>2413</v>
      </c>
      <c r="L1102" t="s">
        <v>603</v>
      </c>
      <c r="M1102" t="s">
        <v>6741</v>
      </c>
    </row>
    <row r="1103" spans="9:13" x14ac:dyDescent="0.25">
      <c r="I1103" t="s">
        <v>585</v>
      </c>
      <c r="J1103" t="s">
        <v>4241</v>
      </c>
      <c r="L1103" t="s">
        <v>326</v>
      </c>
      <c r="M1103" t="s">
        <v>6482</v>
      </c>
    </row>
    <row r="1104" spans="9:13" x14ac:dyDescent="0.25">
      <c r="I1104" t="s">
        <v>7195</v>
      </c>
      <c r="J1104" t="s">
        <v>1920</v>
      </c>
      <c r="L1104" t="s">
        <v>4994</v>
      </c>
      <c r="M1104" t="s">
        <v>4995</v>
      </c>
    </row>
    <row r="1105" spans="9:13" x14ac:dyDescent="0.25">
      <c r="I1105" t="s">
        <v>603</v>
      </c>
      <c r="J1105" t="s">
        <v>7300</v>
      </c>
      <c r="L1105" t="s">
        <v>420</v>
      </c>
      <c r="M1105" t="s">
        <v>4962</v>
      </c>
    </row>
    <row r="1106" spans="9:13" x14ac:dyDescent="0.25">
      <c r="I1106" t="s">
        <v>420</v>
      </c>
      <c r="J1106" t="s">
        <v>2892</v>
      </c>
      <c r="L1106" t="s">
        <v>40</v>
      </c>
      <c r="M1106" t="s">
        <v>5711</v>
      </c>
    </row>
    <row r="1107" spans="9:13" x14ac:dyDescent="0.25">
      <c r="I1107" t="s">
        <v>751</v>
      </c>
      <c r="J1107" t="s">
        <v>1929</v>
      </c>
      <c r="L1107" t="s">
        <v>5826</v>
      </c>
      <c r="M1107" t="s">
        <v>5827</v>
      </c>
    </row>
    <row r="1108" spans="9:13" x14ac:dyDescent="0.25">
      <c r="I1108" t="s">
        <v>129</v>
      </c>
      <c r="J1108" t="s">
        <v>3846</v>
      </c>
      <c r="L1108" t="s">
        <v>6640</v>
      </c>
      <c r="M1108" t="s">
        <v>7019</v>
      </c>
    </row>
    <row r="1109" spans="9:13" x14ac:dyDescent="0.25">
      <c r="I1109" t="s">
        <v>335</v>
      </c>
      <c r="J1109" t="s">
        <v>2214</v>
      </c>
      <c r="L1109" t="s">
        <v>420</v>
      </c>
      <c r="M1109" t="s">
        <v>6103</v>
      </c>
    </row>
    <row r="1110" spans="9:13" x14ac:dyDescent="0.25">
      <c r="I1110" t="s">
        <v>606</v>
      </c>
      <c r="J1110" t="s">
        <v>4273</v>
      </c>
      <c r="L1110" t="s">
        <v>268</v>
      </c>
      <c r="M1110" t="s">
        <v>7159</v>
      </c>
    </row>
    <row r="1111" spans="9:13" x14ac:dyDescent="0.25">
      <c r="I1111" t="s">
        <v>420</v>
      </c>
      <c r="J1111" t="s">
        <v>3458</v>
      </c>
      <c r="L1111" t="s">
        <v>603</v>
      </c>
      <c r="M1111" t="s">
        <v>5130</v>
      </c>
    </row>
    <row r="1112" spans="9:13" x14ac:dyDescent="0.25">
      <c r="I1112" t="s">
        <v>267</v>
      </c>
      <c r="J1112" t="s">
        <v>7263</v>
      </c>
      <c r="L1112" t="s">
        <v>7195</v>
      </c>
      <c r="M1112" t="s">
        <v>4917</v>
      </c>
    </row>
    <row r="1113" spans="9:13" x14ac:dyDescent="0.25">
      <c r="I1113" t="s">
        <v>2775</v>
      </c>
      <c r="J1113" t="s">
        <v>4563</v>
      </c>
      <c r="L1113" t="s">
        <v>267</v>
      </c>
      <c r="M1113" t="s">
        <v>5656</v>
      </c>
    </row>
    <row r="1114" spans="9:13" x14ac:dyDescent="0.25">
      <c r="I1114" t="s">
        <v>2339</v>
      </c>
      <c r="J1114" t="s">
        <v>2340</v>
      </c>
      <c r="L1114" t="s">
        <v>420</v>
      </c>
      <c r="M1114" t="s">
        <v>6733</v>
      </c>
    </row>
    <row r="1115" spans="9:13" x14ac:dyDescent="0.25">
      <c r="I1115" t="s">
        <v>420</v>
      </c>
      <c r="J1115" t="s">
        <v>1690</v>
      </c>
      <c r="L1115" t="s">
        <v>420</v>
      </c>
      <c r="M1115" t="s">
        <v>5082</v>
      </c>
    </row>
    <row r="1116" spans="9:13" x14ac:dyDescent="0.25">
      <c r="I1116" t="s">
        <v>2401</v>
      </c>
      <c r="J1116" t="s">
        <v>2402</v>
      </c>
      <c r="L1116" t="s">
        <v>330</v>
      </c>
      <c r="M1116" t="s">
        <v>5462</v>
      </c>
    </row>
    <row r="1117" spans="9:13" x14ac:dyDescent="0.25">
      <c r="I1117" t="s">
        <v>102</v>
      </c>
      <c r="J1117" t="s">
        <v>4517</v>
      </c>
      <c r="L1117" t="s">
        <v>420</v>
      </c>
      <c r="M1117" t="s">
        <v>6370</v>
      </c>
    </row>
    <row r="1118" spans="9:13" x14ac:dyDescent="0.25">
      <c r="I1118" t="s">
        <v>268</v>
      </c>
      <c r="J1118" t="s">
        <v>2742</v>
      </c>
      <c r="L1118" t="s">
        <v>268</v>
      </c>
      <c r="M1118" t="s">
        <v>5977</v>
      </c>
    </row>
    <row r="1119" spans="9:13" x14ac:dyDescent="0.25">
      <c r="I1119" t="s">
        <v>3985</v>
      </c>
      <c r="J1119" t="s">
        <v>4081</v>
      </c>
      <c r="L1119" t="s">
        <v>41</v>
      </c>
      <c r="M1119" t="s">
        <v>6827</v>
      </c>
    </row>
    <row r="1120" spans="9:13" x14ac:dyDescent="0.25">
      <c r="I1120" t="s">
        <v>3027</v>
      </c>
      <c r="J1120" t="s">
        <v>7280</v>
      </c>
      <c r="L1120" t="s">
        <v>4937</v>
      </c>
      <c r="M1120" t="s">
        <v>4938</v>
      </c>
    </row>
    <row r="1121" spans="9:13" x14ac:dyDescent="0.25">
      <c r="I1121" t="s">
        <v>304</v>
      </c>
      <c r="J1121" t="s">
        <v>4489</v>
      </c>
      <c r="L1121" t="s">
        <v>43</v>
      </c>
      <c r="M1121" t="s">
        <v>6717</v>
      </c>
    </row>
    <row r="1122" spans="9:13" x14ac:dyDescent="0.25">
      <c r="I1122" t="s">
        <v>1837</v>
      </c>
      <c r="J1122" t="s">
        <v>4518</v>
      </c>
      <c r="L1122" t="s">
        <v>487</v>
      </c>
      <c r="M1122" t="s">
        <v>5587</v>
      </c>
    </row>
    <row r="1123" spans="9:13" x14ac:dyDescent="0.25">
      <c r="I1123" t="s">
        <v>49</v>
      </c>
      <c r="J1123" t="s">
        <v>1906</v>
      </c>
      <c r="L1123" t="s">
        <v>5931</v>
      </c>
      <c r="M1123" t="s">
        <v>5932</v>
      </c>
    </row>
    <row r="1124" spans="9:13" x14ac:dyDescent="0.25">
      <c r="I1124" t="s">
        <v>335</v>
      </c>
      <c r="J1124" t="s">
        <v>4748</v>
      </c>
      <c r="L1124" t="s">
        <v>268</v>
      </c>
      <c r="M1124" t="s">
        <v>6237</v>
      </c>
    </row>
    <row r="1125" spans="9:13" x14ac:dyDescent="0.25">
      <c r="I1125" t="s">
        <v>2773</v>
      </c>
      <c r="J1125" t="s">
        <v>4232</v>
      </c>
      <c r="L1125" t="s">
        <v>420</v>
      </c>
      <c r="M1125" t="s">
        <v>5634</v>
      </c>
    </row>
    <row r="1126" spans="9:13" x14ac:dyDescent="0.25">
      <c r="I1126" t="s">
        <v>102</v>
      </c>
      <c r="J1126" t="s">
        <v>1728</v>
      </c>
      <c r="L1126" t="s">
        <v>4865</v>
      </c>
      <c r="M1126" t="s">
        <v>4866</v>
      </c>
    </row>
    <row r="1127" spans="9:13" x14ac:dyDescent="0.25">
      <c r="I1127" t="s">
        <v>751</v>
      </c>
      <c r="J1127" t="s">
        <v>3623</v>
      </c>
      <c r="L1127" t="s">
        <v>375</v>
      </c>
      <c r="M1127" t="s">
        <v>6942</v>
      </c>
    </row>
    <row r="1128" spans="9:13" x14ac:dyDescent="0.25">
      <c r="I1128" t="s">
        <v>3027</v>
      </c>
      <c r="J1128" t="s">
        <v>3028</v>
      </c>
      <c r="L1128" t="s">
        <v>375</v>
      </c>
      <c r="M1128" t="s">
        <v>4967</v>
      </c>
    </row>
    <row r="1129" spans="9:13" x14ac:dyDescent="0.25">
      <c r="I1129" t="s">
        <v>1746</v>
      </c>
      <c r="J1129" t="s">
        <v>3672</v>
      </c>
      <c r="L1129" t="s">
        <v>490</v>
      </c>
      <c r="M1129" t="s">
        <v>5988</v>
      </c>
    </row>
    <row r="1130" spans="9:13" x14ac:dyDescent="0.25">
      <c r="I1130" t="s">
        <v>4225</v>
      </c>
      <c r="J1130" t="s">
        <v>4226</v>
      </c>
      <c r="L1130" t="s">
        <v>490</v>
      </c>
      <c r="M1130" t="s">
        <v>5098</v>
      </c>
    </row>
    <row r="1131" spans="9:13" x14ac:dyDescent="0.25">
      <c r="I1131" t="s">
        <v>420</v>
      </c>
      <c r="J1131" t="s">
        <v>3695</v>
      </c>
      <c r="L1131" t="s">
        <v>375</v>
      </c>
      <c r="M1131" t="s">
        <v>7023</v>
      </c>
    </row>
    <row r="1132" spans="9:13" x14ac:dyDescent="0.25">
      <c r="I1132" t="s">
        <v>330</v>
      </c>
      <c r="J1132" t="s">
        <v>1696</v>
      </c>
      <c r="L1132" t="s">
        <v>2163</v>
      </c>
      <c r="M1132" t="s">
        <v>7196</v>
      </c>
    </row>
    <row r="1133" spans="9:13" x14ac:dyDescent="0.25">
      <c r="I1133" t="s">
        <v>268</v>
      </c>
      <c r="J1133" t="s">
        <v>1701</v>
      </c>
      <c r="L1133" t="s">
        <v>487</v>
      </c>
      <c r="M1133" t="s">
        <v>6111</v>
      </c>
    </row>
    <row r="1134" spans="9:13" x14ac:dyDescent="0.25">
      <c r="I1134" t="s">
        <v>98</v>
      </c>
      <c r="J1134" t="s">
        <v>4504</v>
      </c>
      <c r="L1134" t="s">
        <v>2163</v>
      </c>
      <c r="M1134" t="s">
        <v>6379</v>
      </c>
    </row>
    <row r="1135" spans="9:13" x14ac:dyDescent="0.25">
      <c r="I1135" t="s">
        <v>1849</v>
      </c>
      <c r="J1135" t="s">
        <v>3798</v>
      </c>
      <c r="L1135" t="s">
        <v>4894</v>
      </c>
      <c r="M1135" t="s">
        <v>5452</v>
      </c>
    </row>
    <row r="1136" spans="9:13" x14ac:dyDescent="0.25">
      <c r="I1136" t="s">
        <v>268</v>
      </c>
      <c r="J1136" t="s">
        <v>2073</v>
      </c>
      <c r="L1136" t="s">
        <v>414</v>
      </c>
      <c r="M1136" t="s">
        <v>5319</v>
      </c>
    </row>
    <row r="1137" spans="9:13" x14ac:dyDescent="0.25">
      <c r="I1137" t="s">
        <v>4575</v>
      </c>
      <c r="J1137" t="s">
        <v>4576</v>
      </c>
      <c r="L1137" t="s">
        <v>471</v>
      </c>
      <c r="M1137" t="s">
        <v>6960</v>
      </c>
    </row>
    <row r="1138" spans="9:13" x14ac:dyDescent="0.25">
      <c r="I1138" t="s">
        <v>2838</v>
      </c>
      <c r="J1138" t="s">
        <v>2839</v>
      </c>
      <c r="L1138" t="s">
        <v>268</v>
      </c>
      <c r="M1138" t="s">
        <v>6753</v>
      </c>
    </row>
    <row r="1139" spans="9:13" x14ac:dyDescent="0.25">
      <c r="I1139" t="s">
        <v>304</v>
      </c>
      <c r="J1139" t="s">
        <v>3684</v>
      </c>
      <c r="L1139" t="s">
        <v>603</v>
      </c>
      <c r="M1139" t="s">
        <v>6433</v>
      </c>
    </row>
    <row r="1140" spans="9:13" x14ac:dyDescent="0.25">
      <c r="I1140" t="s">
        <v>268</v>
      </c>
      <c r="J1140" t="s">
        <v>1713</v>
      </c>
      <c r="L1140" t="s">
        <v>603</v>
      </c>
      <c r="M1140" t="s">
        <v>6372</v>
      </c>
    </row>
    <row r="1141" spans="9:13" x14ac:dyDescent="0.25">
      <c r="I1141" t="s">
        <v>298</v>
      </c>
      <c r="J1141" t="s">
        <v>2237</v>
      </c>
      <c r="L1141" t="s">
        <v>420</v>
      </c>
      <c r="M1141" t="s">
        <v>5615</v>
      </c>
    </row>
    <row r="1142" spans="9:13" x14ac:dyDescent="0.25">
      <c r="I1142" t="s">
        <v>420</v>
      </c>
      <c r="J1142" t="s">
        <v>2360</v>
      </c>
      <c r="L1142" t="s">
        <v>5608</v>
      </c>
      <c r="M1142" t="s">
        <v>5609</v>
      </c>
    </row>
    <row r="1143" spans="9:13" x14ac:dyDescent="0.25">
      <c r="I1143" t="s">
        <v>7195</v>
      </c>
      <c r="J1143" t="s">
        <v>4382</v>
      </c>
      <c r="L1143" t="s">
        <v>52</v>
      </c>
      <c r="M1143" t="s">
        <v>5694</v>
      </c>
    </row>
    <row r="1144" spans="9:13" x14ac:dyDescent="0.25">
      <c r="I1144" t="s">
        <v>420</v>
      </c>
      <c r="J1144" t="s">
        <v>2786</v>
      </c>
      <c r="L1144" t="s">
        <v>50</v>
      </c>
      <c r="M1144" t="s">
        <v>5092</v>
      </c>
    </row>
    <row r="1145" spans="9:13" x14ac:dyDescent="0.25">
      <c r="I1145" t="s">
        <v>4113</v>
      </c>
      <c r="J1145" t="s">
        <v>4114</v>
      </c>
      <c r="L1145" t="s">
        <v>420</v>
      </c>
      <c r="M1145" t="s">
        <v>6818</v>
      </c>
    </row>
    <row r="1146" spans="9:13" x14ac:dyDescent="0.25">
      <c r="I1146" t="s">
        <v>268</v>
      </c>
      <c r="J1146" t="s">
        <v>4220</v>
      </c>
      <c r="L1146" t="s">
        <v>41</v>
      </c>
      <c r="M1146" t="s">
        <v>7046</v>
      </c>
    </row>
    <row r="1147" spans="9:13" x14ac:dyDescent="0.25">
      <c r="I1147" t="s">
        <v>330</v>
      </c>
      <c r="J1147" t="s">
        <v>4084</v>
      </c>
      <c r="L1147" t="s">
        <v>41</v>
      </c>
      <c r="M1147" t="s">
        <v>5091</v>
      </c>
    </row>
    <row r="1148" spans="9:13" x14ac:dyDescent="0.25">
      <c r="I1148" t="s">
        <v>2334</v>
      </c>
      <c r="J1148" t="s">
        <v>2335</v>
      </c>
      <c r="L1148" t="s">
        <v>41</v>
      </c>
      <c r="M1148" t="s">
        <v>6890</v>
      </c>
    </row>
    <row r="1149" spans="9:13" x14ac:dyDescent="0.25">
      <c r="I1149" t="s">
        <v>3145</v>
      </c>
      <c r="J1149" t="s">
        <v>4681</v>
      </c>
      <c r="L1149" t="s">
        <v>7195</v>
      </c>
      <c r="M1149" t="s">
        <v>5366</v>
      </c>
    </row>
    <row r="1150" spans="9:13" x14ac:dyDescent="0.25">
      <c r="I1150" t="s">
        <v>751</v>
      </c>
      <c r="J1150" t="s">
        <v>3982</v>
      </c>
      <c r="L1150" t="s">
        <v>6779</v>
      </c>
      <c r="M1150" t="s">
        <v>6780</v>
      </c>
    </row>
    <row r="1151" spans="9:13" x14ac:dyDescent="0.25">
      <c r="I1151" t="s">
        <v>3145</v>
      </c>
      <c r="J1151" t="s">
        <v>3146</v>
      </c>
      <c r="L1151" t="s">
        <v>414</v>
      </c>
      <c r="M1151" t="s">
        <v>6287</v>
      </c>
    </row>
    <row r="1152" spans="9:13" x14ac:dyDescent="0.25">
      <c r="I1152" t="s">
        <v>2775</v>
      </c>
      <c r="J1152" t="s">
        <v>3122</v>
      </c>
      <c r="L1152" t="s">
        <v>490</v>
      </c>
      <c r="M1152" t="s">
        <v>6711</v>
      </c>
    </row>
    <row r="1153" spans="9:13" x14ac:dyDescent="0.25">
      <c r="I1153" t="s">
        <v>1746</v>
      </c>
      <c r="J1153" t="s">
        <v>1747</v>
      </c>
      <c r="L1153" t="s">
        <v>43</v>
      </c>
      <c r="M1153" t="s">
        <v>5723</v>
      </c>
    </row>
    <row r="1154" spans="9:13" x14ac:dyDescent="0.25">
      <c r="I1154" t="s">
        <v>330</v>
      </c>
      <c r="J1154" t="s">
        <v>2117</v>
      </c>
      <c r="L1154" t="s">
        <v>478</v>
      </c>
      <c r="M1154" t="s">
        <v>6323</v>
      </c>
    </row>
    <row r="1155" spans="9:13" x14ac:dyDescent="0.25">
      <c r="I1155" t="s">
        <v>420</v>
      </c>
      <c r="J1155" t="s">
        <v>3184</v>
      </c>
      <c r="L1155" t="s">
        <v>40</v>
      </c>
      <c r="M1155" t="s">
        <v>6560</v>
      </c>
    </row>
    <row r="1156" spans="9:13" x14ac:dyDescent="0.25">
      <c r="I1156" t="s">
        <v>420</v>
      </c>
      <c r="J1156" t="s">
        <v>2130</v>
      </c>
      <c r="L1156" t="s">
        <v>41</v>
      </c>
      <c r="M1156" t="s">
        <v>5523</v>
      </c>
    </row>
    <row r="1157" spans="9:13" x14ac:dyDescent="0.25">
      <c r="I1157" t="s">
        <v>335</v>
      </c>
      <c r="J1157" t="s">
        <v>3984</v>
      </c>
      <c r="L1157" t="s">
        <v>6268</v>
      </c>
      <c r="M1157" t="s">
        <v>6269</v>
      </c>
    </row>
    <row r="1158" spans="9:13" x14ac:dyDescent="0.25">
      <c r="I1158" t="s">
        <v>2155</v>
      </c>
      <c r="J1158" t="s">
        <v>2156</v>
      </c>
      <c r="L1158" t="s">
        <v>3923</v>
      </c>
      <c r="M1158" t="s">
        <v>7121</v>
      </c>
    </row>
    <row r="1159" spans="9:13" x14ac:dyDescent="0.25">
      <c r="I1159" t="s">
        <v>2648</v>
      </c>
      <c r="J1159" t="s">
        <v>2649</v>
      </c>
      <c r="L1159" t="s">
        <v>40</v>
      </c>
      <c r="M1159" t="s">
        <v>5667</v>
      </c>
    </row>
    <row r="1160" spans="9:13" x14ac:dyDescent="0.25">
      <c r="I1160" t="s">
        <v>4308</v>
      </c>
      <c r="J1160" t="s">
        <v>4309</v>
      </c>
      <c r="L1160" t="s">
        <v>41</v>
      </c>
      <c r="M1160" t="s">
        <v>5037</v>
      </c>
    </row>
    <row r="1161" spans="9:13" x14ac:dyDescent="0.25">
      <c r="I1161" t="s">
        <v>570</v>
      </c>
      <c r="J1161" t="s">
        <v>7279</v>
      </c>
      <c r="L1161" t="s">
        <v>7195</v>
      </c>
      <c r="M1161" t="s">
        <v>5518</v>
      </c>
    </row>
    <row r="1162" spans="9:13" x14ac:dyDescent="0.25">
      <c r="I1162" t="s">
        <v>3571</v>
      </c>
      <c r="J1162" t="s">
        <v>3572</v>
      </c>
      <c r="L1162" t="s">
        <v>6915</v>
      </c>
      <c r="M1162" t="s">
        <v>6916</v>
      </c>
    </row>
    <row r="1163" spans="9:13" x14ac:dyDescent="0.25">
      <c r="I1163" t="s">
        <v>268</v>
      </c>
      <c r="J1163" t="s">
        <v>2184</v>
      </c>
      <c r="L1163" t="s">
        <v>41</v>
      </c>
      <c r="M1163" t="s">
        <v>6467</v>
      </c>
    </row>
    <row r="1164" spans="9:13" x14ac:dyDescent="0.25">
      <c r="I1164" t="s">
        <v>268</v>
      </c>
      <c r="J1164" t="s">
        <v>3241</v>
      </c>
      <c r="L1164" t="s">
        <v>420</v>
      </c>
      <c r="M1164" t="s">
        <v>6875</v>
      </c>
    </row>
    <row r="1165" spans="9:13" x14ac:dyDescent="0.25">
      <c r="I1165" t="s">
        <v>3841</v>
      </c>
      <c r="J1165" t="s">
        <v>3842</v>
      </c>
      <c r="L1165" t="s">
        <v>40</v>
      </c>
      <c r="M1165" t="s">
        <v>7215</v>
      </c>
    </row>
    <row r="1166" spans="9:13" x14ac:dyDescent="0.25">
      <c r="I1166" t="s">
        <v>585</v>
      </c>
      <c r="J1166" t="s">
        <v>3978</v>
      </c>
      <c r="L1166" t="s">
        <v>717</v>
      </c>
      <c r="M1166" t="s">
        <v>5647</v>
      </c>
    </row>
    <row r="1167" spans="9:13" x14ac:dyDescent="0.25">
      <c r="I1167" t="s">
        <v>1788</v>
      </c>
      <c r="J1167" t="s">
        <v>1789</v>
      </c>
      <c r="L1167" t="s">
        <v>304</v>
      </c>
      <c r="M1167" t="s">
        <v>6347</v>
      </c>
    </row>
    <row r="1168" spans="9:13" x14ac:dyDescent="0.25">
      <c r="I1168" t="s">
        <v>268</v>
      </c>
      <c r="J1168" t="s">
        <v>4278</v>
      </c>
      <c r="L1168" t="s">
        <v>41</v>
      </c>
      <c r="M1168" t="s">
        <v>5490</v>
      </c>
    </row>
    <row r="1169" spans="9:13" x14ac:dyDescent="0.25">
      <c r="I1169" t="s">
        <v>2404</v>
      </c>
      <c r="J1169" t="s">
        <v>2405</v>
      </c>
      <c r="L1169" t="s">
        <v>603</v>
      </c>
      <c r="M1169" t="s">
        <v>5686</v>
      </c>
    </row>
    <row r="1170" spans="9:13" x14ac:dyDescent="0.25">
      <c r="I1170" t="s">
        <v>606</v>
      </c>
      <c r="J1170" t="s">
        <v>2035</v>
      </c>
      <c r="L1170" t="s">
        <v>25</v>
      </c>
      <c r="M1170" t="s">
        <v>5969</v>
      </c>
    </row>
    <row r="1171" spans="9:13" x14ac:dyDescent="0.25">
      <c r="I1171" t="s">
        <v>51</v>
      </c>
      <c r="J1171" t="s">
        <v>3075</v>
      </c>
      <c r="L1171" t="s">
        <v>490</v>
      </c>
      <c r="M1171" t="s">
        <v>5128</v>
      </c>
    </row>
    <row r="1172" spans="9:13" x14ac:dyDescent="0.25">
      <c r="I1172" t="s">
        <v>3274</v>
      </c>
      <c r="J1172" t="s">
        <v>3275</v>
      </c>
      <c r="L1172" t="s">
        <v>5970</v>
      </c>
      <c r="M1172" t="s">
        <v>5971</v>
      </c>
    </row>
    <row r="1173" spans="9:13" x14ac:dyDescent="0.25">
      <c r="I1173" t="s">
        <v>49</v>
      </c>
      <c r="J1173" t="s">
        <v>4119</v>
      </c>
      <c r="L1173" t="s">
        <v>268</v>
      </c>
      <c r="M1173" t="s">
        <v>6764</v>
      </c>
    </row>
    <row r="1174" spans="9:13" x14ac:dyDescent="0.25">
      <c r="I1174" t="s">
        <v>304</v>
      </c>
      <c r="J1174" t="s">
        <v>2304</v>
      </c>
      <c r="L1174" t="s">
        <v>442</v>
      </c>
      <c r="M1174" t="s">
        <v>6052</v>
      </c>
    </row>
    <row r="1175" spans="9:13" x14ac:dyDescent="0.25">
      <c r="I1175" t="s">
        <v>2334</v>
      </c>
      <c r="J1175" t="s">
        <v>4520</v>
      </c>
      <c r="L1175" t="s">
        <v>41</v>
      </c>
      <c r="M1175" t="s">
        <v>6858</v>
      </c>
    </row>
    <row r="1176" spans="9:13" x14ac:dyDescent="0.25">
      <c r="I1176" t="s">
        <v>4851</v>
      </c>
      <c r="J1176" t="s">
        <v>4852</v>
      </c>
      <c r="L1176" t="s">
        <v>487</v>
      </c>
      <c r="M1176" t="s">
        <v>6350</v>
      </c>
    </row>
    <row r="1177" spans="9:13" x14ac:dyDescent="0.25">
      <c r="I1177" t="s">
        <v>1837</v>
      </c>
      <c r="J1177" t="s">
        <v>3426</v>
      </c>
      <c r="L1177" t="s">
        <v>442</v>
      </c>
      <c r="M1177" t="s">
        <v>5786</v>
      </c>
    </row>
    <row r="1178" spans="9:13" x14ac:dyDescent="0.25">
      <c r="I1178" t="s">
        <v>2334</v>
      </c>
      <c r="J1178" t="s">
        <v>3526</v>
      </c>
      <c r="L1178" t="s">
        <v>268</v>
      </c>
      <c r="M1178" t="s">
        <v>6352</v>
      </c>
    </row>
    <row r="1179" spans="9:13" x14ac:dyDescent="0.25">
      <c r="I1179" t="s">
        <v>420</v>
      </c>
      <c r="J1179" t="s">
        <v>4805</v>
      </c>
      <c r="L1179" t="s">
        <v>830</v>
      </c>
      <c r="M1179" t="s">
        <v>6656</v>
      </c>
    </row>
    <row r="1180" spans="9:13" x14ac:dyDescent="0.25">
      <c r="I1180" t="s">
        <v>2023</v>
      </c>
      <c r="J1180" t="s">
        <v>2024</v>
      </c>
      <c r="L1180" t="s">
        <v>40</v>
      </c>
      <c r="M1180" t="s">
        <v>5705</v>
      </c>
    </row>
    <row r="1181" spans="9:13" x14ac:dyDescent="0.25">
      <c r="I1181" t="s">
        <v>1780</v>
      </c>
      <c r="J1181" t="s">
        <v>2790</v>
      </c>
      <c r="L1181" t="s">
        <v>545</v>
      </c>
      <c r="M1181" t="s">
        <v>5475</v>
      </c>
    </row>
    <row r="1182" spans="9:13" x14ac:dyDescent="0.25">
      <c r="I1182" t="s">
        <v>2334</v>
      </c>
      <c r="J1182" t="s">
        <v>3444</v>
      </c>
      <c r="L1182" t="s">
        <v>268</v>
      </c>
      <c r="M1182" t="s">
        <v>5014</v>
      </c>
    </row>
    <row r="1183" spans="9:13" x14ac:dyDescent="0.25">
      <c r="I1183" t="s">
        <v>2703</v>
      </c>
      <c r="J1183" t="s">
        <v>2704</v>
      </c>
      <c r="L1183" t="s">
        <v>545</v>
      </c>
      <c r="M1183" t="s">
        <v>7015</v>
      </c>
    </row>
    <row r="1184" spans="9:13" x14ac:dyDescent="0.25">
      <c r="I1184" t="s">
        <v>2447</v>
      </c>
      <c r="J1184" t="s">
        <v>2448</v>
      </c>
      <c r="L1184" t="s">
        <v>420</v>
      </c>
      <c r="M1184" t="s">
        <v>7135</v>
      </c>
    </row>
    <row r="1185" spans="9:13" x14ac:dyDescent="0.25">
      <c r="I1185" t="s">
        <v>291</v>
      </c>
      <c r="J1185" t="s">
        <v>3553</v>
      </c>
      <c r="L1185" t="s">
        <v>41</v>
      </c>
      <c r="M1185" t="s">
        <v>7115</v>
      </c>
    </row>
    <row r="1186" spans="9:13" x14ac:dyDescent="0.25">
      <c r="I1186" t="s">
        <v>304</v>
      </c>
      <c r="J1186" t="s">
        <v>2619</v>
      </c>
      <c r="L1186" t="s">
        <v>41</v>
      </c>
      <c r="M1186" t="s">
        <v>6497</v>
      </c>
    </row>
    <row r="1187" spans="9:13" x14ac:dyDescent="0.25">
      <c r="I1187" t="s">
        <v>2163</v>
      </c>
      <c r="J1187" t="s">
        <v>2164</v>
      </c>
      <c r="L1187" t="s">
        <v>40</v>
      </c>
      <c r="M1187" t="s">
        <v>5926</v>
      </c>
    </row>
    <row r="1188" spans="9:13" x14ac:dyDescent="0.25">
      <c r="I1188" t="s">
        <v>608</v>
      </c>
      <c r="J1188" t="s">
        <v>4541</v>
      </c>
      <c r="L1188" t="s">
        <v>6804</v>
      </c>
      <c r="M1188" t="s">
        <v>6805</v>
      </c>
    </row>
    <row r="1189" spans="9:13" x14ac:dyDescent="0.25">
      <c r="I1189" t="s">
        <v>7311</v>
      </c>
      <c r="J1189" t="s">
        <v>3770</v>
      </c>
      <c r="L1189" t="s">
        <v>40</v>
      </c>
      <c r="M1189" t="s">
        <v>6348</v>
      </c>
    </row>
    <row r="1190" spans="9:13" x14ac:dyDescent="0.25">
      <c r="I1190" t="s">
        <v>420</v>
      </c>
      <c r="J1190" t="s">
        <v>2950</v>
      </c>
      <c r="L1190" t="s">
        <v>50</v>
      </c>
      <c r="M1190" t="s">
        <v>7173</v>
      </c>
    </row>
    <row r="1191" spans="9:13" x14ac:dyDescent="0.25">
      <c r="I1191" t="s">
        <v>570</v>
      </c>
      <c r="J1191" t="s">
        <v>2519</v>
      </c>
      <c r="L1191" t="s">
        <v>5396</v>
      </c>
      <c r="M1191" t="s">
        <v>5397</v>
      </c>
    </row>
    <row r="1192" spans="9:13" x14ac:dyDescent="0.25">
      <c r="I1192" t="s">
        <v>3052</v>
      </c>
      <c r="J1192" t="s">
        <v>7259</v>
      </c>
      <c r="L1192" t="s">
        <v>50</v>
      </c>
      <c r="M1192" t="s">
        <v>6305</v>
      </c>
    </row>
    <row r="1193" spans="9:13" x14ac:dyDescent="0.25">
      <c r="I1193" t="s">
        <v>268</v>
      </c>
      <c r="J1193" t="s">
        <v>2813</v>
      </c>
      <c r="L1193" t="s">
        <v>1</v>
      </c>
      <c r="M1193" t="s">
        <v>4981</v>
      </c>
    </row>
    <row r="1194" spans="9:13" x14ac:dyDescent="0.25">
      <c r="I1194" t="s">
        <v>293</v>
      </c>
      <c r="J1194" t="s">
        <v>3838</v>
      </c>
      <c r="L1194" t="s">
        <v>512</v>
      </c>
      <c r="M1194" t="s">
        <v>5454</v>
      </c>
    </row>
    <row r="1195" spans="9:13" x14ac:dyDescent="0.25">
      <c r="I1195" t="s">
        <v>2662</v>
      </c>
      <c r="J1195" t="s">
        <v>2663</v>
      </c>
      <c r="L1195" t="s">
        <v>487</v>
      </c>
      <c r="M1195" t="s">
        <v>6976</v>
      </c>
    </row>
    <row r="1196" spans="9:13" x14ac:dyDescent="0.25">
      <c r="I1196" t="s">
        <v>4</v>
      </c>
      <c r="J1196" t="s">
        <v>4123</v>
      </c>
      <c r="L1196" t="s">
        <v>809</v>
      </c>
      <c r="M1196" t="s">
        <v>6165</v>
      </c>
    </row>
    <row r="1197" spans="9:13" x14ac:dyDescent="0.25">
      <c r="I1197" t="s">
        <v>1780</v>
      </c>
      <c r="J1197" t="s">
        <v>1845</v>
      </c>
      <c r="L1197" t="s">
        <v>1</v>
      </c>
      <c r="M1197" t="s">
        <v>5151</v>
      </c>
    </row>
    <row r="1198" spans="9:13" x14ac:dyDescent="0.25">
      <c r="I1198" t="s">
        <v>310</v>
      </c>
      <c r="J1198" t="s">
        <v>4374</v>
      </c>
      <c r="L1198" t="s">
        <v>420</v>
      </c>
      <c r="M1198" t="s">
        <v>6795</v>
      </c>
    </row>
    <row r="1199" spans="9:13" x14ac:dyDescent="0.25">
      <c r="I1199" t="s">
        <v>97</v>
      </c>
      <c r="J1199" t="s">
        <v>2591</v>
      </c>
      <c r="L1199" t="s">
        <v>41</v>
      </c>
      <c r="M1199" t="s">
        <v>6391</v>
      </c>
    </row>
    <row r="1200" spans="9:13" x14ac:dyDescent="0.25">
      <c r="I1200" t="s">
        <v>3145</v>
      </c>
      <c r="J1200" t="s">
        <v>4574</v>
      </c>
      <c r="L1200" t="s">
        <v>4894</v>
      </c>
      <c r="M1200" t="s">
        <v>4895</v>
      </c>
    </row>
    <row r="1201" spans="9:13" x14ac:dyDescent="0.25">
      <c r="I1201" t="s">
        <v>2163</v>
      </c>
      <c r="J1201" t="s">
        <v>4614</v>
      </c>
      <c r="L1201" t="s">
        <v>267</v>
      </c>
      <c r="M1201" t="s">
        <v>6620</v>
      </c>
    </row>
    <row r="1202" spans="9:13" x14ac:dyDescent="0.25">
      <c r="I1202" t="s">
        <v>1780</v>
      </c>
      <c r="J1202" t="s">
        <v>3455</v>
      </c>
      <c r="L1202" t="s">
        <v>471</v>
      </c>
      <c r="M1202" t="s">
        <v>5978</v>
      </c>
    </row>
    <row r="1203" spans="9:13" x14ac:dyDescent="0.25">
      <c r="I1203" t="s">
        <v>1990</v>
      </c>
      <c r="J1203" t="s">
        <v>1991</v>
      </c>
      <c r="L1203" t="s">
        <v>40</v>
      </c>
      <c r="M1203" t="s">
        <v>7124</v>
      </c>
    </row>
    <row r="1204" spans="9:13" x14ac:dyDescent="0.25">
      <c r="I1204" t="s">
        <v>335</v>
      </c>
      <c r="J1204" t="s">
        <v>4446</v>
      </c>
      <c r="L1204" t="s">
        <v>268</v>
      </c>
      <c r="M1204" t="s">
        <v>4991</v>
      </c>
    </row>
    <row r="1205" spans="9:13" x14ac:dyDescent="0.25">
      <c r="I1205" t="s">
        <v>3022</v>
      </c>
      <c r="J1205" t="s">
        <v>3921</v>
      </c>
      <c r="L1205" t="s">
        <v>6358</v>
      </c>
      <c r="M1205" t="s">
        <v>6359</v>
      </c>
    </row>
    <row r="1206" spans="9:13" x14ac:dyDescent="0.25">
      <c r="I1206" t="s">
        <v>606</v>
      </c>
      <c r="J1206" t="s">
        <v>4717</v>
      </c>
      <c r="L1206" t="s">
        <v>7195</v>
      </c>
      <c r="M1206" t="s">
        <v>5599</v>
      </c>
    </row>
    <row r="1207" spans="9:13" x14ac:dyDescent="0.25">
      <c r="I1207" t="s">
        <v>301</v>
      </c>
      <c r="J1207" t="s">
        <v>4103</v>
      </c>
      <c r="L1207" t="s">
        <v>308</v>
      </c>
      <c r="M1207" t="s">
        <v>5109</v>
      </c>
    </row>
    <row r="1208" spans="9:13" x14ac:dyDescent="0.25">
      <c r="I1208" t="s">
        <v>1835</v>
      </c>
      <c r="J1208" t="s">
        <v>1836</v>
      </c>
      <c r="L1208" t="s">
        <v>5236</v>
      </c>
      <c r="M1208" t="s">
        <v>5237</v>
      </c>
    </row>
    <row r="1209" spans="9:13" x14ac:dyDescent="0.25">
      <c r="I1209" t="s">
        <v>268</v>
      </c>
      <c r="J1209" t="s">
        <v>4632</v>
      </c>
      <c r="L1209" t="s">
        <v>41</v>
      </c>
      <c r="M1209" t="s">
        <v>5353</v>
      </c>
    </row>
    <row r="1210" spans="9:13" x14ac:dyDescent="0.25">
      <c r="I1210" t="s">
        <v>16</v>
      </c>
      <c r="J1210" t="s">
        <v>3608</v>
      </c>
      <c r="L1210" t="s">
        <v>512</v>
      </c>
      <c r="M1210" t="s">
        <v>6724</v>
      </c>
    </row>
    <row r="1211" spans="9:13" x14ac:dyDescent="0.25">
      <c r="I1211" t="s">
        <v>1824</v>
      </c>
      <c r="J1211" t="s">
        <v>1825</v>
      </c>
      <c r="L1211" t="s">
        <v>5824</v>
      </c>
      <c r="M1211" t="s">
        <v>5854</v>
      </c>
    </row>
    <row r="1212" spans="9:13" x14ac:dyDescent="0.25">
      <c r="I1212" t="s">
        <v>99</v>
      </c>
      <c r="J1212" t="s">
        <v>4694</v>
      </c>
      <c r="L1212" t="s">
        <v>420</v>
      </c>
      <c r="M1212" t="s">
        <v>6921</v>
      </c>
    </row>
    <row r="1213" spans="9:13" x14ac:dyDescent="0.25">
      <c r="I1213" t="s">
        <v>7311</v>
      </c>
      <c r="J1213" t="s">
        <v>7281</v>
      </c>
      <c r="L1213" t="s">
        <v>5396</v>
      </c>
      <c r="M1213" t="s">
        <v>7154</v>
      </c>
    </row>
    <row r="1214" spans="9:13" x14ac:dyDescent="0.25">
      <c r="I1214" t="s">
        <v>98</v>
      </c>
      <c r="J1214" t="s">
        <v>4603</v>
      </c>
      <c r="L1214" t="s">
        <v>5257</v>
      </c>
      <c r="M1214" t="s">
        <v>5258</v>
      </c>
    </row>
    <row r="1215" spans="9:13" x14ac:dyDescent="0.25">
      <c r="I1215" t="s">
        <v>4304</v>
      </c>
      <c r="J1215" t="s">
        <v>4305</v>
      </c>
      <c r="L1215" t="s">
        <v>6363</v>
      </c>
      <c r="M1215" t="s">
        <v>6364</v>
      </c>
    </row>
    <row r="1216" spans="9:13" x14ac:dyDescent="0.25">
      <c r="I1216" t="s">
        <v>2754</v>
      </c>
      <c r="J1216" t="s">
        <v>2767</v>
      </c>
      <c r="L1216" t="s">
        <v>2102</v>
      </c>
      <c r="M1216" t="s">
        <v>6329</v>
      </c>
    </row>
    <row r="1217" spans="9:13" x14ac:dyDescent="0.25">
      <c r="I1217" t="s">
        <v>268</v>
      </c>
      <c r="J1217" t="s">
        <v>3884</v>
      </c>
      <c r="L1217" t="s">
        <v>415</v>
      </c>
      <c r="M1217" t="s">
        <v>6723</v>
      </c>
    </row>
    <row r="1218" spans="9:13" x14ac:dyDescent="0.25">
      <c r="I1218" t="s">
        <v>416</v>
      </c>
      <c r="J1218" t="s">
        <v>2385</v>
      </c>
      <c r="L1218" t="s">
        <v>487</v>
      </c>
      <c r="M1218" t="s">
        <v>5613</v>
      </c>
    </row>
    <row r="1219" spans="9:13" x14ac:dyDescent="0.25">
      <c r="I1219" t="s">
        <v>375</v>
      </c>
      <c r="J1219" t="s">
        <v>2800</v>
      </c>
      <c r="L1219" t="s">
        <v>487</v>
      </c>
      <c r="M1219" t="s">
        <v>7123</v>
      </c>
    </row>
    <row r="1220" spans="9:13" x14ac:dyDescent="0.25">
      <c r="I1220" t="s">
        <v>98</v>
      </c>
      <c r="J1220" t="s">
        <v>4591</v>
      </c>
      <c r="L1220" t="s">
        <v>4939</v>
      </c>
      <c r="M1220" t="s">
        <v>5902</v>
      </c>
    </row>
    <row r="1221" spans="9:13" x14ac:dyDescent="0.25">
      <c r="I1221" t="s">
        <v>2185</v>
      </c>
      <c r="J1221" t="s">
        <v>7248</v>
      </c>
      <c r="L1221" t="s">
        <v>5761</v>
      </c>
      <c r="M1221" t="s">
        <v>5762</v>
      </c>
    </row>
    <row r="1222" spans="9:13" x14ac:dyDescent="0.25">
      <c r="I1222" t="s">
        <v>3860</v>
      </c>
      <c r="J1222" t="s">
        <v>3861</v>
      </c>
      <c r="L1222" t="s">
        <v>50</v>
      </c>
      <c r="M1222" t="s">
        <v>6662</v>
      </c>
    </row>
    <row r="1223" spans="9:13" x14ac:dyDescent="0.25">
      <c r="I1223" t="s">
        <v>570</v>
      </c>
      <c r="J1223" t="s">
        <v>7274</v>
      </c>
      <c r="L1223" t="s">
        <v>301</v>
      </c>
      <c r="M1223" t="s">
        <v>7079</v>
      </c>
    </row>
    <row r="1224" spans="9:13" x14ac:dyDescent="0.25">
      <c r="I1224" t="s">
        <v>335</v>
      </c>
      <c r="J1224" t="s">
        <v>4700</v>
      </c>
      <c r="L1224" t="s">
        <v>5444</v>
      </c>
      <c r="M1224" t="s">
        <v>5445</v>
      </c>
    </row>
    <row r="1225" spans="9:13" x14ac:dyDescent="0.25">
      <c r="I1225" t="s">
        <v>424</v>
      </c>
      <c r="J1225" t="s">
        <v>3227</v>
      </c>
      <c r="L1225" t="s">
        <v>301</v>
      </c>
      <c r="M1225" t="s">
        <v>5949</v>
      </c>
    </row>
    <row r="1226" spans="9:13" x14ac:dyDescent="0.25">
      <c r="I1226" t="s">
        <v>3134</v>
      </c>
      <c r="J1226" t="s">
        <v>4824</v>
      </c>
      <c r="L1226" t="s">
        <v>268</v>
      </c>
      <c r="M1226" t="s">
        <v>6531</v>
      </c>
    </row>
    <row r="1227" spans="9:13" x14ac:dyDescent="0.25">
      <c r="I1227" t="s">
        <v>427</v>
      </c>
      <c r="J1227" t="s">
        <v>3839</v>
      </c>
      <c r="L1227" t="s">
        <v>545</v>
      </c>
      <c r="M1227" t="s">
        <v>6281</v>
      </c>
    </row>
    <row r="1228" spans="9:13" x14ac:dyDescent="0.25">
      <c r="I1228" t="s">
        <v>427</v>
      </c>
      <c r="J1228" t="s">
        <v>1814</v>
      </c>
      <c r="L1228" t="s">
        <v>2000</v>
      </c>
      <c r="M1228" t="s">
        <v>7020</v>
      </c>
    </row>
    <row r="1229" spans="9:13" x14ac:dyDescent="0.25">
      <c r="I1229" t="s">
        <v>298</v>
      </c>
      <c r="J1229" t="s">
        <v>2278</v>
      </c>
      <c r="L1229" t="s">
        <v>6028</v>
      </c>
      <c r="M1229" t="s">
        <v>6849</v>
      </c>
    </row>
    <row r="1230" spans="9:13" x14ac:dyDescent="0.25">
      <c r="I1230" t="s">
        <v>268</v>
      </c>
      <c r="J1230" t="s">
        <v>2002</v>
      </c>
      <c r="L1230" t="s">
        <v>295</v>
      </c>
      <c r="M1230" t="s">
        <v>5340</v>
      </c>
    </row>
    <row r="1231" spans="9:13" x14ac:dyDescent="0.25">
      <c r="I1231" t="s">
        <v>332</v>
      </c>
      <c r="J1231" t="s">
        <v>3002</v>
      </c>
      <c r="L1231" t="s">
        <v>512</v>
      </c>
      <c r="M1231" t="s">
        <v>6424</v>
      </c>
    </row>
    <row r="1232" spans="9:13" x14ac:dyDescent="0.25">
      <c r="I1232" t="s">
        <v>268</v>
      </c>
      <c r="J1232" t="s">
        <v>3983</v>
      </c>
      <c r="L1232" t="s">
        <v>304</v>
      </c>
      <c r="M1232" t="s">
        <v>6027</v>
      </c>
    </row>
    <row r="1233" spans="9:13" x14ac:dyDescent="0.25">
      <c r="I1233" t="s">
        <v>2320</v>
      </c>
      <c r="J1233" t="s">
        <v>4593</v>
      </c>
      <c r="L1233" t="s">
        <v>487</v>
      </c>
      <c r="M1233" t="s">
        <v>5919</v>
      </c>
    </row>
    <row r="1234" spans="9:13" x14ac:dyDescent="0.25">
      <c r="I1234" t="s">
        <v>98</v>
      </c>
      <c r="J1234" t="s">
        <v>3640</v>
      </c>
      <c r="L1234" t="s">
        <v>41</v>
      </c>
      <c r="M1234" t="s">
        <v>5702</v>
      </c>
    </row>
    <row r="1235" spans="9:13" x14ac:dyDescent="0.25">
      <c r="I1235" t="s">
        <v>330</v>
      </c>
      <c r="J1235" t="s">
        <v>4425</v>
      </c>
      <c r="L1235" t="s">
        <v>328</v>
      </c>
      <c r="M1235" t="s">
        <v>6480</v>
      </c>
    </row>
    <row r="1236" spans="9:13" x14ac:dyDescent="0.25">
      <c r="I1236" t="s">
        <v>267</v>
      </c>
      <c r="J1236" t="s">
        <v>2078</v>
      </c>
      <c r="L1236" t="s">
        <v>41</v>
      </c>
      <c r="M1236" t="s">
        <v>5804</v>
      </c>
    </row>
    <row r="1237" spans="9:13" x14ac:dyDescent="0.25">
      <c r="I1237" t="s">
        <v>3102</v>
      </c>
      <c r="J1237" t="s">
        <v>3103</v>
      </c>
      <c r="L1237" t="s">
        <v>54</v>
      </c>
      <c r="M1237" t="s">
        <v>6222</v>
      </c>
    </row>
    <row r="1238" spans="9:13" x14ac:dyDescent="0.25">
      <c r="I1238" t="s">
        <v>7311</v>
      </c>
      <c r="J1238" t="s">
        <v>2882</v>
      </c>
      <c r="L1238" t="s">
        <v>487</v>
      </c>
      <c r="M1238" t="s">
        <v>6431</v>
      </c>
    </row>
    <row r="1239" spans="9:13" x14ac:dyDescent="0.25">
      <c r="I1239" t="s">
        <v>416</v>
      </c>
      <c r="J1239" t="s">
        <v>1883</v>
      </c>
      <c r="L1239" t="s">
        <v>268</v>
      </c>
      <c r="M1239" t="s">
        <v>6289</v>
      </c>
    </row>
    <row r="1240" spans="9:13" x14ac:dyDescent="0.25">
      <c r="I1240" t="s">
        <v>2431</v>
      </c>
      <c r="J1240" t="s">
        <v>2432</v>
      </c>
      <c r="L1240" t="s">
        <v>5345</v>
      </c>
      <c r="M1240" t="s">
        <v>6790</v>
      </c>
    </row>
    <row r="1241" spans="9:13" x14ac:dyDescent="0.25">
      <c r="I1241" t="s">
        <v>268</v>
      </c>
      <c r="J1241" t="s">
        <v>1712</v>
      </c>
      <c r="L1241" t="s">
        <v>41</v>
      </c>
      <c r="M1241" t="s">
        <v>5275</v>
      </c>
    </row>
    <row r="1242" spans="9:13" x14ac:dyDescent="0.25">
      <c r="I1242" t="s">
        <v>2011</v>
      </c>
      <c r="J1242" t="s">
        <v>2012</v>
      </c>
      <c r="L1242" t="s">
        <v>301</v>
      </c>
      <c r="M1242" t="s">
        <v>5053</v>
      </c>
    </row>
    <row r="1243" spans="9:13" x14ac:dyDescent="0.25">
      <c r="I1243" t="s">
        <v>606</v>
      </c>
      <c r="J1243" t="s">
        <v>2847</v>
      </c>
      <c r="L1243" t="s">
        <v>6028</v>
      </c>
      <c r="M1243" t="s">
        <v>6029</v>
      </c>
    </row>
    <row r="1244" spans="9:13" x14ac:dyDescent="0.25">
      <c r="I1244" t="s">
        <v>2406</v>
      </c>
      <c r="J1244" t="s">
        <v>2407</v>
      </c>
      <c r="L1244" t="s">
        <v>298</v>
      </c>
      <c r="M1244" t="s">
        <v>6661</v>
      </c>
    </row>
    <row r="1245" spans="9:13" x14ac:dyDescent="0.25">
      <c r="I1245" t="s">
        <v>268</v>
      </c>
      <c r="J1245" t="s">
        <v>3948</v>
      </c>
      <c r="L1245" t="s">
        <v>304</v>
      </c>
      <c r="M1245" t="s">
        <v>7031</v>
      </c>
    </row>
    <row r="1246" spans="9:13" x14ac:dyDescent="0.25">
      <c r="I1246" t="s">
        <v>304</v>
      </c>
      <c r="J1246" t="s">
        <v>1722</v>
      </c>
      <c r="L1246" t="s">
        <v>2667</v>
      </c>
      <c r="M1246" t="s">
        <v>4925</v>
      </c>
    </row>
    <row r="1247" spans="9:13" x14ac:dyDescent="0.25">
      <c r="I1247" t="s">
        <v>3350</v>
      </c>
      <c r="J1247" t="s">
        <v>4838</v>
      </c>
      <c r="L1247" t="s">
        <v>2163</v>
      </c>
      <c r="M1247" t="s">
        <v>6953</v>
      </c>
    </row>
    <row r="1248" spans="9:13" x14ac:dyDescent="0.25">
      <c r="I1248" t="s">
        <v>97</v>
      </c>
      <c r="J1248" t="s">
        <v>3475</v>
      </c>
      <c r="L1248" t="s">
        <v>420</v>
      </c>
      <c r="M1248" t="s">
        <v>6765</v>
      </c>
    </row>
    <row r="1249" spans="9:13" x14ac:dyDescent="0.25">
      <c r="I1249" t="s">
        <v>41</v>
      </c>
      <c r="J1249" t="s">
        <v>4604</v>
      </c>
      <c r="L1249" t="s">
        <v>268</v>
      </c>
      <c r="M1249" t="s">
        <v>7169</v>
      </c>
    </row>
    <row r="1250" spans="9:13" x14ac:dyDescent="0.25">
      <c r="I1250" t="s">
        <v>3774</v>
      </c>
      <c r="J1250" t="s">
        <v>3775</v>
      </c>
      <c r="L1250" t="s">
        <v>6574</v>
      </c>
      <c r="M1250" t="s">
        <v>6575</v>
      </c>
    </row>
    <row r="1251" spans="9:13" x14ac:dyDescent="0.25">
      <c r="I1251" t="s">
        <v>293</v>
      </c>
      <c r="J1251" t="s">
        <v>4284</v>
      </c>
      <c r="L1251" t="s">
        <v>304</v>
      </c>
      <c r="M1251" t="s">
        <v>5812</v>
      </c>
    </row>
    <row r="1252" spans="9:13" x14ac:dyDescent="0.25">
      <c r="I1252" t="s">
        <v>332</v>
      </c>
      <c r="J1252" t="s">
        <v>3406</v>
      </c>
      <c r="L1252" t="s">
        <v>512</v>
      </c>
      <c r="M1252" t="s">
        <v>6730</v>
      </c>
    </row>
    <row r="1253" spans="9:13" x14ac:dyDescent="0.25">
      <c r="I1253" t="s">
        <v>330</v>
      </c>
      <c r="J1253" t="s">
        <v>4712</v>
      </c>
      <c r="L1253" t="s">
        <v>268</v>
      </c>
      <c r="M1253" t="s">
        <v>6257</v>
      </c>
    </row>
    <row r="1254" spans="9:13" x14ac:dyDescent="0.25">
      <c r="I1254" t="s">
        <v>2169</v>
      </c>
      <c r="J1254" t="s">
        <v>3384</v>
      </c>
      <c r="L1254" t="s">
        <v>41</v>
      </c>
      <c r="M1254" t="s">
        <v>6801</v>
      </c>
    </row>
    <row r="1255" spans="9:13" x14ac:dyDescent="0.25">
      <c r="I1255" t="s">
        <v>97</v>
      </c>
      <c r="J1255" t="s">
        <v>2833</v>
      </c>
      <c r="L1255" t="s">
        <v>267</v>
      </c>
      <c r="M1255" t="s">
        <v>5484</v>
      </c>
    </row>
    <row r="1256" spans="9:13" x14ac:dyDescent="0.25">
      <c r="I1256" t="s">
        <v>267</v>
      </c>
      <c r="J1256" t="s">
        <v>2365</v>
      </c>
      <c r="L1256" t="s">
        <v>4879</v>
      </c>
      <c r="M1256" t="s">
        <v>4880</v>
      </c>
    </row>
    <row r="1257" spans="9:13" x14ac:dyDescent="0.25">
      <c r="I1257" t="s">
        <v>1961</v>
      </c>
      <c r="J1257" t="s">
        <v>2384</v>
      </c>
      <c r="L1257" t="s">
        <v>487</v>
      </c>
      <c r="M1257" t="s">
        <v>6378</v>
      </c>
    </row>
    <row r="1258" spans="9:13" x14ac:dyDescent="0.25">
      <c r="I1258" t="s">
        <v>1776</v>
      </c>
      <c r="J1258" t="s">
        <v>1777</v>
      </c>
      <c r="L1258" t="s">
        <v>268</v>
      </c>
      <c r="M1258" t="s">
        <v>5502</v>
      </c>
    </row>
    <row r="1259" spans="9:13" x14ac:dyDescent="0.25">
      <c r="I1259" t="s">
        <v>416</v>
      </c>
      <c r="J1259" t="s">
        <v>4378</v>
      </c>
      <c r="L1259" t="s">
        <v>304</v>
      </c>
      <c r="M1259" t="s">
        <v>6567</v>
      </c>
    </row>
    <row r="1260" spans="9:13" x14ac:dyDescent="0.25">
      <c r="I1260" t="s">
        <v>375</v>
      </c>
      <c r="J1260" t="s">
        <v>2272</v>
      </c>
      <c r="L1260" t="s">
        <v>268</v>
      </c>
      <c r="M1260" t="s">
        <v>6170</v>
      </c>
    </row>
    <row r="1261" spans="9:13" x14ac:dyDescent="0.25">
      <c r="I1261" t="s">
        <v>268</v>
      </c>
      <c r="J1261" t="s">
        <v>1851</v>
      </c>
      <c r="L1261" t="s">
        <v>2243</v>
      </c>
      <c r="M1261" t="s">
        <v>6917</v>
      </c>
    </row>
    <row r="1262" spans="9:13" x14ac:dyDescent="0.25">
      <c r="I1262" t="s">
        <v>304</v>
      </c>
      <c r="J1262" t="s">
        <v>4212</v>
      </c>
      <c r="L1262" t="s">
        <v>4892</v>
      </c>
      <c r="M1262" t="s">
        <v>4893</v>
      </c>
    </row>
    <row r="1263" spans="9:13" x14ac:dyDescent="0.25">
      <c r="I1263" t="s">
        <v>1878</v>
      </c>
      <c r="J1263" t="s">
        <v>4210</v>
      </c>
      <c r="L1263" t="s">
        <v>6246</v>
      </c>
      <c r="M1263" t="s">
        <v>6247</v>
      </c>
    </row>
    <row r="1264" spans="9:13" x14ac:dyDescent="0.25">
      <c r="I1264" t="s">
        <v>268</v>
      </c>
      <c r="J1264" t="s">
        <v>2910</v>
      </c>
      <c r="L1264" t="s">
        <v>268</v>
      </c>
      <c r="M1264" t="s">
        <v>5886</v>
      </c>
    </row>
    <row r="1265" spans="9:13" x14ac:dyDescent="0.25">
      <c r="I1265" t="s">
        <v>493</v>
      </c>
      <c r="J1265" t="s">
        <v>4127</v>
      </c>
      <c r="L1265" t="s">
        <v>512</v>
      </c>
      <c r="M1265" t="s">
        <v>6505</v>
      </c>
    </row>
    <row r="1266" spans="9:13" x14ac:dyDescent="0.25">
      <c r="I1266" t="s">
        <v>4792</v>
      </c>
      <c r="J1266" t="s">
        <v>4793</v>
      </c>
      <c r="L1266" t="s">
        <v>2270</v>
      </c>
      <c r="M1266" t="s">
        <v>5752</v>
      </c>
    </row>
    <row r="1267" spans="9:13" x14ac:dyDescent="0.25">
      <c r="I1267" t="s">
        <v>268</v>
      </c>
      <c r="J1267" t="s">
        <v>3286</v>
      </c>
      <c r="L1267" t="s">
        <v>5689</v>
      </c>
      <c r="M1267" t="s">
        <v>6924</v>
      </c>
    </row>
    <row r="1268" spans="9:13" x14ac:dyDescent="0.25">
      <c r="I1268" t="s">
        <v>1691</v>
      </c>
      <c r="J1268" t="s">
        <v>1692</v>
      </c>
      <c r="L1268" t="s">
        <v>268</v>
      </c>
      <c r="M1268" t="s">
        <v>6646</v>
      </c>
    </row>
    <row r="1269" spans="9:13" x14ac:dyDescent="0.25">
      <c r="I1269" t="s">
        <v>335</v>
      </c>
      <c r="J1269" t="s">
        <v>2907</v>
      </c>
      <c r="L1269" t="s">
        <v>5697</v>
      </c>
      <c r="M1269" t="s">
        <v>5698</v>
      </c>
    </row>
    <row r="1270" spans="9:13" x14ac:dyDescent="0.25">
      <c r="I1270" t="s">
        <v>2243</v>
      </c>
      <c r="J1270" t="s">
        <v>2244</v>
      </c>
      <c r="L1270" t="s">
        <v>5689</v>
      </c>
      <c r="M1270" t="s">
        <v>6680</v>
      </c>
    </row>
    <row r="1271" spans="9:13" x14ac:dyDescent="0.25">
      <c r="I1271" t="s">
        <v>606</v>
      </c>
      <c r="J1271" t="s">
        <v>2363</v>
      </c>
      <c r="L1271" t="s">
        <v>5068</v>
      </c>
      <c r="M1271" t="s">
        <v>5069</v>
      </c>
    </row>
    <row r="1272" spans="9:13" x14ac:dyDescent="0.25">
      <c r="I1272" t="s">
        <v>50</v>
      </c>
      <c r="J1272" t="s">
        <v>3521</v>
      </c>
      <c r="L1272" t="s">
        <v>487</v>
      </c>
      <c r="M1272" t="s">
        <v>7095</v>
      </c>
    </row>
    <row r="1273" spans="9:13" x14ac:dyDescent="0.25">
      <c r="I1273" t="s">
        <v>4542</v>
      </c>
      <c r="J1273" t="s">
        <v>4543</v>
      </c>
      <c r="L1273" t="s">
        <v>490</v>
      </c>
      <c r="M1273" t="s">
        <v>6538</v>
      </c>
    </row>
    <row r="1274" spans="9:13" x14ac:dyDescent="0.25">
      <c r="I1274" t="s">
        <v>416</v>
      </c>
      <c r="J1274" t="s">
        <v>2881</v>
      </c>
      <c r="L1274" t="s">
        <v>478</v>
      </c>
      <c r="M1274" t="s">
        <v>6213</v>
      </c>
    </row>
    <row r="1275" spans="9:13" x14ac:dyDescent="0.25">
      <c r="I1275" t="s">
        <v>3421</v>
      </c>
      <c r="J1275" t="s">
        <v>3422</v>
      </c>
      <c r="L1275" t="s">
        <v>489</v>
      </c>
      <c r="M1275" t="s">
        <v>5141</v>
      </c>
    </row>
    <row r="1276" spans="9:13" x14ac:dyDescent="0.25">
      <c r="I1276" t="s">
        <v>330</v>
      </c>
      <c r="J1276" t="s">
        <v>2504</v>
      </c>
      <c r="L1276" t="s">
        <v>490</v>
      </c>
      <c r="M1276" t="s">
        <v>6693</v>
      </c>
    </row>
    <row r="1277" spans="9:13" x14ac:dyDescent="0.25">
      <c r="I1277" t="s">
        <v>416</v>
      </c>
      <c r="J1277" t="s">
        <v>4611</v>
      </c>
      <c r="L1277" t="s">
        <v>304</v>
      </c>
      <c r="M1277" t="s">
        <v>6758</v>
      </c>
    </row>
    <row r="1278" spans="9:13" x14ac:dyDescent="0.25">
      <c r="I1278" t="s">
        <v>416</v>
      </c>
      <c r="J1278" t="s">
        <v>4452</v>
      </c>
      <c r="L1278" t="s">
        <v>5689</v>
      </c>
      <c r="M1278" t="s">
        <v>6314</v>
      </c>
    </row>
    <row r="1279" spans="9:13" x14ac:dyDescent="0.25">
      <c r="I1279" t="s">
        <v>268</v>
      </c>
      <c r="J1279" t="s">
        <v>3745</v>
      </c>
      <c r="L1279" t="s">
        <v>295</v>
      </c>
      <c r="M1279" t="s">
        <v>5211</v>
      </c>
    </row>
    <row r="1280" spans="9:13" x14ac:dyDescent="0.25">
      <c r="I1280" t="s">
        <v>4856</v>
      </c>
      <c r="J1280" t="s">
        <v>4857</v>
      </c>
      <c r="L1280" t="s">
        <v>2163</v>
      </c>
      <c r="M1280" t="s">
        <v>5542</v>
      </c>
    </row>
    <row r="1281" spans="9:13" x14ac:dyDescent="0.25">
      <c r="I1281" t="s">
        <v>268</v>
      </c>
      <c r="J1281" t="s">
        <v>4825</v>
      </c>
      <c r="L1281" t="s">
        <v>7195</v>
      </c>
      <c r="M1281" t="s">
        <v>5913</v>
      </c>
    </row>
    <row r="1282" spans="9:13" x14ac:dyDescent="0.25">
      <c r="I1282" t="s">
        <v>3022</v>
      </c>
      <c r="J1282" t="s">
        <v>3023</v>
      </c>
      <c r="L1282" t="s">
        <v>304</v>
      </c>
      <c r="M1282" t="s">
        <v>5278</v>
      </c>
    </row>
    <row r="1283" spans="9:13" x14ac:dyDescent="0.25">
      <c r="I1283" t="s">
        <v>416</v>
      </c>
      <c r="J1283" t="s">
        <v>3314</v>
      </c>
      <c r="L1283" t="s">
        <v>6987</v>
      </c>
      <c r="M1283" t="s">
        <v>6988</v>
      </c>
    </row>
    <row r="1284" spans="9:13" x14ac:dyDescent="0.25">
      <c r="I1284" t="s">
        <v>2924</v>
      </c>
      <c r="J1284" t="s">
        <v>2925</v>
      </c>
      <c r="L1284" t="s">
        <v>420</v>
      </c>
      <c r="M1284" t="s">
        <v>6631</v>
      </c>
    </row>
    <row r="1285" spans="9:13" x14ac:dyDescent="0.25">
      <c r="I1285" t="s">
        <v>1837</v>
      </c>
      <c r="J1285" t="s">
        <v>3907</v>
      </c>
      <c r="L1285" t="s">
        <v>268</v>
      </c>
      <c r="M1285" t="s">
        <v>7053</v>
      </c>
    </row>
    <row r="1286" spans="9:13" x14ac:dyDescent="0.25">
      <c r="I1286" t="s">
        <v>357</v>
      </c>
      <c r="J1286" t="s">
        <v>1960</v>
      </c>
      <c r="L1286" t="s">
        <v>293</v>
      </c>
      <c r="M1286" t="s">
        <v>6138</v>
      </c>
    </row>
    <row r="1287" spans="9:13" x14ac:dyDescent="0.25">
      <c r="I1287" t="s">
        <v>268</v>
      </c>
      <c r="J1287" t="s">
        <v>4658</v>
      </c>
      <c r="L1287" t="s">
        <v>420</v>
      </c>
      <c r="M1287" t="s">
        <v>6577</v>
      </c>
    </row>
    <row r="1288" spans="9:13" x14ac:dyDescent="0.25">
      <c r="I1288" t="s">
        <v>1788</v>
      </c>
      <c r="J1288" t="s">
        <v>3801</v>
      </c>
      <c r="L1288" t="s">
        <v>144</v>
      </c>
      <c r="M1288" t="s">
        <v>5284</v>
      </c>
    </row>
    <row r="1289" spans="9:13" x14ac:dyDescent="0.25">
      <c r="I1289" t="s">
        <v>2243</v>
      </c>
      <c r="J1289" t="s">
        <v>2551</v>
      </c>
      <c r="L1289" t="s">
        <v>1</v>
      </c>
      <c r="M1289" t="s">
        <v>6091</v>
      </c>
    </row>
    <row r="1290" spans="9:13" x14ac:dyDescent="0.25">
      <c r="I1290" t="s">
        <v>291</v>
      </c>
      <c r="J1290" t="s">
        <v>3334</v>
      </c>
      <c r="L1290" t="s">
        <v>487</v>
      </c>
      <c r="M1290" t="s">
        <v>7032</v>
      </c>
    </row>
    <row r="1291" spans="9:13" x14ac:dyDescent="0.25">
      <c r="I1291" t="s">
        <v>268</v>
      </c>
      <c r="J1291" t="s">
        <v>4673</v>
      </c>
      <c r="L1291" t="s">
        <v>328</v>
      </c>
      <c r="M1291" t="s">
        <v>4948</v>
      </c>
    </row>
    <row r="1292" spans="9:13" x14ac:dyDescent="0.25">
      <c r="I1292" t="s">
        <v>1849</v>
      </c>
      <c r="J1292" t="s">
        <v>4268</v>
      </c>
      <c r="L1292" t="s">
        <v>304</v>
      </c>
      <c r="M1292" t="s">
        <v>6799</v>
      </c>
    </row>
    <row r="1293" spans="9:13" x14ac:dyDescent="0.25">
      <c r="I1293" t="s">
        <v>424</v>
      </c>
      <c r="J1293" t="s">
        <v>3641</v>
      </c>
      <c r="L1293" t="s">
        <v>487</v>
      </c>
      <c r="M1293" t="s">
        <v>6703</v>
      </c>
    </row>
    <row r="1294" spans="9:13" x14ac:dyDescent="0.25">
      <c r="I1294" t="s">
        <v>1949</v>
      </c>
      <c r="J1294" t="s">
        <v>4206</v>
      </c>
      <c r="L1294" t="s">
        <v>422</v>
      </c>
      <c r="M1294" t="s">
        <v>6525</v>
      </c>
    </row>
    <row r="1295" spans="9:13" x14ac:dyDescent="0.25">
      <c r="I1295" t="s">
        <v>2254</v>
      </c>
      <c r="J1295" t="s">
        <v>2255</v>
      </c>
      <c r="L1295" t="s">
        <v>328</v>
      </c>
      <c r="M1295" t="s">
        <v>6977</v>
      </c>
    </row>
    <row r="1296" spans="9:13" x14ac:dyDescent="0.25">
      <c r="I1296" t="s">
        <v>1936</v>
      </c>
      <c r="J1296" t="s">
        <v>1937</v>
      </c>
      <c r="L1296" t="s">
        <v>268</v>
      </c>
      <c r="M1296" t="s">
        <v>6201</v>
      </c>
    </row>
    <row r="1297" spans="9:13" x14ac:dyDescent="0.25">
      <c r="I1297" t="s">
        <v>606</v>
      </c>
      <c r="J1297" t="s">
        <v>3707</v>
      </c>
      <c r="L1297" t="s">
        <v>487</v>
      </c>
      <c r="M1297" t="s">
        <v>6162</v>
      </c>
    </row>
    <row r="1298" spans="9:13" x14ac:dyDescent="0.25">
      <c r="I1298" t="s">
        <v>301</v>
      </c>
      <c r="J1298" t="s">
        <v>2229</v>
      </c>
      <c r="L1298" t="s">
        <v>5719</v>
      </c>
      <c r="M1298" t="s">
        <v>5720</v>
      </c>
    </row>
    <row r="1299" spans="9:13" x14ac:dyDescent="0.25">
      <c r="I1299" t="s">
        <v>19</v>
      </c>
      <c r="J1299" t="s">
        <v>4816</v>
      </c>
      <c r="L1299" t="s">
        <v>41</v>
      </c>
      <c r="M1299" t="s">
        <v>5430</v>
      </c>
    </row>
    <row r="1300" spans="9:13" x14ac:dyDescent="0.25">
      <c r="I1300" t="s">
        <v>3057</v>
      </c>
      <c r="J1300" t="s">
        <v>3058</v>
      </c>
      <c r="L1300" t="s">
        <v>6149</v>
      </c>
      <c r="M1300" t="s">
        <v>6150</v>
      </c>
    </row>
    <row r="1301" spans="9:13" x14ac:dyDescent="0.25">
      <c r="I1301" t="s">
        <v>3815</v>
      </c>
      <c r="J1301" t="s">
        <v>3816</v>
      </c>
      <c r="L1301" t="s">
        <v>6635</v>
      </c>
      <c r="M1301" t="s">
        <v>6636</v>
      </c>
    </row>
    <row r="1302" spans="9:13" x14ac:dyDescent="0.25">
      <c r="I1302" t="s">
        <v>375</v>
      </c>
      <c r="J1302" t="s">
        <v>3906</v>
      </c>
      <c r="L1302" t="s">
        <v>293</v>
      </c>
      <c r="M1302" t="s">
        <v>6351</v>
      </c>
    </row>
    <row r="1303" spans="9:13" x14ac:dyDescent="0.25">
      <c r="I1303" t="s">
        <v>67</v>
      </c>
      <c r="J1303" t="s">
        <v>2757</v>
      </c>
      <c r="L1303" t="s">
        <v>144</v>
      </c>
      <c r="M1303" t="s">
        <v>7049</v>
      </c>
    </row>
    <row r="1304" spans="9:13" x14ac:dyDescent="0.25">
      <c r="I1304" t="s">
        <v>98</v>
      </c>
      <c r="J1304" t="s">
        <v>2095</v>
      </c>
      <c r="L1304" t="s">
        <v>1988</v>
      </c>
      <c r="M1304" t="s">
        <v>5592</v>
      </c>
    </row>
    <row r="1305" spans="9:13" x14ac:dyDescent="0.25">
      <c r="I1305" t="s">
        <v>3934</v>
      </c>
      <c r="J1305" t="s">
        <v>3957</v>
      </c>
      <c r="L1305" t="s">
        <v>2377</v>
      </c>
      <c r="M1305" t="s">
        <v>5229</v>
      </c>
    </row>
    <row r="1306" spans="9:13" x14ac:dyDescent="0.25">
      <c r="I1306" t="s">
        <v>17</v>
      </c>
      <c r="J1306" t="s">
        <v>4762</v>
      </c>
      <c r="L1306" t="s">
        <v>357</v>
      </c>
      <c r="M1306" t="s">
        <v>5247</v>
      </c>
    </row>
    <row r="1307" spans="9:13" x14ac:dyDescent="0.25">
      <c r="I1307" t="s">
        <v>380</v>
      </c>
      <c r="J1307" t="s">
        <v>4276</v>
      </c>
      <c r="L1307" t="s">
        <v>304</v>
      </c>
      <c r="M1307" t="s">
        <v>7122</v>
      </c>
    </row>
    <row r="1308" spans="9:13" x14ac:dyDescent="0.25">
      <c r="I1308" t="s">
        <v>2320</v>
      </c>
      <c r="J1308" t="s">
        <v>2321</v>
      </c>
      <c r="L1308" t="s">
        <v>304</v>
      </c>
      <c r="M1308" t="s">
        <v>6409</v>
      </c>
    </row>
    <row r="1309" spans="9:13" x14ac:dyDescent="0.25">
      <c r="I1309" t="s">
        <v>416</v>
      </c>
      <c r="J1309" t="s">
        <v>4354</v>
      </c>
      <c r="L1309" t="s">
        <v>747</v>
      </c>
      <c r="M1309" t="s">
        <v>5655</v>
      </c>
    </row>
    <row r="1310" spans="9:13" x14ac:dyDescent="0.25">
      <c r="I1310" t="s">
        <v>2004</v>
      </c>
      <c r="J1310" t="s">
        <v>2005</v>
      </c>
      <c r="L1310" t="s">
        <v>268</v>
      </c>
      <c r="M1310" t="s">
        <v>6763</v>
      </c>
    </row>
    <row r="1311" spans="9:13" x14ac:dyDescent="0.25">
      <c r="I1311" t="s">
        <v>2497</v>
      </c>
      <c r="J1311" t="s">
        <v>2498</v>
      </c>
      <c r="L1311" t="s">
        <v>512</v>
      </c>
      <c r="M1311" t="s">
        <v>7188</v>
      </c>
    </row>
    <row r="1312" spans="9:13" x14ac:dyDescent="0.25">
      <c r="I1312" t="s">
        <v>50</v>
      </c>
      <c r="J1312" t="s">
        <v>3928</v>
      </c>
      <c r="L1312" t="s">
        <v>304</v>
      </c>
      <c r="M1312" t="s">
        <v>6485</v>
      </c>
    </row>
    <row r="1313" spans="9:13" x14ac:dyDescent="0.25">
      <c r="I1313" t="s">
        <v>2243</v>
      </c>
      <c r="J1313" t="s">
        <v>3177</v>
      </c>
      <c r="L1313" t="s">
        <v>487</v>
      </c>
      <c r="M1313" t="s">
        <v>7209</v>
      </c>
    </row>
    <row r="1314" spans="9:13" x14ac:dyDescent="0.25">
      <c r="I1314" t="s">
        <v>427</v>
      </c>
      <c r="J1314" t="s">
        <v>3902</v>
      </c>
      <c r="L1314" t="s">
        <v>332</v>
      </c>
      <c r="M1314" t="s">
        <v>5997</v>
      </c>
    </row>
    <row r="1315" spans="9:13" x14ac:dyDescent="0.25">
      <c r="I1315" t="s">
        <v>416</v>
      </c>
      <c r="J1315" t="s">
        <v>4569</v>
      </c>
      <c r="L1315" t="s">
        <v>5879</v>
      </c>
      <c r="M1315" t="s">
        <v>5880</v>
      </c>
    </row>
    <row r="1316" spans="9:13" x14ac:dyDescent="0.25">
      <c r="I1316" t="s">
        <v>267</v>
      </c>
      <c r="J1316" t="s">
        <v>4405</v>
      </c>
      <c r="L1316" t="s">
        <v>332</v>
      </c>
      <c r="M1316" t="s">
        <v>5019</v>
      </c>
    </row>
    <row r="1317" spans="9:13" x14ac:dyDescent="0.25">
      <c r="I1317" t="s">
        <v>268</v>
      </c>
      <c r="J1317" t="s">
        <v>2463</v>
      </c>
      <c r="L1317" t="s">
        <v>304</v>
      </c>
      <c r="M1317" t="s">
        <v>7016</v>
      </c>
    </row>
    <row r="1318" spans="9:13" x14ac:dyDescent="0.25">
      <c r="I1318" t="s">
        <v>365</v>
      </c>
      <c r="J1318" t="s">
        <v>4142</v>
      </c>
      <c r="L1318" t="s">
        <v>487</v>
      </c>
      <c r="M1318" t="s">
        <v>5311</v>
      </c>
    </row>
    <row r="1319" spans="9:13" x14ac:dyDescent="0.25">
      <c r="I1319" t="s">
        <v>3447</v>
      </c>
      <c r="J1319" t="s">
        <v>3448</v>
      </c>
      <c r="L1319" t="s">
        <v>5967</v>
      </c>
      <c r="M1319" t="s">
        <v>5968</v>
      </c>
    </row>
    <row r="1320" spans="9:13" x14ac:dyDescent="0.25">
      <c r="I1320" t="s">
        <v>52</v>
      </c>
      <c r="J1320" t="s">
        <v>1800</v>
      </c>
      <c r="L1320" t="s">
        <v>603</v>
      </c>
      <c r="M1320" t="s">
        <v>6846</v>
      </c>
    </row>
    <row r="1321" spans="9:13" x14ac:dyDescent="0.25">
      <c r="I1321" t="s">
        <v>416</v>
      </c>
      <c r="J1321" t="s">
        <v>3250</v>
      </c>
      <c r="L1321" t="s">
        <v>510</v>
      </c>
      <c r="M1321" t="s">
        <v>5493</v>
      </c>
    </row>
    <row r="1322" spans="9:13" x14ac:dyDescent="0.25">
      <c r="I1322" t="s">
        <v>427</v>
      </c>
      <c r="J1322" t="s">
        <v>2397</v>
      </c>
      <c r="L1322" t="s">
        <v>304</v>
      </c>
      <c r="M1322" t="s">
        <v>6155</v>
      </c>
    </row>
    <row r="1323" spans="9:13" x14ac:dyDescent="0.25">
      <c r="I1323" t="s">
        <v>102</v>
      </c>
      <c r="J1323" t="s">
        <v>3654</v>
      </c>
      <c r="L1323" t="s">
        <v>304</v>
      </c>
      <c r="M1323" t="s">
        <v>5942</v>
      </c>
    </row>
    <row r="1324" spans="9:13" x14ac:dyDescent="0.25">
      <c r="I1324" t="s">
        <v>2325</v>
      </c>
      <c r="J1324" t="s">
        <v>2326</v>
      </c>
      <c r="L1324" t="s">
        <v>487</v>
      </c>
      <c r="M1324" t="s">
        <v>5935</v>
      </c>
    </row>
    <row r="1325" spans="9:13" x14ac:dyDescent="0.25">
      <c r="I1325" t="s">
        <v>268</v>
      </c>
      <c r="J1325" t="s">
        <v>3161</v>
      </c>
      <c r="L1325" t="s">
        <v>420</v>
      </c>
      <c r="M1325" t="s">
        <v>5918</v>
      </c>
    </row>
    <row r="1326" spans="9:13" x14ac:dyDescent="0.25">
      <c r="I1326" t="s">
        <v>493</v>
      </c>
      <c r="J1326" t="s">
        <v>3280</v>
      </c>
      <c r="L1326" t="s">
        <v>304</v>
      </c>
      <c r="M1326" t="s">
        <v>5936</v>
      </c>
    </row>
    <row r="1327" spans="9:13" x14ac:dyDescent="0.25">
      <c r="I1327" t="s">
        <v>98</v>
      </c>
      <c r="J1327" t="s">
        <v>3527</v>
      </c>
      <c r="L1327" t="s">
        <v>765</v>
      </c>
      <c r="M1327" t="s">
        <v>6918</v>
      </c>
    </row>
    <row r="1328" spans="9:13" x14ac:dyDescent="0.25">
      <c r="I1328" t="s">
        <v>268</v>
      </c>
      <c r="J1328" t="s">
        <v>1729</v>
      </c>
      <c r="L1328" t="s">
        <v>5476</v>
      </c>
      <c r="M1328" t="s">
        <v>5477</v>
      </c>
    </row>
    <row r="1329" spans="9:13" x14ac:dyDescent="0.25">
      <c r="I1329" t="s">
        <v>268</v>
      </c>
      <c r="J1329" t="s">
        <v>3216</v>
      </c>
      <c r="L1329" t="s">
        <v>4879</v>
      </c>
      <c r="M1329" t="s">
        <v>5560</v>
      </c>
    </row>
    <row r="1330" spans="9:13" x14ac:dyDescent="0.25">
      <c r="I1330" t="s">
        <v>1866</v>
      </c>
      <c r="J1330" t="s">
        <v>3836</v>
      </c>
      <c r="L1330" t="s">
        <v>545</v>
      </c>
      <c r="M1330" t="s">
        <v>5717</v>
      </c>
    </row>
    <row r="1331" spans="9:13" x14ac:dyDescent="0.25">
      <c r="I1331" t="s">
        <v>2905</v>
      </c>
      <c r="J1331" t="s">
        <v>2906</v>
      </c>
      <c r="L1331" t="s">
        <v>326</v>
      </c>
      <c r="M1331" t="s">
        <v>5788</v>
      </c>
    </row>
    <row r="1332" spans="9:13" x14ac:dyDescent="0.25">
      <c r="I1332" t="s">
        <v>416</v>
      </c>
      <c r="J1332" t="s">
        <v>3780</v>
      </c>
      <c r="L1332" t="s">
        <v>357</v>
      </c>
      <c r="M1332" t="s">
        <v>6903</v>
      </c>
    </row>
    <row r="1333" spans="9:13" x14ac:dyDescent="0.25">
      <c r="I1333" t="s">
        <v>2655</v>
      </c>
      <c r="J1333" t="s">
        <v>2656</v>
      </c>
      <c r="L1333" t="s">
        <v>41</v>
      </c>
      <c r="M1333" t="s">
        <v>5315</v>
      </c>
    </row>
    <row r="1334" spans="9:13" x14ac:dyDescent="0.25">
      <c r="I1334" t="s">
        <v>268</v>
      </c>
      <c r="J1334" t="s">
        <v>3637</v>
      </c>
      <c r="L1334" t="s">
        <v>768</v>
      </c>
      <c r="M1334" t="s">
        <v>7096</v>
      </c>
    </row>
    <row r="1335" spans="9:13" x14ac:dyDescent="0.25">
      <c r="I1335" t="s">
        <v>293</v>
      </c>
      <c r="J1335" t="s">
        <v>1798</v>
      </c>
      <c r="L1335" t="s">
        <v>510</v>
      </c>
      <c r="M1335" t="s">
        <v>4872</v>
      </c>
    </row>
    <row r="1336" spans="9:13" x14ac:dyDescent="0.25">
      <c r="I1336" t="s">
        <v>304</v>
      </c>
      <c r="J1336" t="s">
        <v>2510</v>
      </c>
      <c r="L1336" t="s">
        <v>1925</v>
      </c>
      <c r="M1336" t="s">
        <v>7076</v>
      </c>
    </row>
    <row r="1337" spans="9:13" x14ac:dyDescent="0.25">
      <c r="I1337" t="s">
        <v>42</v>
      </c>
      <c r="J1337" t="s">
        <v>3585</v>
      </c>
      <c r="L1337" t="s">
        <v>603</v>
      </c>
      <c r="M1337" t="s">
        <v>6205</v>
      </c>
    </row>
    <row r="1338" spans="9:13" x14ac:dyDescent="0.25">
      <c r="I1338" t="s">
        <v>42</v>
      </c>
      <c r="J1338" t="s">
        <v>4795</v>
      </c>
      <c r="L1338" t="s">
        <v>5866</v>
      </c>
      <c r="M1338" t="s">
        <v>5867</v>
      </c>
    </row>
    <row r="1339" spans="9:13" x14ac:dyDescent="0.25">
      <c r="I1339" t="s">
        <v>427</v>
      </c>
      <c r="J1339" t="s">
        <v>7240</v>
      </c>
      <c r="L1339" t="s">
        <v>326</v>
      </c>
      <c r="M1339" t="s">
        <v>6217</v>
      </c>
    </row>
    <row r="1340" spans="9:13" x14ac:dyDescent="0.25">
      <c r="I1340" t="s">
        <v>427</v>
      </c>
      <c r="J1340" t="s">
        <v>4764</v>
      </c>
      <c r="L1340" t="s">
        <v>4931</v>
      </c>
      <c r="M1340" t="s">
        <v>4932</v>
      </c>
    </row>
    <row r="1341" spans="9:13" x14ac:dyDescent="0.25">
      <c r="I1341" t="s">
        <v>42</v>
      </c>
      <c r="J1341" t="s">
        <v>3769</v>
      </c>
      <c r="L1341" t="s">
        <v>420</v>
      </c>
      <c r="M1341" t="s">
        <v>5851</v>
      </c>
    </row>
    <row r="1342" spans="9:13" x14ac:dyDescent="0.25">
      <c r="I1342" t="s">
        <v>4841</v>
      </c>
      <c r="J1342" t="s">
        <v>4842</v>
      </c>
      <c r="L1342" t="s">
        <v>5798</v>
      </c>
      <c r="M1342" t="s">
        <v>6124</v>
      </c>
    </row>
    <row r="1343" spans="9:13" x14ac:dyDescent="0.25">
      <c r="I1343" t="s">
        <v>42</v>
      </c>
      <c r="J1343" t="s">
        <v>2290</v>
      </c>
      <c r="L1343" t="s">
        <v>6650</v>
      </c>
      <c r="M1343" t="s">
        <v>6651</v>
      </c>
    </row>
    <row r="1344" spans="9:13" x14ac:dyDescent="0.25">
      <c r="I1344" t="s">
        <v>97</v>
      </c>
      <c r="J1344" t="s">
        <v>2067</v>
      </c>
      <c r="L1344" t="s">
        <v>1710</v>
      </c>
      <c r="M1344" t="s">
        <v>5525</v>
      </c>
    </row>
    <row r="1345" spans="9:13" x14ac:dyDescent="0.25">
      <c r="I1345" t="s">
        <v>3022</v>
      </c>
      <c r="J1345" t="s">
        <v>4713</v>
      </c>
      <c r="L1345" t="s">
        <v>5190</v>
      </c>
      <c r="M1345" t="s">
        <v>5191</v>
      </c>
    </row>
    <row r="1346" spans="9:13" x14ac:dyDescent="0.25">
      <c r="I1346" t="s">
        <v>4192</v>
      </c>
      <c r="J1346" t="s">
        <v>4193</v>
      </c>
      <c r="L1346" t="s">
        <v>487</v>
      </c>
      <c r="M1346" t="s">
        <v>5585</v>
      </c>
    </row>
    <row r="1347" spans="9:13" x14ac:dyDescent="0.25">
      <c r="I1347" t="s">
        <v>41</v>
      </c>
      <c r="J1347" t="s">
        <v>2766</v>
      </c>
      <c r="L1347" t="s">
        <v>4922</v>
      </c>
      <c r="M1347" t="s">
        <v>5908</v>
      </c>
    </row>
    <row r="1348" spans="9:13" x14ac:dyDescent="0.25">
      <c r="I1348" t="s">
        <v>330</v>
      </c>
      <c r="J1348" t="s">
        <v>4178</v>
      </c>
      <c r="L1348" t="s">
        <v>5498</v>
      </c>
      <c r="M1348" t="s">
        <v>5499</v>
      </c>
    </row>
    <row r="1349" spans="9:13" x14ac:dyDescent="0.25">
      <c r="I1349" t="s">
        <v>4490</v>
      </c>
      <c r="J1349" t="s">
        <v>4491</v>
      </c>
      <c r="L1349" t="s">
        <v>304</v>
      </c>
      <c r="M1349" t="s">
        <v>5177</v>
      </c>
    </row>
    <row r="1350" spans="9:13" x14ac:dyDescent="0.25">
      <c r="I1350" t="s">
        <v>2104</v>
      </c>
      <c r="J1350" t="s">
        <v>2105</v>
      </c>
      <c r="L1350" t="s">
        <v>6105</v>
      </c>
      <c r="M1350" t="s">
        <v>6199</v>
      </c>
    </row>
    <row r="1351" spans="9:13" x14ac:dyDescent="0.25">
      <c r="I1351" t="s">
        <v>67</v>
      </c>
      <c r="J1351" t="s">
        <v>3790</v>
      </c>
      <c r="L1351" t="s">
        <v>414</v>
      </c>
      <c r="M1351" t="s">
        <v>6678</v>
      </c>
    </row>
    <row r="1352" spans="9:13" x14ac:dyDescent="0.25">
      <c r="I1352" t="s">
        <v>416</v>
      </c>
      <c r="J1352" t="s">
        <v>7235</v>
      </c>
      <c r="L1352" t="s">
        <v>332</v>
      </c>
      <c r="M1352" t="s">
        <v>7001</v>
      </c>
    </row>
    <row r="1353" spans="9:13" x14ac:dyDescent="0.25">
      <c r="I1353" t="s">
        <v>2169</v>
      </c>
      <c r="J1353" t="s">
        <v>3061</v>
      </c>
      <c r="L1353" t="s">
        <v>268</v>
      </c>
      <c r="M1353" t="s">
        <v>4969</v>
      </c>
    </row>
    <row r="1354" spans="9:13" x14ac:dyDescent="0.25">
      <c r="I1354" t="s">
        <v>3209</v>
      </c>
      <c r="J1354" t="s">
        <v>3210</v>
      </c>
      <c r="L1354" t="s">
        <v>422</v>
      </c>
      <c r="M1354" t="s">
        <v>6221</v>
      </c>
    </row>
    <row r="1355" spans="9:13" x14ac:dyDescent="0.25">
      <c r="I1355" t="s">
        <v>3272</v>
      </c>
      <c r="J1355" t="s">
        <v>3273</v>
      </c>
      <c r="L1355" t="s">
        <v>40</v>
      </c>
      <c r="M1355" t="s">
        <v>4955</v>
      </c>
    </row>
    <row r="1356" spans="9:13" x14ac:dyDescent="0.25">
      <c r="I1356" t="s">
        <v>3456</v>
      </c>
      <c r="J1356" t="s">
        <v>3457</v>
      </c>
      <c r="L1356" t="s">
        <v>144</v>
      </c>
      <c r="M1356" t="s">
        <v>5501</v>
      </c>
    </row>
    <row r="1357" spans="9:13" x14ac:dyDescent="0.25">
      <c r="I1357" t="s">
        <v>2549</v>
      </c>
      <c r="J1357" t="s">
        <v>3397</v>
      </c>
      <c r="L1357" t="s">
        <v>268</v>
      </c>
      <c r="M1357" t="s">
        <v>5047</v>
      </c>
    </row>
    <row r="1358" spans="9:13" x14ac:dyDescent="0.25">
      <c r="I1358" t="s">
        <v>585</v>
      </c>
      <c r="J1358" t="s">
        <v>2466</v>
      </c>
      <c r="L1358" t="s">
        <v>414</v>
      </c>
      <c r="M1358" t="s">
        <v>6392</v>
      </c>
    </row>
    <row r="1359" spans="9:13" x14ac:dyDescent="0.25">
      <c r="I1359" t="s">
        <v>3554</v>
      </c>
      <c r="J1359" t="s">
        <v>3555</v>
      </c>
      <c r="L1359" t="s">
        <v>487</v>
      </c>
      <c r="M1359" t="s">
        <v>5487</v>
      </c>
    </row>
    <row r="1360" spans="9:13" x14ac:dyDescent="0.25">
      <c r="I1360" t="s">
        <v>291</v>
      </c>
      <c r="J1360" t="s">
        <v>3885</v>
      </c>
      <c r="L1360" t="s">
        <v>510</v>
      </c>
      <c r="M1360" t="s">
        <v>7161</v>
      </c>
    </row>
    <row r="1361" spans="9:13" x14ac:dyDescent="0.25">
      <c r="I1361" t="s">
        <v>2131</v>
      </c>
      <c r="J1361" t="s">
        <v>3629</v>
      </c>
      <c r="L1361" t="s">
        <v>422</v>
      </c>
      <c r="M1361" t="s">
        <v>6223</v>
      </c>
    </row>
    <row r="1362" spans="9:13" x14ac:dyDescent="0.25">
      <c r="I1362" t="s">
        <v>2868</v>
      </c>
      <c r="J1362" t="s">
        <v>2869</v>
      </c>
      <c r="L1362" t="s">
        <v>545</v>
      </c>
      <c r="M1362" t="s">
        <v>6498</v>
      </c>
    </row>
    <row r="1363" spans="9:13" x14ac:dyDescent="0.25">
      <c r="I1363" t="s">
        <v>416</v>
      </c>
      <c r="J1363" t="s">
        <v>2535</v>
      </c>
      <c r="L1363" t="s">
        <v>1</v>
      </c>
      <c r="M1363" t="s">
        <v>6910</v>
      </c>
    </row>
    <row r="1364" spans="9:13" x14ac:dyDescent="0.25">
      <c r="I1364" t="s">
        <v>422</v>
      </c>
      <c r="J1364" t="s">
        <v>3174</v>
      </c>
      <c r="L1364" t="s">
        <v>487</v>
      </c>
      <c r="M1364" t="s">
        <v>5285</v>
      </c>
    </row>
    <row r="1365" spans="9:13" x14ac:dyDescent="0.25">
      <c r="I1365" t="s">
        <v>268</v>
      </c>
      <c r="J1365" t="s">
        <v>2307</v>
      </c>
      <c r="L1365" t="s">
        <v>512</v>
      </c>
      <c r="M1365" t="s">
        <v>5619</v>
      </c>
    </row>
    <row r="1366" spans="9:13" x14ac:dyDescent="0.25">
      <c r="I1366" t="s">
        <v>102</v>
      </c>
      <c r="J1366" t="s">
        <v>2659</v>
      </c>
      <c r="L1366" t="s">
        <v>5439</v>
      </c>
      <c r="M1366" t="s">
        <v>6475</v>
      </c>
    </row>
    <row r="1367" spans="9:13" x14ac:dyDescent="0.25">
      <c r="I1367" t="s">
        <v>330</v>
      </c>
      <c r="J1367" t="s">
        <v>2205</v>
      </c>
      <c r="L1367" t="s">
        <v>5341</v>
      </c>
      <c r="M1367" t="s">
        <v>5342</v>
      </c>
    </row>
    <row r="1368" spans="9:13" x14ac:dyDescent="0.25">
      <c r="I1368" t="s">
        <v>440</v>
      </c>
      <c r="J1368" t="s">
        <v>3943</v>
      </c>
      <c r="L1368" t="s">
        <v>44</v>
      </c>
      <c r="M1368" t="s">
        <v>5821</v>
      </c>
    </row>
    <row r="1369" spans="9:13" x14ac:dyDescent="0.25">
      <c r="I1369" t="s">
        <v>102</v>
      </c>
      <c r="J1369" t="s">
        <v>3863</v>
      </c>
      <c r="L1369" t="s">
        <v>268</v>
      </c>
      <c r="M1369" t="s">
        <v>5722</v>
      </c>
    </row>
    <row r="1370" spans="9:13" x14ac:dyDescent="0.25">
      <c r="I1370" t="s">
        <v>416</v>
      </c>
      <c r="J1370" t="s">
        <v>2701</v>
      </c>
      <c r="L1370" t="s">
        <v>603</v>
      </c>
      <c r="M1370" t="s">
        <v>6944</v>
      </c>
    </row>
    <row r="1371" spans="9:13" x14ac:dyDescent="0.25">
      <c r="I1371" t="s">
        <v>99</v>
      </c>
      <c r="J1371" t="s">
        <v>3712</v>
      </c>
      <c r="L1371" t="s">
        <v>19</v>
      </c>
      <c r="M1371" t="s">
        <v>5658</v>
      </c>
    </row>
    <row r="1372" spans="9:13" x14ac:dyDescent="0.25">
      <c r="I1372" t="s">
        <v>3109</v>
      </c>
      <c r="J1372" t="s">
        <v>3110</v>
      </c>
      <c r="L1372" t="s">
        <v>5012</v>
      </c>
      <c r="M1372" t="s">
        <v>5508</v>
      </c>
    </row>
    <row r="1373" spans="9:13" x14ac:dyDescent="0.25">
      <c r="I1373" t="s">
        <v>268</v>
      </c>
      <c r="J1373" t="s">
        <v>3340</v>
      </c>
      <c r="L1373" t="s">
        <v>754</v>
      </c>
      <c r="M1373" t="s">
        <v>6877</v>
      </c>
    </row>
    <row r="1374" spans="9:13" x14ac:dyDescent="0.25">
      <c r="I1374" t="s">
        <v>268</v>
      </c>
      <c r="J1374" t="s">
        <v>3294</v>
      </c>
      <c r="L1374" t="s">
        <v>268</v>
      </c>
      <c r="M1374" t="s">
        <v>5351</v>
      </c>
    </row>
    <row r="1375" spans="9:13" x14ac:dyDescent="0.25">
      <c r="I1375" t="s">
        <v>585</v>
      </c>
      <c r="J1375" t="s">
        <v>3831</v>
      </c>
      <c r="L1375" t="s">
        <v>5134</v>
      </c>
      <c r="M1375" t="s">
        <v>5135</v>
      </c>
    </row>
    <row r="1376" spans="9:13" x14ac:dyDescent="0.25">
      <c r="I1376" t="s">
        <v>416</v>
      </c>
      <c r="J1376" t="s">
        <v>4684</v>
      </c>
      <c r="L1376" t="s">
        <v>487</v>
      </c>
      <c r="M1376" t="s">
        <v>7097</v>
      </c>
    </row>
    <row r="1377" spans="9:13" x14ac:dyDescent="0.25">
      <c r="I1377" t="s">
        <v>3849</v>
      </c>
      <c r="J1377" t="s">
        <v>3850</v>
      </c>
      <c r="L1377" t="s">
        <v>330</v>
      </c>
      <c r="M1377" t="s">
        <v>5095</v>
      </c>
    </row>
    <row r="1378" spans="9:13" x14ac:dyDescent="0.25">
      <c r="I1378" t="s">
        <v>427</v>
      </c>
      <c r="J1378" t="s">
        <v>2982</v>
      </c>
      <c r="L1378" t="s">
        <v>19</v>
      </c>
      <c r="M1378" t="s">
        <v>6343</v>
      </c>
    </row>
    <row r="1379" spans="9:13" x14ac:dyDescent="0.25">
      <c r="I1379" t="s">
        <v>97</v>
      </c>
      <c r="J1379" t="s">
        <v>2066</v>
      </c>
      <c r="L1379" t="s">
        <v>268</v>
      </c>
      <c r="M1379" t="s">
        <v>5628</v>
      </c>
    </row>
    <row r="1380" spans="9:13" x14ac:dyDescent="0.25">
      <c r="I1380" t="s">
        <v>585</v>
      </c>
      <c r="J1380" t="s">
        <v>1984</v>
      </c>
      <c r="L1380" t="s">
        <v>19</v>
      </c>
      <c r="M1380" t="s">
        <v>6543</v>
      </c>
    </row>
    <row r="1381" spans="9:13" x14ac:dyDescent="0.25">
      <c r="I1381" t="s">
        <v>102</v>
      </c>
      <c r="J1381" t="s">
        <v>4615</v>
      </c>
      <c r="L1381" t="s">
        <v>41</v>
      </c>
      <c r="M1381" t="s">
        <v>5891</v>
      </c>
    </row>
    <row r="1382" spans="9:13" x14ac:dyDescent="0.25">
      <c r="I1382" t="s">
        <v>2830</v>
      </c>
      <c r="J1382" t="s">
        <v>4773</v>
      </c>
      <c r="L1382" t="s">
        <v>5558</v>
      </c>
      <c r="M1382" t="s">
        <v>5714</v>
      </c>
    </row>
    <row r="1383" spans="9:13" x14ac:dyDescent="0.25">
      <c r="I1383" t="s">
        <v>416</v>
      </c>
      <c r="J1383" t="s">
        <v>1718</v>
      </c>
      <c r="L1383" t="s">
        <v>268</v>
      </c>
      <c r="M1383" t="s">
        <v>5455</v>
      </c>
    </row>
    <row r="1384" spans="9:13" x14ac:dyDescent="0.25">
      <c r="I1384" t="s">
        <v>3130</v>
      </c>
      <c r="J1384" t="s">
        <v>3325</v>
      </c>
      <c r="L1384" t="s">
        <v>268</v>
      </c>
      <c r="M1384" t="s">
        <v>6164</v>
      </c>
    </row>
    <row r="1385" spans="9:13" x14ac:dyDescent="0.25">
      <c r="I1385" t="s">
        <v>416</v>
      </c>
      <c r="J1385" t="s">
        <v>1808</v>
      </c>
      <c r="L1385" t="s">
        <v>487</v>
      </c>
      <c r="M1385" t="s">
        <v>6794</v>
      </c>
    </row>
    <row r="1386" spans="9:13" x14ac:dyDescent="0.25">
      <c r="I1386" t="s">
        <v>99</v>
      </c>
      <c r="J1386" t="s">
        <v>3660</v>
      </c>
      <c r="L1386" t="s">
        <v>487</v>
      </c>
      <c r="M1386" t="s">
        <v>5636</v>
      </c>
    </row>
    <row r="1387" spans="9:13" x14ac:dyDescent="0.25">
      <c r="I1387" t="s">
        <v>102</v>
      </c>
      <c r="J1387" t="s">
        <v>4071</v>
      </c>
      <c r="L1387" t="s">
        <v>5100</v>
      </c>
      <c r="M1387" t="s">
        <v>5101</v>
      </c>
    </row>
    <row r="1388" spans="9:13" x14ac:dyDescent="0.25">
      <c r="I1388" t="s">
        <v>44</v>
      </c>
      <c r="J1388" t="s">
        <v>3689</v>
      </c>
      <c r="L1388" t="s">
        <v>478</v>
      </c>
      <c r="M1388" t="s">
        <v>5747</v>
      </c>
    </row>
    <row r="1389" spans="9:13" x14ac:dyDescent="0.25">
      <c r="I1389" t="s">
        <v>3542</v>
      </c>
      <c r="J1389" t="s">
        <v>3543</v>
      </c>
      <c r="L1389" t="s">
        <v>5329</v>
      </c>
      <c r="M1389" t="s">
        <v>5330</v>
      </c>
    </row>
    <row r="1390" spans="9:13" x14ac:dyDescent="0.25">
      <c r="I1390" t="s">
        <v>102</v>
      </c>
      <c r="J1390" t="s">
        <v>4348</v>
      </c>
      <c r="L1390" t="s">
        <v>512</v>
      </c>
      <c r="M1390" t="s">
        <v>6440</v>
      </c>
    </row>
    <row r="1391" spans="9:13" x14ac:dyDescent="0.25">
      <c r="I1391" t="s">
        <v>330</v>
      </c>
      <c r="J1391" t="s">
        <v>3729</v>
      </c>
      <c r="L1391" t="s">
        <v>268</v>
      </c>
      <c r="M1391" t="s">
        <v>6888</v>
      </c>
    </row>
    <row r="1392" spans="9:13" x14ac:dyDescent="0.25">
      <c r="I1392" t="s">
        <v>67</v>
      </c>
      <c r="J1392" t="s">
        <v>3344</v>
      </c>
      <c r="L1392" t="s">
        <v>304</v>
      </c>
      <c r="M1392" t="s">
        <v>6345</v>
      </c>
    </row>
    <row r="1393" spans="9:13" x14ac:dyDescent="0.25">
      <c r="I1393" t="s">
        <v>100</v>
      </c>
      <c r="J1393" t="s">
        <v>2745</v>
      </c>
      <c r="L1393" t="s">
        <v>268</v>
      </c>
      <c r="M1393" t="s">
        <v>6605</v>
      </c>
    </row>
    <row r="1394" spans="9:13" x14ac:dyDescent="0.25">
      <c r="I1394" t="s">
        <v>50</v>
      </c>
      <c r="J1394" t="s">
        <v>3136</v>
      </c>
      <c r="L1394" t="s">
        <v>330</v>
      </c>
      <c r="M1394" t="s">
        <v>5214</v>
      </c>
    </row>
    <row r="1395" spans="9:13" x14ac:dyDescent="0.25">
      <c r="I1395" t="s">
        <v>4755</v>
      </c>
      <c r="J1395" t="s">
        <v>4756</v>
      </c>
      <c r="L1395" t="s">
        <v>5015</v>
      </c>
      <c r="M1395" t="s">
        <v>5016</v>
      </c>
    </row>
    <row r="1396" spans="9:13" x14ac:dyDescent="0.25">
      <c r="I1396" t="s">
        <v>416</v>
      </c>
      <c r="J1396" t="s">
        <v>4727</v>
      </c>
      <c r="L1396" t="s">
        <v>5496</v>
      </c>
      <c r="M1396" t="s">
        <v>5497</v>
      </c>
    </row>
    <row r="1397" spans="9:13" x14ac:dyDescent="0.25">
      <c r="I1397" t="s">
        <v>4160</v>
      </c>
      <c r="J1397" t="s">
        <v>4161</v>
      </c>
      <c r="L1397" t="s">
        <v>268</v>
      </c>
      <c r="M1397" t="s">
        <v>6356</v>
      </c>
    </row>
    <row r="1398" spans="9:13" x14ac:dyDescent="0.25">
      <c r="I1398" t="s">
        <v>427</v>
      </c>
      <c r="J1398" t="s">
        <v>2371</v>
      </c>
      <c r="L1398" t="s">
        <v>5012</v>
      </c>
      <c r="M1398" t="s">
        <v>6438</v>
      </c>
    </row>
    <row r="1399" spans="9:13" x14ac:dyDescent="0.25">
      <c r="I1399" t="s">
        <v>4170</v>
      </c>
      <c r="J1399" t="s">
        <v>4171</v>
      </c>
      <c r="L1399" t="s">
        <v>268</v>
      </c>
      <c r="M1399" t="s">
        <v>6428</v>
      </c>
    </row>
    <row r="1400" spans="9:13" x14ac:dyDescent="0.25">
      <c r="I1400" t="s">
        <v>44</v>
      </c>
      <c r="J1400" t="s">
        <v>2269</v>
      </c>
      <c r="L1400" t="s">
        <v>420</v>
      </c>
      <c r="M1400" t="s">
        <v>7078</v>
      </c>
    </row>
    <row r="1401" spans="9:13" x14ac:dyDescent="0.25">
      <c r="I1401" t="s">
        <v>43</v>
      </c>
      <c r="J1401" t="s">
        <v>2263</v>
      </c>
      <c r="L1401" t="s">
        <v>2450</v>
      </c>
      <c r="M1401" t="s">
        <v>6554</v>
      </c>
    </row>
    <row r="1402" spans="9:13" x14ac:dyDescent="0.25">
      <c r="I1402" t="s">
        <v>50</v>
      </c>
      <c r="J1402" t="s">
        <v>2056</v>
      </c>
      <c r="L1402" t="s">
        <v>420</v>
      </c>
      <c r="M1402" t="s">
        <v>6926</v>
      </c>
    </row>
    <row r="1403" spans="9:13" x14ac:dyDescent="0.25">
      <c r="I1403" t="s">
        <v>2931</v>
      </c>
      <c r="J1403" t="s">
        <v>2932</v>
      </c>
      <c r="L1403" t="s">
        <v>424</v>
      </c>
      <c r="M1403" t="s">
        <v>6874</v>
      </c>
    </row>
    <row r="1404" spans="9:13" x14ac:dyDescent="0.25">
      <c r="I1404" t="s">
        <v>330</v>
      </c>
      <c r="J1404" t="s">
        <v>4695</v>
      </c>
      <c r="L1404" t="s">
        <v>7195</v>
      </c>
      <c r="M1404" t="s">
        <v>6692</v>
      </c>
    </row>
    <row r="1405" spans="9:13" x14ac:dyDescent="0.25">
      <c r="I1405" t="s">
        <v>43</v>
      </c>
      <c r="J1405" t="s">
        <v>3805</v>
      </c>
      <c r="L1405" t="s">
        <v>5012</v>
      </c>
      <c r="M1405" t="s">
        <v>5013</v>
      </c>
    </row>
    <row r="1406" spans="9:13" x14ac:dyDescent="0.25">
      <c r="I1406" t="s">
        <v>43</v>
      </c>
      <c r="J1406" t="s">
        <v>4677</v>
      </c>
      <c r="L1406" t="s">
        <v>603</v>
      </c>
      <c r="M1406" t="s">
        <v>5755</v>
      </c>
    </row>
    <row r="1407" spans="9:13" x14ac:dyDescent="0.25">
      <c r="I1407" t="s">
        <v>2764</v>
      </c>
      <c r="J1407" t="s">
        <v>2765</v>
      </c>
      <c r="L1407" t="s">
        <v>6194</v>
      </c>
      <c r="M1407" t="s">
        <v>6219</v>
      </c>
    </row>
    <row r="1408" spans="9:13" x14ac:dyDescent="0.25">
      <c r="I1408" t="s">
        <v>416</v>
      </c>
      <c r="J1408" t="s">
        <v>2039</v>
      </c>
      <c r="L1408" t="s">
        <v>5464</v>
      </c>
      <c r="M1408" t="s">
        <v>5465</v>
      </c>
    </row>
    <row r="1409" spans="9:13" x14ac:dyDescent="0.25">
      <c r="I1409" t="s">
        <v>268</v>
      </c>
      <c r="J1409" t="s">
        <v>1786</v>
      </c>
      <c r="L1409" t="s">
        <v>603</v>
      </c>
      <c r="M1409" t="s">
        <v>7026</v>
      </c>
    </row>
    <row r="1410" spans="9:13" x14ac:dyDescent="0.25">
      <c r="I1410" t="s">
        <v>335</v>
      </c>
      <c r="J1410" t="s">
        <v>3342</v>
      </c>
      <c r="L1410" t="s">
        <v>40</v>
      </c>
      <c r="M1410" t="s">
        <v>5359</v>
      </c>
    </row>
    <row r="1411" spans="9:13" x14ac:dyDescent="0.25">
      <c r="I1411" t="s">
        <v>416</v>
      </c>
      <c r="J1411" t="s">
        <v>1681</v>
      </c>
      <c r="L1411" t="s">
        <v>420</v>
      </c>
      <c r="M1411" t="s">
        <v>7183</v>
      </c>
    </row>
    <row r="1412" spans="9:13" x14ac:dyDescent="0.25">
      <c r="I1412" t="s">
        <v>2399</v>
      </c>
      <c r="J1412" t="s">
        <v>2400</v>
      </c>
      <c r="L1412" t="s">
        <v>19</v>
      </c>
      <c r="M1412" t="s">
        <v>6271</v>
      </c>
    </row>
    <row r="1413" spans="9:13" x14ac:dyDescent="0.25">
      <c r="I1413" t="s">
        <v>67</v>
      </c>
      <c r="J1413" t="s">
        <v>2724</v>
      </c>
      <c r="L1413" t="s">
        <v>424</v>
      </c>
      <c r="M1413" t="s">
        <v>7213</v>
      </c>
    </row>
    <row r="1414" spans="9:13" x14ac:dyDescent="0.25">
      <c r="I1414" t="s">
        <v>570</v>
      </c>
      <c r="J1414" t="s">
        <v>4759</v>
      </c>
      <c r="L1414" t="s">
        <v>268</v>
      </c>
      <c r="M1414" t="s">
        <v>6572</v>
      </c>
    </row>
    <row r="1415" spans="9:13" x14ac:dyDescent="0.25">
      <c r="I1415" t="s">
        <v>310</v>
      </c>
      <c r="J1415" t="s">
        <v>2923</v>
      </c>
      <c r="L1415" t="s">
        <v>416</v>
      </c>
      <c r="M1415" t="s">
        <v>6879</v>
      </c>
    </row>
    <row r="1416" spans="9:13" x14ac:dyDescent="0.25">
      <c r="I1416" t="s">
        <v>268</v>
      </c>
      <c r="J1416" t="s">
        <v>3446</v>
      </c>
      <c r="L1416" t="s">
        <v>375</v>
      </c>
      <c r="M1416" t="s">
        <v>6402</v>
      </c>
    </row>
    <row r="1417" spans="9:13" x14ac:dyDescent="0.25">
      <c r="I1417" t="s">
        <v>1675</v>
      </c>
      <c r="J1417" t="s">
        <v>2938</v>
      </c>
      <c r="L1417" t="s">
        <v>330</v>
      </c>
      <c r="M1417" t="s">
        <v>6394</v>
      </c>
    </row>
    <row r="1418" spans="9:13" x14ac:dyDescent="0.25">
      <c r="I1418" t="s">
        <v>2896</v>
      </c>
      <c r="J1418" t="s">
        <v>4861</v>
      </c>
      <c r="L1418" t="s">
        <v>6527</v>
      </c>
      <c r="M1418" t="s">
        <v>6528</v>
      </c>
    </row>
    <row r="1419" spans="9:13" x14ac:dyDescent="0.25">
      <c r="I1419" t="s">
        <v>51</v>
      </c>
      <c r="J1419" t="s">
        <v>1902</v>
      </c>
      <c r="L1419" t="s">
        <v>487</v>
      </c>
      <c r="M1419" t="s">
        <v>6374</v>
      </c>
    </row>
    <row r="1420" spans="9:13" x14ac:dyDescent="0.25">
      <c r="I1420" t="s">
        <v>44</v>
      </c>
      <c r="J1420" t="s">
        <v>2267</v>
      </c>
      <c r="L1420" t="s">
        <v>268</v>
      </c>
      <c r="M1420" t="s">
        <v>5148</v>
      </c>
    </row>
    <row r="1421" spans="9:13" x14ac:dyDescent="0.25">
      <c r="I1421" t="s">
        <v>416</v>
      </c>
      <c r="J1421" t="s">
        <v>2727</v>
      </c>
      <c r="L1421" t="s">
        <v>424</v>
      </c>
      <c r="M1421" t="s">
        <v>7217</v>
      </c>
    </row>
    <row r="1422" spans="9:13" x14ac:dyDescent="0.25">
      <c r="I1422" t="s">
        <v>99</v>
      </c>
      <c r="J1422" t="s">
        <v>3418</v>
      </c>
      <c r="L1422" t="s">
        <v>330</v>
      </c>
      <c r="M1422" t="s">
        <v>4890</v>
      </c>
    </row>
    <row r="1423" spans="9:13" x14ac:dyDescent="0.25">
      <c r="I1423" t="s">
        <v>268</v>
      </c>
      <c r="J1423" t="s">
        <v>1874</v>
      </c>
      <c r="L1423" t="s">
        <v>268</v>
      </c>
      <c r="M1423" t="s">
        <v>6593</v>
      </c>
    </row>
    <row r="1424" spans="9:13" x14ac:dyDescent="0.25">
      <c r="I1424" t="s">
        <v>1837</v>
      </c>
      <c r="J1424" t="s">
        <v>3219</v>
      </c>
      <c r="L1424" t="s">
        <v>603</v>
      </c>
      <c r="M1424" t="s">
        <v>6885</v>
      </c>
    </row>
    <row r="1425" spans="9:13" x14ac:dyDescent="0.25">
      <c r="I1425" t="s">
        <v>268</v>
      </c>
      <c r="J1425" t="s">
        <v>3800</v>
      </c>
      <c r="L1425" t="s">
        <v>420</v>
      </c>
      <c r="M1425" t="s">
        <v>7208</v>
      </c>
    </row>
    <row r="1426" spans="9:13" x14ac:dyDescent="0.25">
      <c r="I1426" t="s">
        <v>43</v>
      </c>
      <c r="J1426" t="s">
        <v>4376</v>
      </c>
      <c r="L1426" t="s">
        <v>2450</v>
      </c>
      <c r="M1426" t="s">
        <v>5406</v>
      </c>
    </row>
    <row r="1427" spans="9:13" x14ac:dyDescent="0.25">
      <c r="I1427" t="s">
        <v>1755</v>
      </c>
      <c r="J1427" t="s">
        <v>1756</v>
      </c>
      <c r="L1427" t="s">
        <v>5250</v>
      </c>
      <c r="M1427" t="s">
        <v>5251</v>
      </c>
    </row>
    <row r="1428" spans="9:13" x14ac:dyDescent="0.25">
      <c r="I1428" t="s">
        <v>2042</v>
      </c>
      <c r="J1428" t="s">
        <v>3668</v>
      </c>
      <c r="L1428" t="s">
        <v>267</v>
      </c>
      <c r="M1428" t="s">
        <v>5660</v>
      </c>
    </row>
    <row r="1429" spans="9:13" x14ac:dyDescent="0.25">
      <c r="I1429" t="s">
        <v>606</v>
      </c>
      <c r="J1429" t="s">
        <v>3336</v>
      </c>
      <c r="L1429" t="s">
        <v>490</v>
      </c>
      <c r="M1429" t="s">
        <v>7165</v>
      </c>
    </row>
    <row r="1430" spans="9:13" x14ac:dyDescent="0.25">
      <c r="I1430" t="s">
        <v>43</v>
      </c>
      <c r="J1430" t="s">
        <v>4217</v>
      </c>
      <c r="L1430" t="s">
        <v>6969</v>
      </c>
      <c r="M1430" t="s">
        <v>6970</v>
      </c>
    </row>
    <row r="1431" spans="9:13" x14ac:dyDescent="0.25">
      <c r="I1431" t="s">
        <v>603</v>
      </c>
      <c r="J1431" t="s">
        <v>2200</v>
      </c>
      <c r="L1431" t="s">
        <v>724</v>
      </c>
      <c r="M1431" t="s">
        <v>6488</v>
      </c>
    </row>
    <row r="1432" spans="9:13" x14ac:dyDescent="0.25">
      <c r="I1432" t="s">
        <v>268</v>
      </c>
      <c r="J1432" t="s">
        <v>2920</v>
      </c>
      <c r="L1432" t="s">
        <v>2317</v>
      </c>
      <c r="M1432" t="s">
        <v>5318</v>
      </c>
    </row>
    <row r="1433" spans="9:13" x14ac:dyDescent="0.25">
      <c r="I1433" t="s">
        <v>335</v>
      </c>
      <c r="J1433" t="s">
        <v>2867</v>
      </c>
      <c r="L1433" t="s">
        <v>6194</v>
      </c>
      <c r="M1433" t="s">
        <v>6486</v>
      </c>
    </row>
    <row r="1434" spans="9:13" x14ac:dyDescent="0.25">
      <c r="I1434" t="s">
        <v>1922</v>
      </c>
      <c r="J1434" t="s">
        <v>4719</v>
      </c>
      <c r="L1434" t="s">
        <v>268</v>
      </c>
      <c r="M1434" t="s">
        <v>6464</v>
      </c>
    </row>
    <row r="1435" spans="9:13" x14ac:dyDescent="0.25">
      <c r="I1435" t="s">
        <v>267</v>
      </c>
      <c r="J1435" t="s">
        <v>4778</v>
      </c>
      <c r="L1435" t="s">
        <v>5205</v>
      </c>
      <c r="M1435" t="s">
        <v>6362</v>
      </c>
    </row>
    <row r="1436" spans="9:13" x14ac:dyDescent="0.25">
      <c r="I1436" t="s">
        <v>268</v>
      </c>
      <c r="J1436" t="s">
        <v>2840</v>
      </c>
      <c r="L1436" t="s">
        <v>304</v>
      </c>
      <c r="M1436" t="s">
        <v>6933</v>
      </c>
    </row>
    <row r="1437" spans="9:13" x14ac:dyDescent="0.25">
      <c r="I1437" t="s">
        <v>416</v>
      </c>
      <c r="J1437" t="s">
        <v>3288</v>
      </c>
      <c r="L1437" t="s">
        <v>5506</v>
      </c>
      <c r="M1437" t="s">
        <v>5507</v>
      </c>
    </row>
    <row r="1438" spans="9:13" x14ac:dyDescent="0.25">
      <c r="I1438" t="s">
        <v>2853</v>
      </c>
      <c r="J1438" t="s">
        <v>2854</v>
      </c>
      <c r="L1438" t="s">
        <v>724</v>
      </c>
      <c r="M1438" t="s">
        <v>5006</v>
      </c>
    </row>
    <row r="1439" spans="9:13" x14ac:dyDescent="0.25">
      <c r="I1439" t="s">
        <v>102</v>
      </c>
      <c r="J1439" t="s">
        <v>2201</v>
      </c>
      <c r="L1439" t="s">
        <v>512</v>
      </c>
      <c r="M1439" t="s">
        <v>5036</v>
      </c>
    </row>
    <row r="1440" spans="9:13" x14ac:dyDescent="0.25">
      <c r="I1440" t="s">
        <v>102</v>
      </c>
      <c r="J1440" t="s">
        <v>3686</v>
      </c>
      <c r="L1440" t="s">
        <v>420</v>
      </c>
      <c r="M1440" t="s">
        <v>6948</v>
      </c>
    </row>
    <row r="1441" spans="9:13" x14ac:dyDescent="0.25">
      <c r="I1441" t="s">
        <v>335</v>
      </c>
      <c r="J1441" t="s">
        <v>4855</v>
      </c>
      <c r="L1441" t="s">
        <v>130</v>
      </c>
      <c r="M1441" t="s">
        <v>6130</v>
      </c>
    </row>
    <row r="1442" spans="9:13" x14ac:dyDescent="0.25">
      <c r="I1442" t="s">
        <v>2488</v>
      </c>
      <c r="J1442" t="s">
        <v>2489</v>
      </c>
      <c r="L1442" t="s">
        <v>487</v>
      </c>
      <c r="M1442" t="s">
        <v>6304</v>
      </c>
    </row>
    <row r="1443" spans="9:13" x14ac:dyDescent="0.25">
      <c r="I1443" t="s">
        <v>416</v>
      </c>
      <c r="J1443" t="s">
        <v>2137</v>
      </c>
      <c r="L1443" t="s">
        <v>6995</v>
      </c>
      <c r="M1443" t="s">
        <v>6996</v>
      </c>
    </row>
    <row r="1444" spans="9:13" x14ac:dyDescent="0.25">
      <c r="I1444" t="s">
        <v>267</v>
      </c>
      <c r="J1444" t="s">
        <v>2291</v>
      </c>
      <c r="L1444" t="s">
        <v>5164</v>
      </c>
      <c r="M1444" t="s">
        <v>5165</v>
      </c>
    </row>
    <row r="1445" spans="9:13" x14ac:dyDescent="0.25">
      <c r="I1445" t="s">
        <v>416</v>
      </c>
      <c r="J1445" t="s">
        <v>3750</v>
      </c>
      <c r="L1445" t="s">
        <v>5534</v>
      </c>
      <c r="M1445" t="s">
        <v>5535</v>
      </c>
    </row>
    <row r="1446" spans="9:13" x14ac:dyDescent="0.25">
      <c r="I1446" t="s">
        <v>427</v>
      </c>
      <c r="J1446" t="s">
        <v>4112</v>
      </c>
      <c r="L1446" t="s">
        <v>5409</v>
      </c>
      <c r="M1446" t="s">
        <v>5410</v>
      </c>
    </row>
    <row r="1447" spans="9:13" x14ac:dyDescent="0.25">
      <c r="I1447" t="s">
        <v>4008</v>
      </c>
      <c r="J1447" t="s">
        <v>4238</v>
      </c>
      <c r="L1447" t="s">
        <v>130</v>
      </c>
      <c r="M1447" t="s">
        <v>6974</v>
      </c>
    </row>
    <row r="1448" spans="9:13" x14ac:dyDescent="0.25">
      <c r="I1448" t="s">
        <v>2531</v>
      </c>
      <c r="J1448" t="s">
        <v>2532</v>
      </c>
      <c r="L1448" t="s">
        <v>724</v>
      </c>
      <c r="M1448" t="s">
        <v>5072</v>
      </c>
    </row>
    <row r="1449" spans="9:13" x14ac:dyDescent="0.25">
      <c r="I1449" t="s">
        <v>330</v>
      </c>
      <c r="J1449" t="s">
        <v>3408</v>
      </c>
      <c r="L1449" t="s">
        <v>5020</v>
      </c>
      <c r="M1449" t="s">
        <v>5021</v>
      </c>
    </row>
    <row r="1450" spans="9:13" x14ac:dyDescent="0.25">
      <c r="I1450" t="s">
        <v>2469</v>
      </c>
      <c r="J1450" t="s">
        <v>2470</v>
      </c>
      <c r="L1450" t="s">
        <v>5205</v>
      </c>
      <c r="M1450" t="s">
        <v>6349</v>
      </c>
    </row>
    <row r="1451" spans="9:13" x14ac:dyDescent="0.25">
      <c r="I1451" t="s">
        <v>2679</v>
      </c>
      <c r="J1451" t="s">
        <v>2680</v>
      </c>
      <c r="L1451" t="s">
        <v>490</v>
      </c>
      <c r="M1451" t="s">
        <v>6404</v>
      </c>
    </row>
    <row r="1452" spans="9:13" x14ac:dyDescent="0.25">
      <c r="I1452" t="s">
        <v>268</v>
      </c>
      <c r="J1452" t="s">
        <v>4638</v>
      </c>
      <c r="L1452" t="s">
        <v>490</v>
      </c>
      <c r="M1452" t="s">
        <v>6866</v>
      </c>
    </row>
    <row r="1453" spans="9:13" x14ac:dyDescent="0.25">
      <c r="I1453" t="s">
        <v>129</v>
      </c>
      <c r="J1453" t="s">
        <v>2722</v>
      </c>
      <c r="L1453" t="s">
        <v>130</v>
      </c>
      <c r="M1453" t="s">
        <v>5963</v>
      </c>
    </row>
    <row r="1454" spans="9:13" x14ac:dyDescent="0.25">
      <c r="I1454" t="s">
        <v>416</v>
      </c>
      <c r="J1454" t="s">
        <v>3856</v>
      </c>
      <c r="L1454" t="s">
        <v>545</v>
      </c>
      <c r="M1454" t="s">
        <v>6516</v>
      </c>
    </row>
    <row r="1455" spans="9:13" x14ac:dyDescent="0.25">
      <c r="I1455" t="s">
        <v>4068</v>
      </c>
      <c r="J1455" t="s">
        <v>4069</v>
      </c>
      <c r="L1455" t="s">
        <v>268</v>
      </c>
      <c r="M1455" t="s">
        <v>6148</v>
      </c>
    </row>
    <row r="1456" spans="9:13" x14ac:dyDescent="0.25">
      <c r="I1456" t="s">
        <v>102</v>
      </c>
      <c r="J1456" t="s">
        <v>1959</v>
      </c>
      <c r="L1456" t="s">
        <v>724</v>
      </c>
      <c r="M1456" t="s">
        <v>4964</v>
      </c>
    </row>
    <row r="1457" spans="9:13" x14ac:dyDescent="0.25">
      <c r="I1457" t="s">
        <v>97</v>
      </c>
      <c r="J1457" t="s">
        <v>2216</v>
      </c>
      <c r="L1457" t="s">
        <v>330</v>
      </c>
      <c r="M1457" t="s">
        <v>5671</v>
      </c>
    </row>
    <row r="1458" spans="9:13" x14ac:dyDescent="0.25">
      <c r="I1458" t="s">
        <v>267</v>
      </c>
      <c r="J1458" t="s">
        <v>2116</v>
      </c>
      <c r="L1458" t="s">
        <v>603</v>
      </c>
      <c r="M1458" t="s">
        <v>5593</v>
      </c>
    </row>
    <row r="1459" spans="9:13" x14ac:dyDescent="0.25">
      <c r="I1459" t="s">
        <v>2717</v>
      </c>
      <c r="J1459" t="s">
        <v>3032</v>
      </c>
      <c r="L1459" t="s">
        <v>490</v>
      </c>
      <c r="M1459" t="s">
        <v>5157</v>
      </c>
    </row>
    <row r="1460" spans="9:13" x14ac:dyDescent="0.25">
      <c r="I1460" t="s">
        <v>2952</v>
      </c>
      <c r="J1460" t="s">
        <v>2953</v>
      </c>
      <c r="L1460" t="s">
        <v>424</v>
      </c>
      <c r="M1460" t="s">
        <v>6398</v>
      </c>
    </row>
    <row r="1461" spans="9:13" x14ac:dyDescent="0.25">
      <c r="I1461" t="s">
        <v>2330</v>
      </c>
      <c r="J1461" t="s">
        <v>2331</v>
      </c>
      <c r="L1461" t="s">
        <v>1</v>
      </c>
      <c r="M1461" t="s">
        <v>6432</v>
      </c>
    </row>
    <row r="1462" spans="9:13" x14ac:dyDescent="0.25">
      <c r="I1462" t="s">
        <v>328</v>
      </c>
      <c r="J1462" t="s">
        <v>3260</v>
      </c>
      <c r="L1462" t="s">
        <v>6384</v>
      </c>
      <c r="M1462" t="s">
        <v>6385</v>
      </c>
    </row>
    <row r="1463" spans="9:13" x14ac:dyDescent="0.25">
      <c r="I1463" t="s">
        <v>2090</v>
      </c>
      <c r="J1463" t="s">
        <v>2091</v>
      </c>
      <c r="L1463" t="s">
        <v>414</v>
      </c>
      <c r="M1463" t="s">
        <v>6639</v>
      </c>
    </row>
    <row r="1464" spans="9:13" x14ac:dyDescent="0.25">
      <c r="I1464" t="s">
        <v>43</v>
      </c>
      <c r="J1464" t="s">
        <v>2505</v>
      </c>
      <c r="L1464" t="s">
        <v>487</v>
      </c>
      <c r="M1464" t="s">
        <v>7064</v>
      </c>
    </row>
    <row r="1465" spans="9:13" x14ac:dyDescent="0.25">
      <c r="I1465" t="s">
        <v>102</v>
      </c>
      <c r="J1465" t="s">
        <v>1677</v>
      </c>
      <c r="L1465" t="s">
        <v>512</v>
      </c>
      <c r="M1465" t="s">
        <v>5408</v>
      </c>
    </row>
    <row r="1466" spans="9:13" x14ac:dyDescent="0.25">
      <c r="I1466" t="s">
        <v>3871</v>
      </c>
      <c r="J1466" t="s">
        <v>3872</v>
      </c>
      <c r="L1466" t="s">
        <v>487</v>
      </c>
      <c r="M1466" t="s">
        <v>5915</v>
      </c>
    </row>
    <row r="1467" spans="9:13" x14ac:dyDescent="0.25">
      <c r="I1467" t="s">
        <v>4106</v>
      </c>
      <c r="J1467" t="s">
        <v>4107</v>
      </c>
      <c r="L1467" t="s">
        <v>268</v>
      </c>
      <c r="M1467" t="s">
        <v>7110</v>
      </c>
    </row>
    <row r="1468" spans="9:13" x14ac:dyDescent="0.25">
      <c r="I1468" t="s">
        <v>2711</v>
      </c>
      <c r="J1468" t="s">
        <v>3399</v>
      </c>
      <c r="L1468" t="s">
        <v>490</v>
      </c>
      <c r="M1468" t="s">
        <v>6160</v>
      </c>
    </row>
    <row r="1469" spans="9:13" x14ac:dyDescent="0.25">
      <c r="I1469" t="s">
        <v>3897</v>
      </c>
      <c r="J1469" t="s">
        <v>3898</v>
      </c>
      <c r="L1469" t="s">
        <v>487</v>
      </c>
      <c r="M1469" t="s">
        <v>5035</v>
      </c>
    </row>
    <row r="1470" spans="9:13" x14ac:dyDescent="0.25">
      <c r="I1470" t="s">
        <v>357</v>
      </c>
      <c r="J1470" t="s">
        <v>4606</v>
      </c>
      <c r="L1470" t="s">
        <v>268</v>
      </c>
      <c r="M1470" t="s">
        <v>5071</v>
      </c>
    </row>
    <row r="1471" spans="9:13" x14ac:dyDescent="0.25">
      <c r="I1471" t="s">
        <v>67</v>
      </c>
      <c r="J1471" t="s">
        <v>4324</v>
      </c>
      <c r="L1471" t="s">
        <v>130</v>
      </c>
      <c r="M1471" t="s">
        <v>5031</v>
      </c>
    </row>
    <row r="1472" spans="9:13" x14ac:dyDescent="0.25">
      <c r="I1472" t="s">
        <v>335</v>
      </c>
      <c r="J1472" t="s">
        <v>2072</v>
      </c>
      <c r="L1472" t="s">
        <v>4879</v>
      </c>
      <c r="M1472" t="s">
        <v>6046</v>
      </c>
    </row>
    <row r="1473" spans="9:13" x14ac:dyDescent="0.25">
      <c r="I1473" t="s">
        <v>67</v>
      </c>
      <c r="J1473" t="s">
        <v>3520</v>
      </c>
      <c r="L1473" t="s">
        <v>5002</v>
      </c>
      <c r="M1473" t="s">
        <v>5516</v>
      </c>
    </row>
    <row r="1474" spans="9:13" x14ac:dyDescent="0.25">
      <c r="I1474" t="s">
        <v>330</v>
      </c>
      <c r="J1474" t="s">
        <v>3237</v>
      </c>
      <c r="L1474" t="s">
        <v>5604</v>
      </c>
      <c r="M1474" t="s">
        <v>5605</v>
      </c>
    </row>
    <row r="1475" spans="9:13" x14ac:dyDescent="0.25">
      <c r="I1475" t="s">
        <v>416</v>
      </c>
      <c r="J1475" t="s">
        <v>2228</v>
      </c>
      <c r="L1475" t="s">
        <v>6074</v>
      </c>
      <c r="M1475" t="s">
        <v>6075</v>
      </c>
    </row>
    <row r="1476" spans="9:13" x14ac:dyDescent="0.25">
      <c r="I1476" t="s">
        <v>330</v>
      </c>
      <c r="J1476" t="s">
        <v>4398</v>
      </c>
      <c r="L1476" t="s">
        <v>44</v>
      </c>
      <c r="M1476" t="s">
        <v>7176</v>
      </c>
    </row>
    <row r="1477" spans="9:13" x14ac:dyDescent="0.25">
      <c r="I1477" t="s">
        <v>3452</v>
      </c>
      <c r="J1477" t="s">
        <v>4449</v>
      </c>
      <c r="L1477" t="s">
        <v>420</v>
      </c>
      <c r="M1477" t="s">
        <v>6579</v>
      </c>
    </row>
    <row r="1478" spans="9:13" x14ac:dyDescent="0.25">
      <c r="I1478" t="s">
        <v>330</v>
      </c>
      <c r="J1478" t="s">
        <v>1759</v>
      </c>
      <c r="L1478" t="s">
        <v>545</v>
      </c>
      <c r="M1478" t="s">
        <v>5823</v>
      </c>
    </row>
    <row r="1479" spans="9:13" x14ac:dyDescent="0.25">
      <c r="I1479" t="s">
        <v>304</v>
      </c>
      <c r="J1479" t="s">
        <v>1732</v>
      </c>
      <c r="L1479" t="s">
        <v>304</v>
      </c>
      <c r="M1479" t="s">
        <v>6395</v>
      </c>
    </row>
    <row r="1480" spans="9:13" x14ac:dyDescent="0.25">
      <c r="I1480" t="s">
        <v>267</v>
      </c>
      <c r="J1480" t="s">
        <v>2060</v>
      </c>
      <c r="L1480" t="s">
        <v>268</v>
      </c>
      <c r="M1480" t="s">
        <v>4930</v>
      </c>
    </row>
    <row r="1481" spans="9:13" x14ac:dyDescent="0.25">
      <c r="I1481" t="s">
        <v>416</v>
      </c>
      <c r="J1481" t="s">
        <v>4347</v>
      </c>
      <c r="L1481" t="s">
        <v>41</v>
      </c>
      <c r="M1481" t="s">
        <v>6367</v>
      </c>
    </row>
    <row r="1482" spans="9:13" x14ac:dyDescent="0.25">
      <c r="I1482" t="s">
        <v>43</v>
      </c>
      <c r="J1482" t="s">
        <v>3690</v>
      </c>
      <c r="L1482" t="s">
        <v>490</v>
      </c>
      <c r="M1482" t="s">
        <v>6834</v>
      </c>
    </row>
    <row r="1483" spans="9:13" x14ac:dyDescent="0.25">
      <c r="I1483" t="s">
        <v>304</v>
      </c>
      <c r="J1483" t="s">
        <v>3993</v>
      </c>
      <c r="L1483" t="s">
        <v>6501</v>
      </c>
      <c r="M1483" t="s">
        <v>6502</v>
      </c>
    </row>
    <row r="1484" spans="9:13" x14ac:dyDescent="0.25">
      <c r="I1484" t="s">
        <v>2792</v>
      </c>
      <c r="J1484" t="s">
        <v>2793</v>
      </c>
      <c r="L1484" t="s">
        <v>304</v>
      </c>
      <c r="M1484" t="s">
        <v>6608</v>
      </c>
    </row>
    <row r="1485" spans="9:13" x14ac:dyDescent="0.25">
      <c r="I1485" t="s">
        <v>268</v>
      </c>
      <c r="J1485" t="s">
        <v>3263</v>
      </c>
      <c r="L1485" t="s">
        <v>5481</v>
      </c>
      <c r="M1485" t="s">
        <v>4902</v>
      </c>
    </row>
    <row r="1486" spans="9:13" x14ac:dyDescent="0.25">
      <c r="I1486" t="s">
        <v>268</v>
      </c>
      <c r="J1486" t="s">
        <v>3243</v>
      </c>
      <c r="L1486" t="s">
        <v>330</v>
      </c>
      <c r="M1486" t="s">
        <v>6610</v>
      </c>
    </row>
    <row r="1487" spans="9:13" x14ac:dyDescent="0.25">
      <c r="I1487" t="s">
        <v>43</v>
      </c>
      <c r="J1487" t="s">
        <v>1754</v>
      </c>
      <c r="L1487" t="s">
        <v>268</v>
      </c>
      <c r="M1487" t="s">
        <v>5305</v>
      </c>
    </row>
    <row r="1488" spans="9:13" x14ac:dyDescent="0.25">
      <c r="I1488" t="s">
        <v>2246</v>
      </c>
      <c r="J1488" t="s">
        <v>3716</v>
      </c>
      <c r="L1488" t="s">
        <v>471</v>
      </c>
      <c r="M1488" t="s">
        <v>6262</v>
      </c>
    </row>
    <row r="1489" spans="9:13" x14ac:dyDescent="0.25">
      <c r="I1489" t="s">
        <v>268</v>
      </c>
      <c r="J1489" t="s">
        <v>2544</v>
      </c>
      <c r="L1489" t="s">
        <v>357</v>
      </c>
      <c r="M1489" t="s">
        <v>5240</v>
      </c>
    </row>
    <row r="1490" spans="9:13" x14ac:dyDescent="0.25">
      <c r="I1490" t="s">
        <v>129</v>
      </c>
      <c r="J1490" t="s">
        <v>2323</v>
      </c>
      <c r="L1490" t="s">
        <v>487</v>
      </c>
      <c r="M1490" t="s">
        <v>6884</v>
      </c>
    </row>
    <row r="1491" spans="9:13" x14ac:dyDescent="0.25">
      <c r="I1491" t="s">
        <v>129</v>
      </c>
      <c r="J1491" t="s">
        <v>4253</v>
      </c>
      <c r="L1491" t="s">
        <v>44</v>
      </c>
      <c r="M1491" t="s">
        <v>5678</v>
      </c>
    </row>
    <row r="1492" spans="9:13" x14ac:dyDescent="0.25">
      <c r="I1492" t="s">
        <v>268</v>
      </c>
      <c r="J1492" t="s">
        <v>4017</v>
      </c>
      <c r="L1492" t="s">
        <v>603</v>
      </c>
      <c r="M1492" t="s">
        <v>6196</v>
      </c>
    </row>
    <row r="1493" spans="9:13" x14ac:dyDescent="0.25">
      <c r="I1493" t="s">
        <v>4337</v>
      </c>
      <c r="J1493" t="s">
        <v>4338</v>
      </c>
      <c r="L1493" t="s">
        <v>487</v>
      </c>
      <c r="M1493" t="s">
        <v>4911</v>
      </c>
    </row>
    <row r="1494" spans="9:13" x14ac:dyDescent="0.25">
      <c r="I1494" t="s">
        <v>1755</v>
      </c>
      <c r="J1494" t="s">
        <v>1903</v>
      </c>
      <c r="L1494" t="s">
        <v>330</v>
      </c>
      <c r="M1494" t="s">
        <v>5522</v>
      </c>
    </row>
    <row r="1495" spans="9:13" x14ac:dyDescent="0.25">
      <c r="I1495" t="s">
        <v>416</v>
      </c>
      <c r="J1495" t="s">
        <v>3606</v>
      </c>
      <c r="L1495" t="s">
        <v>5551</v>
      </c>
      <c r="M1495" t="s">
        <v>5552</v>
      </c>
    </row>
    <row r="1496" spans="9:13" x14ac:dyDescent="0.25">
      <c r="I1496" t="s">
        <v>570</v>
      </c>
      <c r="J1496" t="s">
        <v>3562</v>
      </c>
      <c r="L1496" t="s">
        <v>10</v>
      </c>
      <c r="M1496" t="s">
        <v>6899</v>
      </c>
    </row>
    <row r="1497" spans="9:13" x14ac:dyDescent="0.25">
      <c r="I1497" t="s">
        <v>40</v>
      </c>
      <c r="J1497" t="s">
        <v>4660</v>
      </c>
      <c r="L1497" t="s">
        <v>330</v>
      </c>
      <c r="M1497" t="s">
        <v>5729</v>
      </c>
    </row>
    <row r="1498" spans="9:13" x14ac:dyDescent="0.25">
      <c r="I1498" t="s">
        <v>3452</v>
      </c>
      <c r="J1498" t="s">
        <v>3453</v>
      </c>
      <c r="L1498" t="s">
        <v>2571</v>
      </c>
      <c r="M1498" t="s">
        <v>7194</v>
      </c>
    </row>
    <row r="1499" spans="9:13" x14ac:dyDescent="0.25">
      <c r="I1499" t="s">
        <v>427</v>
      </c>
      <c r="J1499" t="s">
        <v>4448</v>
      </c>
      <c r="L1499" t="s">
        <v>4922</v>
      </c>
      <c r="M1499" t="s">
        <v>4923</v>
      </c>
    </row>
    <row r="1500" spans="9:13" x14ac:dyDescent="0.25">
      <c r="I1500" t="s">
        <v>427</v>
      </c>
      <c r="J1500" t="s">
        <v>2758</v>
      </c>
      <c r="L1500" t="s">
        <v>5798</v>
      </c>
      <c r="M1500" t="s">
        <v>4923</v>
      </c>
    </row>
    <row r="1501" spans="9:13" x14ac:dyDescent="0.25">
      <c r="I1501" t="s">
        <v>3871</v>
      </c>
      <c r="J1501" t="s">
        <v>4058</v>
      </c>
      <c r="L1501" t="s">
        <v>415</v>
      </c>
      <c r="M1501" t="s">
        <v>6406</v>
      </c>
    </row>
    <row r="1502" spans="9:13" x14ac:dyDescent="0.25">
      <c r="I1502" t="s">
        <v>416</v>
      </c>
      <c r="J1502" t="s">
        <v>2273</v>
      </c>
      <c r="L1502" t="s">
        <v>268</v>
      </c>
      <c r="M1502" t="s">
        <v>6011</v>
      </c>
    </row>
    <row r="1503" spans="9:13" x14ac:dyDescent="0.25">
      <c r="I1503" t="s">
        <v>43</v>
      </c>
      <c r="J1503" t="s">
        <v>3739</v>
      </c>
      <c r="L1503" t="s">
        <v>330</v>
      </c>
      <c r="M1503" t="s">
        <v>5421</v>
      </c>
    </row>
    <row r="1504" spans="9:13" x14ac:dyDescent="0.25">
      <c r="I1504" t="s">
        <v>99</v>
      </c>
      <c r="J1504" t="s">
        <v>4397</v>
      </c>
      <c r="L1504" t="s">
        <v>268</v>
      </c>
      <c r="M1504" t="s">
        <v>6340</v>
      </c>
    </row>
    <row r="1505" spans="9:13" x14ac:dyDescent="0.25">
      <c r="I1505" t="s">
        <v>41</v>
      </c>
      <c r="J1505" t="s">
        <v>2018</v>
      </c>
      <c r="L1505" t="s">
        <v>268</v>
      </c>
      <c r="M1505" t="s">
        <v>5373</v>
      </c>
    </row>
    <row r="1506" spans="9:13" x14ac:dyDescent="0.25">
      <c r="I1506" t="s">
        <v>2076</v>
      </c>
      <c r="J1506" t="s">
        <v>2850</v>
      </c>
      <c r="L1506" t="s">
        <v>330</v>
      </c>
      <c r="M1506" t="s">
        <v>7041</v>
      </c>
    </row>
    <row r="1507" spans="9:13" x14ac:dyDescent="0.25">
      <c r="I1507" t="s">
        <v>1</v>
      </c>
      <c r="J1507" t="s">
        <v>1968</v>
      </c>
      <c r="L1507" t="s">
        <v>44</v>
      </c>
      <c r="M1507" t="s">
        <v>5283</v>
      </c>
    </row>
    <row r="1508" spans="9:13" x14ac:dyDescent="0.25">
      <c r="I1508" t="s">
        <v>43</v>
      </c>
      <c r="J1508" t="s">
        <v>1717</v>
      </c>
      <c r="L1508" t="s">
        <v>4928</v>
      </c>
      <c r="M1508" t="s">
        <v>4929</v>
      </c>
    </row>
    <row r="1509" spans="9:13" x14ac:dyDescent="0.25">
      <c r="I1509" t="s">
        <v>2717</v>
      </c>
      <c r="J1509" t="s">
        <v>4230</v>
      </c>
      <c r="L1509" t="s">
        <v>304</v>
      </c>
      <c r="M1509" t="s">
        <v>7083</v>
      </c>
    </row>
    <row r="1510" spans="9:13" x14ac:dyDescent="0.25">
      <c r="I1510" t="s">
        <v>3452</v>
      </c>
      <c r="J1510" t="s">
        <v>3979</v>
      </c>
      <c r="L1510" t="s">
        <v>304</v>
      </c>
      <c r="M1510" t="s">
        <v>5570</v>
      </c>
    </row>
    <row r="1511" spans="9:13" x14ac:dyDescent="0.25">
      <c r="I1511" t="s">
        <v>25</v>
      </c>
      <c r="J1511" t="s">
        <v>3539</v>
      </c>
      <c r="L1511" t="s">
        <v>585</v>
      </c>
      <c r="M1511" t="s">
        <v>6168</v>
      </c>
    </row>
    <row r="1512" spans="9:13" x14ac:dyDescent="0.25">
      <c r="I1512" t="s">
        <v>416</v>
      </c>
      <c r="J1512" t="s">
        <v>2382</v>
      </c>
      <c r="L1512" t="s">
        <v>41</v>
      </c>
      <c r="M1512" t="s">
        <v>7116</v>
      </c>
    </row>
    <row r="1513" spans="9:13" x14ac:dyDescent="0.25">
      <c r="I1513" t="s">
        <v>603</v>
      </c>
      <c r="J1513" t="s">
        <v>4162</v>
      </c>
      <c r="L1513" t="s">
        <v>5439</v>
      </c>
      <c r="M1513" t="s">
        <v>6418</v>
      </c>
    </row>
    <row r="1514" spans="9:13" x14ac:dyDescent="0.25">
      <c r="I1514" t="s">
        <v>43</v>
      </c>
      <c r="J1514" t="s">
        <v>4078</v>
      </c>
      <c r="L1514" t="s">
        <v>5428</v>
      </c>
      <c r="M1514" t="s">
        <v>5429</v>
      </c>
    </row>
    <row r="1515" spans="9:13" x14ac:dyDescent="0.25">
      <c r="I1515" t="s">
        <v>335</v>
      </c>
      <c r="J1515" t="s">
        <v>2733</v>
      </c>
      <c r="L1515" t="s">
        <v>304</v>
      </c>
      <c r="M1515" t="s">
        <v>6540</v>
      </c>
    </row>
    <row r="1516" spans="9:13" x14ac:dyDescent="0.25">
      <c r="I1516" t="s">
        <v>335</v>
      </c>
      <c r="J1516" t="s">
        <v>2507</v>
      </c>
      <c r="L1516" t="s">
        <v>4922</v>
      </c>
      <c r="M1516" t="s">
        <v>4970</v>
      </c>
    </row>
    <row r="1517" spans="9:13" x14ac:dyDescent="0.25">
      <c r="I1517" t="s">
        <v>11</v>
      </c>
      <c r="J1517" t="s">
        <v>2391</v>
      </c>
      <c r="L1517" t="s">
        <v>5798</v>
      </c>
      <c r="M1517" t="s">
        <v>4970</v>
      </c>
    </row>
    <row r="1518" spans="9:13" x14ac:dyDescent="0.25">
      <c r="I1518" t="s">
        <v>268</v>
      </c>
      <c r="J1518" t="s">
        <v>3582</v>
      </c>
      <c r="L1518" t="s">
        <v>420</v>
      </c>
      <c r="M1518" t="s">
        <v>4907</v>
      </c>
    </row>
    <row r="1519" spans="9:13" x14ac:dyDescent="0.25">
      <c r="I1519" t="s">
        <v>4653</v>
      </c>
      <c r="J1519" t="s">
        <v>4654</v>
      </c>
      <c r="L1519" t="s">
        <v>5369</v>
      </c>
      <c r="M1519" t="s">
        <v>5370</v>
      </c>
    </row>
    <row r="1520" spans="9:13" x14ac:dyDescent="0.25">
      <c r="I1520" t="s">
        <v>427</v>
      </c>
      <c r="J1520" t="s">
        <v>3335</v>
      </c>
      <c r="L1520" t="s">
        <v>12</v>
      </c>
      <c r="M1520" t="s">
        <v>5957</v>
      </c>
    </row>
    <row r="1521" spans="9:13" x14ac:dyDescent="0.25">
      <c r="I1521" t="s">
        <v>2511</v>
      </c>
      <c r="J1521" t="s">
        <v>2512</v>
      </c>
      <c r="L1521" t="s">
        <v>25</v>
      </c>
      <c r="M1521" t="s">
        <v>5903</v>
      </c>
    </row>
    <row r="1522" spans="9:13" x14ac:dyDescent="0.25">
      <c r="I1522" t="s">
        <v>328</v>
      </c>
      <c r="J1522" t="s">
        <v>3433</v>
      </c>
      <c r="L1522" t="s">
        <v>304</v>
      </c>
      <c r="M1522" t="s">
        <v>6908</v>
      </c>
    </row>
    <row r="1523" spans="9:13" x14ac:dyDescent="0.25">
      <c r="I1523" t="s">
        <v>267</v>
      </c>
      <c r="J1523" t="s">
        <v>4271</v>
      </c>
      <c r="L1523" t="s">
        <v>40</v>
      </c>
      <c r="M1523" t="s">
        <v>7143</v>
      </c>
    </row>
    <row r="1524" spans="9:13" x14ac:dyDescent="0.25">
      <c r="I1524" t="s">
        <v>2593</v>
      </c>
      <c r="J1524" t="s">
        <v>2594</v>
      </c>
      <c r="L1524" t="s">
        <v>304</v>
      </c>
      <c r="M1524" t="s">
        <v>6382</v>
      </c>
    </row>
    <row r="1525" spans="9:13" x14ac:dyDescent="0.25">
      <c r="I1525" t="s">
        <v>97</v>
      </c>
      <c r="J1525" t="s">
        <v>4322</v>
      </c>
      <c r="L1525" t="s">
        <v>268</v>
      </c>
      <c r="M1525" t="s">
        <v>5753</v>
      </c>
    </row>
    <row r="1526" spans="9:13" x14ac:dyDescent="0.25">
      <c r="I1526" t="s">
        <v>102</v>
      </c>
      <c r="J1526" t="s">
        <v>3859</v>
      </c>
      <c r="L1526" t="s">
        <v>41</v>
      </c>
      <c r="M1526" t="s">
        <v>5056</v>
      </c>
    </row>
    <row r="1527" spans="9:13" x14ac:dyDescent="0.25">
      <c r="I1527" t="s">
        <v>43</v>
      </c>
      <c r="J1527" t="s">
        <v>1908</v>
      </c>
      <c r="L1527" t="s">
        <v>4888</v>
      </c>
      <c r="M1527" t="s">
        <v>5176</v>
      </c>
    </row>
    <row r="1528" spans="9:13" x14ac:dyDescent="0.25">
      <c r="I1528" t="s">
        <v>49</v>
      </c>
      <c r="J1528" t="s">
        <v>3060</v>
      </c>
      <c r="L1528" t="s">
        <v>487</v>
      </c>
      <c r="M1528" t="s">
        <v>5943</v>
      </c>
    </row>
    <row r="1529" spans="9:13" x14ac:dyDescent="0.25">
      <c r="I1529" t="s">
        <v>129</v>
      </c>
      <c r="J1529" t="s">
        <v>2218</v>
      </c>
      <c r="L1529" t="s">
        <v>6022</v>
      </c>
      <c r="M1529" t="s">
        <v>6023</v>
      </c>
    </row>
    <row r="1530" spans="9:13" x14ac:dyDescent="0.25">
      <c r="I1530" t="s">
        <v>416</v>
      </c>
      <c r="J1530" t="s">
        <v>4802</v>
      </c>
      <c r="L1530" t="s">
        <v>487</v>
      </c>
      <c r="M1530" t="s">
        <v>6539</v>
      </c>
    </row>
    <row r="1531" spans="9:13" x14ac:dyDescent="0.25">
      <c r="I1531" t="s">
        <v>43</v>
      </c>
      <c r="J1531" t="s">
        <v>4765</v>
      </c>
      <c r="L1531" t="s">
        <v>4888</v>
      </c>
      <c r="M1531" t="s">
        <v>5268</v>
      </c>
    </row>
    <row r="1532" spans="9:13" x14ac:dyDescent="0.25">
      <c r="I1532" t="s">
        <v>836</v>
      </c>
      <c r="J1532" t="s">
        <v>3656</v>
      </c>
      <c r="L1532" t="s">
        <v>4869</v>
      </c>
      <c r="M1532" t="s">
        <v>4870</v>
      </c>
    </row>
    <row r="1533" spans="9:13" x14ac:dyDescent="0.25">
      <c r="I1533" t="s">
        <v>379</v>
      </c>
      <c r="J1533" t="s">
        <v>4522</v>
      </c>
      <c r="L1533" t="s">
        <v>7009</v>
      </c>
      <c r="M1533" t="s">
        <v>7010</v>
      </c>
    </row>
    <row r="1534" spans="9:13" x14ac:dyDescent="0.25">
      <c r="I1534" t="s">
        <v>330</v>
      </c>
      <c r="J1534" t="s">
        <v>2893</v>
      </c>
      <c r="L1534" t="s">
        <v>4888</v>
      </c>
      <c r="M1534" t="s">
        <v>5649</v>
      </c>
    </row>
    <row r="1535" spans="9:13" x14ac:dyDescent="0.25">
      <c r="I1535" t="s">
        <v>267</v>
      </c>
      <c r="J1535" t="s">
        <v>2457</v>
      </c>
      <c r="L1535" t="s">
        <v>4888</v>
      </c>
      <c r="M1535" t="s">
        <v>5527</v>
      </c>
    </row>
    <row r="1536" spans="9:13" x14ac:dyDescent="0.25">
      <c r="I1536" t="s">
        <v>416</v>
      </c>
      <c r="J1536" t="s">
        <v>4758</v>
      </c>
      <c r="L1536" t="s">
        <v>5088</v>
      </c>
      <c r="M1536" t="s">
        <v>5089</v>
      </c>
    </row>
    <row r="1537" spans="9:13" x14ac:dyDescent="0.25">
      <c r="I1537" t="s">
        <v>26</v>
      </c>
      <c r="J1537" t="s">
        <v>3604</v>
      </c>
      <c r="L1537" t="s">
        <v>330</v>
      </c>
      <c r="M1537" t="s">
        <v>5803</v>
      </c>
    </row>
    <row r="1538" spans="9:13" x14ac:dyDescent="0.25">
      <c r="I1538" t="s">
        <v>2536</v>
      </c>
      <c r="J1538" t="s">
        <v>2537</v>
      </c>
      <c r="L1538" t="s">
        <v>50</v>
      </c>
      <c r="M1538" t="s">
        <v>4875</v>
      </c>
    </row>
    <row r="1539" spans="9:13" x14ac:dyDescent="0.25">
      <c r="I1539" t="s">
        <v>3382</v>
      </c>
      <c r="J1539" t="s">
        <v>3383</v>
      </c>
      <c r="L1539" t="s">
        <v>487</v>
      </c>
      <c r="M1539" t="s">
        <v>6810</v>
      </c>
    </row>
    <row r="1540" spans="9:13" x14ac:dyDescent="0.25">
      <c r="I1540" t="s">
        <v>267</v>
      </c>
      <c r="J1540" t="s">
        <v>2579</v>
      </c>
      <c r="L1540" t="s">
        <v>545</v>
      </c>
      <c r="M1540" t="s">
        <v>5492</v>
      </c>
    </row>
    <row r="1541" spans="9:13" x14ac:dyDescent="0.25">
      <c r="I1541" t="s">
        <v>100</v>
      </c>
      <c r="J1541" t="s">
        <v>3673</v>
      </c>
      <c r="L1541" t="s">
        <v>295</v>
      </c>
      <c r="M1541" t="s">
        <v>6670</v>
      </c>
    </row>
    <row r="1542" spans="9:13" x14ac:dyDescent="0.25">
      <c r="I1542" t="s">
        <v>3257</v>
      </c>
      <c r="J1542" t="s">
        <v>3258</v>
      </c>
      <c r="L1542" t="s">
        <v>420</v>
      </c>
      <c r="M1542" t="s">
        <v>5950</v>
      </c>
    </row>
    <row r="1543" spans="9:13" x14ac:dyDescent="0.25">
      <c r="I1543" t="s">
        <v>3452</v>
      </c>
      <c r="J1543" t="s">
        <v>4737</v>
      </c>
      <c r="L1543" t="s">
        <v>585</v>
      </c>
      <c r="M1543" t="s">
        <v>5010</v>
      </c>
    </row>
    <row r="1544" spans="9:13" x14ac:dyDescent="0.25">
      <c r="I1544" t="s">
        <v>1837</v>
      </c>
      <c r="J1544" t="s">
        <v>1838</v>
      </c>
      <c r="L1544" t="s">
        <v>328</v>
      </c>
      <c r="M1544" t="s">
        <v>6603</v>
      </c>
    </row>
    <row r="1545" spans="9:13" x14ac:dyDescent="0.25">
      <c r="I1545" t="s">
        <v>330</v>
      </c>
      <c r="J1545" t="s">
        <v>4799</v>
      </c>
      <c r="L1545" t="s">
        <v>328</v>
      </c>
      <c r="M1545" t="s">
        <v>6169</v>
      </c>
    </row>
    <row r="1546" spans="9:13" x14ac:dyDescent="0.25">
      <c r="I1546" t="s">
        <v>2717</v>
      </c>
      <c r="J1546" t="s">
        <v>2718</v>
      </c>
      <c r="L1546" t="s">
        <v>328</v>
      </c>
      <c r="M1546" t="s">
        <v>7207</v>
      </c>
    </row>
    <row r="1547" spans="9:13" x14ac:dyDescent="0.25">
      <c r="I1547" t="s">
        <v>1773</v>
      </c>
      <c r="J1547" t="s">
        <v>1774</v>
      </c>
      <c r="L1547" t="s">
        <v>330</v>
      </c>
      <c r="M1547" t="s">
        <v>5269</v>
      </c>
    </row>
    <row r="1548" spans="9:13" x14ac:dyDescent="0.25">
      <c r="I1548" t="s">
        <v>416</v>
      </c>
      <c r="J1548" t="s">
        <v>4780</v>
      </c>
      <c r="L1548" t="s">
        <v>268</v>
      </c>
      <c r="M1548" t="s">
        <v>5110</v>
      </c>
    </row>
    <row r="1549" spans="9:13" x14ac:dyDescent="0.25">
      <c r="I1549" t="s">
        <v>1751</v>
      </c>
      <c r="J1549" t="s">
        <v>1752</v>
      </c>
      <c r="L1549" t="s">
        <v>330</v>
      </c>
      <c r="M1549" t="s">
        <v>6682</v>
      </c>
    </row>
    <row r="1550" spans="9:13" x14ac:dyDescent="0.25">
      <c r="I1550" t="s">
        <v>4434</v>
      </c>
      <c r="J1550" t="s">
        <v>4435</v>
      </c>
      <c r="L1550" t="s">
        <v>268</v>
      </c>
      <c r="M1550" t="s">
        <v>5073</v>
      </c>
    </row>
    <row r="1551" spans="9:13" x14ac:dyDescent="0.25">
      <c r="I1551" t="s">
        <v>40</v>
      </c>
      <c r="J1551" t="s">
        <v>3020</v>
      </c>
      <c r="L1551" t="s">
        <v>268</v>
      </c>
      <c r="M1551" t="s">
        <v>6655</v>
      </c>
    </row>
    <row r="1552" spans="9:13" x14ac:dyDescent="0.25">
      <c r="I1552" t="s">
        <v>2030</v>
      </c>
      <c r="J1552" t="s">
        <v>2031</v>
      </c>
      <c r="L1552" t="s">
        <v>25</v>
      </c>
      <c r="M1552" t="s">
        <v>6550</v>
      </c>
    </row>
    <row r="1553" spans="9:13" x14ac:dyDescent="0.25">
      <c r="I1553" t="s">
        <v>3251</v>
      </c>
      <c r="J1553" t="s">
        <v>3252</v>
      </c>
      <c r="L1553" t="s">
        <v>41</v>
      </c>
      <c r="M1553" t="s">
        <v>6166</v>
      </c>
    </row>
    <row r="1554" spans="9:13" x14ac:dyDescent="0.25">
      <c r="I1554" t="s">
        <v>2126</v>
      </c>
      <c r="J1554" t="s">
        <v>3980</v>
      </c>
      <c r="L1554" t="s">
        <v>41</v>
      </c>
      <c r="M1554" t="s">
        <v>6923</v>
      </c>
    </row>
    <row r="1555" spans="9:13" x14ac:dyDescent="0.25">
      <c r="I1555" t="s">
        <v>416</v>
      </c>
      <c r="J1555" t="s">
        <v>1770</v>
      </c>
      <c r="L1555" t="s">
        <v>268</v>
      </c>
      <c r="M1555" t="s">
        <v>6520</v>
      </c>
    </row>
    <row r="1556" spans="9:13" x14ac:dyDescent="0.25">
      <c r="I1556" t="s">
        <v>603</v>
      </c>
      <c r="J1556" t="s">
        <v>4833</v>
      </c>
      <c r="L1556" t="s">
        <v>41</v>
      </c>
      <c r="M1556" t="s">
        <v>6012</v>
      </c>
    </row>
    <row r="1557" spans="9:13" x14ac:dyDescent="0.25">
      <c r="I1557" t="s">
        <v>1</v>
      </c>
      <c r="J1557" t="s">
        <v>2157</v>
      </c>
      <c r="L1557" t="s">
        <v>326</v>
      </c>
      <c r="M1557" t="s">
        <v>6760</v>
      </c>
    </row>
    <row r="1558" spans="9:13" x14ac:dyDescent="0.25">
      <c r="I1558" t="s">
        <v>129</v>
      </c>
      <c r="J1558" t="s">
        <v>4195</v>
      </c>
      <c r="L1558" t="s">
        <v>606</v>
      </c>
      <c r="M1558" t="s">
        <v>7152</v>
      </c>
    </row>
    <row r="1559" spans="9:13" x14ac:dyDescent="0.25">
      <c r="I1559" t="s">
        <v>129</v>
      </c>
      <c r="J1559" t="s">
        <v>1842</v>
      </c>
      <c r="L1559" t="s">
        <v>490</v>
      </c>
      <c r="M1559" t="s">
        <v>5309</v>
      </c>
    </row>
    <row r="1560" spans="9:13" x14ac:dyDescent="0.25">
      <c r="I1560" t="s">
        <v>268</v>
      </c>
      <c r="J1560" t="s">
        <v>4656</v>
      </c>
      <c r="L1560" t="s">
        <v>330</v>
      </c>
      <c r="M1560" t="s">
        <v>6542</v>
      </c>
    </row>
    <row r="1561" spans="9:13" x14ac:dyDescent="0.25">
      <c r="I1561" t="s">
        <v>330</v>
      </c>
      <c r="J1561" t="s">
        <v>4061</v>
      </c>
      <c r="L1561" t="s">
        <v>298</v>
      </c>
      <c r="M1561" t="s">
        <v>4899</v>
      </c>
    </row>
    <row r="1562" spans="9:13" x14ac:dyDescent="0.25">
      <c r="I1562" t="s">
        <v>416</v>
      </c>
      <c r="J1562" t="s">
        <v>2210</v>
      </c>
      <c r="L1562" t="s">
        <v>288</v>
      </c>
      <c r="M1562" t="s">
        <v>5112</v>
      </c>
    </row>
    <row r="1563" spans="9:13" x14ac:dyDescent="0.25">
      <c r="I1563" t="s">
        <v>357</v>
      </c>
      <c r="J1563" t="s">
        <v>4514</v>
      </c>
      <c r="L1563" t="s">
        <v>268</v>
      </c>
      <c r="M1563" t="s">
        <v>6239</v>
      </c>
    </row>
    <row r="1564" spans="9:13" x14ac:dyDescent="0.25">
      <c r="I1564" t="s">
        <v>3632</v>
      </c>
      <c r="J1564" t="s">
        <v>3633</v>
      </c>
      <c r="L1564" t="s">
        <v>713</v>
      </c>
      <c r="M1564" t="s">
        <v>6307</v>
      </c>
    </row>
    <row r="1565" spans="9:13" x14ac:dyDescent="0.25">
      <c r="I1565" t="s">
        <v>3308</v>
      </c>
      <c r="J1565" t="s">
        <v>3309</v>
      </c>
      <c r="L1565" t="s">
        <v>330</v>
      </c>
      <c r="M1565" t="s">
        <v>6663</v>
      </c>
    </row>
    <row r="1566" spans="9:13" x14ac:dyDescent="0.25">
      <c r="I1566" t="s">
        <v>323</v>
      </c>
      <c r="J1566" t="s">
        <v>3178</v>
      </c>
      <c r="L1566" t="s">
        <v>330</v>
      </c>
      <c r="M1566" t="s">
        <v>5259</v>
      </c>
    </row>
    <row r="1567" spans="9:13" x14ac:dyDescent="0.25">
      <c r="I1567" t="s">
        <v>2131</v>
      </c>
      <c r="J1567" t="s">
        <v>2132</v>
      </c>
      <c r="L1567" t="s">
        <v>41</v>
      </c>
      <c r="M1567" t="s">
        <v>7065</v>
      </c>
    </row>
    <row r="1568" spans="9:13" x14ac:dyDescent="0.25">
      <c r="I1568" t="s">
        <v>12</v>
      </c>
      <c r="J1568" t="s">
        <v>4807</v>
      </c>
      <c r="L1568" t="s">
        <v>330</v>
      </c>
      <c r="M1568" t="s">
        <v>4891</v>
      </c>
    </row>
    <row r="1569" spans="9:13" x14ac:dyDescent="0.25">
      <c r="I1569" t="s">
        <v>416</v>
      </c>
      <c r="J1569" t="s">
        <v>3644</v>
      </c>
      <c r="L1569" t="s">
        <v>4888</v>
      </c>
      <c r="M1569" t="s">
        <v>5027</v>
      </c>
    </row>
    <row r="1570" spans="9:13" x14ac:dyDescent="0.25">
      <c r="I1570" t="s">
        <v>416</v>
      </c>
      <c r="J1570" t="s">
        <v>2490</v>
      </c>
      <c r="L1570" t="s">
        <v>130</v>
      </c>
      <c r="M1570" t="s">
        <v>5850</v>
      </c>
    </row>
    <row r="1571" spans="9:13" x14ac:dyDescent="0.25">
      <c r="I1571" t="s">
        <v>3401</v>
      </c>
      <c r="J1571" t="s">
        <v>3402</v>
      </c>
      <c r="L1571" t="s">
        <v>130</v>
      </c>
      <c r="M1571" t="s">
        <v>5637</v>
      </c>
    </row>
    <row r="1572" spans="9:13" x14ac:dyDescent="0.25">
      <c r="I1572" t="s">
        <v>3220</v>
      </c>
      <c r="J1572" t="s">
        <v>3221</v>
      </c>
      <c r="L1572" t="s">
        <v>805</v>
      </c>
      <c r="M1572" t="s">
        <v>6951</v>
      </c>
    </row>
    <row r="1573" spans="9:13" x14ac:dyDescent="0.25">
      <c r="I1573" t="s">
        <v>2914</v>
      </c>
      <c r="J1573" t="s">
        <v>3374</v>
      </c>
      <c r="L1573" t="s">
        <v>130</v>
      </c>
      <c r="M1573" t="s">
        <v>6980</v>
      </c>
    </row>
    <row r="1574" spans="9:13" x14ac:dyDescent="0.25">
      <c r="I1574" t="s">
        <v>328</v>
      </c>
      <c r="J1574" t="s">
        <v>2843</v>
      </c>
      <c r="L1574" t="s">
        <v>4922</v>
      </c>
      <c r="M1574" t="s">
        <v>5548</v>
      </c>
    </row>
    <row r="1575" spans="9:13" x14ac:dyDescent="0.25">
      <c r="I1575" t="s">
        <v>2126</v>
      </c>
      <c r="J1575" t="s">
        <v>4012</v>
      </c>
      <c r="L1575" t="s">
        <v>5798</v>
      </c>
      <c r="M1575" t="s">
        <v>5548</v>
      </c>
    </row>
    <row r="1576" spans="9:13" x14ac:dyDescent="0.25">
      <c r="I1576" t="s">
        <v>330</v>
      </c>
      <c r="J1576" t="s">
        <v>2292</v>
      </c>
      <c r="L1576" t="s">
        <v>4888</v>
      </c>
      <c r="M1576" t="s">
        <v>5616</v>
      </c>
    </row>
    <row r="1577" spans="9:13" x14ac:dyDescent="0.25">
      <c r="I1577" t="s">
        <v>268</v>
      </c>
      <c r="J1577" t="s">
        <v>3086</v>
      </c>
      <c r="L1577" t="s">
        <v>606</v>
      </c>
      <c r="M1577" t="s">
        <v>5094</v>
      </c>
    </row>
    <row r="1578" spans="9:13" x14ac:dyDescent="0.25">
      <c r="I1578" t="s">
        <v>3960</v>
      </c>
      <c r="J1578" t="s">
        <v>3961</v>
      </c>
      <c r="L1578" t="s">
        <v>6316</v>
      </c>
      <c r="M1578" t="s">
        <v>6317</v>
      </c>
    </row>
    <row r="1579" spans="9:13" x14ac:dyDescent="0.25">
      <c r="I1579" t="s">
        <v>3198</v>
      </c>
      <c r="J1579" t="s">
        <v>4201</v>
      </c>
      <c r="L1579" t="s">
        <v>4888</v>
      </c>
      <c r="M1579" t="s">
        <v>6036</v>
      </c>
    </row>
    <row r="1580" spans="9:13" x14ac:dyDescent="0.25">
      <c r="I1580" t="s">
        <v>376</v>
      </c>
      <c r="J1580" t="s">
        <v>2624</v>
      </c>
      <c r="L1580" t="s">
        <v>5631</v>
      </c>
      <c r="M1580" t="s">
        <v>5632</v>
      </c>
    </row>
    <row r="1581" spans="9:13" x14ac:dyDescent="0.25">
      <c r="I1581" t="s">
        <v>365</v>
      </c>
      <c r="J1581" t="s">
        <v>2913</v>
      </c>
      <c r="L1581" t="s">
        <v>268</v>
      </c>
      <c r="M1581" t="s">
        <v>5746</v>
      </c>
    </row>
    <row r="1582" spans="9:13" x14ac:dyDescent="0.25">
      <c r="I1582" t="s">
        <v>416</v>
      </c>
      <c r="J1582" t="s">
        <v>3407</v>
      </c>
      <c r="L1582" t="s">
        <v>793</v>
      </c>
      <c r="M1582" t="s">
        <v>6008</v>
      </c>
    </row>
    <row r="1583" spans="9:13" x14ac:dyDescent="0.25">
      <c r="I1583" t="s">
        <v>291</v>
      </c>
      <c r="J1583" t="s">
        <v>2730</v>
      </c>
      <c r="L1583" t="s">
        <v>606</v>
      </c>
      <c r="M1583" t="s">
        <v>6676</v>
      </c>
    </row>
    <row r="1584" spans="9:13" x14ac:dyDescent="0.25">
      <c r="I1584" t="s">
        <v>268</v>
      </c>
      <c r="J1584" t="s">
        <v>3848</v>
      </c>
      <c r="L1584" t="s">
        <v>41</v>
      </c>
      <c r="M1584" t="s">
        <v>5767</v>
      </c>
    </row>
    <row r="1585" spans="9:13" x14ac:dyDescent="0.25">
      <c r="I1585" t="s">
        <v>2126</v>
      </c>
      <c r="J1585" t="s">
        <v>2709</v>
      </c>
      <c r="L1585" t="s">
        <v>713</v>
      </c>
      <c r="M1585" t="s">
        <v>5782</v>
      </c>
    </row>
    <row r="1586" spans="9:13" x14ac:dyDescent="0.25">
      <c r="I1586" t="s">
        <v>268</v>
      </c>
      <c r="J1586" t="s">
        <v>4655</v>
      </c>
      <c r="L1586" t="s">
        <v>512</v>
      </c>
      <c r="M1586" t="s">
        <v>5215</v>
      </c>
    </row>
    <row r="1587" spans="9:13" x14ac:dyDescent="0.25">
      <c r="I1587" t="s">
        <v>2386</v>
      </c>
      <c r="J1587" t="s">
        <v>2387</v>
      </c>
      <c r="L1587" t="s">
        <v>330</v>
      </c>
      <c r="M1587" t="s">
        <v>5725</v>
      </c>
    </row>
    <row r="1588" spans="9:13" x14ac:dyDescent="0.25">
      <c r="I1588" t="s">
        <v>427</v>
      </c>
      <c r="J1588" t="s">
        <v>3278</v>
      </c>
      <c r="L1588" t="s">
        <v>4888</v>
      </c>
      <c r="M1588" t="s">
        <v>6803</v>
      </c>
    </row>
    <row r="1589" spans="9:13" x14ac:dyDescent="0.25">
      <c r="I1589" t="s">
        <v>291</v>
      </c>
      <c r="J1589" t="s">
        <v>2250</v>
      </c>
      <c r="L1589" t="s">
        <v>4888</v>
      </c>
      <c r="M1589" t="s">
        <v>5683</v>
      </c>
    </row>
    <row r="1590" spans="9:13" x14ac:dyDescent="0.25">
      <c r="I1590" t="s">
        <v>2126</v>
      </c>
      <c r="J1590" t="s">
        <v>2127</v>
      </c>
      <c r="L1590" t="s">
        <v>293</v>
      </c>
      <c r="M1590" t="s">
        <v>5842</v>
      </c>
    </row>
    <row r="1591" spans="9:13" x14ac:dyDescent="0.25">
      <c r="I1591" t="s">
        <v>102</v>
      </c>
      <c r="J1591" t="s">
        <v>7272</v>
      </c>
      <c r="L1591" t="s">
        <v>50</v>
      </c>
      <c r="M1591" t="s">
        <v>6224</v>
      </c>
    </row>
    <row r="1592" spans="9:13" x14ac:dyDescent="0.25">
      <c r="I1592" t="s">
        <v>323</v>
      </c>
      <c r="J1592" t="s">
        <v>4158</v>
      </c>
      <c r="L1592" t="s">
        <v>268</v>
      </c>
      <c r="M1592" t="s">
        <v>6173</v>
      </c>
    </row>
    <row r="1593" spans="9:13" x14ac:dyDescent="0.25">
      <c r="I1593" t="s">
        <v>4403</v>
      </c>
      <c r="J1593" t="s">
        <v>4404</v>
      </c>
      <c r="L1593" t="s">
        <v>268</v>
      </c>
      <c r="M1593" t="s">
        <v>7039</v>
      </c>
    </row>
    <row r="1594" spans="9:13" x14ac:dyDescent="0.25">
      <c r="I1594" t="s">
        <v>375</v>
      </c>
      <c r="J1594" t="s">
        <v>2311</v>
      </c>
      <c r="L1594" t="s">
        <v>3164</v>
      </c>
      <c r="M1594" t="s">
        <v>6589</v>
      </c>
    </row>
    <row r="1595" spans="9:13" x14ac:dyDescent="0.25">
      <c r="I1595" t="s">
        <v>330</v>
      </c>
      <c r="J1595" t="s">
        <v>3171</v>
      </c>
      <c r="L1595" t="s">
        <v>6353</v>
      </c>
      <c r="M1595" t="s">
        <v>6354</v>
      </c>
    </row>
    <row r="1596" spans="9:13" x14ac:dyDescent="0.25">
      <c r="I1596" t="s">
        <v>375</v>
      </c>
      <c r="J1596" t="s">
        <v>2522</v>
      </c>
      <c r="L1596" t="s">
        <v>40</v>
      </c>
      <c r="M1596" t="s">
        <v>7214</v>
      </c>
    </row>
    <row r="1597" spans="9:13" x14ac:dyDescent="0.25">
      <c r="I1597" t="s">
        <v>416</v>
      </c>
      <c r="J1597" t="s">
        <v>1895</v>
      </c>
      <c r="L1597" t="s">
        <v>5921</v>
      </c>
      <c r="M1597" t="s">
        <v>5922</v>
      </c>
    </row>
    <row r="1598" spans="9:13" x14ac:dyDescent="0.25">
      <c r="I1598" t="s">
        <v>129</v>
      </c>
      <c r="J1598" t="s">
        <v>4216</v>
      </c>
      <c r="L1598" t="s">
        <v>330</v>
      </c>
      <c r="M1598" t="s">
        <v>5668</v>
      </c>
    </row>
    <row r="1599" spans="9:13" x14ac:dyDescent="0.25">
      <c r="I1599" t="s">
        <v>2773</v>
      </c>
      <c r="J1599" t="s">
        <v>4209</v>
      </c>
      <c r="L1599" t="s">
        <v>4888</v>
      </c>
      <c r="M1599" t="s">
        <v>4889</v>
      </c>
    </row>
    <row r="1600" spans="9:13" x14ac:dyDescent="0.25">
      <c r="I1600" t="s">
        <v>268</v>
      </c>
      <c r="J1600" t="s">
        <v>4408</v>
      </c>
      <c r="L1600" t="s">
        <v>291</v>
      </c>
      <c r="M1600" t="s">
        <v>5766</v>
      </c>
    </row>
    <row r="1601" spans="9:13" x14ac:dyDescent="0.25">
      <c r="I1601" t="s">
        <v>3134</v>
      </c>
      <c r="J1601" t="s">
        <v>3135</v>
      </c>
      <c r="L1601" t="s">
        <v>332</v>
      </c>
      <c r="M1601" t="s">
        <v>5491</v>
      </c>
    </row>
    <row r="1602" spans="9:13" x14ac:dyDescent="0.25">
      <c r="I1602" t="s">
        <v>2042</v>
      </c>
      <c r="J1602" t="s">
        <v>2626</v>
      </c>
      <c r="L1602" t="s">
        <v>4879</v>
      </c>
      <c r="M1602" t="s">
        <v>5731</v>
      </c>
    </row>
    <row r="1603" spans="9:13" x14ac:dyDescent="0.25">
      <c r="I1603" t="s">
        <v>440</v>
      </c>
      <c r="J1603" t="s">
        <v>4665</v>
      </c>
      <c r="L1603" t="s">
        <v>129</v>
      </c>
      <c r="M1603" t="s">
        <v>5536</v>
      </c>
    </row>
    <row r="1604" spans="9:13" x14ac:dyDescent="0.25">
      <c r="I1604" t="s">
        <v>4530</v>
      </c>
      <c r="J1604" t="s">
        <v>4531</v>
      </c>
      <c r="L1604" t="s">
        <v>5999</v>
      </c>
      <c r="M1604" t="s">
        <v>6000</v>
      </c>
    </row>
    <row r="1605" spans="9:13" x14ac:dyDescent="0.25">
      <c r="I1605" t="s">
        <v>48</v>
      </c>
      <c r="J1605" t="s">
        <v>3358</v>
      </c>
      <c r="L1605" t="s">
        <v>603</v>
      </c>
      <c r="M1605" t="s">
        <v>6536</v>
      </c>
    </row>
    <row r="1606" spans="9:13" x14ac:dyDescent="0.25">
      <c r="I1606" t="s">
        <v>98</v>
      </c>
      <c r="J1606" t="s">
        <v>4174</v>
      </c>
      <c r="L1606" t="s">
        <v>606</v>
      </c>
      <c r="M1606" t="s">
        <v>5687</v>
      </c>
    </row>
    <row r="1607" spans="9:13" x14ac:dyDescent="0.25">
      <c r="I1607" t="s">
        <v>268</v>
      </c>
      <c r="J1607" t="s">
        <v>4131</v>
      </c>
      <c r="L1607" t="s">
        <v>606</v>
      </c>
      <c r="M1607" t="s">
        <v>6014</v>
      </c>
    </row>
    <row r="1608" spans="9:13" x14ac:dyDescent="0.25">
      <c r="I1608" t="s">
        <v>603</v>
      </c>
      <c r="J1608" t="s">
        <v>2319</v>
      </c>
      <c r="L1608" t="s">
        <v>606</v>
      </c>
      <c r="M1608" t="s">
        <v>6499</v>
      </c>
    </row>
    <row r="1609" spans="9:13" x14ac:dyDescent="0.25">
      <c r="I1609" t="s">
        <v>4481</v>
      </c>
      <c r="J1609" t="s">
        <v>4482</v>
      </c>
      <c r="L1609" t="s">
        <v>130</v>
      </c>
      <c r="M1609" t="s">
        <v>5018</v>
      </c>
    </row>
    <row r="1610" spans="9:13" x14ac:dyDescent="0.25">
      <c r="I1610" t="s">
        <v>2908</v>
      </c>
      <c r="J1610" t="s">
        <v>2909</v>
      </c>
      <c r="L1610" t="s">
        <v>330</v>
      </c>
      <c r="M1610" t="s">
        <v>6376</v>
      </c>
    </row>
    <row r="1611" spans="9:13" x14ac:dyDescent="0.25">
      <c r="I1611" t="s">
        <v>603</v>
      </c>
      <c r="J1611" t="s">
        <v>4497</v>
      </c>
      <c r="L1611" t="s">
        <v>5806</v>
      </c>
      <c r="M1611" t="s">
        <v>6901</v>
      </c>
    </row>
    <row r="1612" spans="9:13" x14ac:dyDescent="0.25">
      <c r="I1612" t="s">
        <v>102</v>
      </c>
      <c r="J1612" t="s">
        <v>2336</v>
      </c>
      <c r="L1612" t="s">
        <v>268</v>
      </c>
      <c r="M1612" t="s">
        <v>6264</v>
      </c>
    </row>
    <row r="1613" spans="9:13" x14ac:dyDescent="0.25">
      <c r="I1613" t="s">
        <v>1699</v>
      </c>
      <c r="J1613" t="s">
        <v>2430</v>
      </c>
      <c r="L1613" t="s">
        <v>6024</v>
      </c>
      <c r="M1613" t="s">
        <v>6025</v>
      </c>
    </row>
    <row r="1614" spans="9:13" x14ac:dyDescent="0.25">
      <c r="I1614" t="s">
        <v>323</v>
      </c>
      <c r="J1614" t="s">
        <v>2678</v>
      </c>
      <c r="L1614" t="s">
        <v>4915</v>
      </c>
      <c r="M1614" t="s">
        <v>4916</v>
      </c>
    </row>
    <row r="1615" spans="9:13" x14ac:dyDescent="0.25">
      <c r="I1615" t="s">
        <v>427</v>
      </c>
      <c r="J1615" t="s">
        <v>2806</v>
      </c>
      <c r="L1615" t="s">
        <v>487</v>
      </c>
      <c r="M1615" t="s">
        <v>6549</v>
      </c>
    </row>
    <row r="1616" spans="9:13" x14ac:dyDescent="0.25">
      <c r="I1616" t="s">
        <v>3777</v>
      </c>
      <c r="J1616" t="s">
        <v>4352</v>
      </c>
      <c r="L1616" t="s">
        <v>41</v>
      </c>
      <c r="M1616" t="s">
        <v>6781</v>
      </c>
    </row>
    <row r="1617" spans="9:13" x14ac:dyDescent="0.25">
      <c r="I1617" t="s">
        <v>102</v>
      </c>
      <c r="J1617" t="s">
        <v>3742</v>
      </c>
      <c r="L1617" t="s">
        <v>6766</v>
      </c>
      <c r="M1617" t="s">
        <v>6767</v>
      </c>
    </row>
    <row r="1618" spans="9:13" x14ac:dyDescent="0.25">
      <c r="I1618" t="s">
        <v>685</v>
      </c>
      <c r="J1618" t="s">
        <v>2298</v>
      </c>
      <c r="L1618" t="s">
        <v>332</v>
      </c>
      <c r="M1618" t="s">
        <v>5222</v>
      </c>
    </row>
    <row r="1619" spans="9:13" x14ac:dyDescent="0.25">
      <c r="I1619" t="s">
        <v>603</v>
      </c>
      <c r="J1619" t="s">
        <v>2403</v>
      </c>
      <c r="L1619" t="s">
        <v>490</v>
      </c>
      <c r="M1619" t="s">
        <v>6357</v>
      </c>
    </row>
    <row r="1620" spans="9:13" x14ac:dyDescent="0.25">
      <c r="I1620" t="s">
        <v>424</v>
      </c>
      <c r="J1620" t="s">
        <v>1921</v>
      </c>
      <c r="L1620" t="s">
        <v>268</v>
      </c>
      <c r="M1620" t="s">
        <v>6176</v>
      </c>
    </row>
    <row r="1621" spans="9:13" x14ac:dyDescent="0.25">
      <c r="I1621" t="s">
        <v>4783</v>
      </c>
      <c r="J1621" t="s">
        <v>4784</v>
      </c>
      <c r="L1621" t="s">
        <v>326</v>
      </c>
      <c r="M1621" t="s">
        <v>6732</v>
      </c>
    </row>
    <row r="1622" spans="9:13" x14ac:dyDescent="0.25">
      <c r="I1622" t="s">
        <v>328</v>
      </c>
      <c r="J1622" t="s">
        <v>3310</v>
      </c>
      <c r="L1622" t="s">
        <v>129</v>
      </c>
      <c r="M1622" t="s">
        <v>6768</v>
      </c>
    </row>
    <row r="1623" spans="9:13" x14ac:dyDescent="0.25">
      <c r="I1623" t="s">
        <v>26</v>
      </c>
      <c r="J1623" t="s">
        <v>4475</v>
      </c>
      <c r="L1623" t="s">
        <v>332</v>
      </c>
      <c r="M1623" t="s">
        <v>6344</v>
      </c>
    </row>
    <row r="1624" spans="9:13" x14ac:dyDescent="0.25">
      <c r="I1624" t="s">
        <v>2845</v>
      </c>
      <c r="J1624" t="s">
        <v>2846</v>
      </c>
      <c r="L1624" t="s">
        <v>585</v>
      </c>
      <c r="M1624" t="s">
        <v>6389</v>
      </c>
    </row>
    <row r="1625" spans="9:13" x14ac:dyDescent="0.25">
      <c r="I1625" t="s">
        <v>267</v>
      </c>
      <c r="J1625" t="s">
        <v>3095</v>
      </c>
      <c r="L1625" t="s">
        <v>422</v>
      </c>
      <c r="M1625" t="s">
        <v>7130</v>
      </c>
    </row>
    <row r="1626" spans="9:13" x14ac:dyDescent="0.25">
      <c r="I1626" t="s">
        <v>267</v>
      </c>
      <c r="J1626" t="s">
        <v>7291</v>
      </c>
      <c r="L1626" t="s">
        <v>606</v>
      </c>
      <c r="M1626" t="s">
        <v>6004</v>
      </c>
    </row>
    <row r="1627" spans="9:13" x14ac:dyDescent="0.25">
      <c r="I1627" t="s">
        <v>268</v>
      </c>
      <c r="J1627" t="s">
        <v>2673</v>
      </c>
      <c r="L1627" t="s">
        <v>606</v>
      </c>
      <c r="M1627" t="s">
        <v>6569</v>
      </c>
    </row>
    <row r="1628" spans="9:13" x14ac:dyDescent="0.25">
      <c r="I1628" t="s">
        <v>739</v>
      </c>
      <c r="J1628" t="s">
        <v>4277</v>
      </c>
      <c r="L1628" t="s">
        <v>414</v>
      </c>
      <c r="M1628" t="s">
        <v>6399</v>
      </c>
    </row>
    <row r="1629" spans="9:13" x14ac:dyDescent="0.25">
      <c r="I1629" t="s">
        <v>268</v>
      </c>
      <c r="J1629" t="s">
        <v>2612</v>
      </c>
      <c r="L1629" t="s">
        <v>487</v>
      </c>
      <c r="M1629" t="s">
        <v>5441</v>
      </c>
    </row>
    <row r="1630" spans="9:13" x14ac:dyDescent="0.25">
      <c r="I1630" t="s">
        <v>291</v>
      </c>
      <c r="J1630" t="s">
        <v>2471</v>
      </c>
      <c r="L1630" t="s">
        <v>268</v>
      </c>
      <c r="M1630" t="s">
        <v>5196</v>
      </c>
    </row>
    <row r="1631" spans="9:13" x14ac:dyDescent="0.25">
      <c r="I1631" t="s">
        <v>4113</v>
      </c>
      <c r="J1631" t="s">
        <v>4248</v>
      </c>
      <c r="L1631" t="s">
        <v>293</v>
      </c>
      <c r="M1631" t="s">
        <v>6835</v>
      </c>
    </row>
    <row r="1632" spans="9:13" x14ac:dyDescent="0.25">
      <c r="I1632" t="s">
        <v>1892</v>
      </c>
      <c r="J1632" t="s">
        <v>2832</v>
      </c>
      <c r="L1632" t="s">
        <v>41</v>
      </c>
      <c r="M1632" t="s">
        <v>4986</v>
      </c>
    </row>
    <row r="1633" spans="9:13" x14ac:dyDescent="0.25">
      <c r="I1633" t="s">
        <v>2054</v>
      </c>
      <c r="J1633" t="s">
        <v>2055</v>
      </c>
      <c r="L1633" t="s">
        <v>43</v>
      </c>
      <c r="M1633" t="s">
        <v>7072</v>
      </c>
    </row>
    <row r="1634" spans="9:13" x14ac:dyDescent="0.25">
      <c r="I1634" t="s">
        <v>365</v>
      </c>
      <c r="J1634" t="s">
        <v>7265</v>
      </c>
      <c r="L1634" t="s">
        <v>5806</v>
      </c>
      <c r="M1634" t="s">
        <v>5807</v>
      </c>
    </row>
    <row r="1635" spans="9:13" x14ac:dyDescent="0.25">
      <c r="I1635" t="s">
        <v>102</v>
      </c>
      <c r="J1635" t="s">
        <v>4353</v>
      </c>
      <c r="L1635" t="s">
        <v>490</v>
      </c>
      <c r="M1635" t="s">
        <v>6388</v>
      </c>
    </row>
    <row r="1636" spans="9:13" x14ac:dyDescent="0.25">
      <c r="I1636" t="s">
        <v>268</v>
      </c>
      <c r="J1636" t="s">
        <v>2810</v>
      </c>
      <c r="L1636" t="s">
        <v>50</v>
      </c>
      <c r="M1636" t="s">
        <v>5669</v>
      </c>
    </row>
    <row r="1637" spans="9:13" x14ac:dyDescent="0.25">
      <c r="I1637" t="s">
        <v>416</v>
      </c>
      <c r="J1637" t="s">
        <v>3195</v>
      </c>
      <c r="L1637" t="s">
        <v>268</v>
      </c>
      <c r="M1637" t="s">
        <v>5057</v>
      </c>
    </row>
    <row r="1638" spans="9:13" x14ac:dyDescent="0.25">
      <c r="I1638" t="s">
        <v>603</v>
      </c>
      <c r="J1638" t="s">
        <v>2424</v>
      </c>
      <c r="L1638" t="s">
        <v>5539</v>
      </c>
      <c r="M1638" t="s">
        <v>5540</v>
      </c>
    </row>
    <row r="1639" spans="9:13" x14ac:dyDescent="0.25">
      <c r="I1639" t="s">
        <v>310</v>
      </c>
      <c r="J1639" t="s">
        <v>2650</v>
      </c>
      <c r="L1639" t="s">
        <v>487</v>
      </c>
      <c r="M1639" t="s">
        <v>4944</v>
      </c>
    </row>
    <row r="1640" spans="9:13" x14ac:dyDescent="0.25">
      <c r="I1640" t="s">
        <v>416</v>
      </c>
      <c r="J1640" t="s">
        <v>1970</v>
      </c>
      <c r="L1640" t="s">
        <v>328</v>
      </c>
      <c r="M1640" t="s">
        <v>4871</v>
      </c>
    </row>
    <row r="1641" spans="9:13" x14ac:dyDescent="0.25">
      <c r="I1641" t="s">
        <v>267</v>
      </c>
      <c r="J1641" t="s">
        <v>3231</v>
      </c>
      <c r="L1641" t="s">
        <v>268</v>
      </c>
      <c r="M1641" t="s">
        <v>5143</v>
      </c>
    </row>
    <row r="1642" spans="9:13" x14ac:dyDescent="0.25">
      <c r="I1642" t="s">
        <v>328</v>
      </c>
      <c r="J1642" t="s">
        <v>4296</v>
      </c>
      <c r="L1642" t="s">
        <v>330</v>
      </c>
      <c r="M1642" t="s">
        <v>5482</v>
      </c>
    </row>
    <row r="1643" spans="9:13" x14ac:dyDescent="0.25">
      <c r="I1643" t="s">
        <v>1892</v>
      </c>
      <c r="J1643" t="s">
        <v>1893</v>
      </c>
      <c r="L1643" t="s">
        <v>268</v>
      </c>
      <c r="M1643" t="s">
        <v>6522</v>
      </c>
    </row>
    <row r="1644" spans="9:13" x14ac:dyDescent="0.25">
      <c r="I1644" t="s">
        <v>2122</v>
      </c>
      <c r="J1644" t="s">
        <v>2123</v>
      </c>
      <c r="L1644" t="s">
        <v>41</v>
      </c>
      <c r="M1644" t="s">
        <v>6200</v>
      </c>
    </row>
    <row r="1645" spans="9:13" x14ac:dyDescent="0.25">
      <c r="I1645" t="s">
        <v>416</v>
      </c>
      <c r="J1645" t="s">
        <v>3040</v>
      </c>
      <c r="L1645" t="s">
        <v>6637</v>
      </c>
      <c r="M1645" t="s">
        <v>6638</v>
      </c>
    </row>
    <row r="1646" spans="9:13" x14ac:dyDescent="0.25">
      <c r="I1646" t="s">
        <v>102</v>
      </c>
      <c r="J1646" t="s">
        <v>2436</v>
      </c>
      <c r="L1646" t="s">
        <v>41</v>
      </c>
      <c r="M1646" t="s">
        <v>5685</v>
      </c>
    </row>
    <row r="1647" spans="9:13" x14ac:dyDescent="0.25">
      <c r="I1647" t="s">
        <v>416</v>
      </c>
      <c r="J1647" t="s">
        <v>4329</v>
      </c>
      <c r="L1647" t="s">
        <v>268</v>
      </c>
      <c r="M1647" t="s">
        <v>6787</v>
      </c>
    </row>
    <row r="1648" spans="9:13" x14ac:dyDescent="0.25">
      <c r="I1648" t="s">
        <v>4612</v>
      </c>
      <c r="J1648" t="s">
        <v>4613</v>
      </c>
      <c r="L1648" t="s">
        <v>606</v>
      </c>
      <c r="M1648" t="s">
        <v>6220</v>
      </c>
    </row>
    <row r="1649" spans="9:13" x14ac:dyDescent="0.25">
      <c r="I1649" t="s">
        <v>3375</v>
      </c>
      <c r="J1649" t="s">
        <v>3376</v>
      </c>
      <c r="L1649" t="s">
        <v>293</v>
      </c>
      <c r="M1649" t="s">
        <v>6342</v>
      </c>
    </row>
    <row r="1650" spans="9:13" x14ac:dyDescent="0.25">
      <c r="I1650" t="s">
        <v>1961</v>
      </c>
      <c r="J1650" t="s">
        <v>1962</v>
      </c>
      <c r="L1650" t="s">
        <v>5316</v>
      </c>
      <c r="M1650" t="s">
        <v>5317</v>
      </c>
    </row>
    <row r="1651" spans="9:13" x14ac:dyDescent="0.25">
      <c r="I1651" t="s">
        <v>2553</v>
      </c>
      <c r="J1651" t="s">
        <v>2554</v>
      </c>
      <c r="L1651" t="s">
        <v>323</v>
      </c>
      <c r="M1651" t="s">
        <v>6439</v>
      </c>
    </row>
    <row r="1652" spans="9:13" x14ac:dyDescent="0.25">
      <c r="I1652" t="s">
        <v>1811</v>
      </c>
      <c r="J1652" t="s">
        <v>3256</v>
      </c>
      <c r="L1652" t="s">
        <v>487</v>
      </c>
      <c r="M1652" t="s">
        <v>6566</v>
      </c>
    </row>
    <row r="1653" spans="9:13" x14ac:dyDescent="0.25">
      <c r="I1653" t="s">
        <v>271</v>
      </c>
      <c r="J1653" t="s">
        <v>3869</v>
      </c>
      <c r="L1653" t="s">
        <v>41</v>
      </c>
      <c r="M1653" t="s">
        <v>5864</v>
      </c>
    </row>
    <row r="1654" spans="9:13" x14ac:dyDescent="0.25">
      <c r="I1654" t="s">
        <v>50</v>
      </c>
      <c r="J1654" t="s">
        <v>4634</v>
      </c>
      <c r="L1654" t="s">
        <v>25</v>
      </c>
      <c r="M1654" t="s">
        <v>5026</v>
      </c>
    </row>
    <row r="1655" spans="9:13" x14ac:dyDescent="0.25">
      <c r="I1655" t="s">
        <v>416</v>
      </c>
      <c r="J1655" t="s">
        <v>4627</v>
      </c>
      <c r="L1655" t="s">
        <v>606</v>
      </c>
      <c r="M1655" t="s">
        <v>5533</v>
      </c>
    </row>
    <row r="1656" spans="9:13" x14ac:dyDescent="0.25">
      <c r="I1656" t="s">
        <v>2415</v>
      </c>
      <c r="J1656" t="s">
        <v>4697</v>
      </c>
      <c r="L1656" t="s">
        <v>603</v>
      </c>
      <c r="M1656" t="s">
        <v>5000</v>
      </c>
    </row>
    <row r="1657" spans="9:13" x14ac:dyDescent="0.25">
      <c r="I1657" t="s">
        <v>330</v>
      </c>
      <c r="J1657" t="s">
        <v>1907</v>
      </c>
      <c r="L1657" t="s">
        <v>6189</v>
      </c>
      <c r="M1657" t="s">
        <v>6190</v>
      </c>
    </row>
    <row r="1658" spans="9:13" x14ac:dyDescent="0.25">
      <c r="I1658" t="s">
        <v>427</v>
      </c>
      <c r="J1658" t="s">
        <v>4555</v>
      </c>
      <c r="L1658" t="s">
        <v>3994</v>
      </c>
      <c r="M1658" t="s">
        <v>6190</v>
      </c>
    </row>
    <row r="1659" spans="9:13" x14ac:dyDescent="0.25">
      <c r="I1659" t="s">
        <v>330</v>
      </c>
      <c r="J1659" t="s">
        <v>2398</v>
      </c>
      <c r="L1659" t="s">
        <v>490</v>
      </c>
      <c r="M1659" t="s">
        <v>6844</v>
      </c>
    </row>
    <row r="1660" spans="9:13" x14ac:dyDescent="0.25">
      <c r="I1660" t="s">
        <v>606</v>
      </c>
      <c r="J1660" t="s">
        <v>1727</v>
      </c>
      <c r="L1660" t="s">
        <v>41</v>
      </c>
      <c r="M1660" t="s">
        <v>6059</v>
      </c>
    </row>
    <row r="1661" spans="9:13" x14ac:dyDescent="0.25">
      <c r="I1661" t="s">
        <v>270</v>
      </c>
      <c r="J1661" t="s">
        <v>4582</v>
      </c>
      <c r="L1661" t="s">
        <v>545</v>
      </c>
      <c r="M1661" t="s">
        <v>5992</v>
      </c>
    </row>
    <row r="1662" spans="9:13" x14ac:dyDescent="0.25">
      <c r="I1662" t="s">
        <v>301</v>
      </c>
      <c r="J1662" t="s">
        <v>3264</v>
      </c>
      <c r="L1662" t="s">
        <v>268</v>
      </c>
      <c r="M1662" t="s">
        <v>6242</v>
      </c>
    </row>
    <row r="1663" spans="9:13" x14ac:dyDescent="0.25">
      <c r="I1663" t="s">
        <v>310</v>
      </c>
      <c r="J1663" t="s">
        <v>3036</v>
      </c>
      <c r="L1663" t="s">
        <v>606</v>
      </c>
      <c r="M1663" t="s">
        <v>6739</v>
      </c>
    </row>
    <row r="1664" spans="9:13" x14ac:dyDescent="0.25">
      <c r="I1664" t="s">
        <v>328</v>
      </c>
      <c r="J1664" t="s">
        <v>3104</v>
      </c>
      <c r="L1664" t="s">
        <v>25</v>
      </c>
      <c r="M1664" t="s">
        <v>6664</v>
      </c>
    </row>
    <row r="1665" spans="9:13" x14ac:dyDescent="0.25">
      <c r="I1665" t="s">
        <v>98</v>
      </c>
      <c r="J1665" t="s">
        <v>4287</v>
      </c>
      <c r="L1665" t="s">
        <v>603</v>
      </c>
      <c r="M1665" t="s">
        <v>5765</v>
      </c>
    </row>
    <row r="1666" spans="9:13" x14ac:dyDescent="0.25">
      <c r="I1666" t="s">
        <v>332</v>
      </c>
      <c r="J1666" t="s">
        <v>4267</v>
      </c>
      <c r="L1666" t="s">
        <v>129</v>
      </c>
      <c r="M1666" t="s">
        <v>5833</v>
      </c>
    </row>
    <row r="1667" spans="9:13" x14ac:dyDescent="0.25">
      <c r="I1667" t="s">
        <v>271</v>
      </c>
      <c r="J1667" t="s">
        <v>1843</v>
      </c>
      <c r="L1667" t="s">
        <v>268</v>
      </c>
      <c r="M1667" t="s">
        <v>4987</v>
      </c>
    </row>
    <row r="1668" spans="9:13" x14ac:dyDescent="0.25">
      <c r="I1668" t="s">
        <v>129</v>
      </c>
      <c r="J1668" t="s">
        <v>3141</v>
      </c>
      <c r="L1668" t="s">
        <v>268</v>
      </c>
      <c r="M1668" t="s">
        <v>6265</v>
      </c>
    </row>
    <row r="1669" spans="9:13" x14ac:dyDescent="0.25">
      <c r="I1669" t="s">
        <v>7195</v>
      </c>
      <c r="J1669" t="s">
        <v>4847</v>
      </c>
      <c r="L1669" t="s">
        <v>330</v>
      </c>
      <c r="M1669" t="s">
        <v>6748</v>
      </c>
    </row>
    <row r="1670" spans="9:13" x14ac:dyDescent="0.25">
      <c r="I1670" t="s">
        <v>330</v>
      </c>
      <c r="J1670" t="s">
        <v>2100</v>
      </c>
      <c r="L1670" t="s">
        <v>606</v>
      </c>
      <c r="M1670" t="s">
        <v>5958</v>
      </c>
    </row>
    <row r="1671" spans="9:13" x14ac:dyDescent="0.25">
      <c r="I1671" t="s">
        <v>4625</v>
      </c>
      <c r="J1671" t="s">
        <v>4626</v>
      </c>
      <c r="L1671" t="s">
        <v>606</v>
      </c>
      <c r="M1671" t="s">
        <v>5336</v>
      </c>
    </row>
    <row r="1672" spans="9:13" x14ac:dyDescent="0.25">
      <c r="I1672" t="s">
        <v>271</v>
      </c>
      <c r="J1672" t="s">
        <v>3853</v>
      </c>
      <c r="L1672" t="s">
        <v>330</v>
      </c>
      <c r="M1672" t="s">
        <v>5495</v>
      </c>
    </row>
    <row r="1673" spans="9:13" x14ac:dyDescent="0.25">
      <c r="I1673" t="s">
        <v>416</v>
      </c>
      <c r="J1673" t="s">
        <v>3837</v>
      </c>
      <c r="L1673" t="s">
        <v>487</v>
      </c>
      <c r="M1673" t="s">
        <v>5216</v>
      </c>
    </row>
    <row r="1674" spans="9:13" x14ac:dyDescent="0.25">
      <c r="I1674" t="s">
        <v>330</v>
      </c>
      <c r="J1674" t="s">
        <v>4666</v>
      </c>
      <c r="L1674" t="s">
        <v>268</v>
      </c>
      <c r="M1674" t="s">
        <v>6068</v>
      </c>
    </row>
    <row r="1675" spans="9:13" x14ac:dyDescent="0.25">
      <c r="I1675" t="s">
        <v>332</v>
      </c>
      <c r="J1675" t="s">
        <v>3535</v>
      </c>
      <c r="L1675" t="s">
        <v>5051</v>
      </c>
      <c r="M1675" t="s">
        <v>5052</v>
      </c>
    </row>
    <row r="1676" spans="9:13" x14ac:dyDescent="0.25">
      <c r="I1676" t="s">
        <v>271</v>
      </c>
      <c r="J1676" t="s">
        <v>4652</v>
      </c>
      <c r="L1676" t="s">
        <v>267</v>
      </c>
      <c r="M1676" t="s">
        <v>6229</v>
      </c>
    </row>
    <row r="1677" spans="9:13" x14ac:dyDescent="0.25">
      <c r="I1677" t="s">
        <v>301</v>
      </c>
      <c r="J1677" t="s">
        <v>4377</v>
      </c>
      <c r="L1677" t="s">
        <v>41</v>
      </c>
      <c r="M1677" t="s">
        <v>5437</v>
      </c>
    </row>
    <row r="1678" spans="9:13" x14ac:dyDescent="0.25">
      <c r="I1678" t="s">
        <v>129</v>
      </c>
      <c r="J1678" t="s">
        <v>2191</v>
      </c>
      <c r="L1678" t="s">
        <v>268</v>
      </c>
      <c r="M1678" t="s">
        <v>5029</v>
      </c>
    </row>
    <row r="1679" spans="9:13" x14ac:dyDescent="0.25">
      <c r="I1679" t="s">
        <v>332</v>
      </c>
      <c r="J1679" t="s">
        <v>4311</v>
      </c>
      <c r="L1679" t="s">
        <v>268</v>
      </c>
      <c r="M1679" t="s">
        <v>6444</v>
      </c>
    </row>
    <row r="1680" spans="9:13" x14ac:dyDescent="0.25">
      <c r="I1680" t="s">
        <v>2185</v>
      </c>
      <c r="J1680" t="s">
        <v>4620</v>
      </c>
      <c r="L1680" t="s">
        <v>129</v>
      </c>
      <c r="M1680" t="s">
        <v>7139</v>
      </c>
    </row>
    <row r="1681" spans="9:13" x14ac:dyDescent="0.25">
      <c r="I1681" t="s">
        <v>328</v>
      </c>
      <c r="J1681" t="s">
        <v>1899</v>
      </c>
      <c r="L1681" t="s">
        <v>490</v>
      </c>
      <c r="M1681" t="s">
        <v>6696</v>
      </c>
    </row>
    <row r="1682" spans="9:13" x14ac:dyDescent="0.25">
      <c r="I1682" t="s">
        <v>1892</v>
      </c>
      <c r="J1682" t="s">
        <v>2529</v>
      </c>
      <c r="L1682" t="s">
        <v>12</v>
      </c>
      <c r="M1682" t="s">
        <v>5742</v>
      </c>
    </row>
    <row r="1683" spans="9:13" x14ac:dyDescent="0.25">
      <c r="I1683" t="s">
        <v>271</v>
      </c>
      <c r="J1683" t="s">
        <v>4198</v>
      </c>
      <c r="L1683" t="s">
        <v>41</v>
      </c>
      <c r="M1683" t="s">
        <v>6193</v>
      </c>
    </row>
    <row r="1684" spans="9:13" x14ac:dyDescent="0.25">
      <c r="I1684" t="s">
        <v>332</v>
      </c>
      <c r="J1684" t="s">
        <v>7270</v>
      </c>
      <c r="L1684" t="s">
        <v>43</v>
      </c>
      <c r="M1684" t="s">
        <v>6369</v>
      </c>
    </row>
    <row r="1685" spans="9:13" x14ac:dyDescent="0.25">
      <c r="I1685" t="s">
        <v>432</v>
      </c>
      <c r="J1685" t="s">
        <v>2929</v>
      </c>
      <c r="L1685" t="s">
        <v>41</v>
      </c>
      <c r="M1685" t="s">
        <v>6821</v>
      </c>
    </row>
    <row r="1686" spans="9:13" x14ac:dyDescent="0.25">
      <c r="I1686" t="s">
        <v>268</v>
      </c>
      <c r="J1686" t="s">
        <v>1719</v>
      </c>
      <c r="L1686" t="s">
        <v>268</v>
      </c>
      <c r="M1686" t="s">
        <v>4953</v>
      </c>
    </row>
    <row r="1687" spans="9:13" x14ac:dyDescent="0.25">
      <c r="I1687" t="s">
        <v>271</v>
      </c>
      <c r="J1687" t="s">
        <v>1999</v>
      </c>
      <c r="L1687" t="s">
        <v>25</v>
      </c>
      <c r="M1687" t="s">
        <v>5503</v>
      </c>
    </row>
    <row r="1688" spans="9:13" x14ac:dyDescent="0.25">
      <c r="I1688" t="s">
        <v>2773</v>
      </c>
      <c r="J1688" t="s">
        <v>2774</v>
      </c>
      <c r="L1688" t="s">
        <v>424</v>
      </c>
      <c r="M1688" t="s">
        <v>7006</v>
      </c>
    </row>
    <row r="1689" spans="9:13" x14ac:dyDescent="0.25">
      <c r="I1689" t="s">
        <v>416</v>
      </c>
      <c r="J1689" t="s">
        <v>2620</v>
      </c>
      <c r="L1689" t="s">
        <v>603</v>
      </c>
      <c r="M1689" t="s">
        <v>5966</v>
      </c>
    </row>
    <row r="1690" spans="9:13" x14ac:dyDescent="0.25">
      <c r="I1690" t="s">
        <v>2557</v>
      </c>
      <c r="J1690" t="s">
        <v>2558</v>
      </c>
      <c r="L1690" t="s">
        <v>328</v>
      </c>
      <c r="M1690" t="s">
        <v>5896</v>
      </c>
    </row>
    <row r="1691" spans="9:13" x14ac:dyDescent="0.25">
      <c r="I1691" t="s">
        <v>271</v>
      </c>
      <c r="J1691" t="s">
        <v>3717</v>
      </c>
      <c r="L1691" t="s">
        <v>424</v>
      </c>
      <c r="M1691" t="s">
        <v>6690</v>
      </c>
    </row>
    <row r="1692" spans="9:13" x14ac:dyDescent="0.25">
      <c r="I1692" t="s">
        <v>2717</v>
      </c>
      <c r="J1692" t="s">
        <v>2788</v>
      </c>
      <c r="L1692" t="s">
        <v>41</v>
      </c>
      <c r="M1692" t="s">
        <v>7160</v>
      </c>
    </row>
    <row r="1693" spans="9:13" x14ac:dyDescent="0.25">
      <c r="I1693" t="s">
        <v>323</v>
      </c>
      <c r="J1693" t="s">
        <v>3372</v>
      </c>
      <c r="L1693" t="s">
        <v>585</v>
      </c>
      <c r="M1693" t="s">
        <v>6932</v>
      </c>
    </row>
    <row r="1694" spans="9:13" x14ac:dyDescent="0.25">
      <c r="I1694" t="s">
        <v>332</v>
      </c>
      <c r="J1694" t="s">
        <v>2523</v>
      </c>
      <c r="L1694" t="s">
        <v>293</v>
      </c>
      <c r="M1694" t="s">
        <v>5203</v>
      </c>
    </row>
    <row r="1695" spans="9:13" x14ac:dyDescent="0.25">
      <c r="I1695" t="s">
        <v>268</v>
      </c>
      <c r="J1695" t="s">
        <v>2305</v>
      </c>
      <c r="L1695" t="s">
        <v>50</v>
      </c>
      <c r="M1695" t="s">
        <v>5659</v>
      </c>
    </row>
    <row r="1696" spans="9:13" x14ac:dyDescent="0.25">
      <c r="I1696" t="s">
        <v>416</v>
      </c>
      <c r="J1696" t="s">
        <v>4428</v>
      </c>
      <c r="L1696" t="s">
        <v>424</v>
      </c>
      <c r="M1696" t="s">
        <v>6383</v>
      </c>
    </row>
    <row r="1697" spans="9:13" x14ac:dyDescent="0.25">
      <c r="I1697" t="s">
        <v>332</v>
      </c>
      <c r="J1697" t="s">
        <v>4736</v>
      </c>
      <c r="L1697" t="s">
        <v>545</v>
      </c>
      <c r="M1697" t="s">
        <v>6058</v>
      </c>
    </row>
    <row r="1698" spans="9:13" x14ac:dyDescent="0.25">
      <c r="I1698" t="s">
        <v>2488</v>
      </c>
      <c r="J1698" t="s">
        <v>3532</v>
      </c>
      <c r="L1698" t="s">
        <v>323</v>
      </c>
      <c r="M1698" t="s">
        <v>7111</v>
      </c>
    </row>
    <row r="1699" spans="9:13" x14ac:dyDescent="0.25">
      <c r="I1699" t="s">
        <v>424</v>
      </c>
      <c r="J1699" t="s">
        <v>3343</v>
      </c>
      <c r="L1699" t="s">
        <v>54</v>
      </c>
      <c r="M1699" t="s">
        <v>5986</v>
      </c>
    </row>
    <row r="1700" spans="9:13" x14ac:dyDescent="0.25">
      <c r="I1700" t="s">
        <v>301</v>
      </c>
      <c r="J1700" t="s">
        <v>4097</v>
      </c>
      <c r="L1700" t="s">
        <v>267</v>
      </c>
      <c r="M1700" t="s">
        <v>6989</v>
      </c>
    </row>
    <row r="1701" spans="9:13" x14ac:dyDescent="0.25">
      <c r="I1701" t="s">
        <v>102</v>
      </c>
      <c r="J1701" t="s">
        <v>2112</v>
      </c>
      <c r="L1701" t="s">
        <v>268</v>
      </c>
      <c r="M1701" t="s">
        <v>6809</v>
      </c>
    </row>
    <row r="1702" spans="9:13" x14ac:dyDescent="0.25">
      <c r="I1702" t="s">
        <v>4152</v>
      </c>
      <c r="J1702" t="s">
        <v>4153</v>
      </c>
      <c r="L1702" t="s">
        <v>6613</v>
      </c>
      <c r="M1702" t="s">
        <v>6614</v>
      </c>
    </row>
    <row r="1703" spans="9:13" x14ac:dyDescent="0.25">
      <c r="I1703" t="s">
        <v>375</v>
      </c>
      <c r="J1703" t="s">
        <v>3478</v>
      </c>
      <c r="L1703" t="s">
        <v>293</v>
      </c>
      <c r="M1703" t="s">
        <v>6841</v>
      </c>
    </row>
    <row r="1704" spans="9:13" x14ac:dyDescent="0.25">
      <c r="I1704" t="s">
        <v>3404</v>
      </c>
      <c r="J1704" t="s">
        <v>3405</v>
      </c>
      <c r="L1704" t="s">
        <v>268</v>
      </c>
      <c r="M1704" t="s">
        <v>4956</v>
      </c>
    </row>
    <row r="1705" spans="9:13" x14ac:dyDescent="0.25">
      <c r="I1705" t="s">
        <v>2159</v>
      </c>
      <c r="J1705" t="s">
        <v>2160</v>
      </c>
      <c r="L1705" t="s">
        <v>40</v>
      </c>
      <c r="M1705" t="s">
        <v>4976</v>
      </c>
    </row>
    <row r="1706" spans="9:13" x14ac:dyDescent="0.25">
      <c r="I1706" t="s">
        <v>3523</v>
      </c>
      <c r="J1706" t="s">
        <v>3524</v>
      </c>
      <c r="L1706" t="s">
        <v>293</v>
      </c>
      <c r="M1706" t="s">
        <v>6387</v>
      </c>
    </row>
    <row r="1707" spans="9:13" x14ac:dyDescent="0.25">
      <c r="I1707" t="s">
        <v>323</v>
      </c>
      <c r="J1707" t="s">
        <v>4589</v>
      </c>
      <c r="L1707" t="s">
        <v>487</v>
      </c>
      <c r="M1707" t="s">
        <v>5665</v>
      </c>
    </row>
    <row r="1708" spans="9:13" x14ac:dyDescent="0.25">
      <c r="I1708" t="s">
        <v>291</v>
      </c>
      <c r="J1708" t="s">
        <v>3285</v>
      </c>
      <c r="L1708" t="s">
        <v>6583</v>
      </c>
      <c r="M1708" t="s">
        <v>6584</v>
      </c>
    </row>
    <row r="1709" spans="9:13" x14ac:dyDescent="0.25">
      <c r="I1709" t="s">
        <v>268</v>
      </c>
      <c r="J1709" t="s">
        <v>7304</v>
      </c>
      <c r="L1709" t="s">
        <v>747</v>
      </c>
      <c r="M1709" t="s">
        <v>4959</v>
      </c>
    </row>
    <row r="1710" spans="9:13" x14ac:dyDescent="0.25">
      <c r="I1710" t="s">
        <v>130</v>
      </c>
      <c r="J1710" t="s">
        <v>3380</v>
      </c>
      <c r="L1710" t="s">
        <v>490</v>
      </c>
      <c r="M1710" t="s">
        <v>5267</v>
      </c>
    </row>
    <row r="1711" spans="9:13" x14ac:dyDescent="0.25">
      <c r="I1711" t="s">
        <v>102</v>
      </c>
      <c r="J1711" t="s">
        <v>3746</v>
      </c>
      <c r="L1711" t="s">
        <v>487</v>
      </c>
      <c r="M1711" t="s">
        <v>5620</v>
      </c>
    </row>
    <row r="1712" spans="9:13" x14ac:dyDescent="0.25">
      <c r="I1712" t="s">
        <v>26</v>
      </c>
      <c r="J1712" t="s">
        <v>4034</v>
      </c>
      <c r="L1712" t="s">
        <v>545</v>
      </c>
      <c r="M1712" t="s">
        <v>5289</v>
      </c>
    </row>
    <row r="1713" spans="9:13" x14ac:dyDescent="0.25">
      <c r="I1713" t="s">
        <v>291</v>
      </c>
      <c r="J1713" t="s">
        <v>1980</v>
      </c>
      <c r="L1713" t="s">
        <v>319</v>
      </c>
      <c r="M1713" t="s">
        <v>5152</v>
      </c>
    </row>
    <row r="1714" spans="9:13" x14ac:dyDescent="0.25">
      <c r="I1714" t="s">
        <v>416</v>
      </c>
      <c r="J1714" t="s">
        <v>4821</v>
      </c>
      <c r="L1714" t="s">
        <v>40</v>
      </c>
      <c r="M1714" t="s">
        <v>5170</v>
      </c>
    </row>
    <row r="1715" spans="9:13" x14ac:dyDescent="0.25">
      <c r="I1715" t="s">
        <v>416</v>
      </c>
      <c r="J1715" t="s">
        <v>1708</v>
      </c>
      <c r="L1715" t="s">
        <v>267</v>
      </c>
      <c r="M1715" t="s">
        <v>5136</v>
      </c>
    </row>
    <row r="1716" spans="9:13" x14ac:dyDescent="0.25">
      <c r="I1716" t="s">
        <v>3939</v>
      </c>
      <c r="J1716" t="s">
        <v>3940</v>
      </c>
      <c r="L1716" t="s">
        <v>5360</v>
      </c>
      <c r="M1716" t="s">
        <v>5361</v>
      </c>
    </row>
    <row r="1717" spans="9:13" x14ac:dyDescent="0.25">
      <c r="I1717" t="s">
        <v>2185</v>
      </c>
      <c r="J1717" t="s">
        <v>2186</v>
      </c>
      <c r="L1717" t="s">
        <v>5002</v>
      </c>
      <c r="M1717" t="s">
        <v>7197</v>
      </c>
    </row>
    <row r="1718" spans="9:13" x14ac:dyDescent="0.25">
      <c r="I1718" t="s">
        <v>2999</v>
      </c>
      <c r="J1718" t="s">
        <v>3000</v>
      </c>
      <c r="L1718" t="s">
        <v>603</v>
      </c>
      <c r="M1718" t="s">
        <v>6783</v>
      </c>
    </row>
    <row r="1719" spans="9:13" x14ac:dyDescent="0.25">
      <c r="I1719" t="s">
        <v>416</v>
      </c>
      <c r="J1719" t="s">
        <v>3187</v>
      </c>
      <c r="L1719" t="s">
        <v>268</v>
      </c>
      <c r="M1719" t="s">
        <v>6925</v>
      </c>
    </row>
    <row r="1720" spans="9:13" x14ac:dyDescent="0.25">
      <c r="I1720" t="s">
        <v>271</v>
      </c>
      <c r="J1720" t="s">
        <v>1763</v>
      </c>
      <c r="L1720" t="s">
        <v>5002</v>
      </c>
      <c r="M1720" t="s">
        <v>5030</v>
      </c>
    </row>
    <row r="1721" spans="9:13" x14ac:dyDescent="0.25">
      <c r="I1721" t="s">
        <v>267</v>
      </c>
      <c r="J1721" t="s">
        <v>2540</v>
      </c>
      <c r="L1721" t="s">
        <v>5002</v>
      </c>
      <c r="M1721" t="s">
        <v>5771</v>
      </c>
    </row>
    <row r="1722" spans="9:13" x14ac:dyDescent="0.25">
      <c r="I1722" t="s">
        <v>102</v>
      </c>
      <c r="J1722" t="s">
        <v>2445</v>
      </c>
      <c r="L1722" t="s">
        <v>6509</v>
      </c>
      <c r="M1722" t="s">
        <v>6510</v>
      </c>
    </row>
    <row r="1723" spans="9:13" x14ac:dyDescent="0.25">
      <c r="I1723" t="s">
        <v>2159</v>
      </c>
      <c r="J1723" t="s">
        <v>3868</v>
      </c>
      <c r="L1723" t="s">
        <v>43</v>
      </c>
      <c r="M1723" t="s">
        <v>6592</v>
      </c>
    </row>
    <row r="1724" spans="9:13" x14ac:dyDescent="0.25">
      <c r="I1724" t="s">
        <v>2921</v>
      </c>
      <c r="J1724" t="s">
        <v>2922</v>
      </c>
      <c r="L1724" t="s">
        <v>5002</v>
      </c>
      <c r="M1724" t="s">
        <v>7048</v>
      </c>
    </row>
    <row r="1725" spans="9:13" x14ac:dyDescent="0.25">
      <c r="I1725" t="s">
        <v>585</v>
      </c>
      <c r="J1725" t="s">
        <v>4423</v>
      </c>
      <c r="L1725" t="s">
        <v>603</v>
      </c>
      <c r="M1725" t="s">
        <v>5882</v>
      </c>
    </row>
    <row r="1726" spans="9:13" x14ac:dyDescent="0.25">
      <c r="I1726" t="s">
        <v>4859</v>
      </c>
      <c r="J1726" t="s">
        <v>4860</v>
      </c>
      <c r="L1726" t="s">
        <v>5002</v>
      </c>
      <c r="M1726" t="s">
        <v>5817</v>
      </c>
    </row>
    <row r="1727" spans="9:13" x14ac:dyDescent="0.25">
      <c r="I1727" t="s">
        <v>746</v>
      </c>
      <c r="J1727" t="s">
        <v>3259</v>
      </c>
      <c r="L1727" t="s">
        <v>5004</v>
      </c>
      <c r="M1727" t="s">
        <v>5005</v>
      </c>
    </row>
    <row r="1728" spans="9:13" x14ac:dyDescent="0.25">
      <c r="I1728" t="s">
        <v>375</v>
      </c>
      <c r="J1728" t="s">
        <v>4728</v>
      </c>
      <c r="L1728" t="s">
        <v>268</v>
      </c>
      <c r="M1728" t="s">
        <v>6441</v>
      </c>
    </row>
    <row r="1729" spans="9:13" x14ac:dyDescent="0.25">
      <c r="I1729" t="s">
        <v>1945</v>
      </c>
      <c r="J1729" t="s">
        <v>4169</v>
      </c>
      <c r="L1729" t="s">
        <v>43</v>
      </c>
      <c r="M1729" t="s">
        <v>5601</v>
      </c>
    </row>
    <row r="1730" spans="9:13" x14ac:dyDescent="0.25">
      <c r="I1730" t="s">
        <v>585</v>
      </c>
      <c r="J1730" t="s">
        <v>3468</v>
      </c>
      <c r="L1730" t="s">
        <v>603</v>
      </c>
      <c r="M1730" t="s">
        <v>6902</v>
      </c>
    </row>
    <row r="1731" spans="9:13" x14ac:dyDescent="0.25">
      <c r="I1731" t="s">
        <v>26</v>
      </c>
      <c r="J1731" t="s">
        <v>2283</v>
      </c>
      <c r="L1731" t="s">
        <v>7195</v>
      </c>
      <c r="M1731" t="s">
        <v>6141</v>
      </c>
    </row>
    <row r="1732" spans="9:13" x14ac:dyDescent="0.25">
      <c r="I1732" t="s">
        <v>291</v>
      </c>
      <c r="J1732" t="s">
        <v>2975</v>
      </c>
      <c r="L1732" t="s">
        <v>603</v>
      </c>
      <c r="M1732" t="s">
        <v>5976</v>
      </c>
    </row>
    <row r="1733" spans="9:13" x14ac:dyDescent="0.25">
      <c r="I1733" t="s">
        <v>2375</v>
      </c>
      <c r="J1733" t="s">
        <v>4197</v>
      </c>
      <c r="L1733" t="s">
        <v>5007</v>
      </c>
      <c r="M1733" t="s">
        <v>6442</v>
      </c>
    </row>
    <row r="1734" spans="9:13" x14ac:dyDescent="0.25">
      <c r="I1734" t="s">
        <v>2963</v>
      </c>
      <c r="J1734" t="s">
        <v>2964</v>
      </c>
      <c r="L1734" t="s">
        <v>51</v>
      </c>
      <c r="M1734" t="s">
        <v>5847</v>
      </c>
    </row>
    <row r="1735" spans="9:13" x14ac:dyDescent="0.25">
      <c r="I1735" t="s">
        <v>97</v>
      </c>
      <c r="J1735" t="s">
        <v>4698</v>
      </c>
      <c r="L1735" t="s">
        <v>490</v>
      </c>
      <c r="M1735" t="s">
        <v>6532</v>
      </c>
    </row>
    <row r="1736" spans="9:13" x14ac:dyDescent="0.25">
      <c r="I1736" t="s">
        <v>424</v>
      </c>
      <c r="J1736" t="s">
        <v>3502</v>
      </c>
      <c r="L1736" t="s">
        <v>487</v>
      </c>
      <c r="M1736" t="s">
        <v>5423</v>
      </c>
    </row>
    <row r="1737" spans="9:13" x14ac:dyDescent="0.25">
      <c r="I1737" t="s">
        <v>3066</v>
      </c>
      <c r="J1737" t="s">
        <v>3067</v>
      </c>
      <c r="L1737" t="s">
        <v>490</v>
      </c>
      <c r="M1737" t="s">
        <v>5113</v>
      </c>
    </row>
    <row r="1738" spans="9:13" x14ac:dyDescent="0.25">
      <c r="I1738" t="s">
        <v>1</v>
      </c>
      <c r="J1738" t="s">
        <v>4272</v>
      </c>
      <c r="L1738" t="s">
        <v>5360</v>
      </c>
      <c r="M1738" t="s">
        <v>6587</v>
      </c>
    </row>
    <row r="1739" spans="9:13" x14ac:dyDescent="0.25">
      <c r="I1739" t="s">
        <v>12</v>
      </c>
      <c r="J1739" t="s">
        <v>2825</v>
      </c>
      <c r="L1739" t="s">
        <v>579</v>
      </c>
      <c r="M1739" t="s">
        <v>7206</v>
      </c>
    </row>
    <row r="1740" spans="9:13" x14ac:dyDescent="0.25">
      <c r="I1740" t="s">
        <v>2980</v>
      </c>
      <c r="J1740" t="s">
        <v>3658</v>
      </c>
      <c r="L1740" t="s">
        <v>25</v>
      </c>
      <c r="M1740" t="s">
        <v>6800</v>
      </c>
    </row>
    <row r="1741" spans="9:13" x14ac:dyDescent="0.25">
      <c r="I1741" t="s">
        <v>304</v>
      </c>
      <c r="J1741" t="s">
        <v>2006</v>
      </c>
      <c r="L1741" t="s">
        <v>41</v>
      </c>
      <c r="M1741" t="s">
        <v>5140</v>
      </c>
    </row>
    <row r="1742" spans="9:13" x14ac:dyDescent="0.25">
      <c r="I1742" t="s">
        <v>268</v>
      </c>
      <c r="J1742" t="s">
        <v>3547</v>
      </c>
      <c r="L1742" t="s">
        <v>268</v>
      </c>
      <c r="M1742" t="s">
        <v>5541</v>
      </c>
    </row>
    <row r="1743" spans="9:13" x14ac:dyDescent="0.25">
      <c r="I1743" t="s">
        <v>2042</v>
      </c>
      <c r="J1743" t="s">
        <v>2043</v>
      </c>
      <c r="L1743" t="s">
        <v>5385</v>
      </c>
      <c r="M1743" t="s">
        <v>5386</v>
      </c>
    </row>
    <row r="1744" spans="9:13" x14ac:dyDescent="0.25">
      <c r="I1744" t="s">
        <v>603</v>
      </c>
      <c r="J1744" t="s">
        <v>2261</v>
      </c>
      <c r="L1744" t="s">
        <v>293</v>
      </c>
      <c r="M1744" t="s">
        <v>6865</v>
      </c>
    </row>
    <row r="1745" spans="9:13" x14ac:dyDescent="0.25">
      <c r="I1745" t="s">
        <v>746</v>
      </c>
      <c r="J1745" t="s">
        <v>2139</v>
      </c>
      <c r="L1745" t="s">
        <v>603</v>
      </c>
      <c r="M1745" t="s">
        <v>6580</v>
      </c>
    </row>
    <row r="1746" spans="9:13" x14ac:dyDescent="0.25">
      <c r="I1746" t="s">
        <v>375</v>
      </c>
      <c r="J1746" t="s">
        <v>4219</v>
      </c>
      <c r="L1746" t="s">
        <v>268</v>
      </c>
      <c r="M1746" t="s">
        <v>5770</v>
      </c>
    </row>
    <row r="1747" spans="9:13" x14ac:dyDescent="0.25">
      <c r="I1747" t="s">
        <v>1735</v>
      </c>
      <c r="J1747" t="s">
        <v>4707</v>
      </c>
      <c r="L1747" t="s">
        <v>330</v>
      </c>
      <c r="M1747" t="s">
        <v>5811</v>
      </c>
    </row>
    <row r="1748" spans="9:13" x14ac:dyDescent="0.25">
      <c r="I1748" t="s">
        <v>268</v>
      </c>
      <c r="J1748" t="s">
        <v>3364</v>
      </c>
      <c r="L1748" t="s">
        <v>490</v>
      </c>
      <c r="M1748" t="s">
        <v>6728</v>
      </c>
    </row>
    <row r="1749" spans="9:13" x14ac:dyDescent="0.25">
      <c r="I1749" t="s">
        <v>2440</v>
      </c>
      <c r="J1749" t="s">
        <v>4386</v>
      </c>
      <c r="L1749" t="s">
        <v>512</v>
      </c>
      <c r="M1749" t="s">
        <v>6752</v>
      </c>
    </row>
    <row r="1750" spans="9:13" x14ac:dyDescent="0.25">
      <c r="I1750" t="s">
        <v>268</v>
      </c>
      <c r="J1750" t="s">
        <v>4680</v>
      </c>
      <c r="L1750" t="s">
        <v>51</v>
      </c>
      <c r="M1750" t="s">
        <v>5787</v>
      </c>
    </row>
    <row r="1751" spans="9:13" x14ac:dyDescent="0.25">
      <c r="I1751" t="s">
        <v>359</v>
      </c>
      <c r="J1751" t="s">
        <v>2898</v>
      </c>
      <c r="L1751" t="s">
        <v>5945</v>
      </c>
      <c r="M1751" t="s">
        <v>5946</v>
      </c>
    </row>
    <row r="1752" spans="9:13" x14ac:dyDescent="0.25">
      <c r="I1752" t="s">
        <v>746</v>
      </c>
      <c r="J1752" t="s">
        <v>2561</v>
      </c>
      <c r="L1752" t="s">
        <v>424</v>
      </c>
      <c r="M1752" t="s">
        <v>6290</v>
      </c>
    </row>
    <row r="1753" spans="9:13" x14ac:dyDescent="0.25">
      <c r="I1753" t="s">
        <v>267</v>
      </c>
      <c r="J1753" t="s">
        <v>2992</v>
      </c>
      <c r="L1753" t="s">
        <v>603</v>
      </c>
      <c r="M1753" t="s">
        <v>6861</v>
      </c>
    </row>
    <row r="1754" spans="9:13" x14ac:dyDescent="0.25">
      <c r="I1754" t="s">
        <v>97</v>
      </c>
      <c r="J1754" t="s">
        <v>2912</v>
      </c>
      <c r="L1754" t="s">
        <v>319</v>
      </c>
      <c r="M1754" t="s">
        <v>6109</v>
      </c>
    </row>
    <row r="1755" spans="9:13" x14ac:dyDescent="0.25">
      <c r="I1755" t="s">
        <v>1896</v>
      </c>
      <c r="J1755" t="s">
        <v>1897</v>
      </c>
      <c r="L1755" t="s">
        <v>487</v>
      </c>
      <c r="M1755" t="s">
        <v>6282</v>
      </c>
    </row>
    <row r="1756" spans="9:13" x14ac:dyDescent="0.25">
      <c r="I1756" t="s">
        <v>304</v>
      </c>
      <c r="J1756" t="s">
        <v>1816</v>
      </c>
      <c r="L1756" t="s">
        <v>6030</v>
      </c>
      <c r="M1756" t="s">
        <v>6962</v>
      </c>
    </row>
    <row r="1757" spans="9:13" x14ac:dyDescent="0.25">
      <c r="I1757" t="s">
        <v>2644</v>
      </c>
      <c r="J1757" t="s">
        <v>2645</v>
      </c>
      <c r="L1757" t="s">
        <v>291</v>
      </c>
      <c r="M1757" t="s">
        <v>6756</v>
      </c>
    </row>
    <row r="1758" spans="9:13" x14ac:dyDescent="0.25">
      <c r="I1758" t="s">
        <v>102</v>
      </c>
      <c r="J1758" t="s">
        <v>3738</v>
      </c>
      <c r="L1758" t="s">
        <v>323</v>
      </c>
      <c r="M1758" t="s">
        <v>6174</v>
      </c>
    </row>
    <row r="1759" spans="9:13" x14ac:dyDescent="0.25">
      <c r="I1759" t="s">
        <v>295</v>
      </c>
      <c r="J1759" t="s">
        <v>3385</v>
      </c>
      <c r="L1759" t="s">
        <v>424</v>
      </c>
      <c r="M1759" t="s">
        <v>6322</v>
      </c>
    </row>
    <row r="1760" spans="9:13" x14ac:dyDescent="0.25">
      <c r="I1760" t="s">
        <v>50</v>
      </c>
      <c r="J1760" t="s">
        <v>4650</v>
      </c>
      <c r="L1760" t="s">
        <v>51</v>
      </c>
      <c r="M1760" t="s">
        <v>7117</v>
      </c>
    </row>
    <row r="1761" spans="9:13" x14ac:dyDescent="0.25">
      <c r="I1761" t="s">
        <v>330</v>
      </c>
      <c r="J1761" t="s">
        <v>3116</v>
      </c>
      <c r="L1761" t="s">
        <v>53</v>
      </c>
      <c r="M1761" t="s">
        <v>6400</v>
      </c>
    </row>
    <row r="1762" spans="9:13" x14ac:dyDescent="0.25">
      <c r="I1762" t="s">
        <v>3733</v>
      </c>
      <c r="J1762" t="s">
        <v>3734</v>
      </c>
      <c r="L1762" t="s">
        <v>487</v>
      </c>
      <c r="M1762" t="s">
        <v>6496</v>
      </c>
    </row>
    <row r="1763" spans="9:13" x14ac:dyDescent="0.25">
      <c r="I1763" t="s">
        <v>549</v>
      </c>
      <c r="J1763" t="s">
        <v>2639</v>
      </c>
      <c r="L1763" t="s">
        <v>545</v>
      </c>
      <c r="M1763" t="s">
        <v>6997</v>
      </c>
    </row>
    <row r="1764" spans="9:13" x14ac:dyDescent="0.25">
      <c r="I1764" t="s">
        <v>267</v>
      </c>
      <c r="J1764" t="s">
        <v>3011</v>
      </c>
      <c r="L1764" t="s">
        <v>6897</v>
      </c>
      <c r="M1764" t="s">
        <v>6898</v>
      </c>
    </row>
    <row r="1765" spans="9:13" x14ac:dyDescent="0.25">
      <c r="I1765" t="s">
        <v>267</v>
      </c>
      <c r="J1765" t="s">
        <v>4822</v>
      </c>
      <c r="L1765" t="s">
        <v>267</v>
      </c>
      <c r="M1765" t="s">
        <v>6913</v>
      </c>
    </row>
    <row r="1766" spans="9:13" x14ac:dyDescent="0.25">
      <c r="I1766" t="s">
        <v>4461</v>
      </c>
      <c r="J1766" t="s">
        <v>4462</v>
      </c>
      <c r="L1766" t="s">
        <v>512</v>
      </c>
      <c r="M1766" t="s">
        <v>7181</v>
      </c>
    </row>
    <row r="1767" spans="9:13" x14ac:dyDescent="0.25">
      <c r="I1767" t="s">
        <v>746</v>
      </c>
      <c r="J1767" t="s">
        <v>2464</v>
      </c>
      <c r="L1767" t="s">
        <v>5691</v>
      </c>
      <c r="M1767" t="s">
        <v>7186</v>
      </c>
    </row>
    <row r="1768" spans="9:13" x14ac:dyDescent="0.25">
      <c r="I1768" t="s">
        <v>12</v>
      </c>
      <c r="J1768" t="s">
        <v>4330</v>
      </c>
      <c r="L1768" t="s">
        <v>832</v>
      </c>
      <c r="M1768" t="s">
        <v>5790</v>
      </c>
    </row>
    <row r="1769" spans="9:13" x14ac:dyDescent="0.25">
      <c r="I1769" t="s">
        <v>3353</v>
      </c>
      <c r="J1769" t="s">
        <v>3354</v>
      </c>
      <c r="L1769" t="s">
        <v>6054</v>
      </c>
      <c r="M1769" t="s">
        <v>6055</v>
      </c>
    </row>
    <row r="1770" spans="9:13" x14ac:dyDescent="0.25">
      <c r="I1770" t="s">
        <v>4390</v>
      </c>
      <c r="J1770" t="s">
        <v>4391</v>
      </c>
      <c r="L1770" t="s">
        <v>6069</v>
      </c>
      <c r="M1770" t="s">
        <v>6070</v>
      </c>
    </row>
    <row r="1771" spans="9:13" x14ac:dyDescent="0.25">
      <c r="I1771" t="s">
        <v>1699</v>
      </c>
      <c r="J1771" t="s">
        <v>3577</v>
      </c>
      <c r="L1771" t="s">
        <v>420</v>
      </c>
      <c r="M1771" t="s">
        <v>6078</v>
      </c>
    </row>
    <row r="1772" spans="9:13" x14ac:dyDescent="0.25">
      <c r="I1772" t="s">
        <v>1699</v>
      </c>
      <c r="J1772" t="s">
        <v>3971</v>
      </c>
      <c r="L1772" t="s">
        <v>291</v>
      </c>
      <c r="M1772" t="s">
        <v>7104</v>
      </c>
    </row>
    <row r="1773" spans="9:13" x14ac:dyDescent="0.25">
      <c r="I1773" t="s">
        <v>570</v>
      </c>
      <c r="J1773" t="s">
        <v>3352</v>
      </c>
      <c r="L1773" t="s">
        <v>50</v>
      </c>
      <c r="M1773" t="s">
        <v>6963</v>
      </c>
    </row>
    <row r="1774" spans="9:13" x14ac:dyDescent="0.25">
      <c r="I1774" t="s">
        <v>267</v>
      </c>
      <c r="J1774" t="s">
        <v>1760</v>
      </c>
      <c r="L1774" t="s">
        <v>420</v>
      </c>
      <c r="M1774" t="s">
        <v>5640</v>
      </c>
    </row>
    <row r="1775" spans="9:13" x14ac:dyDescent="0.25">
      <c r="I1775" t="s">
        <v>330</v>
      </c>
      <c r="J1775" t="s">
        <v>4683</v>
      </c>
      <c r="L1775" t="s">
        <v>268</v>
      </c>
      <c r="M1775" t="s">
        <v>7125</v>
      </c>
    </row>
    <row r="1776" spans="9:13" x14ac:dyDescent="0.25">
      <c r="I1776" t="s">
        <v>608</v>
      </c>
      <c r="J1776" t="s">
        <v>4572</v>
      </c>
      <c r="L1776" t="s">
        <v>512</v>
      </c>
      <c r="M1776" t="s">
        <v>6602</v>
      </c>
    </row>
    <row r="1777" spans="9:13" x14ac:dyDescent="0.25">
      <c r="I1777" t="s">
        <v>268</v>
      </c>
      <c r="J1777" t="s">
        <v>2633</v>
      </c>
      <c r="L1777" t="s">
        <v>603</v>
      </c>
      <c r="M1777" t="s">
        <v>5202</v>
      </c>
    </row>
    <row r="1778" spans="9:13" x14ac:dyDescent="0.25">
      <c r="I1778" t="s">
        <v>268</v>
      </c>
      <c r="J1778" t="s">
        <v>4597</v>
      </c>
      <c r="L1778" t="s">
        <v>420</v>
      </c>
      <c r="M1778" t="s">
        <v>5500</v>
      </c>
    </row>
    <row r="1779" spans="9:13" x14ac:dyDescent="0.25">
      <c r="I1779" t="s">
        <v>144</v>
      </c>
      <c r="J1779" t="s">
        <v>7299</v>
      </c>
      <c r="L1779" t="s">
        <v>5220</v>
      </c>
      <c r="M1779" t="s">
        <v>5221</v>
      </c>
    </row>
    <row r="1780" spans="9:13" x14ac:dyDescent="0.25">
      <c r="I1780" t="s">
        <v>746</v>
      </c>
      <c r="J1780" t="s">
        <v>4049</v>
      </c>
      <c r="L1780" t="s">
        <v>512</v>
      </c>
      <c r="M1780" t="s">
        <v>6530</v>
      </c>
    </row>
    <row r="1781" spans="9:13" x14ac:dyDescent="0.25">
      <c r="I1781" t="s">
        <v>603</v>
      </c>
      <c r="J1781" t="s">
        <v>4440</v>
      </c>
      <c r="L1781" t="s">
        <v>512</v>
      </c>
      <c r="M1781" t="s">
        <v>6715</v>
      </c>
    </row>
    <row r="1782" spans="9:13" x14ac:dyDescent="0.25">
      <c r="I1782" t="s">
        <v>2016</v>
      </c>
      <c r="J1782" t="s">
        <v>2017</v>
      </c>
      <c r="L1782" t="s">
        <v>603</v>
      </c>
      <c r="M1782" t="s">
        <v>5463</v>
      </c>
    </row>
    <row r="1783" spans="9:13" x14ac:dyDescent="0.25">
      <c r="I1783" t="s">
        <v>4030</v>
      </c>
      <c r="J1783" t="s">
        <v>4031</v>
      </c>
      <c r="L1783" t="s">
        <v>267</v>
      </c>
      <c r="M1783" t="s">
        <v>6792</v>
      </c>
    </row>
    <row r="1784" spans="9:13" x14ac:dyDescent="0.25">
      <c r="I1784" t="s">
        <v>375</v>
      </c>
      <c r="J1784" t="s">
        <v>3911</v>
      </c>
      <c r="L1784" t="s">
        <v>12</v>
      </c>
      <c r="M1784" t="s">
        <v>6855</v>
      </c>
    </row>
    <row r="1785" spans="9:13" x14ac:dyDescent="0.25">
      <c r="I1785" t="s">
        <v>7195</v>
      </c>
      <c r="J1785" t="s">
        <v>2286</v>
      </c>
      <c r="L1785" t="s">
        <v>512</v>
      </c>
      <c r="M1785" t="s">
        <v>7085</v>
      </c>
    </row>
    <row r="1786" spans="9:13" x14ac:dyDescent="0.25">
      <c r="I1786" t="s">
        <v>0</v>
      </c>
      <c r="J1786" t="s">
        <v>2168</v>
      </c>
      <c r="L1786" t="s">
        <v>5066</v>
      </c>
      <c r="M1786" t="s">
        <v>5067</v>
      </c>
    </row>
    <row r="1787" spans="9:13" x14ac:dyDescent="0.25">
      <c r="I1787" t="s">
        <v>304</v>
      </c>
      <c r="J1787" t="s">
        <v>2369</v>
      </c>
      <c r="L1787" t="s">
        <v>5217</v>
      </c>
      <c r="M1787" t="s">
        <v>6500</v>
      </c>
    </row>
    <row r="1788" spans="9:13" x14ac:dyDescent="0.25">
      <c r="I1788" t="s">
        <v>1788</v>
      </c>
      <c r="J1788" t="s">
        <v>4794</v>
      </c>
      <c r="L1788" t="s">
        <v>487</v>
      </c>
      <c r="M1788" t="s">
        <v>6726</v>
      </c>
    </row>
    <row r="1789" spans="9:13" x14ac:dyDescent="0.25">
      <c r="I1789" t="s">
        <v>41</v>
      </c>
      <c r="J1789" t="s">
        <v>3501</v>
      </c>
      <c r="L1789" t="s">
        <v>268</v>
      </c>
      <c r="M1789" t="s">
        <v>5838</v>
      </c>
    </row>
    <row r="1790" spans="9:13" x14ac:dyDescent="0.25">
      <c r="I1790" t="s">
        <v>3348</v>
      </c>
      <c r="J1790" t="s">
        <v>3826</v>
      </c>
      <c r="L1790" t="s">
        <v>603</v>
      </c>
      <c r="M1790" t="s">
        <v>6896</v>
      </c>
    </row>
    <row r="1791" spans="9:13" x14ac:dyDescent="0.25">
      <c r="I1791" t="s">
        <v>1699</v>
      </c>
      <c r="J1791" t="s">
        <v>3575</v>
      </c>
      <c r="L1791" t="s">
        <v>487</v>
      </c>
      <c r="M1791" t="s">
        <v>5520</v>
      </c>
    </row>
    <row r="1792" spans="9:13" x14ac:dyDescent="0.25">
      <c r="I1792" t="s">
        <v>268</v>
      </c>
      <c r="J1792" t="s">
        <v>1954</v>
      </c>
      <c r="L1792" t="s">
        <v>512</v>
      </c>
      <c r="M1792" t="s">
        <v>5763</v>
      </c>
    </row>
    <row r="1793" spans="9:13" x14ac:dyDescent="0.25">
      <c r="I1793" t="s">
        <v>416</v>
      </c>
      <c r="J1793" t="s">
        <v>4013</v>
      </c>
      <c r="L1793" t="s">
        <v>603</v>
      </c>
      <c r="M1793" t="s">
        <v>6423</v>
      </c>
    </row>
    <row r="1794" spans="9:13" x14ac:dyDescent="0.25">
      <c r="I1794" t="s">
        <v>416</v>
      </c>
      <c r="J1794" t="s">
        <v>3515</v>
      </c>
      <c r="L1794" t="s">
        <v>512</v>
      </c>
      <c r="M1794" t="s">
        <v>6259</v>
      </c>
    </row>
    <row r="1795" spans="9:13" x14ac:dyDescent="0.25">
      <c r="I1795" t="s">
        <v>416</v>
      </c>
      <c r="J1795" t="s">
        <v>4550</v>
      </c>
      <c r="L1795" t="s">
        <v>2388</v>
      </c>
      <c r="M1795" t="s">
        <v>7201</v>
      </c>
    </row>
    <row r="1796" spans="9:13" x14ac:dyDescent="0.25">
      <c r="I1796" t="s">
        <v>375</v>
      </c>
      <c r="J1796" t="s">
        <v>4410</v>
      </c>
      <c r="L1796" t="s">
        <v>5220</v>
      </c>
      <c r="M1796" t="s">
        <v>5853</v>
      </c>
    </row>
    <row r="1797" spans="9:13" x14ac:dyDescent="0.25">
      <c r="I1797" t="s">
        <v>2886</v>
      </c>
      <c r="J1797" t="s">
        <v>2887</v>
      </c>
      <c r="L1797" t="s">
        <v>5220</v>
      </c>
      <c r="M1797" t="s">
        <v>5480</v>
      </c>
    </row>
    <row r="1798" spans="9:13" x14ac:dyDescent="0.25">
      <c r="I1798" t="s">
        <v>585</v>
      </c>
      <c r="J1798" t="s">
        <v>2885</v>
      </c>
      <c r="L1798" t="s">
        <v>487</v>
      </c>
      <c r="M1798" t="s">
        <v>6514</v>
      </c>
    </row>
    <row r="1799" spans="9:13" x14ac:dyDescent="0.25">
      <c r="I1799" t="s">
        <v>304</v>
      </c>
      <c r="J1799" t="s">
        <v>4334</v>
      </c>
      <c r="L1799" t="s">
        <v>291</v>
      </c>
      <c r="M1799" t="s">
        <v>6657</v>
      </c>
    </row>
    <row r="1800" spans="9:13" x14ac:dyDescent="0.25">
      <c r="I1800" t="s">
        <v>98</v>
      </c>
      <c r="J1800" t="s">
        <v>3592</v>
      </c>
      <c r="L1800" t="s">
        <v>5929</v>
      </c>
      <c r="M1800" t="s">
        <v>6321</v>
      </c>
    </row>
    <row r="1801" spans="9:13" x14ac:dyDescent="0.25">
      <c r="I1801" t="s">
        <v>416</v>
      </c>
      <c r="J1801" t="s">
        <v>2251</v>
      </c>
      <c r="L1801" t="s">
        <v>5756</v>
      </c>
      <c r="M1801" t="s">
        <v>6471</v>
      </c>
    </row>
    <row r="1802" spans="9:13" x14ac:dyDescent="0.25">
      <c r="I1802" t="s">
        <v>330</v>
      </c>
      <c r="J1802" t="s">
        <v>4156</v>
      </c>
      <c r="L1802" t="s">
        <v>268</v>
      </c>
      <c r="M1802" t="s">
        <v>5865</v>
      </c>
    </row>
    <row r="1803" spans="9:13" x14ac:dyDescent="0.25">
      <c r="I1803" t="s">
        <v>0</v>
      </c>
      <c r="J1803" t="s">
        <v>3166</v>
      </c>
      <c r="L1803" t="s">
        <v>512</v>
      </c>
      <c r="M1803" t="s">
        <v>6146</v>
      </c>
    </row>
    <row r="1804" spans="9:13" x14ac:dyDescent="0.25">
      <c r="I1804" t="s">
        <v>2080</v>
      </c>
      <c r="J1804" t="s">
        <v>2081</v>
      </c>
      <c r="L1804" t="s">
        <v>6600</v>
      </c>
      <c r="M1804" t="s">
        <v>6815</v>
      </c>
    </row>
    <row r="1805" spans="9:13" x14ac:dyDescent="0.25">
      <c r="I1805" t="s">
        <v>603</v>
      </c>
      <c r="J1805" t="s">
        <v>2973</v>
      </c>
      <c r="L1805" t="s">
        <v>6734</v>
      </c>
      <c r="M1805" t="s">
        <v>6735</v>
      </c>
    </row>
    <row r="1806" spans="9:13" x14ac:dyDescent="0.25">
      <c r="I1806" t="s">
        <v>375</v>
      </c>
      <c r="J1806" t="s">
        <v>2862</v>
      </c>
      <c r="L1806" t="s">
        <v>478</v>
      </c>
      <c r="M1806" t="s">
        <v>6698</v>
      </c>
    </row>
    <row r="1807" spans="9:13" x14ac:dyDescent="0.25">
      <c r="I1807" t="s">
        <v>7195</v>
      </c>
      <c r="J1807" t="s">
        <v>3021</v>
      </c>
      <c r="L1807" t="s">
        <v>5220</v>
      </c>
      <c r="M1807" t="s">
        <v>6652</v>
      </c>
    </row>
    <row r="1808" spans="9:13" x14ac:dyDescent="0.25">
      <c r="I1808" t="s">
        <v>25</v>
      </c>
      <c r="J1808" t="s">
        <v>2433</v>
      </c>
      <c r="L1808" t="s">
        <v>268</v>
      </c>
      <c r="M1808" t="s">
        <v>7211</v>
      </c>
    </row>
    <row r="1809" spans="9:13" x14ac:dyDescent="0.25">
      <c r="I1809" t="s">
        <v>25</v>
      </c>
      <c r="J1809" t="s">
        <v>1898</v>
      </c>
      <c r="L1809" t="s">
        <v>606</v>
      </c>
      <c r="M1809" t="s">
        <v>7140</v>
      </c>
    </row>
    <row r="1810" spans="9:13" x14ac:dyDescent="0.25">
      <c r="I1810" t="s">
        <v>271</v>
      </c>
      <c r="J1810" t="s">
        <v>3423</v>
      </c>
      <c r="L1810" t="s">
        <v>293</v>
      </c>
      <c r="M1810" t="s">
        <v>5835</v>
      </c>
    </row>
    <row r="1811" spans="9:13" x14ac:dyDescent="0.25">
      <c r="I1811" t="s">
        <v>350</v>
      </c>
      <c r="J1811" t="s">
        <v>4021</v>
      </c>
      <c r="L1811" t="s">
        <v>603</v>
      </c>
      <c r="M1811" t="s">
        <v>5625</v>
      </c>
    </row>
    <row r="1812" spans="9:13" x14ac:dyDescent="0.25">
      <c r="I1812" t="s">
        <v>52</v>
      </c>
      <c r="J1812" t="s">
        <v>3659</v>
      </c>
      <c r="L1812" t="s">
        <v>487</v>
      </c>
      <c r="M1812" t="s">
        <v>6144</v>
      </c>
    </row>
    <row r="1813" spans="9:13" x14ac:dyDescent="0.25">
      <c r="I1813" t="s">
        <v>2375</v>
      </c>
      <c r="J1813" t="s">
        <v>2376</v>
      </c>
      <c r="L1813" t="s">
        <v>40</v>
      </c>
      <c r="M1813" t="s">
        <v>5306</v>
      </c>
    </row>
    <row r="1814" spans="9:13" x14ac:dyDescent="0.25">
      <c r="I1814" t="s">
        <v>1884</v>
      </c>
      <c r="J1814" t="s">
        <v>2880</v>
      </c>
      <c r="L1814" t="s">
        <v>6037</v>
      </c>
      <c r="M1814" t="s">
        <v>6038</v>
      </c>
    </row>
    <row r="1815" spans="9:13" x14ac:dyDescent="0.25">
      <c r="I1815" t="s">
        <v>328</v>
      </c>
      <c r="J1815" t="s">
        <v>2009</v>
      </c>
      <c r="L1815" t="s">
        <v>5217</v>
      </c>
      <c r="M1815" t="s">
        <v>5218</v>
      </c>
    </row>
    <row r="1816" spans="9:13" x14ac:dyDescent="0.25">
      <c r="I1816" t="s">
        <v>271</v>
      </c>
      <c r="J1816" t="s">
        <v>1913</v>
      </c>
      <c r="L1816" t="s">
        <v>665</v>
      </c>
      <c r="M1816" t="s">
        <v>6089</v>
      </c>
    </row>
    <row r="1817" spans="9:13" x14ac:dyDescent="0.25">
      <c r="I1817" t="s">
        <v>7195</v>
      </c>
      <c r="J1817" t="s">
        <v>2154</v>
      </c>
      <c r="L1817" t="s">
        <v>603</v>
      </c>
      <c r="M1817" t="s">
        <v>5262</v>
      </c>
    </row>
    <row r="1818" spans="9:13" x14ac:dyDescent="0.25">
      <c r="I1818" t="s">
        <v>491</v>
      </c>
      <c r="J1818" t="s">
        <v>4810</v>
      </c>
      <c r="L1818" t="s">
        <v>420</v>
      </c>
      <c r="M1818" t="s">
        <v>6236</v>
      </c>
    </row>
    <row r="1819" spans="9:13" x14ac:dyDescent="0.25">
      <c r="I1819" t="s">
        <v>3462</v>
      </c>
      <c r="J1819" t="s">
        <v>3463</v>
      </c>
      <c r="L1819" t="s">
        <v>512</v>
      </c>
      <c r="M1819" t="s">
        <v>5524</v>
      </c>
    </row>
    <row r="1820" spans="9:13" x14ac:dyDescent="0.25">
      <c r="I1820" t="s">
        <v>50</v>
      </c>
      <c r="J1820" t="s">
        <v>2087</v>
      </c>
      <c r="L1820" t="s">
        <v>487</v>
      </c>
      <c r="M1820" t="s">
        <v>6529</v>
      </c>
    </row>
    <row r="1821" spans="9:13" x14ac:dyDescent="0.25">
      <c r="I1821" t="s">
        <v>7195</v>
      </c>
      <c r="J1821" t="s">
        <v>2015</v>
      </c>
      <c r="L1821" t="s">
        <v>5217</v>
      </c>
      <c r="M1821" t="s">
        <v>7002</v>
      </c>
    </row>
    <row r="1822" spans="9:13" x14ac:dyDescent="0.25">
      <c r="I1822" t="s">
        <v>267</v>
      </c>
      <c r="J1822" t="s">
        <v>4083</v>
      </c>
      <c r="L1822" t="s">
        <v>5929</v>
      </c>
      <c r="M1822" t="s">
        <v>5930</v>
      </c>
    </row>
    <row r="1823" spans="9:13" x14ac:dyDescent="0.25">
      <c r="I1823" t="s">
        <v>1878</v>
      </c>
      <c r="J1823" t="s">
        <v>1879</v>
      </c>
      <c r="L1823" t="s">
        <v>5066</v>
      </c>
      <c r="M1823" t="s">
        <v>6104</v>
      </c>
    </row>
    <row r="1824" spans="9:13" x14ac:dyDescent="0.25">
      <c r="I1824" t="s">
        <v>2135</v>
      </c>
      <c r="J1824" t="s">
        <v>4070</v>
      </c>
      <c r="L1824" t="s">
        <v>295</v>
      </c>
      <c r="M1824" t="s">
        <v>7131</v>
      </c>
    </row>
    <row r="1825" spans="9:13" x14ac:dyDescent="0.25">
      <c r="I1825" t="s">
        <v>4843</v>
      </c>
      <c r="J1825" t="s">
        <v>4844</v>
      </c>
      <c r="L1825" t="s">
        <v>606</v>
      </c>
      <c r="M1825" t="s">
        <v>5334</v>
      </c>
    </row>
    <row r="1826" spans="9:13" x14ac:dyDescent="0.25">
      <c r="I1826" t="s">
        <v>4594</v>
      </c>
      <c r="J1826" t="s">
        <v>4595</v>
      </c>
      <c r="L1826" t="s">
        <v>487</v>
      </c>
      <c r="M1826" t="s">
        <v>5352</v>
      </c>
    </row>
    <row r="1827" spans="9:13" x14ac:dyDescent="0.25">
      <c r="I1827" t="s">
        <v>41</v>
      </c>
      <c r="J1827" t="s">
        <v>3416</v>
      </c>
      <c r="L1827" t="s">
        <v>5689</v>
      </c>
      <c r="M1827" t="s">
        <v>7094</v>
      </c>
    </row>
    <row r="1828" spans="9:13" x14ac:dyDescent="0.25">
      <c r="I1828" t="s">
        <v>430</v>
      </c>
      <c r="J1828" t="s">
        <v>3932</v>
      </c>
      <c r="L1828" t="s">
        <v>665</v>
      </c>
      <c r="M1828" t="s">
        <v>5884</v>
      </c>
    </row>
    <row r="1829" spans="9:13" x14ac:dyDescent="0.25">
      <c r="I1829" t="s">
        <v>330</v>
      </c>
      <c r="J1829" t="s">
        <v>3196</v>
      </c>
      <c r="L1829" t="s">
        <v>420</v>
      </c>
      <c r="M1829" t="s">
        <v>5666</v>
      </c>
    </row>
    <row r="1830" spans="9:13" x14ac:dyDescent="0.25">
      <c r="I1830" t="s">
        <v>365</v>
      </c>
      <c r="J1830" t="s">
        <v>4281</v>
      </c>
      <c r="L1830" t="s">
        <v>420</v>
      </c>
      <c r="M1830" t="s">
        <v>5149</v>
      </c>
    </row>
    <row r="1831" spans="9:13" x14ac:dyDescent="0.25">
      <c r="I1831" t="s">
        <v>323</v>
      </c>
      <c r="J1831" t="s">
        <v>2617</v>
      </c>
      <c r="L1831" t="s">
        <v>420</v>
      </c>
      <c r="M1831" t="s">
        <v>5914</v>
      </c>
    </row>
    <row r="1832" spans="9:13" x14ac:dyDescent="0.25">
      <c r="I1832" t="s">
        <v>7195</v>
      </c>
      <c r="J1832" t="s">
        <v>4207</v>
      </c>
      <c r="L1832" t="s">
        <v>487</v>
      </c>
      <c r="M1832" t="s">
        <v>7118</v>
      </c>
    </row>
    <row r="1833" spans="9:13" x14ac:dyDescent="0.25">
      <c r="I1833" t="s">
        <v>416</v>
      </c>
      <c r="J1833" t="s">
        <v>3636</v>
      </c>
      <c r="L1833" t="s">
        <v>49</v>
      </c>
      <c r="M1833" t="s">
        <v>5169</v>
      </c>
    </row>
    <row r="1834" spans="9:13" x14ac:dyDescent="0.25">
      <c r="I1834" t="s">
        <v>416</v>
      </c>
      <c r="J1834" t="s">
        <v>2769</v>
      </c>
      <c r="L1834" t="s">
        <v>293</v>
      </c>
      <c r="M1834" t="s">
        <v>5818</v>
      </c>
    </row>
    <row r="1835" spans="9:13" x14ac:dyDescent="0.25">
      <c r="I1835" t="s">
        <v>102</v>
      </c>
      <c r="J1835" t="s">
        <v>3781</v>
      </c>
      <c r="L1835" t="s">
        <v>50</v>
      </c>
      <c r="M1835" t="s">
        <v>5303</v>
      </c>
    </row>
    <row r="1836" spans="9:13" x14ac:dyDescent="0.25">
      <c r="I1836" t="s">
        <v>7195</v>
      </c>
      <c r="J1836" t="s">
        <v>1743</v>
      </c>
      <c r="L1836" t="s">
        <v>267</v>
      </c>
      <c r="M1836" t="s">
        <v>7218</v>
      </c>
    </row>
    <row r="1837" spans="9:13" x14ac:dyDescent="0.25">
      <c r="I1837" t="s">
        <v>268</v>
      </c>
      <c r="J1837" t="s">
        <v>3731</v>
      </c>
      <c r="L1837" t="s">
        <v>295</v>
      </c>
      <c r="M1837" t="s">
        <v>6878</v>
      </c>
    </row>
    <row r="1838" spans="9:13" x14ac:dyDescent="0.25">
      <c r="I1838" t="s">
        <v>440</v>
      </c>
      <c r="J1838" t="s">
        <v>3139</v>
      </c>
      <c r="L1838" t="s">
        <v>420</v>
      </c>
      <c r="M1838" t="s">
        <v>6179</v>
      </c>
    </row>
    <row r="1839" spans="9:13" x14ac:dyDescent="0.25">
      <c r="I1839" t="s">
        <v>3073</v>
      </c>
      <c r="J1839" t="s">
        <v>3074</v>
      </c>
      <c r="L1839" t="s">
        <v>420</v>
      </c>
      <c r="M1839" t="s">
        <v>7075</v>
      </c>
    </row>
    <row r="1840" spans="9:13" x14ac:dyDescent="0.25">
      <c r="I1840" t="s">
        <v>420</v>
      </c>
      <c r="J1840" t="s">
        <v>4426</v>
      </c>
      <c r="L1840" t="s">
        <v>268</v>
      </c>
      <c r="M1840" t="s">
        <v>7216</v>
      </c>
    </row>
    <row r="1841" spans="9:13" x14ac:dyDescent="0.25">
      <c r="I1841" t="s">
        <v>2608</v>
      </c>
      <c r="J1841" t="s">
        <v>2609</v>
      </c>
      <c r="L1841" t="s">
        <v>420</v>
      </c>
      <c r="M1841" t="s">
        <v>6506</v>
      </c>
    </row>
    <row r="1842" spans="9:13" x14ac:dyDescent="0.25">
      <c r="I1842" t="s">
        <v>328</v>
      </c>
      <c r="J1842" t="s">
        <v>4154</v>
      </c>
      <c r="L1842" t="s">
        <v>49</v>
      </c>
      <c r="M1842" t="s">
        <v>5011</v>
      </c>
    </row>
    <row r="1843" spans="9:13" x14ac:dyDescent="0.25">
      <c r="I1843" t="s">
        <v>416</v>
      </c>
      <c r="J1843" t="s">
        <v>3292</v>
      </c>
      <c r="L1843" t="s">
        <v>293</v>
      </c>
      <c r="M1843" t="s">
        <v>6852</v>
      </c>
    </row>
    <row r="1844" spans="9:13" x14ac:dyDescent="0.25">
      <c r="I1844" t="s">
        <v>585</v>
      </c>
      <c r="J1844" t="s">
        <v>3820</v>
      </c>
      <c r="L1844" t="s">
        <v>50</v>
      </c>
      <c r="M1844" t="s">
        <v>7084</v>
      </c>
    </row>
    <row r="1845" spans="9:13" x14ac:dyDescent="0.25">
      <c r="I1845" t="s">
        <v>102</v>
      </c>
      <c r="J1845" t="s">
        <v>4763</v>
      </c>
      <c r="L1845" t="s">
        <v>606</v>
      </c>
      <c r="M1845" t="s">
        <v>4942</v>
      </c>
    </row>
    <row r="1846" spans="9:13" x14ac:dyDescent="0.25">
      <c r="I1846" t="s">
        <v>3164</v>
      </c>
      <c r="J1846" t="s">
        <v>3165</v>
      </c>
      <c r="L1846" t="s">
        <v>724</v>
      </c>
      <c r="M1846" t="s">
        <v>6965</v>
      </c>
    </row>
    <row r="1847" spans="9:13" x14ac:dyDescent="0.25">
      <c r="I1847" t="s">
        <v>330</v>
      </c>
      <c r="J1847" t="s">
        <v>3035</v>
      </c>
      <c r="L1847" t="s">
        <v>41</v>
      </c>
      <c r="M1847" t="s">
        <v>7043</v>
      </c>
    </row>
    <row r="1848" spans="9:13" x14ac:dyDescent="0.25">
      <c r="I1848" t="s">
        <v>301</v>
      </c>
      <c r="J1848" t="s">
        <v>3105</v>
      </c>
      <c r="L1848" t="s">
        <v>5220</v>
      </c>
      <c r="M1848" t="s">
        <v>5899</v>
      </c>
    </row>
    <row r="1849" spans="9:13" x14ac:dyDescent="0.25">
      <c r="I1849" t="s">
        <v>3614</v>
      </c>
      <c r="J1849" t="s">
        <v>3615</v>
      </c>
      <c r="L1849" t="s">
        <v>267</v>
      </c>
      <c r="M1849" t="s">
        <v>6679</v>
      </c>
    </row>
    <row r="1850" spans="9:13" x14ac:dyDescent="0.25">
      <c r="I1850" t="s">
        <v>330</v>
      </c>
      <c r="J1850" t="s">
        <v>1784</v>
      </c>
      <c r="L1850" t="s">
        <v>41</v>
      </c>
      <c r="M1850" t="s">
        <v>4897</v>
      </c>
    </row>
    <row r="1851" spans="9:13" x14ac:dyDescent="0.25">
      <c r="I1851" t="s">
        <v>268</v>
      </c>
      <c r="J1851" t="s">
        <v>4118</v>
      </c>
      <c r="L1851" t="s">
        <v>420</v>
      </c>
      <c r="M1851" t="s">
        <v>6483</v>
      </c>
    </row>
    <row r="1852" spans="9:13" x14ac:dyDescent="0.25">
      <c r="I1852" t="s">
        <v>335</v>
      </c>
      <c r="J1852" t="s">
        <v>3751</v>
      </c>
      <c r="L1852" t="s">
        <v>26</v>
      </c>
      <c r="M1852" t="s">
        <v>5163</v>
      </c>
    </row>
    <row r="1853" spans="9:13" x14ac:dyDescent="0.25">
      <c r="I1853" t="s">
        <v>1927</v>
      </c>
      <c r="J1853" t="s">
        <v>1928</v>
      </c>
      <c r="L1853" t="s">
        <v>420</v>
      </c>
      <c r="M1853" t="s">
        <v>6192</v>
      </c>
    </row>
    <row r="1854" spans="9:13" x14ac:dyDescent="0.25">
      <c r="I1854" t="s">
        <v>40</v>
      </c>
      <c r="J1854" t="s">
        <v>4000</v>
      </c>
      <c r="L1854" t="s">
        <v>6632</v>
      </c>
      <c r="M1854" t="s">
        <v>6633</v>
      </c>
    </row>
    <row r="1855" spans="9:13" x14ac:dyDescent="0.25">
      <c r="I1855" t="s">
        <v>376</v>
      </c>
      <c r="J1855" t="s">
        <v>4130</v>
      </c>
      <c r="L1855" t="s">
        <v>40</v>
      </c>
      <c r="M1855" t="s">
        <v>6090</v>
      </c>
    </row>
    <row r="1856" spans="9:13" x14ac:dyDescent="0.25">
      <c r="I1856" t="s">
        <v>2440</v>
      </c>
      <c r="J1856" t="s">
        <v>2441</v>
      </c>
      <c r="L1856" t="s">
        <v>4900</v>
      </c>
      <c r="M1856" t="s">
        <v>4901</v>
      </c>
    </row>
    <row r="1857" spans="9:13" x14ac:dyDescent="0.25">
      <c r="I1857" t="s">
        <v>267</v>
      </c>
      <c r="J1857" t="s">
        <v>4739</v>
      </c>
      <c r="L1857" t="s">
        <v>41</v>
      </c>
      <c r="M1857" t="s">
        <v>4924</v>
      </c>
    </row>
    <row r="1858" spans="9:13" x14ac:dyDescent="0.25">
      <c r="I1858" t="s">
        <v>328</v>
      </c>
      <c r="J1858" t="s">
        <v>4796</v>
      </c>
      <c r="L1858" t="s">
        <v>50</v>
      </c>
      <c r="M1858" t="s">
        <v>5819</v>
      </c>
    </row>
    <row r="1859" spans="9:13" x14ac:dyDescent="0.25">
      <c r="I1859" t="s">
        <v>2571</v>
      </c>
      <c r="J1859" t="s">
        <v>2572</v>
      </c>
      <c r="L1859" t="s">
        <v>665</v>
      </c>
      <c r="M1859" t="s">
        <v>5486</v>
      </c>
    </row>
    <row r="1860" spans="9:13" x14ac:dyDescent="0.25">
      <c r="I1860" t="s">
        <v>41</v>
      </c>
      <c r="J1860" t="s">
        <v>3926</v>
      </c>
      <c r="L1860" t="s">
        <v>268</v>
      </c>
      <c r="M1860" t="s">
        <v>5391</v>
      </c>
    </row>
    <row r="1861" spans="9:13" x14ac:dyDescent="0.25">
      <c r="I1861" t="s">
        <v>330</v>
      </c>
      <c r="J1861" t="s">
        <v>1964</v>
      </c>
      <c r="L1861" t="s">
        <v>603</v>
      </c>
      <c r="M1861" t="s">
        <v>7185</v>
      </c>
    </row>
    <row r="1862" spans="9:13" x14ac:dyDescent="0.25">
      <c r="I1862" t="s">
        <v>3303</v>
      </c>
      <c r="J1862" t="s">
        <v>3304</v>
      </c>
      <c r="L1862" t="s">
        <v>606</v>
      </c>
      <c r="M1862" t="s">
        <v>6777</v>
      </c>
    </row>
    <row r="1863" spans="9:13" x14ac:dyDescent="0.25">
      <c r="I1863" t="s">
        <v>4846</v>
      </c>
      <c r="J1863" t="s">
        <v>7292</v>
      </c>
      <c r="L1863" t="s">
        <v>268</v>
      </c>
      <c r="M1863" t="s">
        <v>6556</v>
      </c>
    </row>
    <row r="1864" spans="9:13" x14ac:dyDescent="0.25">
      <c r="I1864" t="s">
        <v>97</v>
      </c>
      <c r="J1864" t="s">
        <v>3533</v>
      </c>
      <c r="L1864" t="s">
        <v>422</v>
      </c>
      <c r="M1864" t="s">
        <v>5792</v>
      </c>
    </row>
    <row r="1865" spans="9:13" x14ac:dyDescent="0.25">
      <c r="I1865" t="s">
        <v>1699</v>
      </c>
      <c r="J1865" t="s">
        <v>4087</v>
      </c>
      <c r="L1865" t="s">
        <v>41</v>
      </c>
      <c r="M1865" t="s">
        <v>5192</v>
      </c>
    </row>
    <row r="1866" spans="9:13" x14ac:dyDescent="0.25">
      <c r="I1866" t="s">
        <v>416</v>
      </c>
      <c r="J1866" t="s">
        <v>3922</v>
      </c>
      <c r="L1866" t="s">
        <v>301</v>
      </c>
      <c r="M1866" t="s">
        <v>5185</v>
      </c>
    </row>
    <row r="1867" spans="9:13" x14ac:dyDescent="0.25">
      <c r="I1867" t="s">
        <v>268</v>
      </c>
      <c r="J1867" t="s">
        <v>2559</v>
      </c>
      <c r="L1867" t="s">
        <v>487</v>
      </c>
      <c r="M1867" t="s">
        <v>6434</v>
      </c>
    </row>
    <row r="1868" spans="9:13" x14ac:dyDescent="0.25">
      <c r="I1868" t="s">
        <v>2783</v>
      </c>
      <c r="J1868" t="s">
        <v>2784</v>
      </c>
      <c r="L1868" t="s">
        <v>487</v>
      </c>
      <c r="M1868" t="s">
        <v>6770</v>
      </c>
    </row>
    <row r="1869" spans="9:13" x14ac:dyDescent="0.25">
      <c r="I1869" t="s">
        <v>144</v>
      </c>
      <c r="J1869" t="s">
        <v>7306</v>
      </c>
      <c r="L1869" t="s">
        <v>5220</v>
      </c>
      <c r="M1869" t="s">
        <v>6001</v>
      </c>
    </row>
    <row r="1870" spans="9:13" x14ac:dyDescent="0.25">
      <c r="I1870" t="s">
        <v>440</v>
      </c>
      <c r="J1870" t="s">
        <v>2396</v>
      </c>
      <c r="L1870" t="s">
        <v>268</v>
      </c>
      <c r="M1870" t="s">
        <v>6845</v>
      </c>
    </row>
    <row r="1871" spans="9:13" x14ac:dyDescent="0.25">
      <c r="I1871" t="s">
        <v>420</v>
      </c>
      <c r="J1871" t="s">
        <v>1957</v>
      </c>
      <c r="L1871" t="s">
        <v>41</v>
      </c>
      <c r="M1871" t="s">
        <v>4874</v>
      </c>
    </row>
    <row r="1872" spans="9:13" x14ac:dyDescent="0.25">
      <c r="I1872" t="s">
        <v>330</v>
      </c>
      <c r="J1872" t="s">
        <v>1939</v>
      </c>
      <c r="L1872" t="s">
        <v>301</v>
      </c>
      <c r="M1872" t="s">
        <v>5478</v>
      </c>
    </row>
    <row r="1873" spans="9:13" x14ac:dyDescent="0.25">
      <c r="I1873" t="s">
        <v>12</v>
      </c>
      <c r="J1873" t="s">
        <v>2575</v>
      </c>
      <c r="L1873" t="s">
        <v>606</v>
      </c>
      <c r="M1873" t="s">
        <v>5781</v>
      </c>
    </row>
    <row r="1874" spans="9:13" x14ac:dyDescent="0.25">
      <c r="I1874" t="s">
        <v>268</v>
      </c>
      <c r="J1874" t="s">
        <v>4336</v>
      </c>
      <c r="L1874" t="s">
        <v>301</v>
      </c>
      <c r="M1874" t="s">
        <v>6954</v>
      </c>
    </row>
    <row r="1875" spans="9:13" x14ac:dyDescent="0.25">
      <c r="I1875" t="s">
        <v>267</v>
      </c>
      <c r="J1875" t="s">
        <v>3170</v>
      </c>
      <c r="L1875" t="s">
        <v>26</v>
      </c>
      <c r="M1875" t="s">
        <v>4977</v>
      </c>
    </row>
    <row r="1876" spans="9:13" x14ac:dyDescent="0.25">
      <c r="I1876" t="s">
        <v>4063</v>
      </c>
      <c r="J1876" t="s">
        <v>4064</v>
      </c>
      <c r="L1876" t="s">
        <v>41</v>
      </c>
      <c r="M1876" t="s">
        <v>4945</v>
      </c>
    </row>
    <row r="1877" spans="9:13" x14ac:dyDescent="0.25">
      <c r="I1877" t="s">
        <v>4688</v>
      </c>
      <c r="J1877" t="s">
        <v>4689</v>
      </c>
      <c r="L1877" t="s">
        <v>26</v>
      </c>
      <c r="M1877" t="s">
        <v>7191</v>
      </c>
    </row>
    <row r="1878" spans="9:13" x14ac:dyDescent="0.25">
      <c r="I1878" t="s">
        <v>328</v>
      </c>
      <c r="J1878" t="s">
        <v>1739</v>
      </c>
      <c r="L1878" t="s">
        <v>26</v>
      </c>
      <c r="M1878" t="s">
        <v>5509</v>
      </c>
    </row>
    <row r="1879" spans="9:13" x14ac:dyDescent="0.25">
      <c r="I1879" t="s">
        <v>267</v>
      </c>
      <c r="J1879" t="s">
        <v>2611</v>
      </c>
      <c r="L1879" t="s">
        <v>301</v>
      </c>
      <c r="M1879" t="s">
        <v>6132</v>
      </c>
    </row>
    <row r="1880" spans="9:13" x14ac:dyDescent="0.25">
      <c r="I1880" t="s">
        <v>416</v>
      </c>
      <c r="J1880" t="s">
        <v>2751</v>
      </c>
      <c r="L1880" t="s">
        <v>603</v>
      </c>
      <c r="M1880" t="s">
        <v>5569</v>
      </c>
    </row>
    <row r="1881" spans="9:13" x14ac:dyDescent="0.25">
      <c r="I1881" t="s">
        <v>2042</v>
      </c>
      <c r="J1881" t="s">
        <v>2368</v>
      </c>
      <c r="L1881" t="s">
        <v>724</v>
      </c>
      <c r="M1881" t="s">
        <v>4963</v>
      </c>
    </row>
    <row r="1882" spans="9:13" x14ac:dyDescent="0.25">
      <c r="I1882" t="s">
        <v>97</v>
      </c>
      <c r="J1882" t="s">
        <v>2350</v>
      </c>
      <c r="L1882" t="s">
        <v>268</v>
      </c>
      <c r="M1882" t="s">
        <v>5062</v>
      </c>
    </row>
    <row r="1883" spans="9:13" x14ac:dyDescent="0.25">
      <c r="I1883" t="s">
        <v>420</v>
      </c>
      <c r="J1883" t="s">
        <v>4419</v>
      </c>
      <c r="L1883" t="s">
        <v>268</v>
      </c>
      <c r="M1883" t="s">
        <v>5273</v>
      </c>
    </row>
    <row r="1884" spans="9:13" x14ac:dyDescent="0.25">
      <c r="I1884" t="s">
        <v>97</v>
      </c>
      <c r="J1884" t="s">
        <v>4300</v>
      </c>
      <c r="L1884" t="s">
        <v>420</v>
      </c>
      <c r="M1884" t="s">
        <v>5994</v>
      </c>
    </row>
    <row r="1885" spans="9:13" x14ac:dyDescent="0.25">
      <c r="I1885" t="s">
        <v>1699</v>
      </c>
      <c r="J1885" t="s">
        <v>4511</v>
      </c>
      <c r="L1885" t="s">
        <v>606</v>
      </c>
      <c r="M1885" t="s">
        <v>6785</v>
      </c>
    </row>
    <row r="1886" spans="9:13" x14ac:dyDescent="0.25">
      <c r="I1886" t="s">
        <v>304</v>
      </c>
      <c r="J1886" t="s">
        <v>3046</v>
      </c>
      <c r="L1886" t="s">
        <v>420</v>
      </c>
      <c r="M1886" t="s">
        <v>6643</v>
      </c>
    </row>
    <row r="1887" spans="9:13" x14ac:dyDescent="0.25">
      <c r="I1887" t="s">
        <v>3189</v>
      </c>
      <c r="J1887" t="s">
        <v>3190</v>
      </c>
      <c r="L1887" t="s">
        <v>603</v>
      </c>
      <c r="M1887" t="s">
        <v>5758</v>
      </c>
    </row>
    <row r="1888" spans="9:13" x14ac:dyDescent="0.25">
      <c r="I1888" t="s">
        <v>41</v>
      </c>
      <c r="J1888" t="s">
        <v>4297</v>
      </c>
      <c r="L1888" t="s">
        <v>603</v>
      </c>
      <c r="M1888" t="s">
        <v>6778</v>
      </c>
    </row>
    <row r="1889" spans="9:13" x14ac:dyDescent="0.25">
      <c r="I1889" t="s">
        <v>430</v>
      </c>
      <c r="J1889" t="s">
        <v>3410</v>
      </c>
      <c r="L1889" t="s">
        <v>420</v>
      </c>
      <c r="M1889" t="s">
        <v>5180</v>
      </c>
    </row>
    <row r="1890" spans="9:13" x14ac:dyDescent="0.25">
      <c r="I1890" t="s">
        <v>267</v>
      </c>
      <c r="J1890" t="s">
        <v>3506</v>
      </c>
      <c r="L1890" t="s">
        <v>268</v>
      </c>
      <c r="M1890" t="s">
        <v>5058</v>
      </c>
    </row>
    <row r="1891" spans="9:13" x14ac:dyDescent="0.25">
      <c r="I1891" t="s">
        <v>427</v>
      </c>
      <c r="J1891" t="s">
        <v>4529</v>
      </c>
      <c r="L1891" t="s">
        <v>41</v>
      </c>
      <c r="M1891" t="s">
        <v>6900</v>
      </c>
    </row>
    <row r="1892" spans="9:13" x14ac:dyDescent="0.25">
      <c r="I1892" t="s">
        <v>330</v>
      </c>
      <c r="J1892" t="s">
        <v>2120</v>
      </c>
      <c r="L1892" t="s">
        <v>25</v>
      </c>
      <c r="M1892" t="s">
        <v>5310</v>
      </c>
    </row>
    <row r="1893" spans="9:13" x14ac:dyDescent="0.25">
      <c r="I1893" t="s">
        <v>603</v>
      </c>
      <c r="J1893" t="s">
        <v>4120</v>
      </c>
      <c r="L1893" t="s">
        <v>375</v>
      </c>
      <c r="M1893" t="s">
        <v>7004</v>
      </c>
    </row>
    <row r="1894" spans="9:13" x14ac:dyDescent="0.25">
      <c r="I1894" t="s">
        <v>379</v>
      </c>
      <c r="J1894" t="s">
        <v>3563</v>
      </c>
      <c r="L1894" t="s">
        <v>416</v>
      </c>
      <c r="M1894" t="s">
        <v>5564</v>
      </c>
    </row>
    <row r="1895" spans="9:13" x14ac:dyDescent="0.25">
      <c r="I1895" t="s">
        <v>416</v>
      </c>
      <c r="J1895" t="s">
        <v>3680</v>
      </c>
      <c r="L1895" t="s">
        <v>6956</v>
      </c>
      <c r="M1895" t="s">
        <v>6957</v>
      </c>
    </row>
    <row r="1896" spans="9:13" x14ac:dyDescent="0.25">
      <c r="I1896" t="s">
        <v>1699</v>
      </c>
      <c r="J1896" t="s">
        <v>7252</v>
      </c>
      <c r="L1896" t="s">
        <v>5689</v>
      </c>
      <c r="M1896" t="s">
        <v>6126</v>
      </c>
    </row>
    <row r="1897" spans="9:13" x14ac:dyDescent="0.25">
      <c r="I1897" t="s">
        <v>416</v>
      </c>
      <c r="J1897" t="s">
        <v>3471</v>
      </c>
      <c r="L1897" t="s">
        <v>487</v>
      </c>
      <c r="M1897" t="s">
        <v>5231</v>
      </c>
    </row>
    <row r="1898" spans="9:13" x14ac:dyDescent="0.25">
      <c r="I1898" t="s">
        <v>98</v>
      </c>
      <c r="J1898" t="s">
        <v>2756</v>
      </c>
      <c r="L1898" t="s">
        <v>603</v>
      </c>
      <c r="M1898" t="s">
        <v>4936</v>
      </c>
    </row>
    <row r="1899" spans="9:13" x14ac:dyDescent="0.25">
      <c r="I1899" t="s">
        <v>2152</v>
      </c>
      <c r="J1899" t="s">
        <v>2890</v>
      </c>
      <c r="L1899" t="s">
        <v>512</v>
      </c>
      <c r="M1899" t="s">
        <v>6868</v>
      </c>
    </row>
    <row r="1900" spans="9:13" x14ac:dyDescent="0.25">
      <c r="I1900" t="s">
        <v>1699</v>
      </c>
      <c r="J1900" t="s">
        <v>2702</v>
      </c>
      <c r="L1900" t="s">
        <v>41</v>
      </c>
      <c r="M1900" t="s">
        <v>5583</v>
      </c>
    </row>
    <row r="1901" spans="9:13" x14ac:dyDescent="0.25">
      <c r="I1901" t="s">
        <v>330</v>
      </c>
      <c r="J1901" t="s">
        <v>2605</v>
      </c>
      <c r="L1901" t="s">
        <v>606</v>
      </c>
      <c r="M1901" t="s">
        <v>5281</v>
      </c>
    </row>
    <row r="1902" spans="9:13" x14ac:dyDescent="0.25">
      <c r="I1902" t="s">
        <v>2934</v>
      </c>
      <c r="J1902" t="s">
        <v>2935</v>
      </c>
      <c r="L1902" t="s">
        <v>41</v>
      </c>
      <c r="M1902" t="s">
        <v>5090</v>
      </c>
    </row>
    <row r="1903" spans="9:13" x14ac:dyDescent="0.25">
      <c r="I1903" t="s">
        <v>420</v>
      </c>
      <c r="J1903" t="s">
        <v>3880</v>
      </c>
      <c r="L1903" t="s">
        <v>603</v>
      </c>
      <c r="M1903" t="s">
        <v>6292</v>
      </c>
    </row>
    <row r="1904" spans="9:13" x14ac:dyDescent="0.25">
      <c r="I1904" t="s">
        <v>102</v>
      </c>
      <c r="J1904" t="s">
        <v>2576</v>
      </c>
      <c r="L1904" t="s">
        <v>268</v>
      </c>
      <c r="M1904" t="s">
        <v>5610</v>
      </c>
    </row>
    <row r="1905" spans="9:13" x14ac:dyDescent="0.25">
      <c r="I1905" t="s">
        <v>144</v>
      </c>
      <c r="J1905" t="s">
        <v>4105</v>
      </c>
      <c r="L1905" t="s">
        <v>26</v>
      </c>
      <c r="M1905" t="s">
        <v>6337</v>
      </c>
    </row>
    <row r="1906" spans="9:13" x14ac:dyDescent="0.25">
      <c r="I1906" t="s">
        <v>1699</v>
      </c>
      <c r="J1906" t="s">
        <v>4455</v>
      </c>
      <c r="L1906" t="s">
        <v>268</v>
      </c>
      <c r="M1906" t="s">
        <v>6876</v>
      </c>
    </row>
    <row r="1907" spans="9:13" x14ac:dyDescent="0.25">
      <c r="I1907" t="s">
        <v>416</v>
      </c>
      <c r="J1907" t="s">
        <v>4729</v>
      </c>
      <c r="L1907" t="s">
        <v>487</v>
      </c>
      <c r="M1907" t="s">
        <v>6716</v>
      </c>
    </row>
    <row r="1908" spans="9:13" x14ac:dyDescent="0.25">
      <c r="I1908" t="s">
        <v>809</v>
      </c>
      <c r="J1908" t="s">
        <v>2390</v>
      </c>
      <c r="L1908" t="s">
        <v>5689</v>
      </c>
      <c r="M1908" t="s">
        <v>5933</v>
      </c>
    </row>
    <row r="1909" spans="9:13" x14ac:dyDescent="0.25">
      <c r="I1909" t="s">
        <v>2131</v>
      </c>
      <c r="J1909" t="s">
        <v>2552</v>
      </c>
      <c r="L1909" t="s">
        <v>606</v>
      </c>
      <c r="M1909" t="s">
        <v>6455</v>
      </c>
    </row>
    <row r="1910" spans="9:13" x14ac:dyDescent="0.25">
      <c r="I1910" t="s">
        <v>4781</v>
      </c>
      <c r="J1910" t="s">
        <v>4782</v>
      </c>
      <c r="L1910" t="s">
        <v>603</v>
      </c>
      <c r="M1910" t="s">
        <v>5212</v>
      </c>
    </row>
    <row r="1911" spans="9:13" x14ac:dyDescent="0.25">
      <c r="I1911" t="s">
        <v>416</v>
      </c>
      <c r="J1911" t="s">
        <v>3500</v>
      </c>
      <c r="L1911" t="s">
        <v>41</v>
      </c>
      <c r="M1911" t="s">
        <v>6275</v>
      </c>
    </row>
    <row r="1912" spans="9:13" x14ac:dyDescent="0.25">
      <c r="I1912" t="s">
        <v>2980</v>
      </c>
      <c r="J1912" t="s">
        <v>2981</v>
      </c>
      <c r="L1912" t="s">
        <v>7195</v>
      </c>
      <c r="M1912" t="s">
        <v>6904</v>
      </c>
    </row>
    <row r="1913" spans="9:13" x14ac:dyDescent="0.25">
      <c r="I1913" t="s">
        <v>271</v>
      </c>
      <c r="J1913" t="s">
        <v>3107</v>
      </c>
      <c r="L1913" t="s">
        <v>665</v>
      </c>
      <c r="M1913" t="s">
        <v>6230</v>
      </c>
    </row>
    <row r="1914" spans="9:13" x14ac:dyDescent="0.25">
      <c r="I1914" t="s">
        <v>2241</v>
      </c>
      <c r="J1914" t="s">
        <v>2242</v>
      </c>
      <c r="L1914" t="s">
        <v>268</v>
      </c>
      <c r="M1914" t="s">
        <v>6490</v>
      </c>
    </row>
    <row r="1915" spans="9:13" x14ac:dyDescent="0.25">
      <c r="I1915" t="s">
        <v>1699</v>
      </c>
      <c r="J1915" t="s">
        <v>3828</v>
      </c>
      <c r="L1915" t="s">
        <v>424</v>
      </c>
      <c r="M1915" t="s">
        <v>5411</v>
      </c>
    </row>
    <row r="1916" spans="9:13" x14ac:dyDescent="0.25">
      <c r="I1916" t="s">
        <v>2270</v>
      </c>
      <c r="J1916" t="s">
        <v>4200</v>
      </c>
      <c r="L1916" t="s">
        <v>512</v>
      </c>
      <c r="M1916" t="s">
        <v>5055</v>
      </c>
    </row>
    <row r="1917" spans="9:13" x14ac:dyDescent="0.25">
      <c r="I1917" t="s">
        <v>3697</v>
      </c>
      <c r="J1917" t="s">
        <v>3698</v>
      </c>
      <c r="L1917" t="s">
        <v>26</v>
      </c>
      <c r="M1917" t="s">
        <v>7162</v>
      </c>
    </row>
    <row r="1918" spans="9:13" x14ac:dyDescent="0.25">
      <c r="I1918" t="s">
        <v>4547</v>
      </c>
      <c r="J1918" t="s">
        <v>4548</v>
      </c>
      <c r="L1918" t="s">
        <v>606</v>
      </c>
      <c r="M1918" t="s">
        <v>5355</v>
      </c>
    </row>
    <row r="1919" spans="9:13" x14ac:dyDescent="0.25">
      <c r="I1919" t="s">
        <v>603</v>
      </c>
      <c r="J1919" t="s">
        <v>3829</v>
      </c>
      <c r="L1919" t="s">
        <v>268</v>
      </c>
      <c r="M1919" t="s">
        <v>5420</v>
      </c>
    </row>
    <row r="1920" spans="9:13" x14ac:dyDescent="0.25">
      <c r="I1920" t="s">
        <v>2152</v>
      </c>
      <c r="J1920" t="s">
        <v>2153</v>
      </c>
      <c r="L1920" t="s">
        <v>5876</v>
      </c>
      <c r="M1920" t="s">
        <v>6260</v>
      </c>
    </row>
    <row r="1921" spans="9:13" x14ac:dyDescent="0.25">
      <c r="I1921" t="s">
        <v>2270</v>
      </c>
      <c r="J1921" t="s">
        <v>4813</v>
      </c>
      <c r="L1921" t="s">
        <v>40</v>
      </c>
      <c r="M1921" t="s">
        <v>5995</v>
      </c>
    </row>
    <row r="1922" spans="9:13" x14ac:dyDescent="0.25">
      <c r="I1922" t="s">
        <v>267</v>
      </c>
      <c r="J1922" t="s">
        <v>2437</v>
      </c>
      <c r="L1922" t="s">
        <v>510</v>
      </c>
      <c r="M1922" t="s">
        <v>6754</v>
      </c>
    </row>
    <row r="1923" spans="9:13" x14ac:dyDescent="0.25">
      <c r="I1923" t="s">
        <v>427</v>
      </c>
      <c r="J1923" t="s">
        <v>4832</v>
      </c>
      <c r="L1923" t="s">
        <v>603</v>
      </c>
      <c r="M1923" t="s">
        <v>7108</v>
      </c>
    </row>
    <row r="1924" spans="9:13" x14ac:dyDescent="0.25">
      <c r="I1924" t="s">
        <v>4438</v>
      </c>
      <c r="J1924" t="s">
        <v>4439</v>
      </c>
      <c r="L1924" t="s">
        <v>603</v>
      </c>
      <c r="M1924" t="s">
        <v>6125</v>
      </c>
    </row>
    <row r="1925" spans="9:13" x14ac:dyDescent="0.25">
      <c r="I1925" t="s">
        <v>416</v>
      </c>
      <c r="J1925" t="s">
        <v>2050</v>
      </c>
      <c r="L1925" t="s">
        <v>603</v>
      </c>
      <c r="M1925" t="s">
        <v>5025</v>
      </c>
    </row>
    <row r="1926" spans="9:13" x14ac:dyDescent="0.25">
      <c r="I1926" t="s">
        <v>328</v>
      </c>
      <c r="J1926" t="s">
        <v>2567</v>
      </c>
      <c r="L1926" t="s">
        <v>40</v>
      </c>
      <c r="M1926" t="s">
        <v>5674</v>
      </c>
    </row>
    <row r="1927" spans="9:13" x14ac:dyDescent="0.25">
      <c r="I1927" t="s">
        <v>2270</v>
      </c>
      <c r="J1927" t="s">
        <v>2538</v>
      </c>
      <c r="L1927" t="s">
        <v>40</v>
      </c>
      <c r="M1927" t="s">
        <v>5547</v>
      </c>
    </row>
    <row r="1928" spans="9:13" x14ac:dyDescent="0.25">
      <c r="I1928" t="s">
        <v>323</v>
      </c>
      <c r="J1928" t="s">
        <v>3576</v>
      </c>
      <c r="L1928" t="s">
        <v>5394</v>
      </c>
      <c r="M1928" t="s">
        <v>6249</v>
      </c>
    </row>
    <row r="1929" spans="9:13" x14ac:dyDescent="0.25">
      <c r="I1929" t="s">
        <v>2372</v>
      </c>
      <c r="J1929" t="s">
        <v>3162</v>
      </c>
      <c r="L1929" t="s">
        <v>26</v>
      </c>
      <c r="M1929" t="s">
        <v>5009</v>
      </c>
    </row>
    <row r="1930" spans="9:13" x14ac:dyDescent="0.25">
      <c r="I1930" t="s">
        <v>323</v>
      </c>
      <c r="J1930" t="s">
        <v>4692</v>
      </c>
      <c r="L1930" t="s">
        <v>420</v>
      </c>
      <c r="M1930" t="s">
        <v>6634</v>
      </c>
    </row>
    <row r="1931" spans="9:13" x14ac:dyDescent="0.25">
      <c r="I1931" t="s">
        <v>2357</v>
      </c>
      <c r="J1931" t="s">
        <v>7290</v>
      </c>
      <c r="L1931" t="s">
        <v>512</v>
      </c>
      <c r="M1931" t="s">
        <v>5181</v>
      </c>
    </row>
    <row r="1932" spans="9:13" x14ac:dyDescent="0.25">
      <c r="I1932" t="s">
        <v>1699</v>
      </c>
      <c r="J1932" t="s">
        <v>3840</v>
      </c>
      <c r="L1932" t="s">
        <v>512</v>
      </c>
      <c r="M1932" t="s">
        <v>5641</v>
      </c>
    </row>
    <row r="1933" spans="9:13" x14ac:dyDescent="0.25">
      <c r="I1933" t="s">
        <v>268</v>
      </c>
      <c r="J1933" t="s">
        <v>1965</v>
      </c>
      <c r="L1933" t="s">
        <v>5558</v>
      </c>
      <c r="M1933" t="s">
        <v>6443</v>
      </c>
    </row>
    <row r="1934" spans="9:13" x14ac:dyDescent="0.25">
      <c r="I1934" t="s">
        <v>304</v>
      </c>
      <c r="J1934" t="s">
        <v>2508</v>
      </c>
      <c r="L1934" t="s">
        <v>510</v>
      </c>
      <c r="M1934" t="s">
        <v>6737</v>
      </c>
    </row>
    <row r="1935" spans="9:13" x14ac:dyDescent="0.25">
      <c r="I1935" t="s">
        <v>2270</v>
      </c>
      <c r="J1935" t="s">
        <v>2271</v>
      </c>
      <c r="L1935" t="s">
        <v>665</v>
      </c>
      <c r="M1935" t="s">
        <v>7174</v>
      </c>
    </row>
    <row r="1936" spans="9:13" x14ac:dyDescent="0.25">
      <c r="I1936" t="s">
        <v>271</v>
      </c>
      <c r="J1936" t="s">
        <v>3115</v>
      </c>
      <c r="L1936" t="s">
        <v>724</v>
      </c>
      <c r="M1936" t="s">
        <v>5286</v>
      </c>
    </row>
    <row r="1937" spans="9:13" x14ac:dyDescent="0.25">
      <c r="I1937" t="s">
        <v>2357</v>
      </c>
      <c r="J1937" t="s">
        <v>2936</v>
      </c>
      <c r="L1937" t="s">
        <v>420</v>
      </c>
      <c r="M1937" t="s">
        <v>6759</v>
      </c>
    </row>
    <row r="1938" spans="9:13" x14ac:dyDescent="0.25">
      <c r="I1938" t="s">
        <v>1978</v>
      </c>
      <c r="J1938" t="s">
        <v>1979</v>
      </c>
      <c r="L1938" t="s">
        <v>510</v>
      </c>
      <c r="M1938" t="s">
        <v>5387</v>
      </c>
    </row>
    <row r="1939" spans="9:13" x14ac:dyDescent="0.25">
      <c r="I1939" t="s">
        <v>2357</v>
      </c>
      <c r="J1939" t="s">
        <v>2358</v>
      </c>
      <c r="L1939" t="s">
        <v>5876</v>
      </c>
      <c r="M1939" t="s">
        <v>5877</v>
      </c>
    </row>
    <row r="1940" spans="9:13" x14ac:dyDescent="0.25">
      <c r="I1940" t="s">
        <v>4429</v>
      </c>
      <c r="J1940" t="s">
        <v>4430</v>
      </c>
      <c r="L1940" t="s">
        <v>6135</v>
      </c>
      <c r="M1940" t="s">
        <v>6136</v>
      </c>
    </row>
    <row r="1941" spans="9:13" x14ac:dyDescent="0.25">
      <c r="I1941" t="s">
        <v>97</v>
      </c>
      <c r="J1941" t="s">
        <v>3255</v>
      </c>
      <c r="L1941" t="s">
        <v>724</v>
      </c>
      <c r="M1941" t="s">
        <v>7190</v>
      </c>
    </row>
    <row r="1942" spans="9:13" x14ac:dyDescent="0.25">
      <c r="I1942" t="s">
        <v>424</v>
      </c>
      <c r="J1942" t="s">
        <v>3025</v>
      </c>
      <c r="L1942" t="s">
        <v>510</v>
      </c>
      <c r="M1942" t="s">
        <v>5086</v>
      </c>
    </row>
    <row r="1943" spans="9:13" x14ac:dyDescent="0.25">
      <c r="I1943" t="s">
        <v>278</v>
      </c>
      <c r="J1943" t="s">
        <v>2026</v>
      </c>
      <c r="L1943" t="s">
        <v>603</v>
      </c>
      <c r="M1943" t="s">
        <v>6234</v>
      </c>
    </row>
    <row r="1944" spans="9:13" x14ac:dyDescent="0.25">
      <c r="I1944" t="s">
        <v>2803</v>
      </c>
      <c r="J1944" t="s">
        <v>2804</v>
      </c>
      <c r="L1944" t="s">
        <v>665</v>
      </c>
      <c r="M1944" t="s">
        <v>5171</v>
      </c>
    </row>
    <row r="1945" spans="9:13" x14ac:dyDescent="0.25">
      <c r="I1945" t="s">
        <v>416</v>
      </c>
      <c r="J1945" t="s">
        <v>3767</v>
      </c>
      <c r="L1945" t="s">
        <v>5414</v>
      </c>
      <c r="M1945" t="s">
        <v>5881</v>
      </c>
    </row>
    <row r="1946" spans="9:13" x14ac:dyDescent="0.25">
      <c r="I1946" t="s">
        <v>3490</v>
      </c>
      <c r="J1946" t="s">
        <v>3491</v>
      </c>
      <c r="L1946" t="s">
        <v>665</v>
      </c>
      <c r="M1946" t="s">
        <v>5389</v>
      </c>
    </row>
    <row r="1947" spans="9:13" x14ac:dyDescent="0.25">
      <c r="I1947" t="s">
        <v>1884</v>
      </c>
      <c r="J1947" t="s">
        <v>1885</v>
      </c>
      <c r="L1947" t="s">
        <v>6824</v>
      </c>
      <c r="M1947" t="s">
        <v>6825</v>
      </c>
    </row>
    <row r="1948" spans="9:13" x14ac:dyDescent="0.25">
      <c r="I1948" t="s">
        <v>330</v>
      </c>
      <c r="J1948" t="s">
        <v>4362</v>
      </c>
      <c r="L1948" t="s">
        <v>268</v>
      </c>
      <c r="M1948" t="s">
        <v>6277</v>
      </c>
    </row>
    <row r="1949" spans="9:13" x14ac:dyDescent="0.25">
      <c r="I1949" t="s">
        <v>267</v>
      </c>
      <c r="J1949" t="s">
        <v>3882</v>
      </c>
      <c r="L1949" t="s">
        <v>41</v>
      </c>
      <c r="M1949" t="s">
        <v>5393</v>
      </c>
    </row>
    <row r="1950" spans="9:13" x14ac:dyDescent="0.25">
      <c r="I1950" t="s">
        <v>430</v>
      </c>
      <c r="J1950" t="s">
        <v>2746</v>
      </c>
      <c r="L1950" t="s">
        <v>512</v>
      </c>
      <c r="M1950" t="s">
        <v>6611</v>
      </c>
    </row>
    <row r="1951" spans="9:13" x14ac:dyDescent="0.25">
      <c r="I1951" t="s">
        <v>2357</v>
      </c>
      <c r="J1951" t="s">
        <v>4029</v>
      </c>
      <c r="L1951" t="s">
        <v>512</v>
      </c>
      <c r="M1951" t="s">
        <v>5186</v>
      </c>
    </row>
    <row r="1952" spans="9:13" x14ac:dyDescent="0.25">
      <c r="I1952" t="s">
        <v>375</v>
      </c>
      <c r="J1952" t="s">
        <v>3417</v>
      </c>
      <c r="L1952" t="s">
        <v>510</v>
      </c>
      <c r="M1952" t="s">
        <v>5122</v>
      </c>
    </row>
    <row r="1953" spans="9:13" x14ac:dyDescent="0.25">
      <c r="I1953" t="s">
        <v>2357</v>
      </c>
      <c r="J1953" t="s">
        <v>4306</v>
      </c>
      <c r="L1953" t="s">
        <v>50</v>
      </c>
      <c r="M1953" t="s">
        <v>6883</v>
      </c>
    </row>
    <row r="1954" spans="9:13" x14ac:dyDescent="0.25">
      <c r="I1954" t="s">
        <v>416</v>
      </c>
      <c r="J1954" t="s">
        <v>2472</v>
      </c>
      <c r="L1954" t="s">
        <v>510</v>
      </c>
      <c r="M1954" t="s">
        <v>6278</v>
      </c>
    </row>
    <row r="1955" spans="9:13" x14ac:dyDescent="0.25">
      <c r="I1955" t="s">
        <v>291</v>
      </c>
      <c r="J1955" t="s">
        <v>3830</v>
      </c>
      <c r="L1955" t="s">
        <v>512</v>
      </c>
      <c r="M1955" t="s">
        <v>6515</v>
      </c>
    </row>
    <row r="1956" spans="9:13" x14ac:dyDescent="0.25">
      <c r="I1956" t="s">
        <v>3481</v>
      </c>
      <c r="J1956" t="s">
        <v>3482</v>
      </c>
      <c r="L1956" t="s">
        <v>665</v>
      </c>
      <c r="M1956" t="s">
        <v>7018</v>
      </c>
    </row>
    <row r="1957" spans="9:13" x14ac:dyDescent="0.25">
      <c r="I1957" t="s">
        <v>424</v>
      </c>
      <c r="J1957" t="s">
        <v>7286</v>
      </c>
      <c r="L1957" t="s">
        <v>5394</v>
      </c>
      <c r="M1957" t="s">
        <v>5395</v>
      </c>
    </row>
    <row r="1958" spans="9:13" x14ac:dyDescent="0.25">
      <c r="I1958" t="s">
        <v>2357</v>
      </c>
      <c r="J1958" t="s">
        <v>3420</v>
      </c>
      <c r="L1958" t="s">
        <v>41</v>
      </c>
      <c r="M1958" t="s">
        <v>7022</v>
      </c>
    </row>
    <row r="1959" spans="9:13" x14ac:dyDescent="0.25">
      <c r="I1959" t="s">
        <v>375</v>
      </c>
      <c r="J1959" t="s">
        <v>4089</v>
      </c>
      <c r="L1959" t="s">
        <v>4972</v>
      </c>
      <c r="M1959" t="s">
        <v>4973</v>
      </c>
    </row>
    <row r="1960" spans="9:13" x14ac:dyDescent="0.25">
      <c r="I1960" t="s">
        <v>97</v>
      </c>
      <c r="J1960" t="s">
        <v>4777</v>
      </c>
      <c r="L1960" t="s">
        <v>4983</v>
      </c>
      <c r="M1960" t="s">
        <v>6368</v>
      </c>
    </row>
    <row r="1961" spans="9:13" x14ac:dyDescent="0.25">
      <c r="I1961" t="s">
        <v>2135</v>
      </c>
      <c r="J1961" t="s">
        <v>2597</v>
      </c>
      <c r="L1961" t="s">
        <v>603</v>
      </c>
      <c r="M1961" t="s">
        <v>5028</v>
      </c>
    </row>
    <row r="1962" spans="9:13" x14ac:dyDescent="0.25">
      <c r="I1962" t="s">
        <v>1699</v>
      </c>
      <c r="J1962" t="s">
        <v>4570</v>
      </c>
      <c r="L1962" t="s">
        <v>665</v>
      </c>
      <c r="M1962" t="s">
        <v>7069</v>
      </c>
    </row>
    <row r="1963" spans="9:13" x14ac:dyDescent="0.25">
      <c r="I1963" t="s">
        <v>328</v>
      </c>
      <c r="J1963" t="s">
        <v>1935</v>
      </c>
      <c r="L1963" t="s">
        <v>510</v>
      </c>
      <c r="M1963" t="s">
        <v>5166</v>
      </c>
    </row>
    <row r="1964" spans="9:13" x14ac:dyDescent="0.25">
      <c r="I1964" t="s">
        <v>4052</v>
      </c>
      <c r="J1964" t="s">
        <v>4053</v>
      </c>
      <c r="L1964" t="s">
        <v>420</v>
      </c>
      <c r="M1964" t="s">
        <v>5225</v>
      </c>
    </row>
    <row r="1965" spans="9:13" x14ac:dyDescent="0.25">
      <c r="I1965" t="s">
        <v>1811</v>
      </c>
      <c r="J1965" t="s">
        <v>1812</v>
      </c>
      <c r="L1965" t="s">
        <v>665</v>
      </c>
      <c r="M1965" t="s">
        <v>5132</v>
      </c>
    </row>
    <row r="1966" spans="9:13" x14ac:dyDescent="0.25">
      <c r="I1966" t="s">
        <v>1835</v>
      </c>
      <c r="J1966" t="s">
        <v>2208</v>
      </c>
      <c r="L1966" t="s">
        <v>323</v>
      </c>
      <c r="M1966" t="s">
        <v>7120</v>
      </c>
    </row>
    <row r="1967" spans="9:13" x14ac:dyDescent="0.25">
      <c r="I1967" t="s">
        <v>375</v>
      </c>
      <c r="J1967" t="s">
        <v>2687</v>
      </c>
      <c r="L1967" t="s">
        <v>41</v>
      </c>
      <c r="M1967" t="s">
        <v>7112</v>
      </c>
    </row>
    <row r="1968" spans="9:13" x14ac:dyDescent="0.25">
      <c r="I1968" t="s">
        <v>606</v>
      </c>
      <c r="J1968" t="s">
        <v>2710</v>
      </c>
      <c r="L1968" t="s">
        <v>420</v>
      </c>
      <c r="M1968" t="s">
        <v>6831</v>
      </c>
    </row>
    <row r="1969" spans="9:13" x14ac:dyDescent="0.25">
      <c r="I1969" t="s">
        <v>51</v>
      </c>
      <c r="J1969" t="s">
        <v>3111</v>
      </c>
      <c r="L1969" t="s">
        <v>512</v>
      </c>
      <c r="M1969" t="s">
        <v>6071</v>
      </c>
    </row>
    <row r="1970" spans="9:13" x14ac:dyDescent="0.25">
      <c r="I1970" t="s">
        <v>268</v>
      </c>
      <c r="J1970" t="s">
        <v>3289</v>
      </c>
      <c r="L1970" t="s">
        <v>40</v>
      </c>
      <c r="M1970" t="s">
        <v>5815</v>
      </c>
    </row>
    <row r="1971" spans="9:13" x14ac:dyDescent="0.25">
      <c r="I1971" t="s">
        <v>3701</v>
      </c>
      <c r="J1971" t="s">
        <v>3702</v>
      </c>
      <c r="L1971" t="s">
        <v>5205</v>
      </c>
      <c r="M1971" t="s">
        <v>5984</v>
      </c>
    </row>
    <row r="1972" spans="9:13" x14ac:dyDescent="0.25">
      <c r="I1972" t="s">
        <v>97</v>
      </c>
      <c r="J1972" t="s">
        <v>2480</v>
      </c>
      <c r="L1972" t="s">
        <v>665</v>
      </c>
      <c r="M1972" t="s">
        <v>7146</v>
      </c>
    </row>
    <row r="1973" spans="9:13" x14ac:dyDescent="0.25">
      <c r="I1973" t="s">
        <v>2386</v>
      </c>
      <c r="J1973" t="s">
        <v>4177</v>
      </c>
      <c r="L1973" t="s">
        <v>420</v>
      </c>
      <c r="M1973" t="s">
        <v>6107</v>
      </c>
    </row>
    <row r="1974" spans="9:13" x14ac:dyDescent="0.25">
      <c r="I1974" t="s">
        <v>365</v>
      </c>
      <c r="J1974" t="s">
        <v>4222</v>
      </c>
      <c r="L1974" t="s">
        <v>5650</v>
      </c>
      <c r="M1974" t="s">
        <v>5651</v>
      </c>
    </row>
    <row r="1975" spans="9:13" x14ac:dyDescent="0.25">
      <c r="I1975" t="s">
        <v>102</v>
      </c>
      <c r="J1975" t="s">
        <v>3396</v>
      </c>
      <c r="L1975" t="s">
        <v>420</v>
      </c>
      <c r="M1975" t="s">
        <v>6122</v>
      </c>
    </row>
    <row r="1976" spans="9:13" x14ac:dyDescent="0.25">
      <c r="I1976" t="s">
        <v>0</v>
      </c>
      <c r="J1976" t="s">
        <v>3879</v>
      </c>
      <c r="L1976" t="s">
        <v>420</v>
      </c>
      <c r="M1976" t="s">
        <v>7163</v>
      </c>
    </row>
    <row r="1977" spans="9:13" x14ac:dyDescent="0.25">
      <c r="I1977" t="s">
        <v>2128</v>
      </c>
      <c r="J1977" t="s">
        <v>2129</v>
      </c>
      <c r="L1977" t="s">
        <v>5205</v>
      </c>
      <c r="M1977" t="s">
        <v>7062</v>
      </c>
    </row>
    <row r="1978" spans="9:13" x14ac:dyDescent="0.25">
      <c r="I1978" t="s">
        <v>606</v>
      </c>
      <c r="J1978" t="s">
        <v>4194</v>
      </c>
      <c r="L1978" t="s">
        <v>665</v>
      </c>
      <c r="M1978" t="s">
        <v>4989</v>
      </c>
    </row>
    <row r="1979" spans="9:13" x14ac:dyDescent="0.25">
      <c r="I1979" t="s">
        <v>424</v>
      </c>
      <c r="J1979" t="s">
        <v>2232</v>
      </c>
      <c r="L1979" t="s">
        <v>40</v>
      </c>
      <c r="M1979" t="s">
        <v>4926</v>
      </c>
    </row>
    <row r="1980" spans="9:13" x14ac:dyDescent="0.25">
      <c r="I1980" t="s">
        <v>1840</v>
      </c>
      <c r="J1980" t="s">
        <v>1841</v>
      </c>
      <c r="L1980" t="s">
        <v>41</v>
      </c>
      <c r="M1980" t="s">
        <v>4988</v>
      </c>
    </row>
    <row r="1981" spans="9:13" x14ac:dyDescent="0.25">
      <c r="I1981" t="s">
        <v>2328</v>
      </c>
      <c r="J1981" t="s">
        <v>2329</v>
      </c>
      <c r="L1981" t="s">
        <v>512</v>
      </c>
      <c r="M1981" t="s">
        <v>5304</v>
      </c>
    </row>
    <row r="1982" spans="9:13" x14ac:dyDescent="0.25">
      <c r="I1982" t="s">
        <v>809</v>
      </c>
      <c r="J1982" t="s">
        <v>2705</v>
      </c>
      <c r="L1982" t="s">
        <v>665</v>
      </c>
      <c r="M1982" t="s">
        <v>6816</v>
      </c>
    </row>
    <row r="1983" spans="9:13" x14ac:dyDescent="0.25">
      <c r="I1983" t="s">
        <v>267</v>
      </c>
      <c r="J1983" t="s">
        <v>2289</v>
      </c>
      <c r="L1983" t="s">
        <v>420</v>
      </c>
      <c r="M1983" t="s">
        <v>6244</v>
      </c>
    </row>
    <row r="1984" spans="9:13" x14ac:dyDescent="0.25">
      <c r="I1984" t="s">
        <v>1795</v>
      </c>
      <c r="J1984" t="s">
        <v>1796</v>
      </c>
      <c r="L1984" t="s">
        <v>420</v>
      </c>
      <c r="M1984" t="s">
        <v>5099</v>
      </c>
    </row>
    <row r="1985" spans="9:13" x14ac:dyDescent="0.25">
      <c r="I1985" t="s">
        <v>375</v>
      </c>
      <c r="J1985" t="s">
        <v>2182</v>
      </c>
      <c r="L1985" t="s">
        <v>41</v>
      </c>
      <c r="M1985" t="s">
        <v>7148</v>
      </c>
    </row>
    <row r="1986" spans="9:13" x14ac:dyDescent="0.25">
      <c r="I1986" t="s">
        <v>25</v>
      </c>
      <c r="J1986" t="s">
        <v>2108</v>
      </c>
      <c r="L1986" t="s">
        <v>40</v>
      </c>
      <c r="M1986" t="s">
        <v>5226</v>
      </c>
    </row>
    <row r="1987" spans="9:13" x14ac:dyDescent="0.25">
      <c r="I1987" t="s">
        <v>304</v>
      </c>
      <c r="J1987" t="s">
        <v>2038</v>
      </c>
      <c r="L1987" t="s">
        <v>26</v>
      </c>
      <c r="M1987" t="s">
        <v>6076</v>
      </c>
    </row>
    <row r="1988" spans="9:13" x14ac:dyDescent="0.25">
      <c r="I1988" t="s">
        <v>430</v>
      </c>
      <c r="J1988" t="s">
        <v>1723</v>
      </c>
      <c r="L1988" t="s">
        <v>420</v>
      </c>
      <c r="M1988" t="s">
        <v>6725</v>
      </c>
    </row>
    <row r="1989" spans="9:13" x14ac:dyDescent="0.25">
      <c r="I1989" t="s">
        <v>416</v>
      </c>
      <c r="J1989" t="s">
        <v>3918</v>
      </c>
      <c r="L1989" t="s">
        <v>323</v>
      </c>
      <c r="M1989" t="s">
        <v>5617</v>
      </c>
    </row>
    <row r="1990" spans="9:13" x14ac:dyDescent="0.25">
      <c r="I1990" t="s">
        <v>304</v>
      </c>
      <c r="J1990" t="s">
        <v>3730</v>
      </c>
      <c r="L1990" t="s">
        <v>6094</v>
      </c>
      <c r="M1990" t="s">
        <v>6095</v>
      </c>
    </row>
    <row r="1991" spans="9:13" x14ac:dyDescent="0.25">
      <c r="I1991" t="s">
        <v>335</v>
      </c>
      <c r="J1991" t="s">
        <v>4641</v>
      </c>
      <c r="L1991" t="s">
        <v>5414</v>
      </c>
      <c r="M1991" t="s">
        <v>6143</v>
      </c>
    </row>
    <row r="1992" spans="9:13" x14ac:dyDescent="0.25">
      <c r="I1992" t="s">
        <v>330</v>
      </c>
      <c r="J1992" t="s">
        <v>2700</v>
      </c>
      <c r="L1992" t="s">
        <v>5307</v>
      </c>
      <c r="M1992" t="s">
        <v>5308</v>
      </c>
    </row>
    <row r="1993" spans="9:13" x14ac:dyDescent="0.25">
      <c r="I1993" t="s">
        <v>97</v>
      </c>
      <c r="J1993" t="s">
        <v>4647</v>
      </c>
      <c r="L1993" t="s">
        <v>26</v>
      </c>
      <c r="M1993" t="s">
        <v>5920</v>
      </c>
    </row>
    <row r="1994" spans="9:13" x14ac:dyDescent="0.25">
      <c r="I1994" t="s">
        <v>603</v>
      </c>
      <c r="J1994" t="s">
        <v>1844</v>
      </c>
      <c r="L1994" t="s">
        <v>512</v>
      </c>
      <c r="M1994" t="s">
        <v>5377</v>
      </c>
    </row>
    <row r="1995" spans="9:13" x14ac:dyDescent="0.25">
      <c r="I1995" t="s">
        <v>97</v>
      </c>
      <c r="J1995" t="s">
        <v>3753</v>
      </c>
      <c r="L1995" t="s">
        <v>5100</v>
      </c>
      <c r="M1995" t="s">
        <v>5209</v>
      </c>
    </row>
    <row r="1996" spans="9:13" x14ac:dyDescent="0.25">
      <c r="I1996" t="s">
        <v>2955</v>
      </c>
      <c r="J1996" t="s">
        <v>2956</v>
      </c>
      <c r="L1996" t="s">
        <v>665</v>
      </c>
      <c r="M1996" t="s">
        <v>6017</v>
      </c>
    </row>
    <row r="1997" spans="9:13" x14ac:dyDescent="0.25">
      <c r="I1997" t="s">
        <v>268</v>
      </c>
      <c r="J1997" t="s">
        <v>4096</v>
      </c>
      <c r="L1997" t="s">
        <v>6135</v>
      </c>
      <c r="M1997" t="s">
        <v>6576</v>
      </c>
    </row>
    <row r="1998" spans="9:13" x14ac:dyDescent="0.25">
      <c r="I1998" t="s">
        <v>2063</v>
      </c>
      <c r="J1998" t="s">
        <v>3628</v>
      </c>
      <c r="L1998" t="s">
        <v>420</v>
      </c>
      <c r="M1998" t="s">
        <v>6330</v>
      </c>
    </row>
    <row r="1999" spans="9:13" x14ac:dyDescent="0.25">
      <c r="I1999" t="s">
        <v>49</v>
      </c>
      <c r="J1999" t="s">
        <v>4125</v>
      </c>
      <c r="L1999" t="s">
        <v>420</v>
      </c>
      <c r="M1999" t="s">
        <v>6617</v>
      </c>
    </row>
    <row r="2000" spans="9:13" x14ac:dyDescent="0.25">
      <c r="I2000" t="s">
        <v>422</v>
      </c>
      <c r="J2000" t="s">
        <v>3783</v>
      </c>
      <c r="L2000" t="s">
        <v>665</v>
      </c>
      <c r="M2000" t="s">
        <v>7132</v>
      </c>
    </row>
    <row r="2001" spans="9:13" x14ac:dyDescent="0.25">
      <c r="I2001" t="s">
        <v>98</v>
      </c>
      <c r="J2001" t="s">
        <v>2456</v>
      </c>
      <c r="L2001" t="s">
        <v>665</v>
      </c>
      <c r="M2001" t="s">
        <v>5906</v>
      </c>
    </row>
    <row r="2002" spans="9:13" x14ac:dyDescent="0.25">
      <c r="I2002" t="s">
        <v>304</v>
      </c>
      <c r="J2002" t="s">
        <v>3373</v>
      </c>
      <c r="L2002" t="s">
        <v>424</v>
      </c>
      <c r="M2002" t="s">
        <v>5831</v>
      </c>
    </row>
    <row r="2003" spans="9:13" x14ac:dyDescent="0.25">
      <c r="I2003" t="s">
        <v>268</v>
      </c>
      <c r="J2003" t="s">
        <v>4416</v>
      </c>
      <c r="L2003" t="s">
        <v>665</v>
      </c>
      <c r="M2003" t="s">
        <v>5332</v>
      </c>
    </row>
    <row r="2004" spans="9:13" x14ac:dyDescent="0.25">
      <c r="I2004" t="s">
        <v>97</v>
      </c>
      <c r="J2004" t="s">
        <v>3377</v>
      </c>
      <c r="L2004" t="s">
        <v>768</v>
      </c>
      <c r="M2004" t="s">
        <v>5759</v>
      </c>
    </row>
    <row r="2005" spans="9:13" x14ac:dyDescent="0.25">
      <c r="I2005" t="s">
        <v>1737</v>
      </c>
      <c r="J2005" t="s">
        <v>1738</v>
      </c>
      <c r="L2005" t="s">
        <v>41</v>
      </c>
      <c r="M2005" t="s">
        <v>5925</v>
      </c>
    </row>
    <row r="2006" spans="9:13" x14ac:dyDescent="0.25">
      <c r="I2006" t="s">
        <v>427</v>
      </c>
      <c r="J2006" t="s">
        <v>4173</v>
      </c>
      <c r="L2006" t="s">
        <v>416</v>
      </c>
      <c r="M2006" t="s">
        <v>5764</v>
      </c>
    </row>
    <row r="2007" spans="9:13" x14ac:dyDescent="0.25">
      <c r="I2007" t="s">
        <v>268</v>
      </c>
      <c r="J2007" t="s">
        <v>2213</v>
      </c>
      <c r="L2007" t="s">
        <v>5414</v>
      </c>
      <c r="M2007" t="s">
        <v>6042</v>
      </c>
    </row>
    <row r="2008" spans="9:13" x14ac:dyDescent="0.25">
      <c r="I2008" t="s">
        <v>330</v>
      </c>
      <c r="J2008" t="s">
        <v>1992</v>
      </c>
      <c r="L2008" t="s">
        <v>41</v>
      </c>
      <c r="M2008" t="s">
        <v>5175</v>
      </c>
    </row>
    <row r="2009" spans="9:13" x14ac:dyDescent="0.25">
      <c r="I2009" t="s">
        <v>416</v>
      </c>
      <c r="J2009" t="s">
        <v>2969</v>
      </c>
      <c r="L2009" t="s">
        <v>6135</v>
      </c>
      <c r="M2009" t="s">
        <v>6158</v>
      </c>
    </row>
    <row r="2010" spans="9:13" x14ac:dyDescent="0.25">
      <c r="I2010" t="s">
        <v>606</v>
      </c>
      <c r="J2010" t="s">
        <v>1673</v>
      </c>
      <c r="L2010" t="s">
        <v>40</v>
      </c>
      <c r="M2010" t="s">
        <v>6518</v>
      </c>
    </row>
    <row r="2011" spans="9:13" x14ac:dyDescent="0.25">
      <c r="I2011" t="s">
        <v>304</v>
      </c>
      <c r="J2011" t="s">
        <v>4493</v>
      </c>
      <c r="L2011" t="s">
        <v>5414</v>
      </c>
      <c r="M2011" t="s">
        <v>5415</v>
      </c>
    </row>
    <row r="2012" spans="9:13" x14ac:dyDescent="0.25">
      <c r="I2012" t="s">
        <v>4686</v>
      </c>
      <c r="J2012" t="s">
        <v>4687</v>
      </c>
      <c r="L2012" t="s">
        <v>5824</v>
      </c>
      <c r="M2012" t="s">
        <v>5825</v>
      </c>
    </row>
    <row r="2013" spans="9:13" x14ac:dyDescent="0.25">
      <c r="I2013" t="s">
        <v>268</v>
      </c>
      <c r="J2013" t="s">
        <v>4039</v>
      </c>
      <c r="L2013" t="s">
        <v>665</v>
      </c>
      <c r="M2013" t="s">
        <v>6053</v>
      </c>
    </row>
    <row r="2014" spans="9:13" x14ac:dyDescent="0.25">
      <c r="I2014" t="s">
        <v>43</v>
      </c>
      <c r="J2014" t="s">
        <v>3300</v>
      </c>
      <c r="L2014" t="s">
        <v>5243</v>
      </c>
      <c r="M2014" t="s">
        <v>6119</v>
      </c>
    </row>
    <row r="2015" spans="9:13" x14ac:dyDescent="0.25">
      <c r="I2015" t="s">
        <v>603</v>
      </c>
      <c r="J2015" t="s">
        <v>2977</v>
      </c>
      <c r="L2015" t="s">
        <v>420</v>
      </c>
      <c r="M2015" t="s">
        <v>5187</v>
      </c>
    </row>
    <row r="2016" spans="9:13" x14ac:dyDescent="0.25">
      <c r="I2016" t="s">
        <v>809</v>
      </c>
      <c r="J2016" t="s">
        <v>1679</v>
      </c>
      <c r="L2016" t="s">
        <v>5205</v>
      </c>
      <c r="M2016" t="s">
        <v>5582</v>
      </c>
    </row>
    <row r="2017" spans="9:13" x14ac:dyDescent="0.25">
      <c r="I2017" t="s">
        <v>41</v>
      </c>
      <c r="J2017" t="s">
        <v>3211</v>
      </c>
      <c r="L2017" t="s">
        <v>420</v>
      </c>
      <c r="M2017" t="s">
        <v>6867</v>
      </c>
    </row>
    <row r="2018" spans="9:13" x14ac:dyDescent="0.25">
      <c r="I2018" t="s">
        <v>328</v>
      </c>
      <c r="J2018" t="s">
        <v>4798</v>
      </c>
      <c r="L2018" t="s">
        <v>5734</v>
      </c>
      <c r="M2018" t="s">
        <v>5735</v>
      </c>
    </row>
    <row r="2019" spans="9:13" x14ac:dyDescent="0.25">
      <c r="I2019" t="s">
        <v>2239</v>
      </c>
      <c r="J2019" t="s">
        <v>2240</v>
      </c>
      <c r="L2019" t="s">
        <v>40</v>
      </c>
      <c r="M2019" t="s">
        <v>5364</v>
      </c>
    </row>
    <row r="2020" spans="9:13" x14ac:dyDescent="0.25">
      <c r="I2020" t="s">
        <v>2717</v>
      </c>
      <c r="J2020" t="s">
        <v>3857</v>
      </c>
      <c r="L2020" t="s">
        <v>5243</v>
      </c>
      <c r="M2020" t="s">
        <v>6371</v>
      </c>
    </row>
    <row r="2021" spans="9:13" x14ac:dyDescent="0.25">
      <c r="I2021" t="s">
        <v>50</v>
      </c>
      <c r="J2021" t="s">
        <v>3813</v>
      </c>
      <c r="L2021" t="s">
        <v>41</v>
      </c>
      <c r="M2021" t="s">
        <v>6863</v>
      </c>
    </row>
    <row r="2022" spans="9:13" x14ac:dyDescent="0.25">
      <c r="I2022" t="s">
        <v>52</v>
      </c>
      <c r="J2022" t="s">
        <v>3552</v>
      </c>
      <c r="L2022" t="s">
        <v>5243</v>
      </c>
      <c r="M2022" t="s">
        <v>5244</v>
      </c>
    </row>
    <row r="2023" spans="9:13" x14ac:dyDescent="0.25">
      <c r="I2023" t="s">
        <v>330</v>
      </c>
      <c r="J2023" t="s">
        <v>4100</v>
      </c>
      <c r="L2023" t="s">
        <v>6135</v>
      </c>
      <c r="M2023" t="s">
        <v>7178</v>
      </c>
    </row>
    <row r="2024" spans="9:13" x14ac:dyDescent="0.25">
      <c r="I2024" t="s">
        <v>1859</v>
      </c>
      <c r="J2024" t="s">
        <v>2637</v>
      </c>
      <c r="L2024" t="s">
        <v>665</v>
      </c>
      <c r="M2024" t="s">
        <v>5748</v>
      </c>
    </row>
    <row r="2025" spans="9:13" x14ac:dyDescent="0.25">
      <c r="I2025" t="s">
        <v>41</v>
      </c>
      <c r="J2025" t="s">
        <v>3003</v>
      </c>
      <c r="L2025" t="s">
        <v>5205</v>
      </c>
      <c r="M2025" t="s">
        <v>5206</v>
      </c>
    </row>
    <row r="2026" spans="9:13" x14ac:dyDescent="0.25">
      <c r="I2026" t="s">
        <v>1859</v>
      </c>
      <c r="J2026" t="s">
        <v>2852</v>
      </c>
      <c r="L2026" t="s">
        <v>420</v>
      </c>
      <c r="M2026" t="s">
        <v>5405</v>
      </c>
    </row>
    <row r="2027" spans="9:13" x14ac:dyDescent="0.25">
      <c r="I2027" t="s">
        <v>330</v>
      </c>
      <c r="J2027" t="s">
        <v>2636</v>
      </c>
      <c r="L2027" t="s">
        <v>41</v>
      </c>
      <c r="M2027" t="s">
        <v>5934</v>
      </c>
    </row>
    <row r="2028" spans="9:13" x14ac:dyDescent="0.25">
      <c r="I2028" t="s">
        <v>50</v>
      </c>
      <c r="J2028" t="s">
        <v>2787</v>
      </c>
      <c r="L2028" t="s">
        <v>665</v>
      </c>
      <c r="M2028" t="s">
        <v>6315</v>
      </c>
    </row>
    <row r="2029" spans="9:13" x14ac:dyDescent="0.25">
      <c r="I2029" t="s">
        <v>4187</v>
      </c>
      <c r="J2029" t="s">
        <v>4188</v>
      </c>
      <c r="L2029" t="s">
        <v>50</v>
      </c>
      <c r="M2029" t="s">
        <v>6749</v>
      </c>
    </row>
    <row r="2030" spans="9:13" x14ac:dyDescent="0.25">
      <c r="I2030" t="s">
        <v>144</v>
      </c>
      <c r="J2030" t="s">
        <v>3518</v>
      </c>
      <c r="L2030" t="s">
        <v>512</v>
      </c>
      <c r="M2030" t="s">
        <v>6581</v>
      </c>
    </row>
    <row r="2031" spans="9:13" x14ac:dyDescent="0.25">
      <c r="I2031" t="s">
        <v>304</v>
      </c>
      <c r="J2031" t="s">
        <v>2991</v>
      </c>
      <c r="L2031" t="s">
        <v>424</v>
      </c>
      <c r="M2031" t="s">
        <v>6594</v>
      </c>
    </row>
    <row r="2032" spans="9:13" x14ac:dyDescent="0.25">
      <c r="I2032" t="s">
        <v>2097</v>
      </c>
      <c r="J2032" t="s">
        <v>2098</v>
      </c>
      <c r="L2032" t="s">
        <v>41</v>
      </c>
      <c r="M2032" t="s">
        <v>6709</v>
      </c>
    </row>
    <row r="2033" spans="9:13" x14ac:dyDescent="0.25">
      <c r="I2033" t="s">
        <v>2516</v>
      </c>
      <c r="J2033" t="s">
        <v>4396</v>
      </c>
      <c r="L2033" t="s">
        <v>512</v>
      </c>
      <c r="M2033" t="s">
        <v>7070</v>
      </c>
    </row>
    <row r="2034" spans="9:13" x14ac:dyDescent="0.25">
      <c r="I2034" t="s">
        <v>1859</v>
      </c>
      <c r="J2034" t="s">
        <v>1860</v>
      </c>
      <c r="L2034" t="s">
        <v>512</v>
      </c>
      <c r="M2034" t="s">
        <v>6284</v>
      </c>
    </row>
    <row r="2035" spans="9:13" x14ac:dyDescent="0.25">
      <c r="I2035" t="s">
        <v>267</v>
      </c>
      <c r="J2035" t="s">
        <v>3732</v>
      </c>
      <c r="L2035" t="s">
        <v>487</v>
      </c>
      <c r="M2035" t="s">
        <v>6390</v>
      </c>
    </row>
    <row r="2036" spans="9:13" x14ac:dyDescent="0.25">
      <c r="I2036" t="s">
        <v>3874</v>
      </c>
      <c r="J2036" t="s">
        <v>3875</v>
      </c>
      <c r="L2036" t="s">
        <v>416</v>
      </c>
      <c r="M2036" t="s">
        <v>5272</v>
      </c>
    </row>
    <row r="2037" spans="9:13" x14ac:dyDescent="0.25">
      <c r="I2037" t="s">
        <v>330</v>
      </c>
      <c r="J2037" t="s">
        <v>1716</v>
      </c>
      <c r="L2037" t="s">
        <v>26</v>
      </c>
      <c r="M2037" t="s">
        <v>5832</v>
      </c>
    </row>
    <row r="2038" spans="9:13" x14ac:dyDescent="0.25">
      <c r="I2038" t="s">
        <v>26</v>
      </c>
      <c r="J2038" t="s">
        <v>2782</v>
      </c>
      <c r="L2038" t="s">
        <v>665</v>
      </c>
      <c r="M2038" t="s">
        <v>6288</v>
      </c>
    </row>
    <row r="2039" spans="9:13" x14ac:dyDescent="0.25">
      <c r="I2039" t="s">
        <v>2629</v>
      </c>
      <c r="J2039" t="s">
        <v>2630</v>
      </c>
      <c r="L2039" t="s">
        <v>665</v>
      </c>
      <c r="M2039" t="s">
        <v>6961</v>
      </c>
    </row>
    <row r="2040" spans="9:13" x14ac:dyDescent="0.25">
      <c r="I2040" t="s">
        <v>1880</v>
      </c>
      <c r="J2040" t="s">
        <v>1881</v>
      </c>
      <c r="L2040" t="s">
        <v>665</v>
      </c>
      <c r="M2040" t="s">
        <v>6215</v>
      </c>
    </row>
    <row r="2041" spans="9:13" x14ac:dyDescent="0.25">
      <c r="I2041" t="s">
        <v>1925</v>
      </c>
      <c r="J2041" t="s">
        <v>4544</v>
      </c>
      <c r="L2041" t="s">
        <v>665</v>
      </c>
      <c r="M2041" t="s">
        <v>7042</v>
      </c>
    </row>
    <row r="2042" spans="9:13" x14ac:dyDescent="0.25">
      <c r="I2042" t="s">
        <v>43</v>
      </c>
      <c r="J2042" t="s">
        <v>3649</v>
      </c>
      <c r="L2042" t="s">
        <v>416</v>
      </c>
      <c r="M2042" t="s">
        <v>5849</v>
      </c>
    </row>
    <row r="2043" spans="9:13" x14ac:dyDescent="0.25">
      <c r="I2043" t="s">
        <v>585</v>
      </c>
      <c r="J2043" t="s">
        <v>3824</v>
      </c>
      <c r="L2043" t="s">
        <v>747</v>
      </c>
      <c r="M2043" t="s">
        <v>6940</v>
      </c>
    </row>
    <row r="2044" spans="9:13" x14ac:dyDescent="0.25">
      <c r="I2044" t="s">
        <v>40</v>
      </c>
      <c r="J2044" t="s">
        <v>3394</v>
      </c>
      <c r="L2044" t="s">
        <v>41</v>
      </c>
      <c r="M2044" t="s">
        <v>5571</v>
      </c>
    </row>
    <row r="2045" spans="9:13" x14ac:dyDescent="0.25">
      <c r="I2045" t="s">
        <v>323</v>
      </c>
      <c r="J2045" t="s">
        <v>1741</v>
      </c>
      <c r="L2045" t="s">
        <v>323</v>
      </c>
      <c r="M2045" t="s">
        <v>5461</v>
      </c>
    </row>
    <row r="2046" spans="9:13" x14ac:dyDescent="0.25">
      <c r="I2046" t="s">
        <v>585</v>
      </c>
      <c r="J2046" t="s">
        <v>3096</v>
      </c>
      <c r="L2046" t="s">
        <v>416</v>
      </c>
      <c r="M2046" t="s">
        <v>6463</v>
      </c>
    </row>
    <row r="2047" spans="9:13" x14ac:dyDescent="0.25">
      <c r="I2047" t="s">
        <v>1925</v>
      </c>
      <c r="J2047" t="s">
        <v>3945</v>
      </c>
      <c r="L2047" t="s">
        <v>416</v>
      </c>
      <c r="M2047" t="s">
        <v>7077</v>
      </c>
    </row>
    <row r="2048" spans="9:13" x14ac:dyDescent="0.25">
      <c r="I2048" t="s">
        <v>2830</v>
      </c>
      <c r="J2048" t="s">
        <v>2831</v>
      </c>
      <c r="L2048" t="s">
        <v>7091</v>
      </c>
      <c r="M2048" t="s">
        <v>7092</v>
      </c>
    </row>
    <row r="2049" spans="9:13" x14ac:dyDescent="0.25">
      <c r="I2049" t="s">
        <v>1925</v>
      </c>
      <c r="J2049" t="s">
        <v>4224</v>
      </c>
      <c r="L2049" t="s">
        <v>2152</v>
      </c>
      <c r="M2049" t="s">
        <v>6541</v>
      </c>
    </row>
    <row r="2050" spans="9:13" x14ac:dyDescent="0.25">
      <c r="I2050" t="s">
        <v>278</v>
      </c>
      <c r="J2050" t="s">
        <v>3558</v>
      </c>
      <c r="L2050" t="s">
        <v>2152</v>
      </c>
      <c r="M2050" t="s">
        <v>5059</v>
      </c>
    </row>
    <row r="2051" spans="9:13" x14ac:dyDescent="0.25">
      <c r="I2051" t="s">
        <v>375</v>
      </c>
      <c r="J2051" t="s">
        <v>3469</v>
      </c>
      <c r="L2051" t="s">
        <v>5349</v>
      </c>
      <c r="M2051" t="s">
        <v>5863</v>
      </c>
    </row>
    <row r="2052" spans="9:13" x14ac:dyDescent="0.25">
      <c r="I2052" t="s">
        <v>267</v>
      </c>
      <c r="J2052" t="s">
        <v>2206</v>
      </c>
      <c r="L2052" t="s">
        <v>2152</v>
      </c>
      <c r="M2052" t="s">
        <v>6049</v>
      </c>
    </row>
    <row r="2053" spans="9:13" x14ac:dyDescent="0.25">
      <c r="I2053" t="s">
        <v>2135</v>
      </c>
      <c r="J2053" t="s">
        <v>2136</v>
      </c>
      <c r="L2053" t="s">
        <v>295</v>
      </c>
      <c r="M2053" t="s">
        <v>6927</v>
      </c>
    </row>
    <row r="2054" spans="9:13" x14ac:dyDescent="0.25">
      <c r="I2054" t="s">
        <v>606</v>
      </c>
      <c r="J2054" t="s">
        <v>4702</v>
      </c>
      <c r="L2054" t="s">
        <v>6253</v>
      </c>
      <c r="M2054" t="s">
        <v>6254</v>
      </c>
    </row>
    <row r="2055" spans="9:13" x14ac:dyDescent="0.25">
      <c r="I2055" t="s">
        <v>416</v>
      </c>
      <c r="J2055" t="s">
        <v>3646</v>
      </c>
      <c r="L2055" t="s">
        <v>487</v>
      </c>
      <c r="M2055" t="s">
        <v>5357</v>
      </c>
    </row>
    <row r="2056" spans="9:13" x14ac:dyDescent="0.25">
      <c r="I2056" t="s">
        <v>268</v>
      </c>
      <c r="J2056" t="s">
        <v>4072</v>
      </c>
      <c r="L2056" t="s">
        <v>26</v>
      </c>
      <c r="M2056" t="s">
        <v>5712</v>
      </c>
    </row>
    <row r="2057" spans="9:13" x14ac:dyDescent="0.25">
      <c r="I2057" t="s">
        <v>301</v>
      </c>
      <c r="J2057" t="s">
        <v>3741</v>
      </c>
      <c r="L2057" t="s">
        <v>489</v>
      </c>
      <c r="M2057" t="s">
        <v>5600</v>
      </c>
    </row>
    <row r="2058" spans="9:13" x14ac:dyDescent="0.25">
      <c r="I2058" t="s">
        <v>310</v>
      </c>
      <c r="J2058" t="s">
        <v>7242</v>
      </c>
      <c r="L2058" t="s">
        <v>7195</v>
      </c>
      <c r="M2058" t="s">
        <v>6919</v>
      </c>
    </row>
    <row r="2059" spans="9:13" x14ac:dyDescent="0.25">
      <c r="I2059" t="s">
        <v>420</v>
      </c>
      <c r="J2059" t="s">
        <v>4102</v>
      </c>
      <c r="L2059" t="s">
        <v>5740</v>
      </c>
      <c r="M2059" t="s">
        <v>5741</v>
      </c>
    </row>
    <row r="2060" spans="9:13" x14ac:dyDescent="0.25">
      <c r="I2060" t="s">
        <v>416</v>
      </c>
      <c r="J2060" t="s">
        <v>2473</v>
      </c>
      <c r="L2060" t="s">
        <v>323</v>
      </c>
      <c r="M2060" t="s">
        <v>7151</v>
      </c>
    </row>
    <row r="2061" spans="9:13" x14ac:dyDescent="0.25">
      <c r="I2061" t="s">
        <v>1925</v>
      </c>
      <c r="J2061" t="s">
        <v>1926</v>
      </c>
      <c r="L2061" t="s">
        <v>487</v>
      </c>
      <c r="M2061" t="s">
        <v>5901</v>
      </c>
    </row>
    <row r="2062" spans="9:13" x14ac:dyDescent="0.25">
      <c r="I2062" t="s">
        <v>323</v>
      </c>
      <c r="J2062" t="s">
        <v>7256</v>
      </c>
      <c r="L2062" t="s">
        <v>330</v>
      </c>
      <c r="M2062" t="s">
        <v>6738</v>
      </c>
    </row>
    <row r="2063" spans="9:13" x14ac:dyDescent="0.25">
      <c r="I2063" t="s">
        <v>97</v>
      </c>
      <c r="J2063" t="s">
        <v>1955</v>
      </c>
      <c r="L2063" t="s">
        <v>5572</v>
      </c>
      <c r="M2063" t="s">
        <v>5573</v>
      </c>
    </row>
    <row r="2064" spans="9:13" x14ac:dyDescent="0.25">
      <c r="I2064" t="s">
        <v>1925</v>
      </c>
      <c r="J2064" t="s">
        <v>4371</v>
      </c>
      <c r="L2064" t="s">
        <v>45</v>
      </c>
      <c r="M2064" t="s">
        <v>7061</v>
      </c>
    </row>
    <row r="2065" spans="9:13" x14ac:dyDescent="0.25">
      <c r="I2065" t="s">
        <v>420</v>
      </c>
      <c r="J2065" t="s">
        <v>2460</v>
      </c>
      <c r="L2065" t="s">
        <v>5699</v>
      </c>
      <c r="M2065" t="s">
        <v>5700</v>
      </c>
    </row>
    <row r="2066" spans="9:13" x14ac:dyDescent="0.25">
      <c r="I2066" t="s">
        <v>330</v>
      </c>
      <c r="J2066" t="s">
        <v>2086</v>
      </c>
      <c r="L2066" t="s">
        <v>3375</v>
      </c>
      <c r="M2066" t="s">
        <v>6802</v>
      </c>
    </row>
    <row r="2067" spans="9:13" x14ac:dyDescent="0.25">
      <c r="I2067" t="s">
        <v>326</v>
      </c>
      <c r="J2067" t="s">
        <v>3172</v>
      </c>
      <c r="L2067" t="s">
        <v>41</v>
      </c>
      <c r="M2067" t="s">
        <v>5630</v>
      </c>
    </row>
    <row r="2068" spans="9:13" x14ac:dyDescent="0.25">
      <c r="I2068" t="s">
        <v>335</v>
      </c>
      <c r="J2068" t="s">
        <v>1894</v>
      </c>
      <c r="L2068" t="s">
        <v>698</v>
      </c>
      <c r="M2068" t="s">
        <v>6077</v>
      </c>
    </row>
    <row r="2069" spans="9:13" x14ac:dyDescent="0.25">
      <c r="I2069" t="s">
        <v>420</v>
      </c>
      <c r="J2069" t="s">
        <v>2794</v>
      </c>
      <c r="L2069" t="s">
        <v>5039</v>
      </c>
      <c r="M2069" t="s">
        <v>5040</v>
      </c>
    </row>
    <row r="2070" spans="9:13" x14ac:dyDescent="0.25">
      <c r="I2070" t="s">
        <v>1859</v>
      </c>
      <c r="J2070" t="s">
        <v>3947</v>
      </c>
      <c r="L2070" t="s">
        <v>478</v>
      </c>
      <c r="M2070" t="s">
        <v>5531</v>
      </c>
    </row>
    <row r="2071" spans="9:13" x14ac:dyDescent="0.25">
      <c r="I2071" t="s">
        <v>2461</v>
      </c>
      <c r="J2071" t="s">
        <v>2462</v>
      </c>
      <c r="L2071" t="s">
        <v>5126</v>
      </c>
      <c r="M2071" t="s">
        <v>5980</v>
      </c>
    </row>
    <row r="2072" spans="9:13" x14ac:dyDescent="0.25">
      <c r="I2072" t="s">
        <v>271</v>
      </c>
      <c r="J2072" t="s">
        <v>4332</v>
      </c>
      <c r="L2072" t="s">
        <v>295</v>
      </c>
      <c r="M2072" t="s">
        <v>6907</v>
      </c>
    </row>
    <row r="2073" spans="9:13" x14ac:dyDescent="0.25">
      <c r="I2073" t="s">
        <v>4710</v>
      </c>
      <c r="J2073" t="s">
        <v>4711</v>
      </c>
      <c r="L2073" t="s">
        <v>330</v>
      </c>
      <c r="M2073" t="s">
        <v>6526</v>
      </c>
    </row>
    <row r="2074" spans="9:13" x14ac:dyDescent="0.25">
      <c r="I2074" t="s">
        <v>1925</v>
      </c>
      <c r="J2074" t="s">
        <v>7267</v>
      </c>
      <c r="L2074" t="s">
        <v>490</v>
      </c>
      <c r="M2074" t="s">
        <v>6474</v>
      </c>
    </row>
    <row r="2075" spans="9:13" x14ac:dyDescent="0.25">
      <c r="I2075" t="s">
        <v>606</v>
      </c>
      <c r="J2075" t="s">
        <v>2492</v>
      </c>
    </row>
    <row r="2076" spans="9:13" x14ac:dyDescent="0.25">
      <c r="I2076" t="s">
        <v>420</v>
      </c>
      <c r="J2076" t="s">
        <v>4696</v>
      </c>
    </row>
    <row r="2077" spans="9:13" x14ac:dyDescent="0.25">
      <c r="I2077" t="s">
        <v>365</v>
      </c>
      <c r="J2077" t="s">
        <v>3540</v>
      </c>
    </row>
    <row r="2078" spans="9:13" x14ac:dyDescent="0.25">
      <c r="I2078" t="s">
        <v>2694</v>
      </c>
      <c r="J2078" t="s">
        <v>2695</v>
      </c>
    </row>
    <row r="2079" spans="9:13" x14ac:dyDescent="0.25">
      <c r="I2079" t="s">
        <v>330</v>
      </c>
      <c r="J2079" t="s">
        <v>3322</v>
      </c>
    </row>
    <row r="2080" spans="9:13" x14ac:dyDescent="0.25">
      <c r="I2080" t="s">
        <v>375</v>
      </c>
      <c r="J2080" t="s">
        <v>4633</v>
      </c>
    </row>
    <row r="2081" spans="9:10" x14ac:dyDescent="0.25">
      <c r="I2081" t="s">
        <v>1859</v>
      </c>
      <c r="J2081" t="s">
        <v>3955</v>
      </c>
    </row>
    <row r="2082" spans="9:10" x14ac:dyDescent="0.25">
      <c r="I2082" t="s">
        <v>370</v>
      </c>
      <c r="J2082" t="s">
        <v>3736</v>
      </c>
    </row>
    <row r="2083" spans="9:10" x14ac:dyDescent="0.25">
      <c r="I2083" t="s">
        <v>4819</v>
      </c>
      <c r="J2083" t="s">
        <v>4820</v>
      </c>
    </row>
    <row r="2084" spans="9:10" x14ac:dyDescent="0.25">
      <c r="I2084" t="s">
        <v>330</v>
      </c>
      <c r="J2084" t="s">
        <v>2713</v>
      </c>
    </row>
    <row r="2085" spans="9:10" x14ac:dyDescent="0.25">
      <c r="I2085" t="s">
        <v>416</v>
      </c>
      <c r="J2085" t="s">
        <v>4128</v>
      </c>
    </row>
    <row r="2086" spans="9:10" x14ac:dyDescent="0.25">
      <c r="I2086" t="s">
        <v>420</v>
      </c>
      <c r="J2086" t="s">
        <v>4082</v>
      </c>
    </row>
    <row r="2087" spans="9:10" x14ac:dyDescent="0.25">
      <c r="I2087" t="s">
        <v>365</v>
      </c>
      <c r="J2087" t="s">
        <v>3564</v>
      </c>
    </row>
    <row r="2088" spans="9:10" x14ac:dyDescent="0.25">
      <c r="I2088" t="s">
        <v>268</v>
      </c>
      <c r="J2088" t="s">
        <v>3688</v>
      </c>
    </row>
    <row r="2089" spans="9:10" x14ac:dyDescent="0.25">
      <c r="I2089" t="s">
        <v>268</v>
      </c>
      <c r="J2089" t="s">
        <v>3517</v>
      </c>
    </row>
    <row r="2090" spans="9:10" x14ac:dyDescent="0.25">
      <c r="I2090" t="s">
        <v>4246</v>
      </c>
      <c r="J2090" t="s">
        <v>4247</v>
      </c>
    </row>
    <row r="2091" spans="9:10" x14ac:dyDescent="0.25">
      <c r="I2091" t="s">
        <v>3726</v>
      </c>
      <c r="J2091" t="s">
        <v>3727</v>
      </c>
    </row>
    <row r="2092" spans="9:10" x14ac:dyDescent="0.25">
      <c r="I2092" t="s">
        <v>332</v>
      </c>
      <c r="J2092" t="s">
        <v>4774</v>
      </c>
    </row>
    <row r="2093" spans="9:10" x14ac:dyDescent="0.25">
      <c r="I2093" t="s">
        <v>49</v>
      </c>
      <c r="J2093" t="s">
        <v>3565</v>
      </c>
    </row>
    <row r="2094" spans="9:10" x14ac:dyDescent="0.25">
      <c r="I2094" t="s">
        <v>585</v>
      </c>
      <c r="J2094" t="s">
        <v>2965</v>
      </c>
    </row>
    <row r="2095" spans="9:10" x14ac:dyDescent="0.25">
      <c r="I2095" t="s">
        <v>268</v>
      </c>
      <c r="J2095" t="s">
        <v>2888</v>
      </c>
    </row>
    <row r="2096" spans="9:10" x14ac:dyDescent="0.25">
      <c r="I2096" t="s">
        <v>4849</v>
      </c>
      <c r="J2096" t="s">
        <v>4850</v>
      </c>
    </row>
    <row r="2097" spans="9:10" x14ac:dyDescent="0.25">
      <c r="I2097" t="s">
        <v>4538</v>
      </c>
      <c r="J2097" t="s">
        <v>4539</v>
      </c>
    </row>
    <row r="2098" spans="9:10" x14ac:dyDescent="0.25">
      <c r="I2098" t="s">
        <v>2264</v>
      </c>
      <c r="J2098" t="s">
        <v>2265</v>
      </c>
    </row>
    <row r="2099" spans="9:10" x14ac:dyDescent="0.25">
      <c r="I2099" t="s">
        <v>2252</v>
      </c>
      <c r="J2099" t="s">
        <v>2253</v>
      </c>
    </row>
    <row r="2100" spans="9:10" x14ac:dyDescent="0.25">
      <c r="I2100" t="s">
        <v>416</v>
      </c>
      <c r="J2100" t="s">
        <v>2309</v>
      </c>
    </row>
    <row r="2101" spans="9:10" x14ac:dyDescent="0.25">
      <c r="I2101" t="s">
        <v>2546</v>
      </c>
      <c r="J2101" t="s">
        <v>2547</v>
      </c>
    </row>
    <row r="2102" spans="9:10" x14ac:dyDescent="0.25">
      <c r="I2102" t="s">
        <v>268</v>
      </c>
      <c r="J2102" t="s">
        <v>2807</v>
      </c>
    </row>
    <row r="2103" spans="9:10" x14ac:dyDescent="0.25">
      <c r="I2103" t="s">
        <v>420</v>
      </c>
      <c r="J2103" t="s">
        <v>3789</v>
      </c>
    </row>
    <row r="2104" spans="9:10" x14ac:dyDescent="0.25">
      <c r="I2104" t="s">
        <v>3511</v>
      </c>
      <c r="J2104" t="s">
        <v>3512</v>
      </c>
    </row>
    <row r="2105" spans="9:10" x14ac:dyDescent="0.25">
      <c r="I2105" t="s">
        <v>3272</v>
      </c>
      <c r="J2105" t="s">
        <v>3870</v>
      </c>
    </row>
    <row r="2106" spans="9:10" x14ac:dyDescent="0.25">
      <c r="I2106" t="s">
        <v>268</v>
      </c>
      <c r="J2106" t="s">
        <v>7236</v>
      </c>
    </row>
    <row r="2107" spans="9:10" x14ac:dyDescent="0.25">
      <c r="I2107" t="s">
        <v>420</v>
      </c>
      <c r="J2107" t="s">
        <v>3601</v>
      </c>
    </row>
    <row r="2108" spans="9:10" x14ac:dyDescent="0.25">
      <c r="I2108" t="s">
        <v>129</v>
      </c>
      <c r="J2108" t="s">
        <v>2449</v>
      </c>
    </row>
    <row r="2109" spans="9:10" x14ac:dyDescent="0.25">
      <c r="I2109" t="s">
        <v>304</v>
      </c>
      <c r="J2109" t="s">
        <v>4609</v>
      </c>
    </row>
    <row r="2110" spans="9:10" x14ac:dyDescent="0.25">
      <c r="I2110" t="s">
        <v>330</v>
      </c>
      <c r="J2110" t="s">
        <v>3368</v>
      </c>
    </row>
    <row r="2111" spans="9:10" x14ac:dyDescent="0.25">
      <c r="I2111" t="s">
        <v>144</v>
      </c>
      <c r="J2111" t="s">
        <v>3436</v>
      </c>
    </row>
    <row r="2112" spans="9:10" x14ac:dyDescent="0.25">
      <c r="I2112" t="s">
        <v>1942</v>
      </c>
      <c r="J2112" t="s">
        <v>1943</v>
      </c>
    </row>
    <row r="2113" spans="9:10" x14ac:dyDescent="0.25">
      <c r="I2113" t="s">
        <v>420</v>
      </c>
      <c r="J2113" t="s">
        <v>4286</v>
      </c>
    </row>
    <row r="2114" spans="9:10" x14ac:dyDescent="0.25">
      <c r="I2114" t="s">
        <v>416</v>
      </c>
      <c r="J2114" t="s">
        <v>4145</v>
      </c>
    </row>
    <row r="2115" spans="9:10" x14ac:dyDescent="0.25">
      <c r="I2115" t="s">
        <v>268</v>
      </c>
      <c r="J2115" t="s">
        <v>2195</v>
      </c>
    </row>
    <row r="2116" spans="9:10" x14ac:dyDescent="0.25">
      <c r="I2116" t="s">
        <v>268</v>
      </c>
      <c r="J2116" t="s">
        <v>3236</v>
      </c>
    </row>
    <row r="2117" spans="9:10" x14ac:dyDescent="0.25">
      <c r="I2117" t="s">
        <v>2063</v>
      </c>
      <c r="J2117" t="s">
        <v>2785</v>
      </c>
    </row>
    <row r="2118" spans="9:10" x14ac:dyDescent="0.25">
      <c r="I2118" t="s">
        <v>416</v>
      </c>
      <c r="J2118" t="s">
        <v>4341</v>
      </c>
    </row>
    <row r="2119" spans="9:10" x14ac:dyDescent="0.25">
      <c r="I2119" t="s">
        <v>97</v>
      </c>
      <c r="J2119" t="s">
        <v>3537</v>
      </c>
    </row>
    <row r="2120" spans="9:10" x14ac:dyDescent="0.25">
      <c r="I2120" t="s">
        <v>304</v>
      </c>
      <c r="J2120" t="s">
        <v>4640</v>
      </c>
    </row>
    <row r="2121" spans="9:10" x14ac:dyDescent="0.25">
      <c r="I2121" t="s">
        <v>330</v>
      </c>
      <c r="J2121" t="s">
        <v>4487</v>
      </c>
    </row>
    <row r="2122" spans="9:10" x14ac:dyDescent="0.25">
      <c r="I2122" t="s">
        <v>330</v>
      </c>
      <c r="J2122" t="s">
        <v>4516</v>
      </c>
    </row>
    <row r="2123" spans="9:10" x14ac:dyDescent="0.25">
      <c r="I2123" t="s">
        <v>2317</v>
      </c>
      <c r="J2123" t="s">
        <v>3412</v>
      </c>
    </row>
    <row r="2124" spans="9:10" x14ac:dyDescent="0.25">
      <c r="I2124" t="s">
        <v>366</v>
      </c>
      <c r="J2124" t="s">
        <v>4343</v>
      </c>
    </row>
    <row r="2125" spans="9:10" x14ac:dyDescent="0.25">
      <c r="I2125" t="s">
        <v>41</v>
      </c>
      <c r="J2125" t="s">
        <v>4754</v>
      </c>
    </row>
    <row r="2126" spans="9:10" x14ac:dyDescent="0.25">
      <c r="I2126" t="s">
        <v>268</v>
      </c>
      <c r="J2126" t="s">
        <v>2367</v>
      </c>
    </row>
    <row r="2127" spans="9:10" x14ac:dyDescent="0.25">
      <c r="I2127" t="s">
        <v>129</v>
      </c>
      <c r="J2127" t="s">
        <v>4571</v>
      </c>
    </row>
    <row r="2128" spans="9:10" x14ac:dyDescent="0.25">
      <c r="I2128" t="s">
        <v>304</v>
      </c>
      <c r="J2128" t="s">
        <v>3390</v>
      </c>
    </row>
    <row r="2129" spans="9:10" x14ac:dyDescent="0.25">
      <c r="I2129" t="s">
        <v>427</v>
      </c>
      <c r="J2129" t="s">
        <v>3318</v>
      </c>
    </row>
    <row r="2130" spans="9:10" x14ac:dyDescent="0.25">
      <c r="I2130" t="s">
        <v>416</v>
      </c>
      <c r="J2130" t="s">
        <v>3862</v>
      </c>
    </row>
    <row r="2131" spans="9:10" x14ac:dyDescent="0.25">
      <c r="I2131" t="s">
        <v>2580</v>
      </c>
      <c r="J2131" t="s">
        <v>2581</v>
      </c>
    </row>
    <row r="2132" spans="9:10" x14ac:dyDescent="0.25">
      <c r="I2132" t="s">
        <v>291</v>
      </c>
      <c r="J2132" t="s">
        <v>4109</v>
      </c>
    </row>
    <row r="2133" spans="9:10" x14ac:dyDescent="0.25">
      <c r="I2133" t="s">
        <v>3987</v>
      </c>
      <c r="J2133" t="s">
        <v>3988</v>
      </c>
    </row>
    <row r="2134" spans="9:10" x14ac:dyDescent="0.25">
      <c r="I2134" t="s">
        <v>102</v>
      </c>
      <c r="J2134" t="s">
        <v>4667</v>
      </c>
    </row>
    <row r="2135" spans="9:10" x14ac:dyDescent="0.25">
      <c r="I2135" t="s">
        <v>416</v>
      </c>
      <c r="J2135" t="s">
        <v>2366</v>
      </c>
    </row>
    <row r="2136" spans="9:10" x14ac:dyDescent="0.25">
      <c r="I2136" t="s">
        <v>97</v>
      </c>
      <c r="J2136" t="s">
        <v>2093</v>
      </c>
    </row>
    <row r="2137" spans="9:10" x14ac:dyDescent="0.25">
      <c r="I2137" t="s">
        <v>2372</v>
      </c>
      <c r="J2137" t="s">
        <v>4168</v>
      </c>
    </row>
    <row r="2138" spans="9:10" x14ac:dyDescent="0.25">
      <c r="I2138" t="s">
        <v>2667</v>
      </c>
      <c r="J2138" t="s">
        <v>4139</v>
      </c>
    </row>
    <row r="2139" spans="9:10" x14ac:dyDescent="0.25">
      <c r="I2139" t="s">
        <v>323</v>
      </c>
      <c r="J2139" t="s">
        <v>3427</v>
      </c>
    </row>
    <row r="2140" spans="9:10" x14ac:dyDescent="0.25">
      <c r="I2140" t="s">
        <v>50</v>
      </c>
      <c r="J2140" t="s">
        <v>3634</v>
      </c>
    </row>
    <row r="2141" spans="9:10" x14ac:dyDescent="0.25">
      <c r="I2141" t="s">
        <v>49</v>
      </c>
      <c r="J2141" t="s">
        <v>4485</v>
      </c>
    </row>
    <row r="2142" spans="9:10" x14ac:dyDescent="0.25">
      <c r="I2142" t="s">
        <v>328</v>
      </c>
      <c r="J2142" t="s">
        <v>3305</v>
      </c>
    </row>
    <row r="2143" spans="9:10" x14ac:dyDescent="0.25">
      <c r="I2143" t="s">
        <v>328</v>
      </c>
      <c r="J2143" t="s">
        <v>4834</v>
      </c>
    </row>
    <row r="2144" spans="9:10" x14ac:dyDescent="0.25">
      <c r="I2144" t="s">
        <v>2317</v>
      </c>
      <c r="J2144" t="s">
        <v>2960</v>
      </c>
    </row>
    <row r="2145" spans="9:10" x14ac:dyDescent="0.25">
      <c r="I2145" t="s">
        <v>2317</v>
      </c>
      <c r="J2145" t="s">
        <v>7244</v>
      </c>
    </row>
    <row r="2146" spans="9:10" x14ac:dyDescent="0.25">
      <c r="I2146" t="s">
        <v>353</v>
      </c>
      <c r="J2146" t="s">
        <v>3645</v>
      </c>
    </row>
    <row r="2147" spans="9:10" x14ac:dyDescent="0.25">
      <c r="I2147" t="s">
        <v>129</v>
      </c>
      <c r="J2147" t="s">
        <v>2903</v>
      </c>
    </row>
    <row r="2148" spans="9:10" x14ac:dyDescent="0.25">
      <c r="I2148" t="s">
        <v>26</v>
      </c>
      <c r="J2148" t="s">
        <v>1753</v>
      </c>
    </row>
    <row r="2149" spans="9:10" x14ac:dyDescent="0.25">
      <c r="I2149" t="s">
        <v>144</v>
      </c>
      <c r="J2149" t="s">
        <v>1974</v>
      </c>
    </row>
    <row r="2150" spans="9:10" x14ac:dyDescent="0.25">
      <c r="I2150" t="s">
        <v>41</v>
      </c>
      <c r="J2150" t="s">
        <v>4205</v>
      </c>
    </row>
    <row r="2151" spans="9:10" x14ac:dyDescent="0.25">
      <c r="I2151" t="s">
        <v>98</v>
      </c>
      <c r="J2151" t="s">
        <v>4314</v>
      </c>
    </row>
    <row r="2152" spans="9:10" x14ac:dyDescent="0.25">
      <c r="I2152" t="s">
        <v>2995</v>
      </c>
      <c r="J2152" t="s">
        <v>4592</v>
      </c>
    </row>
    <row r="2153" spans="9:10" x14ac:dyDescent="0.25">
      <c r="I2153" t="s">
        <v>416</v>
      </c>
      <c r="J2153" t="s">
        <v>4432</v>
      </c>
    </row>
    <row r="2154" spans="9:10" x14ac:dyDescent="0.25">
      <c r="I2154" t="s">
        <v>328</v>
      </c>
      <c r="J2154" t="s">
        <v>3981</v>
      </c>
    </row>
    <row r="2155" spans="9:10" x14ac:dyDescent="0.25">
      <c r="I2155" t="s">
        <v>44</v>
      </c>
      <c r="J2155" t="s">
        <v>3721</v>
      </c>
    </row>
    <row r="2156" spans="9:10" x14ac:dyDescent="0.25">
      <c r="I2156" t="s">
        <v>44</v>
      </c>
      <c r="J2156" t="s">
        <v>2381</v>
      </c>
    </row>
    <row r="2157" spans="9:10" x14ac:dyDescent="0.25">
      <c r="I2157" t="s">
        <v>330</v>
      </c>
      <c r="J2157" t="s">
        <v>3282</v>
      </c>
    </row>
    <row r="2158" spans="9:10" x14ac:dyDescent="0.25">
      <c r="I2158" t="s">
        <v>4244</v>
      </c>
      <c r="J2158" t="s">
        <v>4245</v>
      </c>
    </row>
    <row r="2159" spans="9:10" x14ac:dyDescent="0.25">
      <c r="I2159" t="s">
        <v>268</v>
      </c>
      <c r="J2159" t="s">
        <v>3516</v>
      </c>
    </row>
    <row r="2160" spans="9:10" x14ac:dyDescent="0.25">
      <c r="I2160" t="s">
        <v>304</v>
      </c>
      <c r="J2160" t="s">
        <v>3097</v>
      </c>
    </row>
    <row r="2161" spans="9:10" x14ac:dyDescent="0.25">
      <c r="I2161" t="s">
        <v>416</v>
      </c>
      <c r="J2161" t="s">
        <v>4196</v>
      </c>
    </row>
    <row r="2162" spans="9:10" x14ac:dyDescent="0.25">
      <c r="I2162" t="s">
        <v>3597</v>
      </c>
      <c r="J2162" t="s">
        <v>3598</v>
      </c>
    </row>
    <row r="2163" spans="9:10" x14ac:dyDescent="0.25">
      <c r="I2163" t="s">
        <v>2651</v>
      </c>
      <c r="J2163" t="s">
        <v>2652</v>
      </c>
    </row>
    <row r="2164" spans="9:10" x14ac:dyDescent="0.25">
      <c r="I2164" t="s">
        <v>268</v>
      </c>
      <c r="J2164" t="s">
        <v>3908</v>
      </c>
    </row>
    <row r="2165" spans="9:10" x14ac:dyDescent="0.25">
      <c r="I2165" t="s">
        <v>267</v>
      </c>
      <c r="J2165" t="s">
        <v>4274</v>
      </c>
    </row>
    <row r="2166" spans="9:10" x14ac:dyDescent="0.25">
      <c r="I2166" t="s">
        <v>2302</v>
      </c>
      <c r="J2166" t="s">
        <v>2303</v>
      </c>
    </row>
    <row r="2167" spans="9:10" x14ac:dyDescent="0.25">
      <c r="I2167" t="s">
        <v>2241</v>
      </c>
      <c r="J2167" t="s">
        <v>2874</v>
      </c>
    </row>
    <row r="2168" spans="9:10" x14ac:dyDescent="0.25">
      <c r="I2168" t="s">
        <v>2667</v>
      </c>
      <c r="J2168" t="s">
        <v>2668</v>
      </c>
    </row>
    <row r="2169" spans="9:10" x14ac:dyDescent="0.25">
      <c r="I2169" t="s">
        <v>98</v>
      </c>
      <c r="J2169" t="s">
        <v>2429</v>
      </c>
    </row>
    <row r="2170" spans="9:10" x14ac:dyDescent="0.25">
      <c r="I2170" t="s">
        <v>2256</v>
      </c>
      <c r="J2170" t="s">
        <v>2257</v>
      </c>
    </row>
    <row r="2171" spans="9:10" x14ac:dyDescent="0.25">
      <c r="I2171" t="s">
        <v>330</v>
      </c>
      <c r="J2171" t="s">
        <v>3480</v>
      </c>
    </row>
    <row r="2172" spans="9:10" x14ac:dyDescent="0.25">
      <c r="I2172" t="s">
        <v>420</v>
      </c>
      <c r="J2172" t="s">
        <v>1918</v>
      </c>
    </row>
    <row r="2173" spans="9:10" x14ac:dyDescent="0.25">
      <c r="I2173" t="s">
        <v>416</v>
      </c>
      <c r="J2173" t="s">
        <v>2814</v>
      </c>
    </row>
    <row r="2174" spans="9:10" x14ac:dyDescent="0.25">
      <c r="I2174" t="s">
        <v>3198</v>
      </c>
      <c r="J2174" t="s">
        <v>3199</v>
      </c>
    </row>
    <row r="2175" spans="9:10" x14ac:dyDescent="0.25">
      <c r="I2175" t="s">
        <v>420</v>
      </c>
      <c r="J2175" t="s">
        <v>3051</v>
      </c>
    </row>
    <row r="2176" spans="9:10" x14ac:dyDescent="0.25">
      <c r="I2176" t="s">
        <v>330</v>
      </c>
      <c r="J2176" t="s">
        <v>3754</v>
      </c>
    </row>
    <row r="2177" spans="9:10" x14ac:dyDescent="0.25">
      <c r="I2177" t="s">
        <v>268</v>
      </c>
      <c r="J2177" t="s">
        <v>4275</v>
      </c>
    </row>
    <row r="2178" spans="9:10" x14ac:dyDescent="0.25">
      <c r="I2178" t="s">
        <v>291</v>
      </c>
      <c r="J2178" t="s">
        <v>2927</v>
      </c>
    </row>
    <row r="2179" spans="9:10" x14ac:dyDescent="0.25">
      <c r="I2179" t="s">
        <v>420</v>
      </c>
      <c r="J2179" t="s">
        <v>4561</v>
      </c>
    </row>
    <row r="2180" spans="9:10" x14ac:dyDescent="0.25">
      <c r="I2180" t="s">
        <v>328</v>
      </c>
      <c r="J2180" t="s">
        <v>4387</v>
      </c>
    </row>
    <row r="2181" spans="9:10" x14ac:dyDescent="0.25">
      <c r="I2181" t="s">
        <v>3348</v>
      </c>
      <c r="J2181" t="s">
        <v>3349</v>
      </c>
    </row>
    <row r="2182" spans="9:10" x14ac:dyDescent="0.25">
      <c r="I2182" t="s">
        <v>267</v>
      </c>
      <c r="J2182" t="s">
        <v>4270</v>
      </c>
    </row>
    <row r="2183" spans="9:10" x14ac:dyDescent="0.25">
      <c r="I2183" t="s">
        <v>328</v>
      </c>
      <c r="J2183" t="s">
        <v>3631</v>
      </c>
    </row>
    <row r="2184" spans="9:10" x14ac:dyDescent="0.25">
      <c r="I2184" t="s">
        <v>267</v>
      </c>
      <c r="J2184" t="s">
        <v>4691</v>
      </c>
    </row>
    <row r="2185" spans="9:10" x14ac:dyDescent="0.25">
      <c r="I2185" t="s">
        <v>809</v>
      </c>
      <c r="J2185" t="s">
        <v>3681</v>
      </c>
    </row>
    <row r="2186" spans="9:10" x14ac:dyDescent="0.25">
      <c r="I2186" t="s">
        <v>304</v>
      </c>
      <c r="J2186" t="s">
        <v>4790</v>
      </c>
    </row>
    <row r="2187" spans="9:10" x14ac:dyDescent="0.25">
      <c r="I2187" t="s">
        <v>2815</v>
      </c>
      <c r="J2187" t="s">
        <v>3609</v>
      </c>
    </row>
    <row r="2188" spans="9:10" x14ac:dyDescent="0.25">
      <c r="I2188" t="s">
        <v>4401</v>
      </c>
      <c r="J2188" t="s">
        <v>4402</v>
      </c>
    </row>
    <row r="2189" spans="9:10" x14ac:dyDescent="0.25">
      <c r="I2189" t="s">
        <v>330</v>
      </c>
      <c r="J2189" t="s">
        <v>3355</v>
      </c>
    </row>
    <row r="2190" spans="9:10" x14ac:dyDescent="0.25">
      <c r="I2190" t="s">
        <v>44</v>
      </c>
      <c r="J2190" t="s">
        <v>1797</v>
      </c>
    </row>
    <row r="2191" spans="9:10" x14ac:dyDescent="0.25">
      <c r="I2191" t="s">
        <v>50</v>
      </c>
      <c r="J2191" t="s">
        <v>2351</v>
      </c>
    </row>
    <row r="2192" spans="9:10" x14ac:dyDescent="0.25">
      <c r="I2192" t="s">
        <v>3041</v>
      </c>
      <c r="J2192" t="s">
        <v>3042</v>
      </c>
    </row>
    <row r="2193" spans="9:10" x14ac:dyDescent="0.25">
      <c r="I2193" t="s">
        <v>375</v>
      </c>
      <c r="J2193" t="s">
        <v>3740</v>
      </c>
    </row>
    <row r="2194" spans="9:10" x14ac:dyDescent="0.25">
      <c r="I2194" t="s">
        <v>25</v>
      </c>
      <c r="J2194" t="s">
        <v>4242</v>
      </c>
    </row>
    <row r="2195" spans="9:10" x14ac:dyDescent="0.25">
      <c r="I2195" t="s">
        <v>332</v>
      </c>
      <c r="J2195" t="s">
        <v>3363</v>
      </c>
    </row>
    <row r="2196" spans="9:10" x14ac:dyDescent="0.25">
      <c r="I2196" t="s">
        <v>836</v>
      </c>
      <c r="J2196" t="s">
        <v>2989</v>
      </c>
    </row>
    <row r="2197" spans="9:10" x14ac:dyDescent="0.25">
      <c r="I2197" t="s">
        <v>416</v>
      </c>
      <c r="J2197" t="s">
        <v>2760</v>
      </c>
    </row>
    <row r="2198" spans="9:10" x14ac:dyDescent="0.25">
      <c r="I2198" t="s">
        <v>268</v>
      </c>
      <c r="J2198" t="s">
        <v>4033</v>
      </c>
    </row>
    <row r="2199" spans="9:10" x14ac:dyDescent="0.25">
      <c r="I2199" t="s">
        <v>2202</v>
      </c>
      <c r="J2199" t="s">
        <v>2203</v>
      </c>
    </row>
    <row r="2200" spans="9:10" x14ac:dyDescent="0.25">
      <c r="I2200" t="s">
        <v>365</v>
      </c>
      <c r="J2200" t="s">
        <v>1721</v>
      </c>
    </row>
    <row r="2201" spans="9:10" x14ac:dyDescent="0.25">
      <c r="I2201" t="s">
        <v>268</v>
      </c>
      <c r="J2201" t="s">
        <v>4424</v>
      </c>
    </row>
    <row r="2202" spans="9:10" x14ac:dyDescent="0.25">
      <c r="I2202" t="s">
        <v>416</v>
      </c>
      <c r="J2202" t="s">
        <v>7262</v>
      </c>
    </row>
    <row r="2203" spans="9:10" x14ac:dyDescent="0.25">
      <c r="I2203" t="s">
        <v>129</v>
      </c>
      <c r="J2203" t="s">
        <v>4503</v>
      </c>
    </row>
    <row r="2204" spans="9:10" x14ac:dyDescent="0.25">
      <c r="I2204" t="s">
        <v>1886</v>
      </c>
      <c r="J2204" t="s">
        <v>7264</v>
      </c>
    </row>
    <row r="2205" spans="9:10" x14ac:dyDescent="0.25">
      <c r="I2205" t="s">
        <v>353</v>
      </c>
      <c r="J2205" t="s">
        <v>3242</v>
      </c>
    </row>
    <row r="2206" spans="9:10" x14ac:dyDescent="0.25">
      <c r="I2206" t="s">
        <v>268</v>
      </c>
      <c r="J2206" t="s">
        <v>4546</v>
      </c>
    </row>
    <row r="2207" spans="9:10" x14ac:dyDescent="0.25">
      <c r="I2207" t="s">
        <v>3428</v>
      </c>
      <c r="J2207" t="s">
        <v>3429</v>
      </c>
    </row>
    <row r="2208" spans="9:10" x14ac:dyDescent="0.25">
      <c r="I2208" t="s">
        <v>3128</v>
      </c>
      <c r="J2208" t="s">
        <v>3129</v>
      </c>
    </row>
    <row r="2209" spans="9:10" x14ac:dyDescent="0.25">
      <c r="I2209" t="s">
        <v>295</v>
      </c>
      <c r="J2209" t="s">
        <v>2719</v>
      </c>
    </row>
    <row r="2210" spans="9:10" x14ac:dyDescent="0.25">
      <c r="I2210" t="s">
        <v>375</v>
      </c>
      <c r="J2210" t="s">
        <v>1953</v>
      </c>
    </row>
    <row r="2211" spans="9:10" x14ac:dyDescent="0.25">
      <c r="I2211" t="s">
        <v>49</v>
      </c>
      <c r="J2211" t="s">
        <v>7239</v>
      </c>
    </row>
    <row r="2212" spans="9:10" x14ac:dyDescent="0.25">
      <c r="I2212" t="s">
        <v>2995</v>
      </c>
      <c r="J2212" t="s">
        <v>2996</v>
      </c>
    </row>
    <row r="2213" spans="9:10" x14ac:dyDescent="0.25">
      <c r="I2213" t="s">
        <v>326</v>
      </c>
      <c r="J2213" t="s">
        <v>2496</v>
      </c>
    </row>
    <row r="2214" spans="9:10" x14ac:dyDescent="0.25">
      <c r="I2214" t="s">
        <v>97</v>
      </c>
      <c r="J2214" t="s">
        <v>4789</v>
      </c>
    </row>
    <row r="2215" spans="9:10" x14ac:dyDescent="0.25">
      <c r="I2215" t="s">
        <v>2270</v>
      </c>
      <c r="J2215" t="s">
        <v>2282</v>
      </c>
    </row>
    <row r="2216" spans="9:10" x14ac:dyDescent="0.25">
      <c r="I2216" t="s">
        <v>1733</v>
      </c>
      <c r="J2216" t="s">
        <v>1734</v>
      </c>
    </row>
    <row r="2217" spans="9:10" x14ac:dyDescent="0.25">
      <c r="I2217" t="s">
        <v>44</v>
      </c>
      <c r="J2217" t="s">
        <v>2245</v>
      </c>
    </row>
    <row r="2218" spans="9:10" x14ac:dyDescent="0.25">
      <c r="I2218" t="s">
        <v>2270</v>
      </c>
      <c r="J2218" t="s">
        <v>3413</v>
      </c>
    </row>
    <row r="2219" spans="9:10" x14ac:dyDescent="0.25">
      <c r="I2219" t="s">
        <v>304</v>
      </c>
      <c r="J2219" t="s">
        <v>3914</v>
      </c>
    </row>
    <row r="2220" spans="9:10" x14ac:dyDescent="0.25">
      <c r="I2220" t="s">
        <v>304</v>
      </c>
      <c r="J2220" t="s">
        <v>4499</v>
      </c>
    </row>
    <row r="2221" spans="9:10" x14ac:dyDescent="0.25">
      <c r="I2221" t="s">
        <v>416</v>
      </c>
      <c r="J2221" t="s">
        <v>2022</v>
      </c>
    </row>
    <row r="2222" spans="9:10" x14ac:dyDescent="0.25">
      <c r="I2222" t="s">
        <v>268</v>
      </c>
      <c r="J2222" t="s">
        <v>2410</v>
      </c>
    </row>
    <row r="2223" spans="9:10" x14ac:dyDescent="0.25">
      <c r="I2223" t="s">
        <v>3392</v>
      </c>
      <c r="J2223" t="s">
        <v>3393</v>
      </c>
    </row>
    <row r="2224" spans="9:10" x14ac:dyDescent="0.25">
      <c r="I2224" t="s">
        <v>603</v>
      </c>
      <c r="J2224" t="s">
        <v>3167</v>
      </c>
    </row>
    <row r="2225" spans="9:10" x14ac:dyDescent="0.25">
      <c r="I2225" t="s">
        <v>4803</v>
      </c>
      <c r="J2225" t="s">
        <v>4804</v>
      </c>
    </row>
    <row r="2226" spans="9:10" x14ac:dyDescent="0.25">
      <c r="I2226" t="s">
        <v>3965</v>
      </c>
      <c r="J2226" t="s">
        <v>3966</v>
      </c>
    </row>
    <row r="2227" spans="9:10" x14ac:dyDescent="0.25">
      <c r="I2227" t="s">
        <v>420</v>
      </c>
      <c r="J2227" t="s">
        <v>3968</v>
      </c>
    </row>
    <row r="2228" spans="9:10" x14ac:dyDescent="0.25">
      <c r="I2228" t="s">
        <v>420</v>
      </c>
      <c r="J2228" t="s">
        <v>2359</v>
      </c>
    </row>
    <row r="2229" spans="9:10" x14ac:dyDescent="0.25">
      <c r="I2229" t="s">
        <v>375</v>
      </c>
      <c r="J2229" t="s">
        <v>4617</v>
      </c>
    </row>
    <row r="2230" spans="9:10" x14ac:dyDescent="0.25">
      <c r="I2230" t="s">
        <v>1870</v>
      </c>
      <c r="J2230" t="s">
        <v>3345</v>
      </c>
    </row>
    <row r="2231" spans="9:10" x14ac:dyDescent="0.25">
      <c r="I2231" t="s">
        <v>304</v>
      </c>
      <c r="J2231" t="s">
        <v>3112</v>
      </c>
    </row>
    <row r="2232" spans="9:10" x14ac:dyDescent="0.25">
      <c r="I2232" t="s">
        <v>416</v>
      </c>
      <c r="J2232" t="s">
        <v>2545</v>
      </c>
    </row>
    <row r="2233" spans="9:10" x14ac:dyDescent="0.25">
      <c r="I2233" t="s">
        <v>98</v>
      </c>
      <c r="J2233" t="s">
        <v>4558</v>
      </c>
    </row>
    <row r="2234" spans="9:10" x14ac:dyDescent="0.25">
      <c r="I2234" t="s">
        <v>2270</v>
      </c>
      <c r="J2234" t="s">
        <v>3180</v>
      </c>
    </row>
    <row r="2235" spans="9:10" x14ac:dyDescent="0.25">
      <c r="I2235" t="s">
        <v>2163</v>
      </c>
      <c r="J2235" t="s">
        <v>4007</v>
      </c>
    </row>
    <row r="2236" spans="9:10" x14ac:dyDescent="0.25">
      <c r="I2236" t="s">
        <v>3590</v>
      </c>
      <c r="J2236" t="s">
        <v>3591</v>
      </c>
    </row>
    <row r="2237" spans="9:10" x14ac:dyDescent="0.25">
      <c r="I2237" t="s">
        <v>420</v>
      </c>
      <c r="J2237" t="s">
        <v>1872</v>
      </c>
    </row>
    <row r="2238" spans="9:10" x14ac:dyDescent="0.25">
      <c r="I2238" t="s">
        <v>1835</v>
      </c>
      <c r="J2238" t="s">
        <v>2627</v>
      </c>
    </row>
    <row r="2239" spans="9:10" x14ac:dyDescent="0.25">
      <c r="I2239" t="s">
        <v>1830</v>
      </c>
      <c r="J2239" t="s">
        <v>1831</v>
      </c>
    </row>
    <row r="2240" spans="9:10" x14ac:dyDescent="0.25">
      <c r="I2240" t="s">
        <v>323</v>
      </c>
      <c r="J2240" t="s">
        <v>3148</v>
      </c>
    </row>
    <row r="2241" spans="9:10" x14ac:dyDescent="0.25">
      <c r="I2241" t="s">
        <v>330</v>
      </c>
      <c r="J2241" t="s">
        <v>3569</v>
      </c>
    </row>
    <row r="2242" spans="9:10" x14ac:dyDescent="0.25">
      <c r="I2242" t="s">
        <v>420</v>
      </c>
      <c r="J2242" t="s">
        <v>2657</v>
      </c>
    </row>
    <row r="2243" spans="9:10" x14ac:dyDescent="0.25">
      <c r="I2243" t="s">
        <v>328</v>
      </c>
      <c r="J2243" t="s">
        <v>4808</v>
      </c>
    </row>
    <row r="2244" spans="9:10" x14ac:dyDescent="0.25">
      <c r="I2244" t="s">
        <v>2270</v>
      </c>
      <c r="J2244" t="s">
        <v>3287</v>
      </c>
    </row>
    <row r="2245" spans="9:10" x14ac:dyDescent="0.25">
      <c r="I2245" t="s">
        <v>3198</v>
      </c>
      <c r="J2245" t="s">
        <v>3989</v>
      </c>
    </row>
    <row r="2246" spans="9:10" x14ac:dyDescent="0.25">
      <c r="I2246" t="s">
        <v>2135</v>
      </c>
      <c r="J2246" t="s">
        <v>2682</v>
      </c>
    </row>
    <row r="2247" spans="9:10" x14ac:dyDescent="0.25">
      <c r="I2247" t="s">
        <v>3806</v>
      </c>
      <c r="J2247" t="s">
        <v>3807</v>
      </c>
    </row>
    <row r="2248" spans="9:10" x14ac:dyDescent="0.25">
      <c r="I2248" t="s">
        <v>420</v>
      </c>
      <c r="J2248" t="s">
        <v>4562</v>
      </c>
    </row>
    <row r="2249" spans="9:10" x14ac:dyDescent="0.25">
      <c r="I2249" t="s">
        <v>25</v>
      </c>
      <c r="J2249" t="s">
        <v>3756</v>
      </c>
    </row>
    <row r="2250" spans="9:10" x14ac:dyDescent="0.25">
      <c r="I2250" t="s">
        <v>1830</v>
      </c>
      <c r="J2250" t="s">
        <v>2262</v>
      </c>
    </row>
    <row r="2251" spans="9:10" x14ac:dyDescent="0.25">
      <c r="I2251" t="s">
        <v>268</v>
      </c>
      <c r="J2251" t="s">
        <v>3676</v>
      </c>
    </row>
    <row r="2252" spans="9:10" x14ac:dyDescent="0.25">
      <c r="I2252" t="s">
        <v>809</v>
      </c>
      <c r="J2252" t="s">
        <v>3718</v>
      </c>
    </row>
    <row r="2253" spans="9:10" x14ac:dyDescent="0.25">
      <c r="I2253" t="s">
        <v>2740</v>
      </c>
      <c r="J2253" t="s">
        <v>2741</v>
      </c>
    </row>
    <row r="2254" spans="9:10" x14ac:dyDescent="0.25">
      <c r="I2254" t="s">
        <v>762</v>
      </c>
      <c r="J2254" t="s">
        <v>3662</v>
      </c>
    </row>
    <row r="2255" spans="9:10" x14ac:dyDescent="0.25">
      <c r="I2255" t="s">
        <v>1757</v>
      </c>
      <c r="J2255" t="s">
        <v>1758</v>
      </c>
    </row>
    <row r="2256" spans="9:10" x14ac:dyDescent="0.25">
      <c r="I2256" t="s">
        <v>4429</v>
      </c>
      <c r="J2256" t="s">
        <v>4823</v>
      </c>
    </row>
    <row r="2257" spans="9:10" x14ac:dyDescent="0.25">
      <c r="I2257" t="s">
        <v>40</v>
      </c>
      <c r="J2257" t="s">
        <v>1963</v>
      </c>
    </row>
    <row r="2258" spans="9:10" x14ac:dyDescent="0.25">
      <c r="I2258" t="s">
        <v>268</v>
      </c>
      <c r="J2258" t="s">
        <v>3873</v>
      </c>
    </row>
    <row r="2259" spans="9:10" x14ac:dyDescent="0.25">
      <c r="I2259" t="s">
        <v>332</v>
      </c>
      <c r="J2259" t="s">
        <v>4373</v>
      </c>
    </row>
    <row r="2260" spans="9:10" x14ac:dyDescent="0.25">
      <c r="I2260" t="s">
        <v>420</v>
      </c>
      <c r="J2260" t="s">
        <v>3080</v>
      </c>
    </row>
    <row r="2261" spans="9:10" x14ac:dyDescent="0.25">
      <c r="I2261" t="s">
        <v>304</v>
      </c>
      <c r="J2261" t="s">
        <v>2007</v>
      </c>
    </row>
    <row r="2262" spans="9:10" x14ac:dyDescent="0.25">
      <c r="I2262" t="s">
        <v>420</v>
      </c>
      <c r="J2262" t="s">
        <v>3118</v>
      </c>
    </row>
    <row r="2263" spans="9:10" x14ac:dyDescent="0.25">
      <c r="I2263" t="s">
        <v>420</v>
      </c>
      <c r="J2263" t="s">
        <v>3045</v>
      </c>
    </row>
    <row r="2264" spans="9:10" x14ac:dyDescent="0.25">
      <c r="I2264" t="s">
        <v>326</v>
      </c>
      <c r="J2264" t="s">
        <v>4648</v>
      </c>
    </row>
    <row r="2265" spans="9:10" x14ac:dyDescent="0.25">
      <c r="I2265" t="s">
        <v>328</v>
      </c>
      <c r="J2265" t="s">
        <v>3757</v>
      </c>
    </row>
    <row r="2266" spans="9:10" x14ac:dyDescent="0.25">
      <c r="I2266" t="s">
        <v>304</v>
      </c>
      <c r="J2266" t="s">
        <v>4406</v>
      </c>
    </row>
    <row r="2267" spans="9:10" x14ac:dyDescent="0.25">
      <c r="I2267" t="s">
        <v>570</v>
      </c>
      <c r="J2267" t="s">
        <v>2660</v>
      </c>
    </row>
    <row r="2268" spans="9:10" x14ac:dyDescent="0.25">
      <c r="I2268" t="s">
        <v>420</v>
      </c>
      <c r="J2268" t="s">
        <v>4445</v>
      </c>
    </row>
    <row r="2269" spans="9:10" x14ac:dyDescent="0.25">
      <c r="I2269" t="s">
        <v>416</v>
      </c>
      <c r="J2269" t="s">
        <v>3990</v>
      </c>
    </row>
    <row r="2270" spans="9:10" x14ac:dyDescent="0.25">
      <c r="I2270" t="s">
        <v>304</v>
      </c>
      <c r="J2270" t="s">
        <v>1682</v>
      </c>
    </row>
    <row r="2271" spans="9:10" x14ac:dyDescent="0.25">
      <c r="I2271" t="s">
        <v>268</v>
      </c>
      <c r="J2271" t="s">
        <v>2115</v>
      </c>
    </row>
    <row r="2272" spans="9:10" x14ac:dyDescent="0.25">
      <c r="I2272" t="s">
        <v>330</v>
      </c>
      <c r="J2272" t="s">
        <v>2855</v>
      </c>
    </row>
    <row r="2273" spans="9:10" x14ac:dyDescent="0.25">
      <c r="I2273" t="s">
        <v>3834</v>
      </c>
      <c r="J2273" t="s">
        <v>3835</v>
      </c>
    </row>
    <row r="2274" spans="9:10" x14ac:dyDescent="0.25">
      <c r="I2274" t="s">
        <v>2482</v>
      </c>
      <c r="J2274" t="s">
        <v>2483</v>
      </c>
    </row>
    <row r="2275" spans="9:10" x14ac:dyDescent="0.25">
      <c r="I2275" t="s">
        <v>3272</v>
      </c>
      <c r="J2275" t="s">
        <v>7273</v>
      </c>
    </row>
    <row r="2276" spans="9:10" x14ac:dyDescent="0.25">
      <c r="I2276" t="s">
        <v>332</v>
      </c>
      <c r="J2276" t="s">
        <v>2487</v>
      </c>
    </row>
    <row r="2277" spans="9:10" x14ac:dyDescent="0.25">
      <c r="I2277" t="s">
        <v>2743</v>
      </c>
      <c r="J2277" t="s">
        <v>2744</v>
      </c>
    </row>
    <row r="2278" spans="9:10" x14ac:dyDescent="0.25">
      <c r="I2278" t="s">
        <v>330</v>
      </c>
      <c r="J2278" t="s">
        <v>3578</v>
      </c>
    </row>
    <row r="2279" spans="9:10" x14ac:dyDescent="0.25">
      <c r="I2279" t="s">
        <v>1840</v>
      </c>
      <c r="J2279" t="s">
        <v>2121</v>
      </c>
    </row>
    <row r="2280" spans="9:10" x14ac:dyDescent="0.25">
      <c r="I2280" t="s">
        <v>836</v>
      </c>
      <c r="J2280" t="s">
        <v>3411</v>
      </c>
    </row>
    <row r="2281" spans="9:10" x14ac:dyDescent="0.25">
      <c r="I2281" t="s">
        <v>49</v>
      </c>
      <c r="J2281" t="s">
        <v>2968</v>
      </c>
    </row>
    <row r="2282" spans="9:10" x14ac:dyDescent="0.25">
      <c r="I2282" t="s">
        <v>809</v>
      </c>
      <c r="J2282" t="s">
        <v>2822</v>
      </c>
    </row>
    <row r="2283" spans="9:10" x14ac:dyDescent="0.25">
      <c r="I2283" t="s">
        <v>41</v>
      </c>
      <c r="J2283" t="s">
        <v>4124</v>
      </c>
    </row>
    <row r="2284" spans="9:10" x14ac:dyDescent="0.25">
      <c r="I2284" t="s">
        <v>2711</v>
      </c>
      <c r="J2284" t="s">
        <v>2712</v>
      </c>
    </row>
    <row r="2285" spans="9:10" x14ac:dyDescent="0.25">
      <c r="I2285" t="s">
        <v>1755</v>
      </c>
      <c r="J2285" t="s">
        <v>4098</v>
      </c>
    </row>
    <row r="2286" spans="9:10" x14ac:dyDescent="0.25">
      <c r="I2286" t="s">
        <v>3081</v>
      </c>
      <c r="J2286" t="s">
        <v>3082</v>
      </c>
    </row>
    <row r="2287" spans="9:10" x14ac:dyDescent="0.25">
      <c r="I2287" t="s">
        <v>4450</v>
      </c>
      <c r="J2287" t="s">
        <v>4451</v>
      </c>
    </row>
    <row r="2288" spans="9:10" x14ac:dyDescent="0.25">
      <c r="I2288" t="s">
        <v>603</v>
      </c>
      <c r="J2288" t="s">
        <v>2564</v>
      </c>
    </row>
    <row r="2289" spans="9:10" x14ac:dyDescent="0.25">
      <c r="I2289" t="s">
        <v>268</v>
      </c>
      <c r="J2289" t="s">
        <v>3579</v>
      </c>
    </row>
    <row r="2290" spans="9:10" x14ac:dyDescent="0.25">
      <c r="I2290" t="s">
        <v>330</v>
      </c>
      <c r="J2290" t="s">
        <v>2856</v>
      </c>
    </row>
    <row r="2291" spans="9:10" x14ac:dyDescent="0.25">
      <c r="I2291" t="s">
        <v>268</v>
      </c>
      <c r="J2291" t="s">
        <v>3958</v>
      </c>
    </row>
    <row r="2292" spans="9:10" x14ac:dyDescent="0.25">
      <c r="I2292" t="s">
        <v>2820</v>
      </c>
      <c r="J2292" t="s">
        <v>2821</v>
      </c>
    </row>
    <row r="2293" spans="9:10" x14ac:dyDescent="0.25">
      <c r="I2293" t="s">
        <v>585</v>
      </c>
      <c r="J2293" t="s">
        <v>2227</v>
      </c>
    </row>
    <row r="2294" spans="9:10" x14ac:dyDescent="0.25">
      <c r="I2294" t="s">
        <v>267</v>
      </c>
      <c r="J2294" t="s">
        <v>2737</v>
      </c>
    </row>
    <row r="2295" spans="9:10" x14ac:dyDescent="0.25">
      <c r="I2295" t="s">
        <v>267</v>
      </c>
      <c r="J2295" t="s">
        <v>3905</v>
      </c>
    </row>
    <row r="2296" spans="9:10" x14ac:dyDescent="0.25">
      <c r="I2296" t="s">
        <v>268</v>
      </c>
      <c r="J2296" t="s">
        <v>2747</v>
      </c>
    </row>
    <row r="2297" spans="9:10" x14ac:dyDescent="0.25">
      <c r="I2297" t="s">
        <v>375</v>
      </c>
      <c r="J2297" t="s">
        <v>3460</v>
      </c>
    </row>
    <row r="2298" spans="9:10" x14ac:dyDescent="0.25">
      <c r="I2298" t="s">
        <v>304</v>
      </c>
      <c r="J2298" t="s">
        <v>2796</v>
      </c>
    </row>
    <row r="2299" spans="9:10" x14ac:dyDescent="0.25">
      <c r="I2299" t="s">
        <v>1830</v>
      </c>
      <c r="J2299" t="s">
        <v>2606</v>
      </c>
    </row>
    <row r="2300" spans="9:10" x14ac:dyDescent="0.25">
      <c r="I2300" t="s">
        <v>3212</v>
      </c>
      <c r="J2300" t="s">
        <v>3213</v>
      </c>
    </row>
    <row r="2301" spans="9:10" x14ac:dyDescent="0.25">
      <c r="I2301" t="s">
        <v>603</v>
      </c>
      <c r="J2301" t="s">
        <v>1846</v>
      </c>
    </row>
    <row r="2302" spans="9:10" x14ac:dyDescent="0.25">
      <c r="I2302" t="s">
        <v>1830</v>
      </c>
      <c r="J2302" t="s">
        <v>1995</v>
      </c>
    </row>
    <row r="2303" spans="9:10" x14ac:dyDescent="0.25">
      <c r="I2303" t="s">
        <v>328</v>
      </c>
      <c r="J2303" t="s">
        <v>3470</v>
      </c>
    </row>
    <row r="2304" spans="9:10" x14ac:dyDescent="0.25">
      <c r="I2304" t="s">
        <v>3272</v>
      </c>
      <c r="J2304" t="s">
        <v>4339</v>
      </c>
    </row>
    <row r="2305" spans="9:10" x14ac:dyDescent="0.25">
      <c r="I2305" t="s">
        <v>3272</v>
      </c>
      <c r="J2305" t="s">
        <v>3809</v>
      </c>
    </row>
    <row r="2306" spans="9:10" x14ac:dyDescent="0.25">
      <c r="I2306" t="s">
        <v>1755</v>
      </c>
      <c r="J2306" t="s">
        <v>2428</v>
      </c>
    </row>
    <row r="2307" spans="9:10" x14ac:dyDescent="0.25">
      <c r="I2307" t="s">
        <v>49</v>
      </c>
      <c r="J2307" t="s">
        <v>4289</v>
      </c>
    </row>
    <row r="2308" spans="9:10" x14ac:dyDescent="0.25">
      <c r="I2308" t="s">
        <v>326</v>
      </c>
      <c r="J2308" t="s">
        <v>3117</v>
      </c>
    </row>
    <row r="2309" spans="9:10" x14ac:dyDescent="0.25">
      <c r="I2309" t="s">
        <v>330</v>
      </c>
      <c r="J2309" t="s">
        <v>3283</v>
      </c>
    </row>
    <row r="2310" spans="9:10" x14ac:dyDescent="0.25">
      <c r="I2310" t="s">
        <v>1990</v>
      </c>
      <c r="J2310" t="s">
        <v>4380</v>
      </c>
    </row>
    <row r="2311" spans="9:10" x14ac:dyDescent="0.25">
      <c r="I2311" t="s">
        <v>3212</v>
      </c>
      <c r="J2311" t="s">
        <v>3817</v>
      </c>
    </row>
    <row r="2312" spans="9:10" x14ac:dyDescent="0.25">
      <c r="I2312" t="s">
        <v>268</v>
      </c>
      <c r="J2312" t="s">
        <v>2928</v>
      </c>
    </row>
    <row r="2313" spans="9:10" x14ac:dyDescent="0.25">
      <c r="I2313" t="s">
        <v>304</v>
      </c>
      <c r="J2313" t="s">
        <v>4312</v>
      </c>
    </row>
    <row r="2314" spans="9:10" x14ac:dyDescent="0.25">
      <c r="I2314" t="s">
        <v>1766</v>
      </c>
      <c r="J2314" t="s">
        <v>1767</v>
      </c>
    </row>
    <row r="2315" spans="9:10" x14ac:dyDescent="0.25">
      <c r="I2315" t="s">
        <v>3994</v>
      </c>
      <c r="J2315" t="s">
        <v>3995</v>
      </c>
    </row>
    <row r="2316" spans="9:10" x14ac:dyDescent="0.25">
      <c r="I2316" t="s">
        <v>1687</v>
      </c>
      <c r="J2316" t="s">
        <v>3472</v>
      </c>
    </row>
    <row r="2317" spans="9:10" x14ac:dyDescent="0.25">
      <c r="I2317" t="s">
        <v>2020</v>
      </c>
      <c r="J2317" t="s">
        <v>3942</v>
      </c>
    </row>
    <row r="2318" spans="9:10" x14ac:dyDescent="0.25">
      <c r="I2318" t="s">
        <v>268</v>
      </c>
      <c r="J2318" t="s">
        <v>2983</v>
      </c>
    </row>
    <row r="2319" spans="9:10" x14ac:dyDescent="0.25">
      <c r="I2319" t="s">
        <v>2354</v>
      </c>
      <c r="J2319" t="s">
        <v>2355</v>
      </c>
    </row>
    <row r="2320" spans="9:10" x14ac:dyDescent="0.25">
      <c r="I2320" t="s">
        <v>4483</v>
      </c>
      <c r="J2320" t="s">
        <v>4484</v>
      </c>
    </row>
    <row r="2321" spans="9:10" x14ac:dyDescent="0.25">
      <c r="I2321" t="s">
        <v>46</v>
      </c>
      <c r="J2321" t="s">
        <v>4484</v>
      </c>
    </row>
    <row r="2322" spans="9:10" x14ac:dyDescent="0.25">
      <c r="I2322" t="s">
        <v>4399</v>
      </c>
      <c r="J2322" t="s">
        <v>4400</v>
      </c>
    </row>
    <row r="2323" spans="9:10" x14ac:dyDescent="0.25">
      <c r="I2323" t="s">
        <v>268</v>
      </c>
      <c r="J2323" t="s">
        <v>3279</v>
      </c>
    </row>
    <row r="2324" spans="9:10" x14ac:dyDescent="0.25">
      <c r="I2324" t="s">
        <v>3272</v>
      </c>
      <c r="J2324" t="s">
        <v>3299</v>
      </c>
    </row>
    <row r="2325" spans="9:10" x14ac:dyDescent="0.25">
      <c r="I2325" t="s">
        <v>291</v>
      </c>
      <c r="J2325" t="s">
        <v>3089</v>
      </c>
    </row>
    <row r="2326" spans="9:10" x14ac:dyDescent="0.25">
      <c r="I2326" t="s">
        <v>332</v>
      </c>
      <c r="J2326" t="s">
        <v>2047</v>
      </c>
    </row>
    <row r="2327" spans="9:10" x14ac:dyDescent="0.25">
      <c r="I2327" t="s">
        <v>2300</v>
      </c>
      <c r="J2327" t="s">
        <v>2301</v>
      </c>
    </row>
    <row r="2328" spans="9:10" x14ac:dyDescent="0.25">
      <c r="I2328" t="s">
        <v>2036</v>
      </c>
      <c r="J2328" t="s">
        <v>2037</v>
      </c>
    </row>
    <row r="2329" spans="9:10" x14ac:dyDescent="0.25">
      <c r="I2329" t="s">
        <v>3272</v>
      </c>
      <c r="J2329" t="s">
        <v>3395</v>
      </c>
    </row>
    <row r="2330" spans="9:10" x14ac:dyDescent="0.25">
      <c r="I2330" t="s">
        <v>326</v>
      </c>
      <c r="J2330" t="s">
        <v>1764</v>
      </c>
    </row>
    <row r="2331" spans="9:10" x14ac:dyDescent="0.25">
      <c r="I2331" t="s">
        <v>271</v>
      </c>
      <c r="J2331" t="s">
        <v>3963</v>
      </c>
    </row>
    <row r="2332" spans="9:10" x14ac:dyDescent="0.25">
      <c r="I2332" t="s">
        <v>267</v>
      </c>
      <c r="J2332" t="s">
        <v>2138</v>
      </c>
    </row>
    <row r="2333" spans="9:10" x14ac:dyDescent="0.25">
      <c r="I2333" t="s">
        <v>603</v>
      </c>
      <c r="J2333" t="s">
        <v>2322</v>
      </c>
    </row>
    <row r="2334" spans="9:10" x14ac:dyDescent="0.25">
      <c r="I2334" t="s">
        <v>424</v>
      </c>
      <c r="J2334" t="s">
        <v>2646</v>
      </c>
    </row>
    <row r="2335" spans="9:10" x14ac:dyDescent="0.25">
      <c r="I2335" t="s">
        <v>2841</v>
      </c>
      <c r="J2335" t="s">
        <v>2842</v>
      </c>
    </row>
    <row r="2336" spans="9:10" x14ac:dyDescent="0.25">
      <c r="I2336" t="s">
        <v>375</v>
      </c>
      <c r="J2336" t="s">
        <v>4815</v>
      </c>
    </row>
    <row r="2337" spans="9:10" x14ac:dyDescent="0.25">
      <c r="I2337" t="s">
        <v>2020</v>
      </c>
      <c r="J2337" t="s">
        <v>3024</v>
      </c>
    </row>
    <row r="2338" spans="9:10" x14ac:dyDescent="0.25">
      <c r="I2338" t="s">
        <v>1778</v>
      </c>
      <c r="J2338" t="s">
        <v>1779</v>
      </c>
    </row>
    <row r="2339" spans="9:10" x14ac:dyDescent="0.25">
      <c r="I2339" t="s">
        <v>267</v>
      </c>
      <c r="J2339" t="s">
        <v>2979</v>
      </c>
    </row>
    <row r="2340" spans="9:10" x14ac:dyDescent="0.25">
      <c r="I2340" t="s">
        <v>304</v>
      </c>
      <c r="J2340" t="s">
        <v>4671</v>
      </c>
    </row>
    <row r="2341" spans="9:10" x14ac:dyDescent="0.25">
      <c r="I2341" t="s">
        <v>585</v>
      </c>
      <c r="J2341" t="s">
        <v>2313</v>
      </c>
    </row>
    <row r="2342" spans="9:10" x14ac:dyDescent="0.25">
      <c r="I2342" t="s">
        <v>268</v>
      </c>
      <c r="J2342" t="s">
        <v>2444</v>
      </c>
    </row>
    <row r="2343" spans="9:10" x14ac:dyDescent="0.25">
      <c r="I2343" t="s">
        <v>267</v>
      </c>
      <c r="J2343" t="s">
        <v>4313</v>
      </c>
    </row>
    <row r="2344" spans="9:10" x14ac:dyDescent="0.25">
      <c r="I2344" t="s">
        <v>330</v>
      </c>
      <c r="J2344" t="s">
        <v>3796</v>
      </c>
    </row>
    <row r="2345" spans="9:10" x14ac:dyDescent="0.25">
      <c r="I2345" t="s">
        <v>268</v>
      </c>
      <c r="J2345" t="s">
        <v>2106</v>
      </c>
    </row>
    <row r="2346" spans="9:10" x14ac:dyDescent="0.25">
      <c r="I2346" t="s">
        <v>3069</v>
      </c>
      <c r="J2346" t="s">
        <v>4263</v>
      </c>
    </row>
    <row r="2347" spans="9:10" x14ac:dyDescent="0.25">
      <c r="I2347" t="s">
        <v>332</v>
      </c>
      <c r="J2347" t="s">
        <v>7282</v>
      </c>
    </row>
    <row r="2348" spans="9:10" x14ac:dyDescent="0.25">
      <c r="I2348" t="s">
        <v>332</v>
      </c>
      <c r="J2348" t="s">
        <v>4577</v>
      </c>
    </row>
    <row r="2349" spans="9:10" x14ac:dyDescent="0.25">
      <c r="I2349" t="s">
        <v>271</v>
      </c>
      <c r="J2349" t="s">
        <v>2802</v>
      </c>
    </row>
    <row r="2350" spans="9:10" x14ac:dyDescent="0.25">
      <c r="I2350" t="s">
        <v>603</v>
      </c>
      <c r="J2350" t="s">
        <v>4043</v>
      </c>
    </row>
    <row r="2351" spans="9:10" x14ac:dyDescent="0.25">
      <c r="I2351" t="s">
        <v>2516</v>
      </c>
      <c r="J2351" t="s">
        <v>4465</v>
      </c>
    </row>
    <row r="2352" spans="9:10" x14ac:dyDescent="0.25">
      <c r="I2352" t="s">
        <v>603</v>
      </c>
      <c r="J2352" t="s">
        <v>2327</v>
      </c>
    </row>
    <row r="2353" spans="9:10" x14ac:dyDescent="0.25">
      <c r="I2353" t="s">
        <v>3272</v>
      </c>
      <c r="J2353" t="s">
        <v>4848</v>
      </c>
    </row>
    <row r="2354" spans="9:10" x14ac:dyDescent="0.25">
      <c r="I2354" t="s">
        <v>3486</v>
      </c>
      <c r="J2354" t="s">
        <v>3487</v>
      </c>
    </row>
    <row r="2355" spans="9:10" x14ac:dyDescent="0.25">
      <c r="I2355" t="s">
        <v>291</v>
      </c>
      <c r="J2355" t="s">
        <v>4776</v>
      </c>
    </row>
    <row r="2356" spans="9:10" x14ac:dyDescent="0.25">
      <c r="I2356" t="s">
        <v>2501</v>
      </c>
      <c r="J2356" t="s">
        <v>2502</v>
      </c>
    </row>
    <row r="2357" spans="9:10" x14ac:dyDescent="0.25">
      <c r="I2357" t="s">
        <v>267</v>
      </c>
      <c r="J2357" t="s">
        <v>3479</v>
      </c>
    </row>
    <row r="2358" spans="9:10" x14ac:dyDescent="0.25">
      <c r="I2358" t="s">
        <v>40</v>
      </c>
      <c r="J2358" t="s">
        <v>1801</v>
      </c>
    </row>
    <row r="2359" spans="9:10" x14ac:dyDescent="0.25">
      <c r="I2359" t="s">
        <v>1687</v>
      </c>
      <c r="J2359" t="s">
        <v>2411</v>
      </c>
    </row>
    <row r="2360" spans="9:10" x14ac:dyDescent="0.25">
      <c r="I2360" t="s">
        <v>3529</v>
      </c>
      <c r="J2360" t="s">
        <v>4797</v>
      </c>
    </row>
    <row r="2361" spans="9:10" x14ac:dyDescent="0.25">
      <c r="I2361" t="s">
        <v>268</v>
      </c>
      <c r="J2361" t="s">
        <v>2211</v>
      </c>
    </row>
    <row r="2362" spans="9:10" x14ac:dyDescent="0.25">
      <c r="I2362" t="s">
        <v>585</v>
      </c>
      <c r="J2362" t="s">
        <v>3944</v>
      </c>
    </row>
    <row r="2363" spans="9:10" x14ac:dyDescent="0.25">
      <c r="I2363" t="s">
        <v>291</v>
      </c>
      <c r="J2363" t="s">
        <v>4269</v>
      </c>
    </row>
    <row r="2364" spans="9:10" x14ac:dyDescent="0.25">
      <c r="I2364" t="s">
        <v>7311</v>
      </c>
      <c r="J2364" t="s">
        <v>4262</v>
      </c>
    </row>
    <row r="2365" spans="9:10" x14ac:dyDescent="0.25">
      <c r="I2365" t="s">
        <v>436</v>
      </c>
      <c r="J2365" t="s">
        <v>3249</v>
      </c>
    </row>
    <row r="2366" spans="9:10" x14ac:dyDescent="0.25">
      <c r="I2366" t="s">
        <v>267</v>
      </c>
      <c r="J2366" t="s">
        <v>4478</v>
      </c>
    </row>
    <row r="2367" spans="9:10" x14ac:dyDescent="0.25">
      <c r="I2367" t="s">
        <v>4140</v>
      </c>
      <c r="J2367" t="s">
        <v>4141</v>
      </c>
    </row>
    <row r="2368" spans="9:10" x14ac:dyDescent="0.25">
      <c r="I2368" t="s">
        <v>1687</v>
      </c>
      <c r="J2368" t="s">
        <v>1833</v>
      </c>
    </row>
    <row r="2369" spans="9:10" x14ac:dyDescent="0.25">
      <c r="I2369" t="s">
        <v>7311</v>
      </c>
      <c r="J2369" t="s">
        <v>2204</v>
      </c>
    </row>
    <row r="2370" spans="9:10" x14ac:dyDescent="0.25">
      <c r="I2370" t="s">
        <v>330</v>
      </c>
      <c r="J2370" t="s">
        <v>4540</v>
      </c>
    </row>
    <row r="2371" spans="9:10" x14ac:dyDescent="0.25">
      <c r="I2371" t="s">
        <v>1870</v>
      </c>
      <c r="J2371" t="s">
        <v>4672</v>
      </c>
    </row>
    <row r="2372" spans="9:10" x14ac:dyDescent="0.25">
      <c r="I2372" t="s">
        <v>268</v>
      </c>
      <c r="J2372" t="s">
        <v>2750</v>
      </c>
    </row>
    <row r="2373" spans="9:10" x14ac:dyDescent="0.25">
      <c r="I2373" t="s">
        <v>3513</v>
      </c>
      <c r="J2373" t="s">
        <v>3514</v>
      </c>
    </row>
    <row r="2374" spans="9:10" x14ac:dyDescent="0.25">
      <c r="I2374" t="s">
        <v>4282</v>
      </c>
      <c r="J2374" t="s">
        <v>4283</v>
      </c>
    </row>
    <row r="2375" spans="9:10" x14ac:dyDescent="0.25">
      <c r="I2375" t="s">
        <v>270</v>
      </c>
      <c r="J2375" t="s">
        <v>3583</v>
      </c>
    </row>
    <row r="2376" spans="9:10" x14ac:dyDescent="0.25">
      <c r="I2376" t="s">
        <v>330</v>
      </c>
      <c r="J2376" t="s">
        <v>2099</v>
      </c>
    </row>
    <row r="2377" spans="9:10" x14ac:dyDescent="0.25">
      <c r="I2377" t="s">
        <v>603</v>
      </c>
      <c r="J2377" t="s">
        <v>3160</v>
      </c>
    </row>
    <row r="2378" spans="9:10" x14ac:dyDescent="0.25">
      <c r="I2378" t="s">
        <v>328</v>
      </c>
      <c r="J2378" t="s">
        <v>4473</v>
      </c>
    </row>
    <row r="2379" spans="9:10" x14ac:dyDescent="0.25">
      <c r="I2379" t="s">
        <v>7311</v>
      </c>
      <c r="J2379" t="s">
        <v>1977</v>
      </c>
    </row>
    <row r="2380" spans="9:10" x14ac:dyDescent="0.25">
      <c r="I2380" t="s">
        <v>51</v>
      </c>
      <c r="J2380" t="s">
        <v>4356</v>
      </c>
    </row>
    <row r="2381" spans="9:10" x14ac:dyDescent="0.25">
      <c r="I2381" t="s">
        <v>7195</v>
      </c>
      <c r="J2381" t="s">
        <v>2666</v>
      </c>
    </row>
    <row r="2382" spans="9:10" x14ac:dyDescent="0.25">
      <c r="I2382" t="s">
        <v>304</v>
      </c>
      <c r="J2382" t="s">
        <v>3786</v>
      </c>
    </row>
    <row r="2383" spans="9:10" x14ac:dyDescent="0.25">
      <c r="I2383" t="s">
        <v>268</v>
      </c>
      <c r="J2383" t="s">
        <v>3108</v>
      </c>
    </row>
    <row r="2384" spans="9:10" x14ac:dyDescent="0.25">
      <c r="I2384" t="s">
        <v>330</v>
      </c>
      <c r="J2384" t="s">
        <v>3528</v>
      </c>
    </row>
    <row r="2385" spans="9:10" x14ac:dyDescent="0.25">
      <c r="I2385" t="s">
        <v>3048</v>
      </c>
      <c r="J2385" t="s">
        <v>3049</v>
      </c>
    </row>
    <row r="2386" spans="9:10" x14ac:dyDescent="0.25">
      <c r="I2386" t="s">
        <v>267</v>
      </c>
      <c r="J2386" t="s">
        <v>3317</v>
      </c>
    </row>
    <row r="2387" spans="9:10" x14ac:dyDescent="0.25">
      <c r="I2387" t="s">
        <v>26</v>
      </c>
      <c r="J2387" t="s">
        <v>3619</v>
      </c>
    </row>
    <row r="2388" spans="9:10" x14ac:dyDescent="0.25">
      <c r="I2388" t="s">
        <v>1687</v>
      </c>
      <c r="J2388" t="s">
        <v>3991</v>
      </c>
    </row>
    <row r="2389" spans="9:10" x14ac:dyDescent="0.25">
      <c r="I2389" t="s">
        <v>330</v>
      </c>
      <c r="J2389" t="s">
        <v>4447</v>
      </c>
    </row>
    <row r="2390" spans="9:10" x14ac:dyDescent="0.25">
      <c r="I2390" t="s">
        <v>3004</v>
      </c>
      <c r="J2390" t="s">
        <v>3005</v>
      </c>
    </row>
    <row r="2391" spans="9:10" x14ac:dyDescent="0.25">
      <c r="I2391" t="s">
        <v>7311</v>
      </c>
      <c r="J2391" t="s">
        <v>7261</v>
      </c>
    </row>
    <row r="2392" spans="9:10" x14ac:dyDescent="0.25">
      <c r="I2392" t="s">
        <v>3057</v>
      </c>
      <c r="J2392" t="s">
        <v>3693</v>
      </c>
    </row>
    <row r="2393" spans="9:10" x14ac:dyDescent="0.25">
      <c r="I2393" t="s">
        <v>330</v>
      </c>
      <c r="J2393" t="s">
        <v>3912</v>
      </c>
    </row>
    <row r="2394" spans="9:10" x14ac:dyDescent="0.25">
      <c r="I2394" t="s">
        <v>762</v>
      </c>
      <c r="J2394" t="s">
        <v>3638</v>
      </c>
    </row>
    <row r="2395" spans="9:10" x14ac:dyDescent="0.25">
      <c r="I2395" t="s">
        <v>41</v>
      </c>
      <c r="J2395" t="s">
        <v>4319</v>
      </c>
    </row>
    <row r="2396" spans="9:10" x14ac:dyDescent="0.25">
      <c r="I2396" t="s">
        <v>1852</v>
      </c>
      <c r="J2396" t="s">
        <v>1853</v>
      </c>
    </row>
    <row r="2397" spans="9:10" x14ac:dyDescent="0.25">
      <c r="I2397" t="s">
        <v>304</v>
      </c>
      <c r="J2397" t="s">
        <v>2534</v>
      </c>
    </row>
    <row r="2398" spans="9:10" x14ac:dyDescent="0.25">
      <c r="I2398" t="s">
        <v>1755</v>
      </c>
      <c r="J2398" t="s">
        <v>7258</v>
      </c>
    </row>
    <row r="2399" spans="9:10" x14ac:dyDescent="0.25">
      <c r="I2399" t="s">
        <v>420</v>
      </c>
      <c r="J2399" t="s">
        <v>2661</v>
      </c>
    </row>
    <row r="2400" spans="9:10" x14ac:dyDescent="0.25">
      <c r="I2400" t="s">
        <v>7311</v>
      </c>
      <c r="J2400" t="s">
        <v>3804</v>
      </c>
    </row>
    <row r="2401" spans="9:10" x14ac:dyDescent="0.25">
      <c r="I2401" t="s">
        <v>54</v>
      </c>
      <c r="J2401" t="s">
        <v>2224</v>
      </c>
    </row>
    <row r="2402" spans="9:10" x14ac:dyDescent="0.25">
      <c r="I2402" t="s">
        <v>330</v>
      </c>
      <c r="J2402" t="s">
        <v>7233</v>
      </c>
    </row>
    <row r="2403" spans="9:10" x14ac:dyDescent="0.25">
      <c r="I2403" t="s">
        <v>420</v>
      </c>
      <c r="J2403" t="s">
        <v>3140</v>
      </c>
    </row>
    <row r="2404" spans="9:10" x14ac:dyDescent="0.25">
      <c r="I2404" t="s">
        <v>328</v>
      </c>
      <c r="J2404" t="s">
        <v>2029</v>
      </c>
    </row>
    <row r="2405" spans="9:10" x14ac:dyDescent="0.25">
      <c r="I2405" t="s">
        <v>268</v>
      </c>
      <c r="J2405" t="s">
        <v>4581</v>
      </c>
    </row>
    <row r="2406" spans="9:10" x14ac:dyDescent="0.25">
      <c r="I2406" t="s">
        <v>330</v>
      </c>
      <c r="J2406" t="s">
        <v>3050</v>
      </c>
    </row>
    <row r="2407" spans="9:10" x14ac:dyDescent="0.25">
      <c r="I2407" t="s">
        <v>420</v>
      </c>
      <c r="J2407" t="s">
        <v>2943</v>
      </c>
    </row>
    <row r="2408" spans="9:10" x14ac:dyDescent="0.25">
      <c r="I2408" t="s">
        <v>268</v>
      </c>
      <c r="J2408" t="s">
        <v>4345</v>
      </c>
    </row>
    <row r="2409" spans="9:10" x14ac:dyDescent="0.25">
      <c r="I2409" t="s">
        <v>420</v>
      </c>
      <c r="J2409" t="s">
        <v>3015</v>
      </c>
    </row>
    <row r="2410" spans="9:10" x14ac:dyDescent="0.25">
      <c r="I2410" t="s">
        <v>304</v>
      </c>
      <c r="J2410" t="s">
        <v>4221</v>
      </c>
    </row>
    <row r="2411" spans="9:10" x14ac:dyDescent="0.25">
      <c r="I2411" t="s">
        <v>4661</v>
      </c>
      <c r="J2411" t="s">
        <v>4662</v>
      </c>
    </row>
    <row r="2412" spans="9:10" x14ac:dyDescent="0.25">
      <c r="I2412" t="s">
        <v>570</v>
      </c>
      <c r="J2412" t="s">
        <v>4351</v>
      </c>
    </row>
    <row r="2413" spans="9:10" x14ac:dyDescent="0.25">
      <c r="I2413" t="s">
        <v>2063</v>
      </c>
      <c r="J2413" t="s">
        <v>2064</v>
      </c>
    </row>
    <row r="2414" spans="9:10" x14ac:dyDescent="0.25">
      <c r="I2414" t="s">
        <v>3156</v>
      </c>
      <c r="J2414" t="s">
        <v>3157</v>
      </c>
    </row>
    <row r="2415" spans="9:10" x14ac:dyDescent="0.25">
      <c r="I2415" t="s">
        <v>420</v>
      </c>
      <c r="J2415" t="s">
        <v>7277</v>
      </c>
    </row>
    <row r="2416" spans="9:10" x14ac:dyDescent="0.25">
      <c r="I2416" t="s">
        <v>304</v>
      </c>
      <c r="J2416" t="s">
        <v>4551</v>
      </c>
    </row>
    <row r="2417" spans="9:10" x14ac:dyDescent="0.25">
      <c r="I2417" t="s">
        <v>3270</v>
      </c>
      <c r="J2417" t="s">
        <v>3271</v>
      </c>
    </row>
    <row r="2418" spans="9:10" x14ac:dyDescent="0.25">
      <c r="I2418" t="s">
        <v>1687</v>
      </c>
      <c r="J2418" t="s">
        <v>4074</v>
      </c>
    </row>
    <row r="2419" spans="9:10" x14ac:dyDescent="0.25">
      <c r="I2419" t="s">
        <v>268</v>
      </c>
      <c r="J2419" t="s">
        <v>2966</v>
      </c>
    </row>
    <row r="2420" spans="9:10" x14ac:dyDescent="0.25">
      <c r="I2420" t="s">
        <v>44</v>
      </c>
      <c r="J2420" t="s">
        <v>3197</v>
      </c>
    </row>
    <row r="2421" spans="9:10" x14ac:dyDescent="0.25">
      <c r="I2421" t="s">
        <v>43</v>
      </c>
      <c r="J2421" t="s">
        <v>7249</v>
      </c>
    </row>
    <row r="2422" spans="9:10" x14ac:dyDescent="0.25">
      <c r="I2422" t="s">
        <v>805</v>
      </c>
      <c r="J2422" t="s">
        <v>4301</v>
      </c>
    </row>
    <row r="2423" spans="9:10" x14ac:dyDescent="0.25">
      <c r="I2423" t="s">
        <v>44</v>
      </c>
      <c r="J2423" t="s">
        <v>2623</v>
      </c>
    </row>
    <row r="2424" spans="9:10" x14ac:dyDescent="0.25">
      <c r="I2424" t="s">
        <v>304</v>
      </c>
      <c r="J2424" t="s">
        <v>4649</v>
      </c>
    </row>
    <row r="2425" spans="9:10" x14ac:dyDescent="0.25">
      <c r="I2425" t="s">
        <v>267</v>
      </c>
      <c r="J2425" t="s">
        <v>1740</v>
      </c>
    </row>
    <row r="2426" spans="9:10" x14ac:dyDescent="0.25">
      <c r="I2426" t="s">
        <v>328</v>
      </c>
      <c r="J2426" t="s">
        <v>2951</v>
      </c>
    </row>
    <row r="2427" spans="9:10" x14ac:dyDescent="0.25">
      <c r="I2427" t="s">
        <v>291</v>
      </c>
      <c r="J2427" t="s">
        <v>1910</v>
      </c>
    </row>
    <row r="2428" spans="9:10" x14ac:dyDescent="0.25">
      <c r="I2428" t="s">
        <v>3747</v>
      </c>
      <c r="J2428" t="s">
        <v>3748</v>
      </c>
    </row>
    <row r="2429" spans="9:10" x14ac:dyDescent="0.25">
      <c r="I2429" t="s">
        <v>3158</v>
      </c>
      <c r="J2429" t="s">
        <v>3159</v>
      </c>
    </row>
    <row r="2430" spans="9:10" x14ac:dyDescent="0.25">
      <c r="I2430" t="s">
        <v>328</v>
      </c>
      <c r="J2430" t="s">
        <v>4335</v>
      </c>
    </row>
    <row r="2431" spans="9:10" x14ac:dyDescent="0.25">
      <c r="I2431" t="s">
        <v>267</v>
      </c>
      <c r="J2431" t="s">
        <v>1794</v>
      </c>
    </row>
    <row r="2432" spans="9:10" x14ac:dyDescent="0.25">
      <c r="I2432" t="s">
        <v>2848</v>
      </c>
      <c r="J2432" t="s">
        <v>2849</v>
      </c>
    </row>
    <row r="2433" spans="9:10" x14ac:dyDescent="0.25">
      <c r="I2433" t="s">
        <v>44</v>
      </c>
      <c r="J2433" t="s">
        <v>3823</v>
      </c>
    </row>
    <row r="2434" spans="9:10" x14ac:dyDescent="0.25">
      <c r="I2434" t="s">
        <v>267</v>
      </c>
      <c r="J2434" t="s">
        <v>4726</v>
      </c>
    </row>
    <row r="2435" spans="9:10" x14ac:dyDescent="0.25">
      <c r="I2435" t="s">
        <v>43</v>
      </c>
      <c r="J2435" t="s">
        <v>4616</v>
      </c>
    </row>
    <row r="2436" spans="9:10" x14ac:dyDescent="0.25">
      <c r="I2436" t="s">
        <v>805</v>
      </c>
      <c r="J2436" t="s">
        <v>3017</v>
      </c>
    </row>
    <row r="2437" spans="9:10" x14ac:dyDescent="0.25">
      <c r="I2437" t="s">
        <v>3272</v>
      </c>
      <c r="J2437" t="s">
        <v>3694</v>
      </c>
    </row>
    <row r="2438" spans="9:10" x14ac:dyDescent="0.25">
      <c r="I2438" t="s">
        <v>2175</v>
      </c>
      <c r="J2438" t="s">
        <v>2176</v>
      </c>
    </row>
    <row r="2439" spans="9:10" x14ac:dyDescent="0.25">
      <c r="I2439" t="s">
        <v>2497</v>
      </c>
      <c r="J2439" t="s">
        <v>2513</v>
      </c>
    </row>
    <row r="2440" spans="9:10" x14ac:dyDescent="0.25">
      <c r="I2440" t="s">
        <v>41</v>
      </c>
      <c r="J2440" t="s">
        <v>2194</v>
      </c>
    </row>
    <row r="2441" spans="9:10" x14ac:dyDescent="0.25">
      <c r="I2441" t="s">
        <v>43</v>
      </c>
      <c r="J2441" t="s">
        <v>3449</v>
      </c>
    </row>
    <row r="2442" spans="9:10" x14ac:dyDescent="0.25">
      <c r="I2442" t="s">
        <v>44</v>
      </c>
      <c r="J2442" t="s">
        <v>2425</v>
      </c>
    </row>
    <row r="2443" spans="9:10" x14ac:dyDescent="0.25">
      <c r="I2443" t="s">
        <v>288</v>
      </c>
      <c r="J2443" t="s">
        <v>3489</v>
      </c>
    </row>
    <row r="2444" spans="9:10" x14ac:dyDescent="0.25">
      <c r="I2444" t="s">
        <v>267</v>
      </c>
      <c r="J2444" t="s">
        <v>3029</v>
      </c>
    </row>
    <row r="2445" spans="9:10" x14ac:dyDescent="0.25">
      <c r="I2445" t="s">
        <v>3149</v>
      </c>
      <c r="J2445" t="s">
        <v>3150</v>
      </c>
    </row>
    <row r="2446" spans="9:10" x14ac:dyDescent="0.25">
      <c r="I2446" t="s">
        <v>1755</v>
      </c>
      <c r="J2446" t="s">
        <v>3845</v>
      </c>
    </row>
    <row r="2447" spans="9:10" x14ac:dyDescent="0.25">
      <c r="I2447" t="s">
        <v>328</v>
      </c>
      <c r="J2447" t="s">
        <v>2199</v>
      </c>
    </row>
    <row r="2448" spans="9:10" x14ac:dyDescent="0.25">
      <c r="I2448" t="s">
        <v>268</v>
      </c>
      <c r="J2448" t="s">
        <v>1966</v>
      </c>
    </row>
    <row r="2449" spans="9:10" x14ac:dyDescent="0.25">
      <c r="I2449" t="s">
        <v>43</v>
      </c>
      <c r="J2449" t="s">
        <v>3276</v>
      </c>
    </row>
    <row r="2450" spans="9:10" x14ac:dyDescent="0.25">
      <c r="I2450" t="s">
        <v>2971</v>
      </c>
      <c r="J2450" t="s">
        <v>2972</v>
      </c>
    </row>
    <row r="2451" spans="9:10" x14ac:dyDescent="0.25">
      <c r="I2451" t="s">
        <v>2493</v>
      </c>
      <c r="J2451" t="s">
        <v>2494</v>
      </c>
    </row>
    <row r="2452" spans="9:10" x14ac:dyDescent="0.25">
      <c r="I2452" t="s">
        <v>41</v>
      </c>
      <c r="J2452" t="s">
        <v>4738</v>
      </c>
    </row>
    <row r="2453" spans="9:10" x14ac:dyDescent="0.25">
      <c r="I2453" t="s">
        <v>267</v>
      </c>
      <c r="J2453" t="s">
        <v>2198</v>
      </c>
    </row>
    <row r="2454" spans="9:10" x14ac:dyDescent="0.25">
      <c r="I2454" t="s">
        <v>416</v>
      </c>
      <c r="J2454" t="s">
        <v>3647</v>
      </c>
    </row>
    <row r="2455" spans="9:10" x14ac:dyDescent="0.25">
      <c r="I2455" t="s">
        <v>606</v>
      </c>
      <c r="J2455" t="s">
        <v>4020</v>
      </c>
    </row>
    <row r="2456" spans="9:10" x14ac:dyDescent="0.25">
      <c r="I2456" t="s">
        <v>416</v>
      </c>
      <c r="J2456" t="s">
        <v>2555</v>
      </c>
    </row>
    <row r="2457" spans="9:10" x14ac:dyDescent="0.25">
      <c r="I2457" t="s">
        <v>805</v>
      </c>
      <c r="J2457" t="s">
        <v>3771</v>
      </c>
    </row>
    <row r="2458" spans="9:10" x14ac:dyDescent="0.25">
      <c r="I2458" t="s">
        <v>310</v>
      </c>
      <c r="J2458" t="s">
        <v>3920</v>
      </c>
    </row>
    <row r="2459" spans="9:10" x14ac:dyDescent="0.25">
      <c r="I2459" t="s">
        <v>2302</v>
      </c>
      <c r="J2459" t="s">
        <v>2324</v>
      </c>
    </row>
    <row r="2460" spans="9:10" x14ac:dyDescent="0.25">
      <c r="I2460" t="s">
        <v>49</v>
      </c>
      <c r="J2460" t="s">
        <v>2548</v>
      </c>
    </row>
    <row r="2461" spans="9:10" x14ac:dyDescent="0.25">
      <c r="I2461" t="s">
        <v>606</v>
      </c>
      <c r="J2461" t="s">
        <v>3867</v>
      </c>
    </row>
    <row r="2462" spans="9:10" x14ac:dyDescent="0.25">
      <c r="I2462" t="s">
        <v>416</v>
      </c>
      <c r="J2462" t="s">
        <v>2598</v>
      </c>
    </row>
    <row r="2463" spans="9:10" x14ac:dyDescent="0.25">
      <c r="I2463" t="s">
        <v>416</v>
      </c>
      <c r="J2463" t="s">
        <v>2459</v>
      </c>
    </row>
    <row r="2464" spans="9:10" x14ac:dyDescent="0.25">
      <c r="I2464" t="s">
        <v>41</v>
      </c>
      <c r="J2464" t="s">
        <v>4714</v>
      </c>
    </row>
    <row r="2465" spans="9:10" x14ac:dyDescent="0.25">
      <c r="I2465" t="s">
        <v>330</v>
      </c>
      <c r="J2465" t="s">
        <v>3484</v>
      </c>
    </row>
    <row r="2466" spans="9:10" x14ac:dyDescent="0.25">
      <c r="I2466" t="s">
        <v>295</v>
      </c>
      <c r="J2466" t="s">
        <v>3650</v>
      </c>
    </row>
    <row r="2467" spans="9:10" x14ac:dyDescent="0.25">
      <c r="I2467" t="s">
        <v>424</v>
      </c>
      <c r="J2467" t="s">
        <v>3917</v>
      </c>
    </row>
    <row r="2468" spans="9:10" x14ac:dyDescent="0.25">
      <c r="I2468" t="s">
        <v>2135</v>
      </c>
      <c r="J2468" t="s">
        <v>3204</v>
      </c>
    </row>
    <row r="2469" spans="9:10" x14ac:dyDescent="0.25">
      <c r="I2469" t="s">
        <v>606</v>
      </c>
      <c r="J2469" t="s">
        <v>2642</v>
      </c>
    </row>
    <row r="2470" spans="9:10" x14ac:dyDescent="0.25">
      <c r="I2470" t="s">
        <v>323</v>
      </c>
      <c r="J2470" t="s">
        <v>2720</v>
      </c>
    </row>
    <row r="2471" spans="9:10" x14ac:dyDescent="0.25">
      <c r="I2471" t="s">
        <v>2102</v>
      </c>
      <c r="J2471" t="s">
        <v>2103</v>
      </c>
    </row>
    <row r="2472" spans="9:10" x14ac:dyDescent="0.25">
      <c r="I2472" t="s">
        <v>98</v>
      </c>
      <c r="J2472" t="s">
        <v>4443</v>
      </c>
    </row>
    <row r="2473" spans="9:10" x14ac:dyDescent="0.25">
      <c r="I2473" t="s">
        <v>267</v>
      </c>
      <c r="J2473" t="s">
        <v>4657</v>
      </c>
    </row>
    <row r="2474" spans="9:10" x14ac:dyDescent="0.25">
      <c r="I2474" t="s">
        <v>268</v>
      </c>
      <c r="J2474" t="s">
        <v>3323</v>
      </c>
    </row>
    <row r="2475" spans="9:10" x14ac:dyDescent="0.25">
      <c r="I2475" t="s">
        <v>40</v>
      </c>
      <c r="J2475" t="s">
        <v>3321</v>
      </c>
    </row>
    <row r="2476" spans="9:10" x14ac:dyDescent="0.25">
      <c r="I2476" t="s">
        <v>295</v>
      </c>
      <c r="J2476" t="s">
        <v>1967</v>
      </c>
    </row>
    <row r="2477" spans="9:10" x14ac:dyDescent="0.25">
      <c r="I2477" t="s">
        <v>268</v>
      </c>
      <c r="J2477" t="s">
        <v>4340</v>
      </c>
    </row>
    <row r="2478" spans="9:10" x14ac:dyDescent="0.25">
      <c r="I2478" t="s">
        <v>268</v>
      </c>
      <c r="J2478" t="s">
        <v>1862</v>
      </c>
    </row>
    <row r="2479" spans="9:10" x14ac:dyDescent="0.25">
      <c r="I2479" t="s">
        <v>267</v>
      </c>
      <c r="J2479" t="s">
        <v>3087</v>
      </c>
    </row>
    <row r="2480" spans="9:10" x14ac:dyDescent="0.25">
      <c r="I2480" t="s">
        <v>293</v>
      </c>
      <c r="J2480" t="s">
        <v>4299</v>
      </c>
    </row>
    <row r="2481" spans="9:10" x14ac:dyDescent="0.25">
      <c r="I2481" t="s">
        <v>4580</v>
      </c>
      <c r="J2481" t="s">
        <v>7288</v>
      </c>
    </row>
    <row r="2482" spans="9:10" x14ac:dyDescent="0.25">
      <c r="I2482" t="s">
        <v>3123</v>
      </c>
      <c r="J2482" t="s">
        <v>3124</v>
      </c>
    </row>
    <row r="2483" spans="9:10" x14ac:dyDescent="0.25">
      <c r="I2483" t="s">
        <v>288</v>
      </c>
      <c r="J2483" t="s">
        <v>4441</v>
      </c>
    </row>
    <row r="2484" spans="9:10" x14ac:dyDescent="0.25">
      <c r="I2484" t="s">
        <v>366</v>
      </c>
      <c r="J2484" t="s">
        <v>2180</v>
      </c>
    </row>
    <row r="2485" spans="9:10" x14ac:dyDescent="0.25">
      <c r="I2485" t="s">
        <v>40</v>
      </c>
      <c r="J2485" t="s">
        <v>2791</v>
      </c>
    </row>
    <row r="2486" spans="9:10" x14ac:dyDescent="0.25">
      <c r="I2486" t="s">
        <v>4164</v>
      </c>
      <c r="J2486" t="s">
        <v>4165</v>
      </c>
    </row>
    <row r="2487" spans="9:10" x14ac:dyDescent="0.25">
      <c r="I2487" t="s">
        <v>375</v>
      </c>
      <c r="J2487" t="s">
        <v>1683</v>
      </c>
    </row>
    <row r="2488" spans="9:10" x14ac:dyDescent="0.25">
      <c r="I2488" t="s">
        <v>420</v>
      </c>
      <c r="J2488" t="s">
        <v>2499</v>
      </c>
    </row>
    <row r="2489" spans="9:10" x14ac:dyDescent="0.25">
      <c r="I2489" t="s">
        <v>328</v>
      </c>
      <c r="J2489" t="s">
        <v>2071</v>
      </c>
    </row>
    <row r="2490" spans="9:10" x14ac:dyDescent="0.25">
      <c r="I2490" t="s">
        <v>1835</v>
      </c>
      <c r="J2490" t="s">
        <v>3114</v>
      </c>
    </row>
    <row r="2491" spans="9:10" x14ac:dyDescent="0.25">
      <c r="I2491" t="s">
        <v>420</v>
      </c>
      <c r="J2491" t="s">
        <v>4753</v>
      </c>
    </row>
    <row r="2492" spans="9:10" x14ac:dyDescent="0.25">
      <c r="I2492" t="s">
        <v>295</v>
      </c>
      <c r="J2492" t="s">
        <v>2019</v>
      </c>
    </row>
    <row r="2493" spans="9:10" x14ac:dyDescent="0.25">
      <c r="I2493" t="s">
        <v>420</v>
      </c>
      <c r="J2493" t="s">
        <v>4466</v>
      </c>
    </row>
    <row r="2494" spans="9:10" x14ac:dyDescent="0.25">
      <c r="I2494" t="s">
        <v>43</v>
      </c>
      <c r="J2494" t="s">
        <v>2835</v>
      </c>
    </row>
    <row r="2495" spans="9:10" x14ac:dyDescent="0.25">
      <c r="I2495" t="s">
        <v>420</v>
      </c>
      <c r="J2495" t="s">
        <v>1813</v>
      </c>
    </row>
    <row r="2496" spans="9:10" x14ac:dyDescent="0.25">
      <c r="I2496" t="s">
        <v>1988</v>
      </c>
      <c r="J2496" t="s">
        <v>1989</v>
      </c>
    </row>
    <row r="2497" spans="9:10" x14ac:dyDescent="0.25">
      <c r="I2497" t="s">
        <v>416</v>
      </c>
      <c r="J2497" t="s">
        <v>3852</v>
      </c>
    </row>
    <row r="2498" spans="9:10" x14ac:dyDescent="0.25">
      <c r="I2498" t="s">
        <v>606</v>
      </c>
      <c r="J2498" t="s">
        <v>2945</v>
      </c>
    </row>
    <row r="2499" spans="9:10" x14ac:dyDescent="0.25">
      <c r="I2499" t="s">
        <v>43</v>
      </c>
      <c r="J2499" t="s">
        <v>2059</v>
      </c>
    </row>
    <row r="2500" spans="9:10" x14ac:dyDescent="0.25">
      <c r="I2500" t="s">
        <v>304</v>
      </c>
      <c r="J2500" t="s">
        <v>4775</v>
      </c>
    </row>
    <row r="2501" spans="9:10" x14ac:dyDescent="0.25">
      <c r="I2501" t="s">
        <v>2662</v>
      </c>
      <c r="J2501" t="s">
        <v>4067</v>
      </c>
    </row>
    <row r="2502" spans="9:10" x14ac:dyDescent="0.25">
      <c r="I2502" t="s">
        <v>375</v>
      </c>
      <c r="J2502" t="s">
        <v>2207</v>
      </c>
    </row>
    <row r="2503" spans="9:10" x14ac:dyDescent="0.25">
      <c r="I2503" t="s">
        <v>98</v>
      </c>
      <c r="J2503" t="s">
        <v>3085</v>
      </c>
    </row>
    <row r="2504" spans="9:10" x14ac:dyDescent="0.25">
      <c r="I2504" t="s">
        <v>1675</v>
      </c>
      <c r="J2504" t="s">
        <v>3018</v>
      </c>
    </row>
    <row r="2505" spans="9:10" x14ac:dyDescent="0.25">
      <c r="I2505" t="s">
        <v>267</v>
      </c>
      <c r="J2505" t="s">
        <v>4108</v>
      </c>
    </row>
    <row r="2506" spans="9:10" x14ac:dyDescent="0.25">
      <c r="I2506" t="s">
        <v>380</v>
      </c>
      <c r="J2506" t="s">
        <v>3001</v>
      </c>
    </row>
    <row r="2507" spans="9:10" x14ac:dyDescent="0.25">
      <c r="I2507" t="s">
        <v>4505</v>
      </c>
      <c r="J2507" t="s">
        <v>4506</v>
      </c>
    </row>
    <row r="2508" spans="9:10" x14ac:dyDescent="0.25">
      <c r="I2508" t="s">
        <v>3507</v>
      </c>
      <c r="J2508" t="s">
        <v>3508</v>
      </c>
    </row>
    <row r="2509" spans="9:10" x14ac:dyDescent="0.25">
      <c r="I2509" t="s">
        <v>330</v>
      </c>
      <c r="J2509" t="s">
        <v>2174</v>
      </c>
    </row>
    <row r="2510" spans="9:10" x14ac:dyDescent="0.25">
      <c r="I2510" t="s">
        <v>288</v>
      </c>
      <c r="J2510" t="s">
        <v>3685</v>
      </c>
    </row>
    <row r="2511" spans="9:10" x14ac:dyDescent="0.25">
      <c r="I2511" t="s">
        <v>44</v>
      </c>
      <c r="J2511" t="s">
        <v>4146</v>
      </c>
    </row>
    <row r="2512" spans="9:10" x14ac:dyDescent="0.25">
      <c r="I2512" t="s">
        <v>268</v>
      </c>
      <c r="J2512" t="s">
        <v>4073</v>
      </c>
    </row>
    <row r="2513" spans="9:10" x14ac:dyDescent="0.25">
      <c r="I2513" t="s">
        <v>268</v>
      </c>
      <c r="J2513" t="s">
        <v>3931</v>
      </c>
    </row>
    <row r="2514" spans="9:10" x14ac:dyDescent="0.25">
      <c r="I2514" t="s">
        <v>416</v>
      </c>
      <c r="J2514" t="s">
        <v>2873</v>
      </c>
    </row>
    <row r="2515" spans="9:10" x14ac:dyDescent="0.25">
      <c r="I2515" t="s">
        <v>606</v>
      </c>
      <c r="J2515" t="s">
        <v>2556</v>
      </c>
    </row>
    <row r="2516" spans="9:10" x14ac:dyDescent="0.25">
      <c r="I2516" t="s">
        <v>836</v>
      </c>
      <c r="J2516" t="s">
        <v>2962</v>
      </c>
    </row>
    <row r="2517" spans="9:10" x14ac:dyDescent="0.25">
      <c r="I2517" t="s">
        <v>3053</v>
      </c>
      <c r="J2517" t="s">
        <v>3054</v>
      </c>
    </row>
    <row r="2518" spans="9:10" x14ac:dyDescent="0.25">
      <c r="I2518" t="s">
        <v>40</v>
      </c>
      <c r="J2518" t="s">
        <v>3683</v>
      </c>
    </row>
    <row r="2519" spans="9:10" x14ac:dyDescent="0.25">
      <c r="I2519" t="s">
        <v>40</v>
      </c>
      <c r="J2519" t="s">
        <v>2392</v>
      </c>
    </row>
    <row r="2520" spans="9:10" x14ac:dyDescent="0.25">
      <c r="I2520" t="s">
        <v>295</v>
      </c>
      <c r="J2520" t="s">
        <v>2179</v>
      </c>
    </row>
    <row r="2521" spans="9:10" x14ac:dyDescent="0.25">
      <c r="I2521" t="s">
        <v>366</v>
      </c>
      <c r="J2521" t="s">
        <v>3827</v>
      </c>
    </row>
    <row r="2522" spans="9:10" x14ac:dyDescent="0.25">
      <c r="I2522" t="s">
        <v>291</v>
      </c>
      <c r="J2522" t="s">
        <v>2801</v>
      </c>
    </row>
    <row r="2523" spans="9:10" x14ac:dyDescent="0.25">
      <c r="I2523" t="s">
        <v>606</v>
      </c>
      <c r="J2523" t="s">
        <v>1877</v>
      </c>
    </row>
    <row r="2524" spans="9:10" x14ac:dyDescent="0.25">
      <c r="I2524" t="s">
        <v>102</v>
      </c>
      <c r="J2524" t="s">
        <v>3977</v>
      </c>
    </row>
    <row r="2525" spans="9:10" x14ac:dyDescent="0.25">
      <c r="I2525" t="s">
        <v>291</v>
      </c>
      <c r="J2525" t="s">
        <v>2669</v>
      </c>
    </row>
    <row r="2526" spans="9:10" x14ac:dyDescent="0.25">
      <c r="I2526" t="s">
        <v>1835</v>
      </c>
      <c r="J2526" t="s">
        <v>2293</v>
      </c>
    </row>
    <row r="2527" spans="9:10" x14ac:dyDescent="0.25">
      <c r="I2527" t="s">
        <v>330</v>
      </c>
      <c r="J2527" t="s">
        <v>2196</v>
      </c>
    </row>
    <row r="2528" spans="9:10" x14ac:dyDescent="0.25">
      <c r="I2528" t="s">
        <v>416</v>
      </c>
      <c r="J2528" t="s">
        <v>2524</v>
      </c>
    </row>
    <row r="2529" spans="9:10" x14ac:dyDescent="0.25">
      <c r="I2529" t="s">
        <v>330</v>
      </c>
      <c r="J2529" t="s">
        <v>3759</v>
      </c>
    </row>
    <row r="2530" spans="9:10" x14ac:dyDescent="0.25">
      <c r="I2530" t="s">
        <v>295</v>
      </c>
      <c r="J2530" t="s">
        <v>1674</v>
      </c>
    </row>
    <row r="2531" spans="9:10" x14ac:dyDescent="0.25">
      <c r="I2531" t="s">
        <v>375</v>
      </c>
      <c r="J2531" t="s">
        <v>1724</v>
      </c>
    </row>
    <row r="2532" spans="9:10" x14ac:dyDescent="0.25">
      <c r="I2532" t="s">
        <v>328</v>
      </c>
      <c r="J2532" t="s">
        <v>3014</v>
      </c>
    </row>
    <row r="2533" spans="9:10" x14ac:dyDescent="0.25">
      <c r="I2533" t="s">
        <v>786</v>
      </c>
      <c r="J2533" t="s">
        <v>1882</v>
      </c>
    </row>
    <row r="2534" spans="9:10" x14ac:dyDescent="0.25">
      <c r="I2534" t="s">
        <v>786</v>
      </c>
      <c r="J2534" t="s">
        <v>1882</v>
      </c>
    </row>
    <row r="2535" spans="9:10" x14ac:dyDescent="0.25">
      <c r="I2535" t="s">
        <v>786</v>
      </c>
      <c r="J2535" t="s">
        <v>1882</v>
      </c>
    </row>
    <row r="2536" spans="9:10" x14ac:dyDescent="0.25">
      <c r="I2536" t="s">
        <v>786</v>
      </c>
      <c r="J2536" t="s">
        <v>1882</v>
      </c>
    </row>
    <row r="2537" spans="9:10" x14ac:dyDescent="0.25">
      <c r="I2537" t="s">
        <v>786</v>
      </c>
      <c r="J2537" t="s">
        <v>1882</v>
      </c>
    </row>
    <row r="2538" spans="9:10" x14ac:dyDescent="0.25">
      <c r="I2538" t="s">
        <v>786</v>
      </c>
      <c r="J2538" t="s">
        <v>1882</v>
      </c>
    </row>
    <row r="2539" spans="9:10" x14ac:dyDescent="0.25">
      <c r="I2539" t="s">
        <v>786</v>
      </c>
      <c r="J2539" t="s">
        <v>1882</v>
      </c>
    </row>
    <row r="2540" spans="9:10" x14ac:dyDescent="0.25">
      <c r="I2540" t="s">
        <v>786</v>
      </c>
      <c r="J2540" t="s">
        <v>1882</v>
      </c>
    </row>
    <row r="2541" spans="9:10" x14ac:dyDescent="0.25">
      <c r="I2541" t="s">
        <v>786</v>
      </c>
      <c r="J2541" t="s">
        <v>1882</v>
      </c>
    </row>
    <row r="2542" spans="9:10" x14ac:dyDescent="0.25">
      <c r="I2542" t="s">
        <v>786</v>
      </c>
      <c r="J2542" t="s">
        <v>1882</v>
      </c>
    </row>
    <row r="2543" spans="9:10" x14ac:dyDescent="0.25">
      <c r="I2543" t="s">
        <v>786</v>
      </c>
      <c r="J2543" t="s">
        <v>1882</v>
      </c>
    </row>
    <row r="2544" spans="9:10" x14ac:dyDescent="0.25">
      <c r="I2544" t="s">
        <v>330</v>
      </c>
      <c r="J2544" t="s">
        <v>4167</v>
      </c>
    </row>
    <row r="2545" spans="9:10" x14ac:dyDescent="0.25">
      <c r="I2545" t="s">
        <v>330</v>
      </c>
      <c r="J2545" t="s">
        <v>3758</v>
      </c>
    </row>
    <row r="2546" spans="9:10" x14ac:dyDescent="0.25">
      <c r="I2546" t="s">
        <v>330</v>
      </c>
      <c r="J2546" t="s">
        <v>3254</v>
      </c>
    </row>
    <row r="2547" spans="9:10" x14ac:dyDescent="0.25">
      <c r="I2547" t="s">
        <v>268</v>
      </c>
      <c r="J2547" t="s">
        <v>3163</v>
      </c>
    </row>
    <row r="2548" spans="9:10" x14ac:dyDescent="0.25">
      <c r="I2548" t="s">
        <v>3889</v>
      </c>
      <c r="J2548" t="s">
        <v>3890</v>
      </c>
    </row>
    <row r="2549" spans="9:10" x14ac:dyDescent="0.25">
      <c r="I2549" t="s">
        <v>2141</v>
      </c>
      <c r="J2549" t="s">
        <v>7271</v>
      </c>
    </row>
    <row r="2550" spans="9:10" x14ac:dyDescent="0.25">
      <c r="I2550" t="s">
        <v>3326</v>
      </c>
      <c r="J2550" t="s">
        <v>3327</v>
      </c>
    </row>
    <row r="2551" spans="9:10" x14ac:dyDescent="0.25">
      <c r="I2551" t="s">
        <v>1971</v>
      </c>
      <c r="J2551" t="s">
        <v>1972</v>
      </c>
    </row>
    <row r="2552" spans="9:10" x14ac:dyDescent="0.25">
      <c r="I2552" t="s">
        <v>304</v>
      </c>
      <c r="J2552" t="s">
        <v>4854</v>
      </c>
    </row>
    <row r="2553" spans="9:10" x14ac:dyDescent="0.25">
      <c r="I2553" t="s">
        <v>375</v>
      </c>
      <c r="J2553" t="s">
        <v>2089</v>
      </c>
    </row>
    <row r="2554" spans="9:10" x14ac:dyDescent="0.25">
      <c r="I2554" t="s">
        <v>40</v>
      </c>
      <c r="J2554" t="s">
        <v>2053</v>
      </c>
    </row>
    <row r="2555" spans="9:10" x14ac:dyDescent="0.25">
      <c r="I2555" t="s">
        <v>102</v>
      </c>
      <c r="J2555" t="s">
        <v>3667</v>
      </c>
    </row>
    <row r="2556" spans="9:10" x14ac:dyDescent="0.25">
      <c r="I2556" t="s">
        <v>40</v>
      </c>
      <c r="J2556" t="s">
        <v>2870</v>
      </c>
    </row>
    <row r="2557" spans="9:10" x14ac:dyDescent="0.25">
      <c r="I2557" t="s">
        <v>2377</v>
      </c>
      <c r="J2557" t="s">
        <v>2895</v>
      </c>
    </row>
    <row r="2558" spans="9:10" x14ac:dyDescent="0.25">
      <c r="I2558" t="s">
        <v>2377</v>
      </c>
      <c r="J2558" t="s">
        <v>2562</v>
      </c>
    </row>
    <row r="2559" spans="9:10" x14ac:dyDescent="0.25">
      <c r="I2559" t="s">
        <v>2377</v>
      </c>
      <c r="J2559" t="s">
        <v>3398</v>
      </c>
    </row>
    <row r="2560" spans="9:10" x14ac:dyDescent="0.25">
      <c r="I2560" t="s">
        <v>40</v>
      </c>
      <c r="J2560" t="s">
        <v>4766</v>
      </c>
    </row>
    <row r="2561" spans="9:10" x14ac:dyDescent="0.25">
      <c r="I2561" t="s">
        <v>2377</v>
      </c>
      <c r="J2561" t="s">
        <v>3316</v>
      </c>
    </row>
    <row r="2562" spans="9:10" x14ac:dyDescent="0.25">
      <c r="I2562" t="s">
        <v>1988</v>
      </c>
      <c r="J2562" t="s">
        <v>3956</v>
      </c>
    </row>
    <row r="2563" spans="9:10" x14ac:dyDescent="0.25">
      <c r="I2563" t="s">
        <v>2377</v>
      </c>
      <c r="J2563" t="s">
        <v>2465</v>
      </c>
    </row>
    <row r="2564" spans="9:10" x14ac:dyDescent="0.25">
      <c r="I2564" t="s">
        <v>2377</v>
      </c>
      <c r="J2564" t="s">
        <v>3674</v>
      </c>
    </row>
    <row r="2565" spans="9:10" x14ac:dyDescent="0.25">
      <c r="I2565" t="s">
        <v>268</v>
      </c>
      <c r="J2565" t="s">
        <v>3425</v>
      </c>
    </row>
    <row r="2566" spans="9:10" x14ac:dyDescent="0.25">
      <c r="I2566" t="s">
        <v>2377</v>
      </c>
      <c r="J2566" t="s">
        <v>2378</v>
      </c>
    </row>
    <row r="2567" spans="9:10" x14ac:dyDescent="0.25">
      <c r="I2567" t="s">
        <v>43</v>
      </c>
      <c r="J2567" t="s">
        <v>7246</v>
      </c>
    </row>
    <row r="2568" spans="9:10" x14ac:dyDescent="0.25">
      <c r="I2568" t="s">
        <v>2377</v>
      </c>
      <c r="J2568" t="s">
        <v>3464</v>
      </c>
    </row>
    <row r="2569" spans="9:10" x14ac:dyDescent="0.25">
      <c r="I2569" t="s">
        <v>7195</v>
      </c>
      <c r="J2569" t="s">
        <v>2957</v>
      </c>
    </row>
    <row r="2570" spans="9:10" x14ac:dyDescent="0.25">
      <c r="I2570" t="s">
        <v>2377</v>
      </c>
      <c r="J2570" t="s">
        <v>3142</v>
      </c>
    </row>
    <row r="2571" spans="9:10" x14ac:dyDescent="0.25">
      <c r="I2571" t="s">
        <v>295</v>
      </c>
      <c r="J2571" t="s">
        <v>2904</v>
      </c>
    </row>
    <row r="2572" spans="9:10" x14ac:dyDescent="0.25">
      <c r="I2572" t="s">
        <v>304</v>
      </c>
      <c r="J2572" t="s">
        <v>4526</v>
      </c>
    </row>
    <row r="2573" spans="9:10" x14ac:dyDescent="0.25">
      <c r="I2573" t="s">
        <v>2377</v>
      </c>
      <c r="J2573" t="s">
        <v>4172</v>
      </c>
    </row>
    <row r="2574" spans="9:10" x14ac:dyDescent="0.25">
      <c r="I2574" t="s">
        <v>3952</v>
      </c>
      <c r="J2574" t="s">
        <v>3953</v>
      </c>
    </row>
    <row r="2575" spans="9:10" x14ac:dyDescent="0.25">
      <c r="I2575" t="s">
        <v>4090</v>
      </c>
      <c r="J2575" t="s">
        <v>4091</v>
      </c>
    </row>
    <row r="2576" spans="9:10" x14ac:dyDescent="0.25">
      <c r="I2576" t="s">
        <v>809</v>
      </c>
      <c r="J2576" t="s">
        <v>3234</v>
      </c>
    </row>
    <row r="2577" spans="9:10" x14ac:dyDescent="0.25">
      <c r="I2577" t="s">
        <v>375</v>
      </c>
      <c r="J2577" t="s">
        <v>1839</v>
      </c>
    </row>
    <row r="2578" spans="9:10" x14ac:dyDescent="0.25">
      <c r="I2578" t="s">
        <v>420</v>
      </c>
      <c r="J2578" t="s">
        <v>4456</v>
      </c>
    </row>
    <row r="2579" spans="9:10" x14ac:dyDescent="0.25">
      <c r="I2579" t="s">
        <v>424</v>
      </c>
      <c r="J2579" t="s">
        <v>3359</v>
      </c>
    </row>
    <row r="2580" spans="9:10" x14ac:dyDescent="0.25">
      <c r="I2580" t="s">
        <v>420</v>
      </c>
      <c r="J2580" t="s">
        <v>3810</v>
      </c>
    </row>
    <row r="2581" spans="9:10" x14ac:dyDescent="0.25">
      <c r="I2581" t="s">
        <v>40</v>
      </c>
      <c r="J2581" t="s">
        <v>3498</v>
      </c>
    </row>
    <row r="2582" spans="9:10" x14ac:dyDescent="0.25">
      <c r="I2582" t="s">
        <v>2377</v>
      </c>
      <c r="J2582" t="s">
        <v>3026</v>
      </c>
    </row>
    <row r="2583" spans="9:10" x14ac:dyDescent="0.25">
      <c r="I2583" t="s">
        <v>420</v>
      </c>
      <c r="J2583" t="s">
        <v>3339</v>
      </c>
    </row>
    <row r="2584" spans="9:10" x14ac:dyDescent="0.25">
      <c r="I2584" t="s">
        <v>585</v>
      </c>
      <c r="J2584" t="s">
        <v>4818</v>
      </c>
    </row>
    <row r="2585" spans="9:10" x14ac:dyDescent="0.25">
      <c r="I2585" t="s">
        <v>2377</v>
      </c>
      <c r="J2585" t="s">
        <v>3791</v>
      </c>
    </row>
    <row r="2586" spans="9:10" x14ac:dyDescent="0.25">
      <c r="I2586" t="s">
        <v>424</v>
      </c>
      <c r="J2586" t="s">
        <v>1775</v>
      </c>
    </row>
    <row r="2587" spans="9:10" x14ac:dyDescent="0.25">
      <c r="I2587" t="s">
        <v>291</v>
      </c>
      <c r="J2587" t="s">
        <v>2422</v>
      </c>
    </row>
    <row r="2588" spans="9:10" x14ac:dyDescent="0.25">
      <c r="I2588" t="s">
        <v>291</v>
      </c>
      <c r="J2588" t="s">
        <v>2990</v>
      </c>
    </row>
    <row r="2589" spans="9:10" x14ac:dyDescent="0.25">
      <c r="I2589" t="s">
        <v>1835</v>
      </c>
      <c r="J2589" t="s">
        <v>4492</v>
      </c>
    </row>
    <row r="2590" spans="9:10" x14ac:dyDescent="0.25">
      <c r="I2590" t="s">
        <v>420</v>
      </c>
      <c r="J2590" t="s">
        <v>3137</v>
      </c>
    </row>
    <row r="2591" spans="9:10" x14ac:dyDescent="0.25">
      <c r="I2591" t="s">
        <v>40</v>
      </c>
      <c r="J2591" t="s">
        <v>3068</v>
      </c>
    </row>
    <row r="2592" spans="9:10" x14ac:dyDescent="0.25">
      <c r="I2592" t="s">
        <v>836</v>
      </c>
      <c r="J2592" t="s">
        <v>3143</v>
      </c>
    </row>
    <row r="2593" spans="9:10" x14ac:dyDescent="0.25">
      <c r="I2593" t="s">
        <v>2372</v>
      </c>
      <c r="J2593" t="s">
        <v>2373</v>
      </c>
    </row>
    <row r="2594" spans="9:10" x14ac:dyDescent="0.25">
      <c r="I2594" t="s">
        <v>330</v>
      </c>
      <c r="J2594" t="s">
        <v>2622</v>
      </c>
    </row>
    <row r="2595" spans="9:10" x14ac:dyDescent="0.25">
      <c r="I2595" t="s">
        <v>585</v>
      </c>
      <c r="J2595" t="s">
        <v>2675</v>
      </c>
    </row>
    <row r="2596" spans="9:10" x14ac:dyDescent="0.25">
      <c r="I2596" t="s">
        <v>1870</v>
      </c>
      <c r="J2596" t="s">
        <v>1871</v>
      </c>
    </row>
    <row r="2597" spans="9:10" x14ac:dyDescent="0.25">
      <c r="I2597" t="s">
        <v>310</v>
      </c>
      <c r="J2597" t="s">
        <v>4129</v>
      </c>
    </row>
    <row r="2598" spans="9:10" x14ac:dyDescent="0.25">
      <c r="I2598" t="s">
        <v>304</v>
      </c>
      <c r="J2598" t="s">
        <v>4549</v>
      </c>
    </row>
    <row r="2599" spans="9:10" x14ac:dyDescent="0.25">
      <c r="I2599" t="s">
        <v>301</v>
      </c>
      <c r="J2599" t="s">
        <v>1765</v>
      </c>
    </row>
    <row r="2600" spans="9:10" x14ac:dyDescent="0.25">
      <c r="I2600" t="s">
        <v>301</v>
      </c>
      <c r="J2600" t="s">
        <v>3202</v>
      </c>
    </row>
    <row r="2601" spans="9:10" x14ac:dyDescent="0.25">
      <c r="I2601" t="s">
        <v>304</v>
      </c>
      <c r="J2601" t="s">
        <v>4573</v>
      </c>
    </row>
    <row r="2602" spans="9:10" x14ac:dyDescent="0.25">
      <c r="I2602" t="s">
        <v>301</v>
      </c>
      <c r="J2602" t="s">
        <v>2726</v>
      </c>
    </row>
    <row r="2603" spans="9:10" x14ac:dyDescent="0.25">
      <c r="I2603" t="s">
        <v>40</v>
      </c>
      <c r="J2603" t="s">
        <v>4814</v>
      </c>
    </row>
    <row r="2604" spans="9:10" x14ac:dyDescent="0.25">
      <c r="I2604" t="s">
        <v>1835</v>
      </c>
      <c r="J2604" t="s">
        <v>2749</v>
      </c>
    </row>
    <row r="2605" spans="9:10" x14ac:dyDescent="0.25">
      <c r="I2605" t="s">
        <v>2159</v>
      </c>
      <c r="J2605" t="s">
        <v>4853</v>
      </c>
    </row>
    <row r="2606" spans="9:10" x14ac:dyDescent="0.25">
      <c r="I2606" t="s">
        <v>330</v>
      </c>
      <c r="J2606" t="s">
        <v>3284</v>
      </c>
    </row>
    <row r="2607" spans="9:10" x14ac:dyDescent="0.25">
      <c r="I2607" t="s">
        <v>2415</v>
      </c>
      <c r="J2607" t="s">
        <v>2416</v>
      </c>
    </row>
    <row r="2608" spans="9:10" x14ac:dyDescent="0.25">
      <c r="I2608" t="s">
        <v>1925</v>
      </c>
      <c r="J2608" t="s">
        <v>3648</v>
      </c>
    </row>
    <row r="2609" spans="9:10" x14ac:dyDescent="0.25">
      <c r="I2609" t="s">
        <v>1925</v>
      </c>
      <c r="J2609" t="s">
        <v>2894</v>
      </c>
    </row>
    <row r="2610" spans="9:10" x14ac:dyDescent="0.25">
      <c r="I2610" t="s">
        <v>301</v>
      </c>
      <c r="J2610" t="s">
        <v>3183</v>
      </c>
    </row>
    <row r="2611" spans="9:10" x14ac:dyDescent="0.25">
      <c r="I2611" t="s">
        <v>43</v>
      </c>
      <c r="J2611" t="s">
        <v>3098</v>
      </c>
    </row>
    <row r="2612" spans="9:10" x14ac:dyDescent="0.25">
      <c r="I2612" t="s">
        <v>1925</v>
      </c>
      <c r="J2612" t="s">
        <v>2998</v>
      </c>
    </row>
    <row r="2613" spans="9:10" x14ac:dyDescent="0.25">
      <c r="I2613" t="s">
        <v>1925</v>
      </c>
      <c r="J2613" t="s">
        <v>4431</v>
      </c>
    </row>
    <row r="2614" spans="9:10" x14ac:dyDescent="0.25">
      <c r="I2614" t="s">
        <v>43</v>
      </c>
      <c r="J2614" t="s">
        <v>2569</v>
      </c>
    </row>
    <row r="2615" spans="9:10" x14ac:dyDescent="0.25">
      <c r="I2615" t="s">
        <v>40</v>
      </c>
      <c r="J2615" t="s">
        <v>2314</v>
      </c>
    </row>
    <row r="2616" spans="9:10" x14ac:dyDescent="0.25">
      <c r="I2616" t="s">
        <v>585</v>
      </c>
      <c r="J2616" t="s">
        <v>3975</v>
      </c>
    </row>
    <row r="2617" spans="9:10" x14ac:dyDescent="0.25">
      <c r="I2617" t="s">
        <v>291</v>
      </c>
      <c r="J2617" t="s">
        <v>4699</v>
      </c>
    </row>
    <row r="2618" spans="9:10" x14ac:dyDescent="0.25">
      <c r="I2618" t="s">
        <v>291</v>
      </c>
      <c r="J2618" t="s">
        <v>4519</v>
      </c>
    </row>
    <row r="2619" spans="9:10" x14ac:dyDescent="0.25">
      <c r="I2619" t="s">
        <v>41</v>
      </c>
      <c r="J2619" t="s">
        <v>1720</v>
      </c>
    </row>
    <row r="2620" spans="9:10" x14ac:dyDescent="0.25">
      <c r="I2620" t="s">
        <v>2715</v>
      </c>
      <c r="J2620" t="s">
        <v>2716</v>
      </c>
    </row>
    <row r="2621" spans="9:10" x14ac:dyDescent="0.25">
      <c r="I2621" t="s">
        <v>2285</v>
      </c>
      <c r="J2621" t="s">
        <v>7243</v>
      </c>
    </row>
    <row r="2622" spans="9:10" x14ac:dyDescent="0.25">
      <c r="I2622" t="s">
        <v>4115</v>
      </c>
      <c r="J2622" t="s">
        <v>4116</v>
      </c>
    </row>
    <row r="2623" spans="9:10" x14ac:dyDescent="0.25">
      <c r="I2623" t="s">
        <v>330</v>
      </c>
      <c r="J2623" t="s">
        <v>3007</v>
      </c>
    </row>
    <row r="2624" spans="9:10" x14ac:dyDescent="0.25">
      <c r="I2624" t="s">
        <v>353</v>
      </c>
      <c r="J2624" t="s">
        <v>3298</v>
      </c>
    </row>
    <row r="2625" spans="9:10" x14ac:dyDescent="0.25">
      <c r="I2625" t="s">
        <v>606</v>
      </c>
      <c r="J2625" t="s">
        <v>3832</v>
      </c>
    </row>
    <row r="2626" spans="9:10" x14ac:dyDescent="0.25">
      <c r="I2626" t="s">
        <v>40</v>
      </c>
      <c r="J2626" t="s">
        <v>4062</v>
      </c>
    </row>
    <row r="2627" spans="9:10" x14ac:dyDescent="0.25">
      <c r="I2627" t="s">
        <v>40</v>
      </c>
      <c r="J2627" t="s">
        <v>1793</v>
      </c>
    </row>
    <row r="2628" spans="9:10" x14ac:dyDescent="0.25">
      <c r="I2628" t="s">
        <v>606</v>
      </c>
      <c r="J2628" t="s">
        <v>2217</v>
      </c>
    </row>
    <row r="2629" spans="9:10" x14ac:dyDescent="0.25">
      <c r="I2629" t="s">
        <v>46</v>
      </c>
      <c r="J2629" t="s">
        <v>3092</v>
      </c>
    </row>
    <row r="2630" spans="9:10" x14ac:dyDescent="0.25">
      <c r="I2630" t="s">
        <v>43</v>
      </c>
      <c r="J2630" t="s">
        <v>4320</v>
      </c>
    </row>
    <row r="2631" spans="9:10" x14ac:dyDescent="0.25">
      <c r="I2631" t="s">
        <v>3090</v>
      </c>
      <c r="J2631" t="s">
        <v>3091</v>
      </c>
    </row>
    <row r="2632" spans="9:10" x14ac:dyDescent="0.25">
      <c r="I2632" t="s">
        <v>43</v>
      </c>
      <c r="J2632" t="s">
        <v>3072</v>
      </c>
    </row>
    <row r="2633" spans="9:10" x14ac:dyDescent="0.25">
      <c r="I2633" t="s">
        <v>43</v>
      </c>
      <c r="J2633" t="s">
        <v>4646</v>
      </c>
    </row>
    <row r="2634" spans="9:10" x14ac:dyDescent="0.25">
      <c r="I2634" t="s">
        <v>43</v>
      </c>
      <c r="J2634" t="s">
        <v>3125</v>
      </c>
    </row>
    <row r="2635" spans="9:10" x14ac:dyDescent="0.25">
      <c r="I2635" t="s">
        <v>606</v>
      </c>
      <c r="J2635" t="s">
        <v>2439</v>
      </c>
    </row>
    <row r="2636" spans="9:10" x14ac:dyDescent="0.25">
      <c r="I2636" t="s">
        <v>43</v>
      </c>
      <c r="J2636" t="s">
        <v>1761</v>
      </c>
    </row>
    <row r="2637" spans="9:10" x14ac:dyDescent="0.25">
      <c r="I2637" t="s">
        <v>330</v>
      </c>
      <c r="J2637" t="s">
        <v>3881</v>
      </c>
    </row>
    <row r="2638" spans="9:10" x14ac:dyDescent="0.25">
      <c r="I2638" t="s">
        <v>606</v>
      </c>
      <c r="J2638" t="s">
        <v>2602</v>
      </c>
    </row>
    <row r="2639" spans="9:10" x14ac:dyDescent="0.25">
      <c r="I2639" t="s">
        <v>330</v>
      </c>
      <c r="J2639" t="s">
        <v>2065</v>
      </c>
    </row>
    <row r="2640" spans="9:10" x14ac:dyDescent="0.25">
      <c r="I2640" t="s">
        <v>293</v>
      </c>
      <c r="J2640" t="s">
        <v>2688</v>
      </c>
    </row>
    <row r="2641" spans="9:10" x14ac:dyDescent="0.25">
      <c r="I2641" t="s">
        <v>606</v>
      </c>
      <c r="J2641" t="s">
        <v>4059</v>
      </c>
    </row>
    <row r="2642" spans="9:10" x14ac:dyDescent="0.25">
      <c r="I2642" t="s">
        <v>328</v>
      </c>
      <c r="J2642" t="s">
        <v>4605</v>
      </c>
    </row>
    <row r="2643" spans="9:10" x14ac:dyDescent="0.25">
      <c r="I2643" t="s">
        <v>267</v>
      </c>
      <c r="J2643" t="s">
        <v>4486</v>
      </c>
    </row>
    <row r="2644" spans="9:10" x14ac:dyDescent="0.25">
      <c r="I2644" t="s">
        <v>268</v>
      </c>
      <c r="J2644" t="s">
        <v>4213</v>
      </c>
    </row>
    <row r="2645" spans="9:10" x14ac:dyDescent="0.25">
      <c r="I2645" t="s">
        <v>2404</v>
      </c>
      <c r="J2645" t="s">
        <v>2974</v>
      </c>
    </row>
    <row r="2646" spans="9:10" x14ac:dyDescent="0.25">
      <c r="I2646" t="s">
        <v>268</v>
      </c>
      <c r="J2646" t="s">
        <v>7287</v>
      </c>
    </row>
    <row r="2647" spans="9:10" x14ac:dyDescent="0.25">
      <c r="I2647" t="s">
        <v>328</v>
      </c>
      <c r="J2647" t="s">
        <v>3711</v>
      </c>
    </row>
    <row r="2648" spans="9:10" x14ac:dyDescent="0.25">
      <c r="I2648" t="s">
        <v>328</v>
      </c>
      <c r="J2648" t="s">
        <v>4101</v>
      </c>
    </row>
    <row r="2649" spans="9:10" x14ac:dyDescent="0.25">
      <c r="I2649" t="s">
        <v>1866</v>
      </c>
      <c r="J2649" t="s">
        <v>3630</v>
      </c>
    </row>
    <row r="2650" spans="9:10" x14ac:dyDescent="0.25">
      <c r="I2650" t="s">
        <v>1870</v>
      </c>
      <c r="J2650" t="s">
        <v>2107</v>
      </c>
    </row>
    <row r="2651" spans="9:10" x14ac:dyDescent="0.25">
      <c r="I2651" t="s">
        <v>267</v>
      </c>
      <c r="J2651" t="s">
        <v>4236</v>
      </c>
    </row>
    <row r="2652" spans="9:10" x14ac:dyDescent="0.25">
      <c r="I2652" t="s">
        <v>270</v>
      </c>
      <c r="J2652" t="s">
        <v>3737</v>
      </c>
    </row>
    <row r="2653" spans="9:10" x14ac:dyDescent="0.25">
      <c r="I2653" t="s">
        <v>330</v>
      </c>
      <c r="J2653" t="s">
        <v>3657</v>
      </c>
    </row>
    <row r="2654" spans="9:10" x14ac:dyDescent="0.25">
      <c r="I2654" t="s">
        <v>330</v>
      </c>
      <c r="J2654" t="s">
        <v>4027</v>
      </c>
    </row>
    <row r="2655" spans="9:10" x14ac:dyDescent="0.25">
      <c r="I2655" t="s">
        <v>268</v>
      </c>
      <c r="J2655" t="s">
        <v>4512</v>
      </c>
    </row>
    <row r="2656" spans="9:10" x14ac:dyDescent="0.25">
      <c r="I2656" t="s">
        <v>50</v>
      </c>
      <c r="J2656" t="s">
        <v>4137</v>
      </c>
    </row>
    <row r="2657" spans="9:10" x14ac:dyDescent="0.25">
      <c r="I2657" t="s">
        <v>3350</v>
      </c>
      <c r="J2657" t="s">
        <v>3351</v>
      </c>
    </row>
    <row r="2658" spans="9:10" x14ac:dyDescent="0.25">
      <c r="I2658" t="s">
        <v>267</v>
      </c>
      <c r="J2658" t="s">
        <v>2731</v>
      </c>
    </row>
    <row r="2659" spans="9:10" x14ac:dyDescent="0.25">
      <c r="I2659" t="s">
        <v>603</v>
      </c>
      <c r="J2659" t="s">
        <v>2851</v>
      </c>
    </row>
    <row r="2660" spans="9:10" x14ac:dyDescent="0.25">
      <c r="I2660" t="s">
        <v>330</v>
      </c>
      <c r="J2660" t="s">
        <v>4204</v>
      </c>
    </row>
    <row r="2661" spans="9:10" x14ac:dyDescent="0.25">
      <c r="I2661" t="s">
        <v>1875</v>
      </c>
      <c r="J2661" t="s">
        <v>1876</v>
      </c>
    </row>
    <row r="2662" spans="9:10" x14ac:dyDescent="0.25">
      <c r="I2662" t="s">
        <v>3069</v>
      </c>
      <c r="J2662" t="s">
        <v>3070</v>
      </c>
    </row>
    <row r="2663" spans="9:10" x14ac:dyDescent="0.25">
      <c r="I2663" t="s">
        <v>424</v>
      </c>
      <c r="J2663" t="s">
        <v>3362</v>
      </c>
    </row>
    <row r="2664" spans="9:10" x14ac:dyDescent="0.25">
      <c r="I2664" t="s">
        <v>268</v>
      </c>
      <c r="J2664" t="s">
        <v>1985</v>
      </c>
    </row>
    <row r="2665" spans="9:10" x14ac:dyDescent="0.25">
      <c r="I2665" t="s">
        <v>4180</v>
      </c>
      <c r="J2665" t="s">
        <v>4181</v>
      </c>
    </row>
    <row r="2666" spans="9:10" x14ac:dyDescent="0.25">
      <c r="I2666" t="s">
        <v>442</v>
      </c>
      <c r="J2666" t="s">
        <v>2911</v>
      </c>
    </row>
    <row r="2667" spans="9:10" x14ac:dyDescent="0.25">
      <c r="I2667" t="s">
        <v>267</v>
      </c>
      <c r="J2667" t="s">
        <v>4290</v>
      </c>
    </row>
    <row r="2668" spans="9:10" x14ac:dyDescent="0.25">
      <c r="I2668" t="s">
        <v>267</v>
      </c>
      <c r="J2668" t="s">
        <v>2613</v>
      </c>
    </row>
    <row r="2669" spans="9:10" x14ac:dyDescent="0.25">
      <c r="I2669" t="s">
        <v>268</v>
      </c>
      <c r="J2669" t="s">
        <v>2306</v>
      </c>
    </row>
    <row r="2670" spans="9:10" x14ac:dyDescent="0.25">
      <c r="I2670" t="s">
        <v>268</v>
      </c>
      <c r="J2670" t="s">
        <v>2275</v>
      </c>
    </row>
    <row r="2671" spans="9:10" x14ac:dyDescent="0.25">
      <c r="I2671" t="s">
        <v>97</v>
      </c>
      <c r="J2671" t="s">
        <v>1868</v>
      </c>
    </row>
    <row r="2672" spans="9:10" x14ac:dyDescent="0.25">
      <c r="I2672" t="s">
        <v>267</v>
      </c>
      <c r="J2672" t="s">
        <v>7310</v>
      </c>
    </row>
    <row r="2673" spans="9:10" x14ac:dyDescent="0.25">
      <c r="I2673" t="s">
        <v>328</v>
      </c>
      <c r="J2673" t="s">
        <v>3016</v>
      </c>
    </row>
    <row r="2674" spans="9:10" x14ac:dyDescent="0.25">
      <c r="I2674" t="s">
        <v>267</v>
      </c>
      <c r="J2674" t="s">
        <v>2193</v>
      </c>
    </row>
    <row r="2675" spans="9:10" x14ac:dyDescent="0.25">
      <c r="I2675" t="s">
        <v>4839</v>
      </c>
      <c r="J2675" t="s">
        <v>4840</v>
      </c>
    </row>
    <row r="2676" spans="9:10" x14ac:dyDescent="0.25">
      <c r="I2676" t="s">
        <v>430</v>
      </c>
      <c r="J2676" t="s">
        <v>4624</v>
      </c>
    </row>
    <row r="2677" spans="9:10" x14ac:dyDescent="0.25">
      <c r="I2677" t="s">
        <v>130</v>
      </c>
      <c r="J2677" t="s">
        <v>1731</v>
      </c>
    </row>
    <row r="2678" spans="9:10" x14ac:dyDescent="0.25">
      <c r="I2678" t="s">
        <v>97</v>
      </c>
      <c r="J2678" t="s">
        <v>2628</v>
      </c>
    </row>
    <row r="2679" spans="9:10" x14ac:dyDescent="0.25">
      <c r="I2679" t="s">
        <v>3504</v>
      </c>
      <c r="J2679" t="s">
        <v>3505</v>
      </c>
    </row>
    <row r="2680" spans="9:10" x14ac:dyDescent="0.25">
      <c r="I2680" t="s">
        <v>335</v>
      </c>
      <c r="J2680" t="s">
        <v>4583</v>
      </c>
    </row>
    <row r="2681" spans="9:10" x14ac:dyDescent="0.25">
      <c r="I2681" t="s">
        <v>330</v>
      </c>
      <c r="J2681" t="s">
        <v>3313</v>
      </c>
    </row>
    <row r="2682" spans="9:10" x14ac:dyDescent="0.25">
      <c r="I2682" t="s">
        <v>1809</v>
      </c>
      <c r="J2682" t="s">
        <v>1810</v>
      </c>
    </row>
    <row r="2683" spans="9:10" x14ac:dyDescent="0.25">
      <c r="I2683" t="s">
        <v>330</v>
      </c>
      <c r="J2683" t="s">
        <v>3967</v>
      </c>
    </row>
    <row r="2684" spans="9:10" x14ac:dyDescent="0.25">
      <c r="I2684" t="s">
        <v>2394</v>
      </c>
      <c r="J2684" t="s">
        <v>3019</v>
      </c>
    </row>
    <row r="2685" spans="9:10" x14ac:dyDescent="0.25">
      <c r="I2685" t="s">
        <v>606</v>
      </c>
      <c r="J2685" t="s">
        <v>2315</v>
      </c>
    </row>
    <row r="2686" spans="9:10" x14ac:dyDescent="0.25">
      <c r="I2686" t="s">
        <v>2113</v>
      </c>
      <c r="J2686" t="s">
        <v>4099</v>
      </c>
    </row>
    <row r="2687" spans="9:10" x14ac:dyDescent="0.25">
      <c r="I2687" t="s">
        <v>7311</v>
      </c>
      <c r="J2687" t="s">
        <v>3743</v>
      </c>
    </row>
    <row r="2688" spans="9:10" x14ac:dyDescent="0.25">
      <c r="I2688" t="s">
        <v>2235</v>
      </c>
      <c r="J2688" t="s">
        <v>2236</v>
      </c>
    </row>
    <row r="2689" spans="9:10" x14ac:dyDescent="0.25">
      <c r="I2689" t="s">
        <v>2858</v>
      </c>
      <c r="J2689" t="s">
        <v>2859</v>
      </c>
    </row>
    <row r="2690" spans="9:10" x14ac:dyDescent="0.25">
      <c r="I2690" t="s">
        <v>268</v>
      </c>
      <c r="J2690" t="s">
        <v>3610</v>
      </c>
    </row>
    <row r="2691" spans="9:10" x14ac:dyDescent="0.25">
      <c r="I2691" t="s">
        <v>7311</v>
      </c>
      <c r="J2691" t="s">
        <v>1730</v>
      </c>
    </row>
    <row r="2692" spans="9:10" x14ac:dyDescent="0.25">
      <c r="I2692" t="s">
        <v>268</v>
      </c>
      <c r="J2692" t="s">
        <v>3919</v>
      </c>
    </row>
    <row r="2693" spans="9:10" x14ac:dyDescent="0.25">
      <c r="I2693" t="s">
        <v>570</v>
      </c>
      <c r="J2693" t="s">
        <v>2864</v>
      </c>
    </row>
    <row r="2694" spans="9:10" x14ac:dyDescent="0.25">
      <c r="I2694" t="s">
        <v>4559</v>
      </c>
      <c r="J2694" t="s">
        <v>4560</v>
      </c>
    </row>
    <row r="2695" spans="9:10" x14ac:dyDescent="0.25">
      <c r="I2695" t="s">
        <v>267</v>
      </c>
      <c r="J2695" t="s">
        <v>1857</v>
      </c>
    </row>
    <row r="2696" spans="9:10" x14ac:dyDescent="0.25">
      <c r="I2696" t="s">
        <v>330</v>
      </c>
      <c r="J2696" t="s">
        <v>3476</v>
      </c>
    </row>
    <row r="2697" spans="9:10" x14ac:dyDescent="0.25">
      <c r="I2697" t="s">
        <v>267</v>
      </c>
      <c r="J2697" t="s">
        <v>2621</v>
      </c>
    </row>
    <row r="2698" spans="9:10" x14ac:dyDescent="0.25">
      <c r="I2698" t="s">
        <v>416</v>
      </c>
      <c r="J2698" t="s">
        <v>4368</v>
      </c>
    </row>
    <row r="2699" spans="9:10" x14ac:dyDescent="0.25">
      <c r="I2699" t="s">
        <v>2946</v>
      </c>
      <c r="J2699" t="s">
        <v>2947</v>
      </c>
    </row>
    <row r="2700" spans="9:10" x14ac:dyDescent="0.25">
      <c r="I2700" t="s">
        <v>328</v>
      </c>
      <c r="J2700" t="s">
        <v>3854</v>
      </c>
    </row>
    <row r="2701" spans="9:10" x14ac:dyDescent="0.25">
      <c r="I2701" t="s">
        <v>7309</v>
      </c>
      <c r="J2701" t="s">
        <v>2114</v>
      </c>
    </row>
    <row r="2702" spans="9:10" x14ac:dyDescent="0.25">
      <c r="I2702" t="s">
        <v>2189</v>
      </c>
      <c r="J2702" t="s">
        <v>2114</v>
      </c>
    </row>
    <row r="2703" spans="9:10" x14ac:dyDescent="0.25">
      <c r="I2703" t="s">
        <v>11</v>
      </c>
      <c r="J2703" t="s">
        <v>1787</v>
      </c>
    </row>
    <row r="2704" spans="9:10" x14ac:dyDescent="0.25">
      <c r="I2704" t="s">
        <v>3328</v>
      </c>
      <c r="J2704" t="s">
        <v>3329</v>
      </c>
    </row>
    <row r="2705" spans="9:10" x14ac:dyDescent="0.25">
      <c r="I2705" t="s">
        <v>3191</v>
      </c>
      <c r="J2705" t="s">
        <v>3192</v>
      </c>
    </row>
    <row r="2706" spans="9:10" x14ac:dyDescent="0.25">
      <c r="I2706" t="s">
        <v>268</v>
      </c>
      <c r="J2706" t="s">
        <v>3056</v>
      </c>
    </row>
    <row r="2707" spans="9:10" x14ac:dyDescent="0.25">
      <c r="I2707" t="s">
        <v>2246</v>
      </c>
      <c r="J2707" t="s">
        <v>2247</v>
      </c>
    </row>
    <row r="2708" spans="9:10" x14ac:dyDescent="0.25">
      <c r="I2708" t="s">
        <v>1703</v>
      </c>
      <c r="J2708" t="s">
        <v>4590</v>
      </c>
    </row>
    <row r="2709" spans="9:10" x14ac:dyDescent="0.25">
      <c r="I2709" t="s">
        <v>268</v>
      </c>
      <c r="J2709" t="s">
        <v>4240</v>
      </c>
    </row>
    <row r="2710" spans="9:10" x14ac:dyDescent="0.25">
      <c r="I2710" t="s">
        <v>268</v>
      </c>
      <c r="J2710" t="s">
        <v>3959</v>
      </c>
    </row>
    <row r="2711" spans="9:10" x14ac:dyDescent="0.25">
      <c r="I2711" t="s">
        <v>291</v>
      </c>
      <c r="J2711" t="s">
        <v>2721</v>
      </c>
    </row>
    <row r="2712" spans="9:10" x14ac:dyDescent="0.25">
      <c r="I2712" t="s">
        <v>330</v>
      </c>
      <c r="J2712" t="s">
        <v>2986</v>
      </c>
    </row>
    <row r="2713" spans="9:10" x14ac:dyDescent="0.25">
      <c r="I2713" t="s">
        <v>4018</v>
      </c>
      <c r="J2713" t="s">
        <v>4019</v>
      </c>
    </row>
    <row r="2714" spans="9:10" x14ac:dyDescent="0.25">
      <c r="I2714" t="s">
        <v>1806</v>
      </c>
      <c r="J2714" t="s">
        <v>1807</v>
      </c>
    </row>
    <row r="2715" spans="9:10" x14ac:dyDescent="0.25">
      <c r="I2715" t="s">
        <v>427</v>
      </c>
      <c r="J2715" t="s">
        <v>2364</v>
      </c>
    </row>
    <row r="2716" spans="9:10" x14ac:dyDescent="0.25">
      <c r="I2716" t="s">
        <v>603</v>
      </c>
      <c r="J2716" t="s">
        <v>4835</v>
      </c>
    </row>
    <row r="2717" spans="9:10" x14ac:dyDescent="0.25">
      <c r="I2717" t="s">
        <v>293</v>
      </c>
      <c r="J2717" t="s">
        <v>2714</v>
      </c>
    </row>
    <row r="2718" spans="9:10" x14ac:dyDescent="0.25">
      <c r="I2718" t="s">
        <v>1755</v>
      </c>
      <c r="J2718" t="s">
        <v>3584</v>
      </c>
    </row>
    <row r="2719" spans="9:10" x14ac:dyDescent="0.25">
      <c r="I2719" t="s">
        <v>267</v>
      </c>
      <c r="J2719" t="s">
        <v>1695</v>
      </c>
    </row>
    <row r="2720" spans="9:10" x14ac:dyDescent="0.25">
      <c r="I2720" t="s">
        <v>291</v>
      </c>
      <c r="J2720" t="s">
        <v>1834</v>
      </c>
    </row>
    <row r="2721" spans="9:10" x14ac:dyDescent="0.25">
      <c r="I2721" t="s">
        <v>335</v>
      </c>
      <c r="J2721" t="s">
        <v>4014</v>
      </c>
    </row>
    <row r="2722" spans="9:10" x14ac:dyDescent="0.25">
      <c r="I2722" t="s">
        <v>4524</v>
      </c>
      <c r="J2722" t="s">
        <v>4525</v>
      </c>
    </row>
    <row r="2723" spans="9:10" x14ac:dyDescent="0.25">
      <c r="I2723" t="s">
        <v>268</v>
      </c>
      <c r="J2723" t="s">
        <v>1672</v>
      </c>
    </row>
    <row r="2724" spans="9:10" x14ac:dyDescent="0.25">
      <c r="I2724" t="s">
        <v>335</v>
      </c>
      <c r="J2724" t="s">
        <v>1976</v>
      </c>
    </row>
    <row r="2725" spans="9:10" x14ac:dyDescent="0.25">
      <c r="I2725" t="s">
        <v>603</v>
      </c>
      <c r="J2725" t="s">
        <v>3992</v>
      </c>
    </row>
    <row r="2726" spans="9:10" x14ac:dyDescent="0.25">
      <c r="I2726" t="s">
        <v>293</v>
      </c>
      <c r="J2726" t="s">
        <v>2748</v>
      </c>
    </row>
    <row r="2727" spans="9:10" x14ac:dyDescent="0.25">
      <c r="I2727" t="s">
        <v>3699</v>
      </c>
      <c r="J2727" t="s">
        <v>3700</v>
      </c>
    </row>
    <row r="2728" spans="9:10" x14ac:dyDescent="0.25">
      <c r="I2728" t="s">
        <v>1904</v>
      </c>
      <c r="J2728" t="s">
        <v>1905</v>
      </c>
    </row>
    <row r="2729" spans="9:10" x14ac:dyDescent="0.25">
      <c r="I2729" t="s">
        <v>3465</v>
      </c>
      <c r="J2729" t="s">
        <v>3466</v>
      </c>
    </row>
    <row r="2730" spans="9:10" x14ac:dyDescent="0.25">
      <c r="I2730" t="s">
        <v>2346</v>
      </c>
      <c r="J2730" t="s">
        <v>4321</v>
      </c>
    </row>
    <row r="2731" spans="9:10" x14ac:dyDescent="0.25">
      <c r="I2731" t="s">
        <v>293</v>
      </c>
      <c r="J2731" t="s">
        <v>3454</v>
      </c>
    </row>
    <row r="2732" spans="9:10" x14ac:dyDescent="0.25">
      <c r="I2732" t="s">
        <v>3620</v>
      </c>
      <c r="J2732" t="s">
        <v>3621</v>
      </c>
    </row>
    <row r="2733" spans="9:10" x14ac:dyDescent="0.25">
      <c r="I2733" t="s">
        <v>1703</v>
      </c>
      <c r="J2733" t="s">
        <v>1704</v>
      </c>
    </row>
    <row r="2734" spans="9:10" x14ac:dyDescent="0.25">
      <c r="I2734" t="s">
        <v>1849</v>
      </c>
      <c r="J2734" t="s">
        <v>4203</v>
      </c>
    </row>
    <row r="2735" spans="9:10" x14ac:dyDescent="0.25">
      <c r="I2735" t="s">
        <v>442</v>
      </c>
      <c r="J2735" t="s">
        <v>4806</v>
      </c>
    </row>
    <row r="2736" spans="9:10" x14ac:dyDescent="0.25">
      <c r="I2736" t="s">
        <v>416</v>
      </c>
      <c r="J2736" t="s">
        <v>2478</v>
      </c>
    </row>
    <row r="2737" spans="9:10" x14ac:dyDescent="0.25">
      <c r="I2737" t="s">
        <v>2442</v>
      </c>
      <c r="J2737" t="s">
        <v>2443</v>
      </c>
    </row>
    <row r="2738" spans="9:10" x14ac:dyDescent="0.25">
      <c r="I2738" t="s">
        <v>293</v>
      </c>
      <c r="J2738" t="s">
        <v>3473</v>
      </c>
    </row>
    <row r="2739" spans="9:10" x14ac:dyDescent="0.25">
      <c r="I2739" t="s">
        <v>293</v>
      </c>
      <c r="J2739" t="s">
        <v>4157</v>
      </c>
    </row>
    <row r="2740" spans="9:10" x14ac:dyDescent="0.25">
      <c r="I2740" t="s">
        <v>2133</v>
      </c>
      <c r="J2740" t="s">
        <v>2134</v>
      </c>
    </row>
    <row r="2741" spans="9:10" x14ac:dyDescent="0.25">
      <c r="I2741" t="s">
        <v>301</v>
      </c>
      <c r="J2741" t="s">
        <v>4199</v>
      </c>
    </row>
    <row r="2742" spans="9:10" x14ac:dyDescent="0.25">
      <c r="I2742" t="s">
        <v>442</v>
      </c>
      <c r="J2742" t="s">
        <v>1684</v>
      </c>
    </row>
    <row r="2743" spans="9:10" x14ac:dyDescent="0.25">
      <c r="I2743" t="s">
        <v>4535</v>
      </c>
      <c r="J2743" t="s">
        <v>4536</v>
      </c>
    </row>
    <row r="2744" spans="9:10" x14ac:dyDescent="0.25">
      <c r="I2744" t="s">
        <v>4749</v>
      </c>
      <c r="J2744" t="s">
        <v>4750</v>
      </c>
    </row>
    <row r="2745" spans="9:10" x14ac:dyDescent="0.25">
      <c r="I2745" t="s">
        <v>268</v>
      </c>
      <c r="J2745" t="s">
        <v>3766</v>
      </c>
    </row>
    <row r="2746" spans="9:10" x14ac:dyDescent="0.25">
      <c r="I2746" t="s">
        <v>606</v>
      </c>
      <c r="J2746" t="s">
        <v>4521</v>
      </c>
    </row>
  </sheetData>
  <conditionalFormatting sqref="J7:J2746">
    <cfRule type="expression" dxfId="2" priority="13">
      <formula>J7=J8</formula>
    </cfRule>
  </conditionalFormatting>
  <conditionalFormatting sqref="G7:G841">
    <cfRule type="expression" dxfId="1" priority="14">
      <formula>G7=G8</formula>
    </cfRule>
  </conditionalFormatting>
  <conditionalFormatting sqref="M7:M2074">
    <cfRule type="expression" dxfId="0" priority="15">
      <formula>M7=M8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218</v>
      </c>
      <c r="R3" t="s">
        <v>210</v>
      </c>
      <c r="S3" t="s">
        <v>211</v>
      </c>
    </row>
    <row r="4" spans="3:20" x14ac:dyDescent="0.25">
      <c r="M4" s="66" t="s">
        <v>197</v>
      </c>
      <c r="N4" s="67" t="s">
        <v>195</v>
      </c>
      <c r="O4" s="67" t="s">
        <v>196</v>
      </c>
      <c r="P4" s="68" t="s">
        <v>199</v>
      </c>
      <c r="R4" s="35" t="s">
        <v>205</v>
      </c>
      <c r="S4" s="17" t="s">
        <v>208</v>
      </c>
      <c r="T4" s="17" t="s">
        <v>207</v>
      </c>
    </row>
    <row r="5" spans="3:20" x14ac:dyDescent="0.25">
      <c r="C5" s="42" t="s">
        <v>217</v>
      </c>
      <c r="D5" s="70">
        <v>20</v>
      </c>
      <c r="M5" s="46" t="s">
        <v>200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201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202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203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204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206</v>
      </c>
      <c r="I12" s="67" t="s">
        <v>195</v>
      </c>
      <c r="J12" s="68" t="s">
        <v>196</v>
      </c>
      <c r="K12" s="68" t="s">
        <v>209</v>
      </c>
      <c r="Q12" s="42" t="s">
        <v>212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70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213</v>
      </c>
    </row>
    <row r="14" spans="3:20" x14ac:dyDescent="0.25">
      <c r="H14" s="46" t="s">
        <v>70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71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71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124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78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214</v>
      </c>
    </row>
    <row r="19" spans="8:12" x14ac:dyDescent="0.25">
      <c r="H19" s="49" t="s">
        <v>78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83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83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84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84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76</v>
      </c>
      <c r="I24" s="53">
        <v>60</v>
      </c>
      <c r="J24" s="54">
        <f t="shared" si="0"/>
        <v>20</v>
      </c>
      <c r="K24" s="54">
        <f>$I$41/$I$24</f>
        <v>1.5</v>
      </c>
      <c r="L24" t="s">
        <v>215</v>
      </c>
    </row>
    <row r="25" spans="8:12" x14ac:dyDescent="0.25">
      <c r="H25" s="52" t="s">
        <v>89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90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90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90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80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80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80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81</v>
      </c>
      <c r="I32" s="56">
        <v>70</v>
      </c>
      <c r="J32" s="57">
        <f>$D$5</f>
        <v>20</v>
      </c>
      <c r="K32" s="57">
        <f>$I$41/$I$32</f>
        <v>1.2857142857142858</v>
      </c>
      <c r="L32" t="s">
        <v>216</v>
      </c>
    </row>
    <row r="33" spans="8:11" x14ac:dyDescent="0.25">
      <c r="H33" s="55" t="s">
        <v>117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116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115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114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113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74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91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79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107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123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198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92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103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104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105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106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82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122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121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AD270"/>
  <sheetViews>
    <sheetView tabSelected="1" topLeftCell="A79" workbookViewId="0">
      <selection activeCell="Q109" sqref="Q109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  <col min="16" max="16" width="12.42578125" customWidth="1"/>
  </cols>
  <sheetData>
    <row r="1" spans="2:11" ht="15.75" thickBot="1" x14ac:dyDescent="0.3"/>
    <row r="2" spans="2:11" ht="16.5" thickTop="1" thickBot="1" x14ac:dyDescent="0.3">
      <c r="C2" s="33" t="s">
        <v>161</v>
      </c>
      <c r="K2" s="33" t="s">
        <v>159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152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153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154</v>
      </c>
      <c r="C14" s="43">
        <v>0</v>
      </c>
      <c r="E14" t="s">
        <v>145</v>
      </c>
      <c r="F14" s="43">
        <v>425</v>
      </c>
      <c r="I14" s="28"/>
    </row>
    <row r="15" spans="2:11" x14ac:dyDescent="0.25">
      <c r="B15" t="s">
        <v>145</v>
      </c>
      <c r="C15" s="45">
        <v>95</v>
      </c>
      <c r="E15" t="s">
        <v>185</v>
      </c>
      <c r="F15" s="44">
        <v>0.05</v>
      </c>
      <c r="I15" s="28"/>
    </row>
    <row r="16" spans="2:11" x14ac:dyDescent="0.25">
      <c r="B16" t="s">
        <v>146</v>
      </c>
      <c r="C16" s="45">
        <v>1.05</v>
      </c>
      <c r="E16" t="s">
        <v>186</v>
      </c>
      <c r="F16">
        <f>ROUND(F14*F15,2)</f>
        <v>21.25</v>
      </c>
      <c r="I16" s="28"/>
    </row>
    <row r="17" spans="2:19" x14ac:dyDescent="0.25">
      <c r="B17" t="s">
        <v>147</v>
      </c>
      <c r="C17" s="45">
        <v>7.4999999999999997E-3</v>
      </c>
      <c r="I17" s="28"/>
    </row>
    <row r="18" spans="2:19" x14ac:dyDescent="0.25">
      <c r="B18" t="s">
        <v>155</v>
      </c>
      <c r="C18" s="45">
        <v>30</v>
      </c>
      <c r="E18" t="s">
        <v>187</v>
      </c>
      <c r="F18" s="43">
        <v>10</v>
      </c>
      <c r="I18" s="28"/>
    </row>
    <row r="19" spans="2:19" x14ac:dyDescent="0.25">
      <c r="B19" t="s">
        <v>156</v>
      </c>
      <c r="C19" s="44">
        <v>0.5</v>
      </c>
      <c r="E19" t="s">
        <v>188</v>
      </c>
      <c r="F19" s="44">
        <v>0.4</v>
      </c>
      <c r="I19" s="28"/>
    </row>
    <row r="20" spans="2:19" x14ac:dyDescent="0.25">
      <c r="E20" t="s">
        <v>189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157</v>
      </c>
      <c r="E22" s="1" t="s">
        <v>131</v>
      </c>
      <c r="G22" s="20" t="s">
        <v>145</v>
      </c>
      <c r="I22" s="28"/>
    </row>
    <row r="23" spans="2:19" x14ac:dyDescent="0.25">
      <c r="B23" t="s">
        <v>149</v>
      </c>
      <c r="C23">
        <f>C14</f>
        <v>0</v>
      </c>
      <c r="E23">
        <f>C17*C23</f>
        <v>0</v>
      </c>
      <c r="G23">
        <f>C15</f>
        <v>95</v>
      </c>
      <c r="I23" s="28"/>
    </row>
    <row r="24" spans="2:19" x14ac:dyDescent="0.25">
      <c r="B24" s="1" t="s">
        <v>148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19" x14ac:dyDescent="0.25">
      <c r="B25" s="1" t="s">
        <v>150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19" x14ac:dyDescent="0.25">
      <c r="B26" s="1" t="s">
        <v>151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19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19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19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19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19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142</v>
      </c>
      <c r="M31" s="2" t="s">
        <v>143</v>
      </c>
      <c r="N31" t="s">
        <v>158</v>
      </c>
      <c r="O31" t="s">
        <v>165</v>
      </c>
      <c r="P31" t="s">
        <v>166</v>
      </c>
      <c r="Q31" t="s">
        <v>160</v>
      </c>
      <c r="S31" s="1" t="s">
        <v>169</v>
      </c>
    </row>
    <row r="32" spans="2:19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132</v>
      </c>
      <c r="L32" s="10">
        <f>DATA_DRAGONS_CONTENT!H5</f>
        <v>75</v>
      </c>
      <c r="M32" s="10">
        <f>DATA_DRAGONS_CONTENT!I5</f>
        <v>105</v>
      </c>
      <c r="N32">
        <f>M32-L32</f>
        <v>30</v>
      </c>
      <c r="O32">
        <v>8</v>
      </c>
      <c r="P32">
        <f>N32/O32</f>
        <v>3.75</v>
      </c>
      <c r="Q32">
        <f>(L32+M32)/2</f>
        <v>90</v>
      </c>
      <c r="S32" s="35">
        <v>0</v>
      </c>
    </row>
    <row r="33" spans="3:19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133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135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134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>
        <v>10</v>
      </c>
      <c r="P35">
        <f t="shared" si="4"/>
        <v>5</v>
      </c>
      <c r="Q35">
        <f t="shared" si="5"/>
        <v>215</v>
      </c>
      <c r="S35" s="36">
        <f t="shared" si="6"/>
        <v>-10</v>
      </c>
    </row>
    <row r="36" spans="3:19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137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-30</v>
      </c>
    </row>
    <row r="37" spans="3:19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136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138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140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139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>L40-M39</f>
        <v>-25</v>
      </c>
    </row>
    <row r="41" spans="3:19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4" t="s">
        <v>141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</row>
    <row r="43" spans="3:19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19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162</v>
      </c>
    </row>
    <row r="46" spans="3:19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19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  <c r="P47" s="19"/>
    </row>
    <row r="48" spans="3:19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4"/>
    </row>
    <row r="49" spans="3:26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L49" s="2" t="s">
        <v>168</v>
      </c>
      <c r="N49" s="1" t="s">
        <v>169</v>
      </c>
    </row>
    <row r="50" spans="3:26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3" t="s">
        <v>132</v>
      </c>
      <c r="L50" s="10">
        <f>ROUND((DATA_DRAGONS_CONTENT!J5/DATA_DRAGONS_CONTENT!L5)/DATA_DRAGONS_CONTENT!K5,1)</f>
        <v>9.1999999999999993</v>
      </c>
      <c r="N50" s="35">
        <v>0</v>
      </c>
    </row>
    <row r="51" spans="3:26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5" t="s">
        <v>133</v>
      </c>
      <c r="L51" s="11">
        <f>ROUND((DATA_DRAGONS_CONTENT!J6/DATA_DRAGONS_CONTENT!L6)/DATA_DRAGONS_CONTENT!K6,1)</f>
        <v>10.5</v>
      </c>
      <c r="N51" s="36">
        <f>L51-L50</f>
        <v>1.3000000000000007</v>
      </c>
    </row>
    <row r="52" spans="3:26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6" t="s">
        <v>135</v>
      </c>
      <c r="L52" s="12">
        <f>ROUND((DATA_DRAGONS_CONTENT!J7/DATA_DRAGONS_CONTENT!L7)/DATA_DRAGONS_CONTENT!K7,1)</f>
        <v>11.5</v>
      </c>
      <c r="N52" s="36">
        <f t="shared" ref="N52:N59" si="7">L52-L51</f>
        <v>1</v>
      </c>
    </row>
    <row r="53" spans="3:26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6" t="s">
        <v>134</v>
      </c>
      <c r="L53" s="12">
        <f>ROUND((DATA_DRAGONS_CONTENT!J8/DATA_DRAGONS_CONTENT!L8)/DATA_DRAGONS_CONTENT!K8,1)</f>
        <v>12.7</v>
      </c>
      <c r="N53" s="36">
        <f t="shared" si="7"/>
        <v>1.1999999999999993</v>
      </c>
    </row>
    <row r="54" spans="3:26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7" t="s">
        <v>137</v>
      </c>
      <c r="L54" s="13">
        <f>ROUND((DATA_DRAGONS_CONTENT!J9/DATA_DRAGONS_CONTENT!L9)/DATA_DRAGONS_CONTENT!K9,1)</f>
        <v>13.2</v>
      </c>
      <c r="N54" s="36">
        <f t="shared" si="7"/>
        <v>0.5</v>
      </c>
    </row>
    <row r="55" spans="3:26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7" t="s">
        <v>136</v>
      </c>
      <c r="L55" s="13">
        <f>ROUND((DATA_DRAGONS_CONTENT!J10/DATA_DRAGONS_CONTENT!L10)/DATA_DRAGONS_CONTENT!K10,1)</f>
        <v>13.6</v>
      </c>
      <c r="N55" s="36">
        <f t="shared" si="7"/>
        <v>0.40000000000000036</v>
      </c>
    </row>
    <row r="56" spans="3:26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8" t="s">
        <v>138</v>
      </c>
      <c r="L56" s="14">
        <f>ROUND((DATA_DRAGONS_CONTENT!J11/DATA_DRAGONS_CONTENT!L11)/DATA_DRAGONS_CONTENT!K11,1)</f>
        <v>13.9</v>
      </c>
      <c r="N56" s="36">
        <f t="shared" si="7"/>
        <v>0.30000000000000071</v>
      </c>
    </row>
    <row r="57" spans="3:26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140</v>
      </c>
      <c r="L57" s="15">
        <f>ROUND((DATA_DRAGONS_CONTENT!J12/DATA_DRAGONS_CONTENT!L12)/DATA_DRAGONS_CONTENT!K12,1)</f>
        <v>14</v>
      </c>
      <c r="N57" s="36">
        <f t="shared" si="7"/>
        <v>9.9999999999999645E-2</v>
      </c>
    </row>
    <row r="58" spans="3:26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9" t="s">
        <v>139</v>
      </c>
      <c r="L58" s="15">
        <f>ROUND((DATA_DRAGONS_CONTENT!J13/DATA_DRAGONS_CONTENT!L13)/DATA_DRAGONS_CONTENT!K13,1)</f>
        <v>14.6</v>
      </c>
      <c r="N58" s="36">
        <f t="shared" si="7"/>
        <v>0.59999999999999964</v>
      </c>
    </row>
    <row r="59" spans="3:26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  <c r="K59" s="4" t="s">
        <v>141</v>
      </c>
      <c r="L59" s="16">
        <f>ROUND((DATA_DRAGONS_CONTENT!J14/DATA_DRAGONS_CONTENT!L14)/DATA_DRAGONS_CONTENT!K14,1)</f>
        <v>15.2</v>
      </c>
      <c r="N59" s="18">
        <f t="shared" si="7"/>
        <v>0.59999999999999964</v>
      </c>
    </row>
    <row r="60" spans="3:26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26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26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170</v>
      </c>
    </row>
    <row r="63" spans="3:26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26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  <c r="N64" s="1" t="s">
        <v>7314</v>
      </c>
      <c r="Z64" s="1" t="s">
        <v>659</v>
      </c>
    </row>
    <row r="65" spans="3:30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L65" s="2" t="s">
        <v>7337</v>
      </c>
      <c r="M65" s="2" t="s">
        <v>175</v>
      </c>
      <c r="N65" s="2" t="s">
        <v>191</v>
      </c>
      <c r="O65" s="2" t="s">
        <v>177</v>
      </c>
      <c r="P65" s="2" t="s">
        <v>7336</v>
      </c>
      <c r="R65" s="17" t="s">
        <v>190</v>
      </c>
      <c r="U65" s="1" t="s">
        <v>176</v>
      </c>
      <c r="Y65" s="85" t="s">
        <v>656</v>
      </c>
      <c r="Z65" s="86"/>
      <c r="AA65" s="86"/>
      <c r="AB65" s="86" t="s">
        <v>657</v>
      </c>
      <c r="AC65" s="86"/>
      <c r="AD65" s="87"/>
    </row>
    <row r="66" spans="3:30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3" t="s">
        <v>132</v>
      </c>
      <c r="L66" s="10">
        <f>DATA_DRAGONS_CONTENT!M5</f>
        <v>2</v>
      </c>
      <c r="M66" s="10">
        <f>ROUND(((DATA_DRAGONS_CONTENT!J5*Dragons!L66)/DATA_DRAGONS_CONTENT!L5)/DATA_DRAGONS_CONTENT!K5,1)</f>
        <v>18.399999999999999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P66" s="10">
        <f>DATA_DRAGONS_CONTENT!N5</f>
        <v>40</v>
      </c>
      <c r="R66" s="35">
        <f>ROUND(N66/O66,1)</f>
        <v>0.6</v>
      </c>
      <c r="U66" s="35">
        <v>0</v>
      </c>
      <c r="Y66" s="88" t="s">
        <v>658</v>
      </c>
      <c r="Z66" s="23"/>
      <c r="AA66" s="23"/>
      <c r="AB66" s="23"/>
      <c r="AC66" s="23"/>
      <c r="AD66" s="89"/>
    </row>
    <row r="67" spans="3:30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5" t="s">
        <v>133</v>
      </c>
      <c r="L67" s="11">
        <f>DATA_DRAGONS_CONTENT!M6</f>
        <v>2</v>
      </c>
      <c r="M67" s="11">
        <f>ROUND(((DATA_DRAGONS_CONTENT!J6*Dragons!L67)/DATA_DRAGONS_CONTENT!L6)/DATA_DRAGONS_CONTENT!K6,1)</f>
        <v>21.1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P67" s="11">
        <f>DATA_DRAGONS_CONTENT!N6</f>
        <v>45</v>
      </c>
      <c r="R67" s="36">
        <f t="shared" ref="R67:R75" si="8">ROUND(N67/O67,1)</f>
        <v>0.6</v>
      </c>
      <c r="U67" s="36">
        <f t="shared" ref="U67:U75" si="9">M67-M66</f>
        <v>2.7000000000000028</v>
      </c>
      <c r="Y67" s="88"/>
      <c r="Z67" s="23"/>
      <c r="AA67" s="23"/>
      <c r="AB67" s="23" t="s">
        <v>658</v>
      </c>
      <c r="AC67" s="23"/>
      <c r="AD67" s="89"/>
    </row>
    <row r="68" spans="3:30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135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P68" s="12">
        <f>DATA_DRAGONS_CONTENT!N7</f>
        <v>60</v>
      </c>
      <c r="R68" s="36">
        <f t="shared" si="8"/>
        <v>0.7</v>
      </c>
      <c r="U68" s="36">
        <f t="shared" si="9"/>
        <v>0.69999999999999929</v>
      </c>
      <c r="Y68" s="88" t="s">
        <v>658</v>
      </c>
      <c r="Z68" s="23"/>
      <c r="AA68" s="23"/>
      <c r="AB68" s="23"/>
      <c r="AC68" s="23"/>
      <c r="AD68" s="89"/>
    </row>
    <row r="69" spans="3:30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6" t="s">
        <v>134</v>
      </c>
      <c r="L69" s="12">
        <f>DATA_DRAGONS_CONTENT!M8</f>
        <v>1.9</v>
      </c>
      <c r="M69" s="12">
        <f>ROUND(((DATA_DRAGONS_CONTENT!J8*Dragons!L69)/DATA_DRAGONS_CONTENT!L8)/DATA_DRAGONS_CONTENT!K8,1)</f>
        <v>24.1</v>
      </c>
      <c r="N69" s="12">
        <f>ROUND(DATA_DRAGONS_CONTENT!N8/DATA_DRAGONS_CONTENT!O8,1)</f>
        <v>2.5</v>
      </c>
      <c r="O69" s="12">
        <f>ROUND(DATA_DRAGONS_CONTENT!N8/DATA_DRAGONS_CONTENT!P8,1)</f>
        <v>3.8</v>
      </c>
      <c r="P69" s="12">
        <f>DATA_DRAGONS_CONTENT!N8</f>
        <v>75</v>
      </c>
      <c r="R69" s="36">
        <f t="shared" si="8"/>
        <v>0.7</v>
      </c>
      <c r="U69" s="36">
        <f t="shared" si="9"/>
        <v>2.3000000000000007</v>
      </c>
      <c r="Y69" s="88"/>
      <c r="Z69" s="23"/>
      <c r="AA69" s="23"/>
      <c r="AB69" s="23" t="s">
        <v>658</v>
      </c>
      <c r="AC69" s="23"/>
      <c r="AD69" s="89"/>
    </row>
    <row r="70" spans="3:30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137</v>
      </c>
      <c r="L70" s="13">
        <f>DATA_DRAGONS_CONTENT!M9</f>
        <v>1.8</v>
      </c>
      <c r="M70" s="13">
        <f>ROUND(((DATA_DRAGONS_CONTENT!J9*Dragons!L70)/DATA_DRAGONS_CONTENT!L9)/DATA_DRAGONS_CONTENT!K9,1)</f>
        <v>23.7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P70" s="13">
        <f>DATA_DRAGONS_CONTENT!N9</f>
        <v>90</v>
      </c>
      <c r="R70" s="36">
        <f t="shared" si="8"/>
        <v>0.7</v>
      </c>
      <c r="U70" s="36">
        <f t="shared" si="9"/>
        <v>-0.40000000000000213</v>
      </c>
      <c r="Y70" s="88"/>
      <c r="Z70" s="23"/>
      <c r="AA70" s="23"/>
      <c r="AB70" s="23" t="s">
        <v>658</v>
      </c>
      <c r="AC70" s="23"/>
      <c r="AD70" s="89"/>
    </row>
    <row r="71" spans="3:30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7" t="s">
        <v>136</v>
      </c>
      <c r="L71" s="13">
        <f>DATA_DRAGONS_CONTENT!M10</f>
        <v>1.8</v>
      </c>
      <c r="M71" s="13">
        <f>ROUND(((DATA_DRAGONS_CONTENT!J10*Dragons!L71)/DATA_DRAGONS_CONTENT!L10)/DATA_DRAGONS_CONTENT!K10,1)</f>
        <v>24.4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P71" s="13">
        <f>DATA_DRAGONS_CONTENT!N10</f>
        <v>105</v>
      </c>
      <c r="R71" s="36">
        <f t="shared" si="8"/>
        <v>0.6</v>
      </c>
      <c r="U71" s="36">
        <f t="shared" si="9"/>
        <v>0.69999999999999929</v>
      </c>
      <c r="Y71" s="88" t="s">
        <v>658</v>
      </c>
      <c r="Z71" s="23"/>
      <c r="AA71" s="23"/>
      <c r="AB71" s="23"/>
      <c r="AC71" s="23"/>
      <c r="AD71" s="89"/>
    </row>
    <row r="72" spans="3:30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8" t="s">
        <v>138</v>
      </c>
      <c r="L72" s="14">
        <f>DATA_DRAGONS_CONTENT!M11</f>
        <v>1.8</v>
      </c>
      <c r="M72" s="14">
        <f>ROUND(((DATA_DRAGONS_CONTENT!J11*Dragons!L72)/DATA_DRAGONS_CONTENT!L11)/DATA_DRAGONS_CONTENT!K11,1)</f>
        <v>25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P72" s="14">
        <f>DATA_DRAGONS_CONTENT!N11</f>
        <v>120</v>
      </c>
      <c r="R72" s="36">
        <f t="shared" si="8"/>
        <v>0.6</v>
      </c>
      <c r="U72" s="36">
        <f t="shared" si="9"/>
        <v>0.60000000000000142</v>
      </c>
      <c r="Y72" s="88" t="s">
        <v>658</v>
      </c>
      <c r="Z72" s="23"/>
      <c r="AA72" s="23"/>
      <c r="AB72" s="23"/>
      <c r="AC72" s="23"/>
      <c r="AD72" s="89"/>
    </row>
    <row r="73" spans="3:30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140</v>
      </c>
      <c r="L73" s="15">
        <f>DATA_DRAGONS_CONTENT!M12</f>
        <v>1.8</v>
      </c>
      <c r="M73" s="15">
        <f>ROUND(((DATA_DRAGONS_CONTENT!J12*Dragons!L73)/DATA_DRAGONS_CONTENT!L12)/DATA_DRAGONS_CONTENT!K12,1)</f>
        <v>25.2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P73" s="15">
        <f>DATA_DRAGONS_CONTENT!N12</f>
        <v>155</v>
      </c>
      <c r="R73" s="36">
        <f t="shared" si="8"/>
        <v>0.7</v>
      </c>
      <c r="U73" s="36">
        <f t="shared" si="9"/>
        <v>0.19999999999999929</v>
      </c>
      <c r="Y73" s="88"/>
      <c r="Z73" s="23"/>
      <c r="AA73" s="23"/>
      <c r="AB73" s="23" t="s">
        <v>658</v>
      </c>
      <c r="AC73" s="23"/>
      <c r="AD73" s="89"/>
    </row>
    <row r="74" spans="3:30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139</v>
      </c>
      <c r="L74" s="15">
        <f>DATA_DRAGONS_CONTENT!M13</f>
        <v>1.8</v>
      </c>
      <c r="M74" s="15">
        <f>ROUND(((DATA_DRAGONS_CONTENT!J13*Dragons!L74)/DATA_DRAGONS_CONTENT!L13)/DATA_DRAGONS_CONTENT!K13,1)</f>
        <v>26.2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P74" s="15">
        <f>DATA_DRAGONS_CONTENT!N13</f>
        <v>160</v>
      </c>
      <c r="R74" s="36">
        <f t="shared" si="8"/>
        <v>0.6</v>
      </c>
      <c r="U74" s="36">
        <f t="shared" si="9"/>
        <v>1</v>
      </c>
      <c r="Y74" s="88" t="s">
        <v>658</v>
      </c>
      <c r="Z74" s="23"/>
      <c r="AA74" s="23"/>
      <c r="AB74" s="23"/>
      <c r="AC74" s="23"/>
      <c r="AD74" s="89"/>
    </row>
    <row r="75" spans="3:30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141</v>
      </c>
      <c r="L75" s="16">
        <f>DATA_DRAGONS_CONTENT!M14</f>
        <v>1.8</v>
      </c>
      <c r="M75" s="16">
        <f>ROUND(((DATA_DRAGONS_CONTENT!J14*Dragons!L75)/DATA_DRAGONS_CONTENT!L14)/DATA_DRAGONS_CONTENT!K14,1)</f>
        <v>27.4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P75" s="16">
        <f>DATA_DRAGONS_CONTENT!N14</f>
        <v>165</v>
      </c>
      <c r="R75" s="18">
        <f t="shared" si="8"/>
        <v>0.6</v>
      </c>
      <c r="U75" s="18">
        <f t="shared" si="9"/>
        <v>1.1999999999999993</v>
      </c>
      <c r="Y75" s="90"/>
      <c r="Z75" s="91"/>
      <c r="AA75" s="91"/>
      <c r="AB75" s="91" t="s">
        <v>658</v>
      </c>
      <c r="AC75" s="91"/>
      <c r="AD75" s="92"/>
    </row>
    <row r="76" spans="3:30" x14ac:dyDescent="0.25">
      <c r="C76">
        <f t="shared" ref="C76:C101" si="10">C75+1</f>
        <v>53</v>
      </c>
      <c r="E76">
        <f t="shared" si="0"/>
        <v>1.4475</v>
      </c>
      <c r="G76">
        <f t="shared" si="2"/>
        <v>44.367499999999986</v>
      </c>
      <c r="I76" s="28"/>
    </row>
    <row r="77" spans="3:30" x14ac:dyDescent="0.25">
      <c r="C77">
        <f t="shared" si="10"/>
        <v>54</v>
      </c>
      <c r="E77">
        <f t="shared" si="0"/>
        <v>1.4550000000000001</v>
      </c>
      <c r="G77">
        <f t="shared" si="2"/>
        <v>42.912499999999987</v>
      </c>
      <c r="I77" s="28"/>
      <c r="N77" s="1" t="s">
        <v>7315</v>
      </c>
    </row>
    <row r="78" spans="3:30" x14ac:dyDescent="0.25">
      <c r="C78">
        <f t="shared" si="10"/>
        <v>55</v>
      </c>
      <c r="E78">
        <f t="shared" si="0"/>
        <v>1.4624999999999999</v>
      </c>
      <c r="G78">
        <f t="shared" si="2"/>
        <v>41.449999999999989</v>
      </c>
      <c r="I78" s="28"/>
      <c r="L78" s="2" t="s">
        <v>7337</v>
      </c>
      <c r="M78" s="2" t="s">
        <v>175</v>
      </c>
      <c r="N78" s="2" t="s">
        <v>191</v>
      </c>
      <c r="O78" s="2" t="s">
        <v>177</v>
      </c>
      <c r="P78" s="2" t="s">
        <v>7336</v>
      </c>
      <c r="R78" s="17" t="s">
        <v>190</v>
      </c>
      <c r="U78" s="1" t="s">
        <v>176</v>
      </c>
    </row>
    <row r="79" spans="3:30" x14ac:dyDescent="0.25">
      <c r="C79">
        <f t="shared" si="10"/>
        <v>56</v>
      </c>
      <c r="E79">
        <f t="shared" si="0"/>
        <v>1.47</v>
      </c>
      <c r="G79">
        <f t="shared" si="2"/>
        <v>39.97999999999999</v>
      </c>
      <c r="I79" s="28"/>
      <c r="K79" s="3" t="s">
        <v>132</v>
      </c>
      <c r="L79" s="10">
        <v>2</v>
      </c>
      <c r="M79" s="10">
        <f>ROUND(((DATA_DRAGONS_CONTENT!J5*L79)/DATA_DRAGONS_CONTENT!L5)/DATA_DRAGONS_CONTENT!K5,1)</f>
        <v>18.399999999999999</v>
      </c>
      <c r="N79" s="10">
        <f>ROUND(DATA_DRAGONS_CONTENT!N5/DATA_DRAGONS_CONTENT!O5,1)</f>
        <v>2</v>
      </c>
      <c r="O79" s="10">
        <f>ROUND(DATA_DRAGONS_CONTENT!N5/DATA_DRAGONS_CONTENT!P5,1)</f>
        <v>3.6</v>
      </c>
      <c r="P79" s="10">
        <f>40*2.5</f>
        <v>100</v>
      </c>
      <c r="R79" s="35">
        <f>ROUND(N79/O79,1)</f>
        <v>0.6</v>
      </c>
      <c r="U79" s="35">
        <v>0</v>
      </c>
    </row>
    <row r="80" spans="3:30" x14ac:dyDescent="0.25">
      <c r="C80">
        <f t="shared" si="10"/>
        <v>57</v>
      </c>
      <c r="E80">
        <f t="shared" si="0"/>
        <v>1.4775</v>
      </c>
      <c r="G80">
        <f t="shared" si="2"/>
        <v>38.502499999999991</v>
      </c>
      <c r="I80" s="28"/>
      <c r="K80" s="5" t="s">
        <v>133</v>
      </c>
      <c r="L80" s="11">
        <v>2</v>
      </c>
      <c r="M80" s="11">
        <f>ROUND(((DATA_DRAGONS_CONTENT!J6*L80)/DATA_DRAGONS_CONTENT!L6)/DATA_DRAGONS_CONTENT!K6,1)</f>
        <v>21.1</v>
      </c>
      <c r="N80" s="11">
        <f>ROUND(DATA_DRAGONS_CONTENT!N6/DATA_DRAGONS_CONTENT!O6,1)</f>
        <v>2.2999999999999998</v>
      </c>
      <c r="O80" s="11">
        <f>ROUND(DATA_DRAGONS_CONTENT!N6/DATA_DRAGONS_CONTENT!P6,1)</f>
        <v>3.8</v>
      </c>
      <c r="P80" s="11">
        <v>100</v>
      </c>
      <c r="R80" s="36">
        <f t="shared" ref="R80:R88" si="11">ROUND(N80/O80,1)</f>
        <v>0.6</v>
      </c>
      <c r="U80" s="36">
        <f t="shared" ref="U80:U88" si="12">M80-M79</f>
        <v>2.7000000000000028</v>
      </c>
    </row>
    <row r="81" spans="3:21" x14ac:dyDescent="0.25">
      <c r="C81">
        <f t="shared" si="10"/>
        <v>58</v>
      </c>
      <c r="E81">
        <f t="shared" si="0"/>
        <v>1.4850000000000001</v>
      </c>
      <c r="G81">
        <f t="shared" si="2"/>
        <v>37.017499999999991</v>
      </c>
      <c r="I81" s="28"/>
      <c r="K81" s="6" t="s">
        <v>135</v>
      </c>
      <c r="L81" s="12">
        <v>1.9</v>
      </c>
      <c r="M81" s="12">
        <f>ROUND(((DATA_DRAGONS_CONTENT!J7*L81)/DATA_DRAGONS_CONTENT!L7)/DATA_DRAGONS_CONTENT!K7,1)</f>
        <v>21.8</v>
      </c>
      <c r="N81" s="12">
        <f>ROUND(DATA_DRAGONS_CONTENT!N7/DATA_DRAGONS_CONTENT!O7,1)</f>
        <v>2.4</v>
      </c>
      <c r="O81" s="12">
        <f>ROUND(DATA_DRAGONS_CONTENT!N7/DATA_DRAGONS_CONTENT!P7,1)</f>
        <v>3.5</v>
      </c>
      <c r="P81" s="12">
        <v>100</v>
      </c>
      <c r="R81" s="36">
        <f t="shared" si="11"/>
        <v>0.7</v>
      </c>
      <c r="U81" s="36">
        <f t="shared" si="12"/>
        <v>0.69999999999999929</v>
      </c>
    </row>
    <row r="82" spans="3:21" x14ac:dyDescent="0.25">
      <c r="C82">
        <f t="shared" si="10"/>
        <v>59</v>
      </c>
      <c r="E82">
        <f t="shared" si="0"/>
        <v>1.4925000000000002</v>
      </c>
      <c r="G82">
        <f t="shared" si="2"/>
        <v>35.524999999999991</v>
      </c>
      <c r="I82" s="28"/>
      <c r="K82" s="6" t="s">
        <v>134</v>
      </c>
      <c r="L82" s="12">
        <v>1.9</v>
      </c>
      <c r="M82" s="12">
        <f>ROUND(((DATA_DRAGONS_CONTENT!J8*L82)/DATA_DRAGONS_CONTENT!L8)/DATA_DRAGONS_CONTENT!K8,1)</f>
        <v>24.1</v>
      </c>
      <c r="N82" s="12">
        <f>ROUND(DATA_DRAGONS_CONTENT!N8/DATA_DRAGONS_CONTENT!O8,1)</f>
        <v>2.5</v>
      </c>
      <c r="O82" s="12">
        <f>ROUND(DATA_DRAGONS_CONTENT!N8/DATA_DRAGONS_CONTENT!P8,1)</f>
        <v>3.8</v>
      </c>
      <c r="P82" s="12">
        <v>100</v>
      </c>
      <c r="R82" s="36">
        <f>ROUND(N82/O82,1)</f>
        <v>0.7</v>
      </c>
      <c r="U82" s="36">
        <f t="shared" si="12"/>
        <v>2.3000000000000007</v>
      </c>
    </row>
    <row r="83" spans="3:21" x14ac:dyDescent="0.25">
      <c r="C83">
        <f t="shared" si="10"/>
        <v>60</v>
      </c>
      <c r="E83">
        <f t="shared" si="0"/>
        <v>1.5</v>
      </c>
      <c r="G83">
        <f t="shared" si="2"/>
        <v>34.024999999999991</v>
      </c>
      <c r="I83" s="28"/>
      <c r="K83" s="7" t="s">
        <v>137</v>
      </c>
      <c r="L83" s="13">
        <v>1.8</v>
      </c>
      <c r="M83" s="13">
        <f>ROUND(((DATA_DRAGONS_CONTENT!J9*L83)/DATA_DRAGONS_CONTENT!L9)/DATA_DRAGONS_CONTENT!K9,1)</f>
        <v>23.7</v>
      </c>
      <c r="N83" s="13">
        <f>ROUND(DATA_DRAGONS_CONTENT!N9/DATA_DRAGONS_CONTENT!O9,1)</f>
        <v>2.8</v>
      </c>
      <c r="O83" s="13">
        <f>ROUND(DATA_DRAGONS_CONTENT!N9/DATA_DRAGONS_CONTENT!P9,1)</f>
        <v>4.3</v>
      </c>
      <c r="P83" s="13">
        <v>100</v>
      </c>
      <c r="R83" s="36">
        <f t="shared" si="11"/>
        <v>0.7</v>
      </c>
      <c r="U83" s="36">
        <f t="shared" si="12"/>
        <v>-0.40000000000000213</v>
      </c>
    </row>
    <row r="84" spans="3:21" x14ac:dyDescent="0.25">
      <c r="C84">
        <f t="shared" si="10"/>
        <v>61</v>
      </c>
      <c r="E84">
        <f t="shared" si="0"/>
        <v>1.5075000000000001</v>
      </c>
      <c r="G84">
        <f t="shared" si="2"/>
        <v>32.517499999999991</v>
      </c>
      <c r="I84" s="28"/>
      <c r="K84" s="7" t="s">
        <v>136</v>
      </c>
      <c r="L84" s="13">
        <v>1.8</v>
      </c>
      <c r="M84" s="13">
        <f>ROUND(((DATA_DRAGONS_CONTENT!J10*L84)/DATA_DRAGONS_CONTENT!L10)/DATA_DRAGONS_CONTENT!K10,1)</f>
        <v>24.4</v>
      </c>
      <c r="N84" s="13">
        <f>ROUND(DATA_DRAGONS_CONTENT!N10/DATA_DRAGONS_CONTENT!O10,1)</f>
        <v>3.3</v>
      </c>
      <c r="O84" s="13">
        <f>ROUND(DATA_DRAGONS_CONTENT!N10/DATA_DRAGONS_CONTENT!P10,1)</f>
        <v>5.8</v>
      </c>
      <c r="P84" s="13">
        <v>100</v>
      </c>
      <c r="R84" s="36">
        <f t="shared" si="11"/>
        <v>0.6</v>
      </c>
      <c r="U84" s="36">
        <f t="shared" si="12"/>
        <v>0.69999999999999929</v>
      </c>
    </row>
    <row r="85" spans="3:21" x14ac:dyDescent="0.25">
      <c r="C85">
        <f t="shared" si="10"/>
        <v>62</v>
      </c>
      <c r="E85">
        <f t="shared" si="0"/>
        <v>1.5150000000000001</v>
      </c>
      <c r="G85">
        <f t="shared" si="2"/>
        <v>31.002499999999991</v>
      </c>
      <c r="I85" s="28"/>
      <c r="K85" s="8" t="s">
        <v>138</v>
      </c>
      <c r="L85" s="14">
        <v>1.8</v>
      </c>
      <c r="M85" s="14">
        <f>ROUND(((DATA_DRAGONS_CONTENT!J11*L85)/DATA_DRAGONS_CONTENT!L11)/DATA_DRAGONS_CONTENT!K11,1)</f>
        <v>25</v>
      </c>
      <c r="N85" s="14">
        <f>ROUND(DATA_DRAGONS_CONTENT!N11/DATA_DRAGONS_CONTENT!O11,1)</f>
        <v>3.3</v>
      </c>
      <c r="O85" s="14">
        <f>ROUND(DATA_DRAGONS_CONTENT!N11/DATA_DRAGONS_CONTENT!P11,1)</f>
        <v>6</v>
      </c>
      <c r="P85" s="14">
        <v>100</v>
      </c>
      <c r="R85" s="36">
        <f>ROUND(N85/O85,1)</f>
        <v>0.6</v>
      </c>
      <c r="U85" s="36">
        <f t="shared" si="12"/>
        <v>0.60000000000000142</v>
      </c>
    </row>
    <row r="86" spans="3:21" x14ac:dyDescent="0.25">
      <c r="C86">
        <f t="shared" si="10"/>
        <v>63</v>
      </c>
      <c r="E86">
        <f t="shared" si="0"/>
        <v>1.5225</v>
      </c>
      <c r="G86">
        <f t="shared" si="2"/>
        <v>29.47999999999999</v>
      </c>
      <c r="I86" s="28"/>
      <c r="K86" s="9" t="s">
        <v>140</v>
      </c>
      <c r="L86" s="15">
        <v>1.8</v>
      </c>
      <c r="M86" s="15">
        <f>ROUND(((DATA_DRAGONS_CONTENT!J12*L86)/DATA_DRAGONS_CONTENT!L12)/DATA_DRAGONS_CONTENT!K12,1)</f>
        <v>25.2</v>
      </c>
      <c r="N86" s="15">
        <f>ROUND(DATA_DRAGONS_CONTENT!N12/DATA_DRAGONS_CONTENT!O12,1)</f>
        <v>3.7</v>
      </c>
      <c r="O86" s="15">
        <f>ROUND(DATA_DRAGONS_CONTENT!N12/DATA_DRAGONS_CONTENT!P12,1)</f>
        <v>5.5</v>
      </c>
      <c r="P86" s="15">
        <v>100</v>
      </c>
      <c r="R86" s="36">
        <f t="shared" si="11"/>
        <v>0.7</v>
      </c>
      <c r="U86" s="36">
        <f t="shared" si="12"/>
        <v>0.19999999999999929</v>
      </c>
    </row>
    <row r="87" spans="3:21" x14ac:dyDescent="0.25">
      <c r="C87">
        <f t="shared" si="10"/>
        <v>64</v>
      </c>
      <c r="E87">
        <f t="shared" si="0"/>
        <v>1.53</v>
      </c>
      <c r="G87">
        <f t="shared" si="2"/>
        <v>27.949999999999989</v>
      </c>
      <c r="I87" s="28"/>
      <c r="K87" s="9" t="s">
        <v>139</v>
      </c>
      <c r="L87" s="15">
        <v>1.8</v>
      </c>
      <c r="M87" s="15">
        <f>ROUND(((DATA_DRAGONS_CONTENT!J13*L87)/DATA_DRAGONS_CONTENT!L13)/DATA_DRAGONS_CONTENT!K13,1)</f>
        <v>26.2</v>
      </c>
      <c r="N87" s="15">
        <f>ROUND(DATA_DRAGONS_CONTENT!N13/DATA_DRAGONS_CONTENT!O13,1)</f>
        <v>3.7</v>
      </c>
      <c r="O87" s="15">
        <f>ROUND(DATA_DRAGONS_CONTENT!N13/DATA_DRAGONS_CONTENT!P13,1)</f>
        <v>6.4</v>
      </c>
      <c r="P87" s="15">
        <v>100</v>
      </c>
      <c r="R87" s="36">
        <f t="shared" si="11"/>
        <v>0.6</v>
      </c>
      <c r="U87" s="36">
        <f t="shared" si="12"/>
        <v>1</v>
      </c>
    </row>
    <row r="88" spans="3:21" x14ac:dyDescent="0.25">
      <c r="C88">
        <f t="shared" si="10"/>
        <v>65</v>
      </c>
      <c r="E88">
        <f t="shared" si="0"/>
        <v>1.5375000000000001</v>
      </c>
      <c r="G88">
        <f t="shared" si="2"/>
        <v>26.412499999999987</v>
      </c>
      <c r="I88" s="28"/>
      <c r="K88" s="4" t="s">
        <v>141</v>
      </c>
      <c r="L88" s="16">
        <v>1.8</v>
      </c>
      <c r="M88" s="16">
        <f>ROUND(((DATA_DRAGONS_CONTENT!J14*L88)/DATA_DRAGONS_CONTENT!L14)/DATA_DRAGONS_CONTENT!K14,1)</f>
        <v>27.4</v>
      </c>
      <c r="N88" s="16">
        <f>ROUND(DATA_DRAGONS_CONTENT!N14/DATA_DRAGONS_CONTENT!O14,1)</f>
        <v>4</v>
      </c>
      <c r="O88" s="16">
        <f>ROUND(DATA_DRAGONS_CONTENT!N14/DATA_DRAGONS_CONTENT!P14,1)</f>
        <v>6.9</v>
      </c>
      <c r="P88" s="16">
        <v>100</v>
      </c>
      <c r="R88" s="18">
        <f t="shared" si="11"/>
        <v>0.6</v>
      </c>
      <c r="U88" s="18">
        <f t="shared" si="12"/>
        <v>1.1999999999999993</v>
      </c>
    </row>
    <row r="89" spans="3:21" x14ac:dyDescent="0.25">
      <c r="C89">
        <f t="shared" si="10"/>
        <v>66</v>
      </c>
      <c r="E89">
        <f t="shared" ref="E89:E152" si="13">IF(C89&gt;$C$18,$C$16+(C89*$C$17),(($C$16)*$C$19)+(C89*$C$17))</f>
        <v>1.5449999999999999</v>
      </c>
      <c r="G89">
        <f t="shared" si="2"/>
        <v>24.867499999999986</v>
      </c>
      <c r="I89" s="28"/>
    </row>
    <row r="90" spans="3:21" x14ac:dyDescent="0.25">
      <c r="C90">
        <f t="shared" si="10"/>
        <v>67</v>
      </c>
      <c r="E90">
        <f t="shared" si="13"/>
        <v>1.5525</v>
      </c>
      <c r="G90">
        <f t="shared" ref="G90:G153" si="14">G89-E90</f>
        <v>23.314999999999987</v>
      </c>
      <c r="I90" s="28"/>
      <c r="N90" s="1" t="s">
        <v>7316</v>
      </c>
    </row>
    <row r="91" spans="3:21" x14ac:dyDescent="0.25">
      <c r="C91">
        <f t="shared" si="10"/>
        <v>68</v>
      </c>
      <c r="E91">
        <f t="shared" si="13"/>
        <v>1.56</v>
      </c>
      <c r="G91">
        <f t="shared" si="14"/>
        <v>21.754999999999988</v>
      </c>
      <c r="I91" s="28"/>
      <c r="L91" s="2" t="s">
        <v>7337</v>
      </c>
      <c r="M91" s="2" t="s">
        <v>175</v>
      </c>
      <c r="N91" s="2" t="s">
        <v>191</v>
      </c>
      <c r="O91" s="2" t="s">
        <v>177</v>
      </c>
      <c r="P91" s="2" t="s">
        <v>7336</v>
      </c>
      <c r="R91" s="17" t="s">
        <v>190</v>
      </c>
      <c r="U91" s="1" t="s">
        <v>176</v>
      </c>
    </row>
    <row r="92" spans="3:21" x14ac:dyDescent="0.25">
      <c r="C92">
        <f t="shared" si="10"/>
        <v>69</v>
      </c>
      <c r="E92">
        <f t="shared" si="13"/>
        <v>1.5674999999999999</v>
      </c>
      <c r="G92">
        <f t="shared" si="14"/>
        <v>20.187499999999989</v>
      </c>
      <c r="I92" s="28"/>
      <c r="K92" s="3" t="s">
        <v>132</v>
      </c>
      <c r="L92" s="10">
        <v>2</v>
      </c>
      <c r="M92" s="10">
        <f>ROUND(((DATA_DRAGONS_CONTENT!J5*L92)/DATA_DRAGONS_CONTENT!L5)/DATA_DRAGONS_CONTENT!K5,1)</f>
        <v>18.399999999999999</v>
      </c>
      <c r="N92" s="10">
        <v>2.5</v>
      </c>
      <c r="O92" s="10">
        <v>3.6</v>
      </c>
      <c r="P92" s="10">
        <f>40*2.5</f>
        <v>100</v>
      </c>
      <c r="R92" s="35">
        <f>ROUND(N92/O92,1)</f>
        <v>0.7</v>
      </c>
      <c r="U92" s="35">
        <v>0</v>
      </c>
    </row>
    <row r="93" spans="3:21" x14ac:dyDescent="0.25">
      <c r="C93">
        <f t="shared" si="10"/>
        <v>70</v>
      </c>
      <c r="E93">
        <f t="shared" si="13"/>
        <v>1.5750000000000002</v>
      </c>
      <c r="G93">
        <f t="shared" si="14"/>
        <v>18.61249999999999</v>
      </c>
      <c r="I93" s="28"/>
      <c r="K93" s="5" t="s">
        <v>133</v>
      </c>
      <c r="L93" s="11">
        <v>1.7</v>
      </c>
      <c r="M93" s="11">
        <f>ROUND(((DATA_DRAGONS_CONTENT!J6*L93)/DATA_DRAGONS_CONTENT!L6)/DATA_DRAGONS_CONTENT!K6,1)</f>
        <v>17.899999999999999</v>
      </c>
      <c r="N93" s="11">
        <v>5.0999999999999996</v>
      </c>
      <c r="O93" s="11">
        <v>10</v>
      </c>
      <c r="P93" s="11">
        <v>100</v>
      </c>
      <c r="R93" s="36">
        <f t="shared" ref="R93:R101" si="15">ROUND(N93/O93,1)</f>
        <v>0.5</v>
      </c>
      <c r="U93" s="36">
        <f t="shared" ref="U93:U101" si="16">M93-M92</f>
        <v>-0.5</v>
      </c>
    </row>
    <row r="94" spans="3:21" x14ac:dyDescent="0.25">
      <c r="C94">
        <f t="shared" si="10"/>
        <v>71</v>
      </c>
      <c r="E94">
        <f t="shared" si="13"/>
        <v>1.5825</v>
      </c>
      <c r="G94">
        <f t="shared" si="14"/>
        <v>17.02999999999999</v>
      </c>
      <c r="I94" s="28"/>
      <c r="K94" s="6" t="s">
        <v>135</v>
      </c>
      <c r="L94" s="12">
        <v>2.1</v>
      </c>
      <c r="M94" s="12">
        <f>ROUND(((DATA_DRAGONS_CONTENT!J7*L94)/DATA_DRAGONS_CONTENT!L7)/DATA_DRAGONS_CONTENT!K7,1)</f>
        <v>24.1</v>
      </c>
      <c r="N94" s="12">
        <v>2.5</v>
      </c>
      <c r="O94" s="12">
        <v>7.1</v>
      </c>
      <c r="P94" s="12">
        <v>100</v>
      </c>
      <c r="R94" s="36">
        <f t="shared" si="15"/>
        <v>0.4</v>
      </c>
      <c r="U94" s="36">
        <f t="shared" si="16"/>
        <v>6.2000000000000028</v>
      </c>
    </row>
    <row r="95" spans="3:21" x14ac:dyDescent="0.25">
      <c r="C95">
        <f t="shared" si="10"/>
        <v>72</v>
      </c>
      <c r="E95">
        <f t="shared" si="13"/>
        <v>1.59</v>
      </c>
      <c r="G95">
        <f t="shared" si="14"/>
        <v>15.439999999999991</v>
      </c>
      <c r="I95" s="28"/>
      <c r="K95" s="6" t="s">
        <v>134</v>
      </c>
      <c r="L95" s="12">
        <v>1.3</v>
      </c>
      <c r="M95" s="12">
        <f>ROUND(((DATA_DRAGONS_CONTENT!J8*L95)/DATA_DRAGONS_CONTENT!L8)/DATA_DRAGONS_CONTENT!K8,1)</f>
        <v>16.5</v>
      </c>
      <c r="N95" s="12">
        <v>5.5</v>
      </c>
      <c r="O95" s="12">
        <v>4.5</v>
      </c>
      <c r="P95" s="12">
        <v>100</v>
      </c>
      <c r="R95" s="36">
        <f>ROUND(N95/O95,1)</f>
        <v>1.2</v>
      </c>
      <c r="U95" s="36">
        <f t="shared" si="16"/>
        <v>-7.6000000000000014</v>
      </c>
    </row>
    <row r="96" spans="3:21" x14ac:dyDescent="0.25">
      <c r="C96">
        <f t="shared" si="10"/>
        <v>73</v>
      </c>
      <c r="E96">
        <f t="shared" si="13"/>
        <v>1.5975000000000001</v>
      </c>
      <c r="G96">
        <f t="shared" si="14"/>
        <v>13.84249999999999</v>
      </c>
      <c r="I96" s="28"/>
      <c r="K96" s="7" t="s">
        <v>137</v>
      </c>
      <c r="L96" s="13">
        <v>1.4</v>
      </c>
      <c r="M96" s="13">
        <f>ROUND(((DATA_DRAGONS_CONTENT!J9*L96)/DATA_DRAGONS_CONTENT!L9)/DATA_DRAGONS_CONTENT!K9,1)</f>
        <v>18.399999999999999</v>
      </c>
      <c r="N96" s="13">
        <v>3.2</v>
      </c>
      <c r="O96" s="13">
        <v>2.9</v>
      </c>
      <c r="P96" s="13">
        <v>100</v>
      </c>
      <c r="R96" s="36">
        <f t="shared" ref="R96:R101" si="17">ROUND(N96/O96,1)</f>
        <v>1.1000000000000001</v>
      </c>
      <c r="U96" s="36">
        <f t="shared" si="16"/>
        <v>1.8999999999999986</v>
      </c>
    </row>
    <row r="97" spans="3:23" x14ac:dyDescent="0.25">
      <c r="C97">
        <f t="shared" si="10"/>
        <v>74</v>
      </c>
      <c r="E97">
        <f t="shared" si="13"/>
        <v>1.605</v>
      </c>
      <c r="G97">
        <f t="shared" si="14"/>
        <v>12.23749999999999</v>
      </c>
      <c r="I97" s="28"/>
      <c r="K97" s="7" t="s">
        <v>136</v>
      </c>
      <c r="L97" s="13">
        <v>2.1</v>
      </c>
      <c r="M97" s="13">
        <f>ROUND(((DATA_DRAGONS_CONTENT!J10*L97)/DATA_DRAGONS_CONTENT!L10)/DATA_DRAGONS_CONTENT!K10,1)</f>
        <v>28.5</v>
      </c>
      <c r="N97" s="13">
        <v>2</v>
      </c>
      <c r="O97" s="13">
        <v>6.9</v>
      </c>
      <c r="P97" s="13">
        <v>100</v>
      </c>
      <c r="R97" s="36">
        <f t="shared" si="17"/>
        <v>0.3</v>
      </c>
      <c r="U97" s="36">
        <f t="shared" si="16"/>
        <v>10.100000000000001</v>
      </c>
    </row>
    <row r="98" spans="3:23" x14ac:dyDescent="0.25">
      <c r="C98">
        <f t="shared" si="10"/>
        <v>75</v>
      </c>
      <c r="E98">
        <f t="shared" si="13"/>
        <v>1.6125</v>
      </c>
      <c r="G98">
        <f t="shared" si="14"/>
        <v>10.624999999999989</v>
      </c>
      <c r="I98" s="28"/>
      <c r="K98" s="8" t="s">
        <v>138</v>
      </c>
      <c r="L98" s="14">
        <v>1.6</v>
      </c>
      <c r="M98" s="14">
        <f>ROUND(((DATA_DRAGONS_CONTENT!J11*L98)/DATA_DRAGONS_CONTENT!L11)/DATA_DRAGONS_CONTENT!K11,1)</f>
        <v>22.2</v>
      </c>
      <c r="N98" s="14">
        <v>3.5</v>
      </c>
      <c r="O98" s="14">
        <v>6</v>
      </c>
      <c r="P98" s="14">
        <v>100</v>
      </c>
      <c r="R98" s="36">
        <f>ROUND(N98/O98,1)</f>
        <v>0.6</v>
      </c>
      <c r="U98" s="36">
        <f t="shared" si="16"/>
        <v>-6.3000000000000007</v>
      </c>
    </row>
    <row r="99" spans="3:23" x14ac:dyDescent="0.25">
      <c r="C99">
        <f t="shared" si="10"/>
        <v>76</v>
      </c>
      <c r="E99">
        <f t="shared" si="13"/>
        <v>1.62</v>
      </c>
      <c r="G99">
        <f t="shared" si="14"/>
        <v>9.0049999999999883</v>
      </c>
      <c r="I99" s="28"/>
      <c r="K99" s="9" t="s">
        <v>140</v>
      </c>
      <c r="L99" s="15">
        <v>1.4</v>
      </c>
      <c r="M99" s="15">
        <f>ROUND(((DATA_DRAGONS_CONTENT!J12*L99)/DATA_DRAGONS_CONTENT!L12)/DATA_DRAGONS_CONTENT!K12,1)</f>
        <v>19.600000000000001</v>
      </c>
      <c r="N99" s="15">
        <v>5.0999999999999996</v>
      </c>
      <c r="O99" s="15">
        <v>5.5</v>
      </c>
      <c r="P99" s="15">
        <v>100</v>
      </c>
      <c r="R99" s="36">
        <f t="shared" ref="R99:R101" si="18">ROUND(N99/O99,1)</f>
        <v>0.9</v>
      </c>
      <c r="U99" s="36">
        <f t="shared" si="16"/>
        <v>-2.5999999999999979</v>
      </c>
    </row>
    <row r="100" spans="3:23" x14ac:dyDescent="0.25">
      <c r="C100">
        <f t="shared" si="10"/>
        <v>77</v>
      </c>
      <c r="E100">
        <f t="shared" si="13"/>
        <v>1.6274999999999999</v>
      </c>
      <c r="G100">
        <f t="shared" si="14"/>
        <v>7.3774999999999888</v>
      </c>
      <c r="I100" s="28"/>
      <c r="K100" s="9" t="s">
        <v>139</v>
      </c>
      <c r="L100" s="15">
        <v>1.6</v>
      </c>
      <c r="M100" s="15">
        <f>ROUND(((DATA_DRAGONS_CONTENT!J13*L100)/DATA_DRAGONS_CONTENT!L13)/DATA_DRAGONS_CONTENT!K13,1)</f>
        <v>23.3</v>
      </c>
      <c r="N100" s="15">
        <v>2.4</v>
      </c>
      <c r="O100" s="15">
        <v>2.9</v>
      </c>
      <c r="P100" s="15">
        <v>100</v>
      </c>
      <c r="R100" s="36">
        <f t="shared" si="18"/>
        <v>0.8</v>
      </c>
      <c r="U100" s="36">
        <f t="shared" si="16"/>
        <v>3.6999999999999993</v>
      </c>
    </row>
    <row r="101" spans="3:23" x14ac:dyDescent="0.25">
      <c r="C101">
        <f t="shared" si="10"/>
        <v>78</v>
      </c>
      <c r="E101">
        <f t="shared" si="13"/>
        <v>1.635</v>
      </c>
      <c r="G101">
        <f t="shared" si="14"/>
        <v>5.7424999999999891</v>
      </c>
      <c r="I101" s="28"/>
      <c r="K101" s="4" t="s">
        <v>141</v>
      </c>
      <c r="L101" s="16">
        <v>1.4</v>
      </c>
      <c r="M101" s="16">
        <f>ROUND(((DATA_DRAGONS_CONTENT!J14*L101)/DATA_DRAGONS_CONTENT!L14)/DATA_DRAGONS_CONTENT!K14,1)</f>
        <v>21.3</v>
      </c>
      <c r="N101" s="16">
        <v>4.5</v>
      </c>
      <c r="O101" s="16">
        <v>2.9</v>
      </c>
      <c r="P101" s="16">
        <v>100</v>
      </c>
      <c r="R101" s="18">
        <f t="shared" si="18"/>
        <v>1.6</v>
      </c>
      <c r="U101" s="18">
        <f t="shared" si="16"/>
        <v>-2</v>
      </c>
    </row>
    <row r="102" spans="3:23" x14ac:dyDescent="0.25">
      <c r="C102">
        <f>C101+1</f>
        <v>79</v>
      </c>
      <c r="E102">
        <f t="shared" si="13"/>
        <v>1.6425000000000001</v>
      </c>
      <c r="G102">
        <f t="shared" si="14"/>
        <v>4.099999999999989</v>
      </c>
      <c r="I102" s="28"/>
    </row>
    <row r="103" spans="3:23" x14ac:dyDescent="0.25">
      <c r="C103">
        <f>C102+1</f>
        <v>80</v>
      </c>
      <c r="E103">
        <f t="shared" si="13"/>
        <v>1.65</v>
      </c>
      <c r="G103">
        <f t="shared" si="14"/>
        <v>2.4499999999999891</v>
      </c>
      <c r="I103" s="28"/>
      <c r="L103" s="1" t="s">
        <v>7317</v>
      </c>
      <c r="N103" s="1" t="s">
        <v>7327</v>
      </c>
      <c r="O103" s="1" t="s">
        <v>7330</v>
      </c>
      <c r="Q103" s="1" t="s">
        <v>7334</v>
      </c>
      <c r="S103" s="1" t="s">
        <v>7335</v>
      </c>
    </row>
    <row r="104" spans="3:23" x14ac:dyDescent="0.25">
      <c r="C104">
        <f t="shared" ref="C104:C134" si="19">C103+1</f>
        <v>81</v>
      </c>
      <c r="E104">
        <f t="shared" si="13"/>
        <v>1.6575</v>
      </c>
      <c r="G104">
        <f t="shared" si="14"/>
        <v>0.7924999999999891</v>
      </c>
      <c r="I104" s="28"/>
      <c r="K104" s="3" t="s">
        <v>132</v>
      </c>
      <c r="L104" t="s">
        <v>7319</v>
      </c>
      <c r="N104" t="s">
        <v>7319</v>
      </c>
      <c r="O104" t="s">
        <v>7319</v>
      </c>
      <c r="Q104" s="1">
        <f>ROUND(P92/N92,0)</f>
        <v>40</v>
      </c>
      <c r="S104" s="1">
        <f>ROUND(P92/O92,0)</f>
        <v>28</v>
      </c>
      <c r="U104" s="66" t="s">
        <v>7320</v>
      </c>
      <c r="V104" s="86"/>
      <c r="W104" s="87"/>
    </row>
    <row r="105" spans="3:23" x14ac:dyDescent="0.25">
      <c r="C105">
        <f t="shared" si="19"/>
        <v>82</v>
      </c>
      <c r="E105">
        <f t="shared" si="13"/>
        <v>1.665</v>
      </c>
      <c r="G105">
        <f t="shared" si="14"/>
        <v>-0.87250000000001093</v>
      </c>
      <c r="I105" s="28"/>
      <c r="K105" s="5" t="s">
        <v>133</v>
      </c>
      <c r="L105" t="s">
        <v>7319</v>
      </c>
      <c r="N105" t="s">
        <v>7318</v>
      </c>
      <c r="O105" s="124" t="s">
        <v>658</v>
      </c>
      <c r="Q105" s="1">
        <f>ROUND(P93/N93,0)</f>
        <v>20</v>
      </c>
      <c r="S105" s="1">
        <f t="shared" ref="S105:S113" si="20">ROUND(P93/O93,0)</f>
        <v>10</v>
      </c>
      <c r="U105" s="125"/>
      <c r="V105" s="23" t="s">
        <v>7323</v>
      </c>
      <c r="W105" s="89"/>
    </row>
    <row r="106" spans="3:23" x14ac:dyDescent="0.25">
      <c r="C106">
        <f t="shared" si="19"/>
        <v>83</v>
      </c>
      <c r="E106">
        <f t="shared" si="13"/>
        <v>1.6724999999999999</v>
      </c>
      <c r="G106">
        <f t="shared" si="14"/>
        <v>-2.5450000000000106</v>
      </c>
      <c r="I106" s="28"/>
      <c r="K106" s="6" t="s">
        <v>135</v>
      </c>
      <c r="L106" t="s">
        <v>7318</v>
      </c>
      <c r="N106" t="s">
        <v>7319</v>
      </c>
      <c r="O106" s="124" t="s">
        <v>658</v>
      </c>
      <c r="Q106" s="1">
        <f>ROUND(P94/N94,0)</f>
        <v>40</v>
      </c>
      <c r="S106" s="1">
        <f t="shared" si="20"/>
        <v>14</v>
      </c>
      <c r="T106" s="1"/>
      <c r="U106" s="88"/>
      <c r="V106" s="23" t="s">
        <v>7322</v>
      </c>
      <c r="W106" s="89"/>
    </row>
    <row r="107" spans="3:23" x14ac:dyDescent="0.25">
      <c r="C107">
        <f t="shared" si="19"/>
        <v>84</v>
      </c>
      <c r="E107">
        <f t="shared" si="13"/>
        <v>1.6800000000000002</v>
      </c>
      <c r="G107">
        <f t="shared" si="14"/>
        <v>-4.2250000000000103</v>
      </c>
      <c r="I107" s="28"/>
      <c r="K107" s="6" t="s">
        <v>134</v>
      </c>
      <c r="L107" t="s">
        <v>658</v>
      </c>
      <c r="N107" t="s">
        <v>7318</v>
      </c>
      <c r="O107" s="124" t="s">
        <v>7319</v>
      </c>
      <c r="Q107" s="1">
        <f>ROUND(P95/N95,0)</f>
        <v>18</v>
      </c>
      <c r="S107" s="1">
        <f>ROUND(P95/O95,0)</f>
        <v>22</v>
      </c>
      <c r="U107" s="88"/>
      <c r="V107" s="23" t="s">
        <v>7321</v>
      </c>
      <c r="W107" s="89"/>
    </row>
    <row r="108" spans="3:23" x14ac:dyDescent="0.25">
      <c r="C108">
        <f t="shared" si="19"/>
        <v>85</v>
      </c>
      <c r="E108">
        <f t="shared" si="13"/>
        <v>1.6875</v>
      </c>
      <c r="G108">
        <f t="shared" si="14"/>
        <v>-5.9125000000000103</v>
      </c>
      <c r="I108" s="28"/>
      <c r="K108" s="7" t="s">
        <v>137</v>
      </c>
      <c r="L108" t="s">
        <v>658</v>
      </c>
      <c r="N108" t="s">
        <v>7319</v>
      </c>
      <c r="O108" s="124" t="s">
        <v>7318</v>
      </c>
      <c r="Q108" s="1">
        <f>ROUND(P96/N96,0)</f>
        <v>31</v>
      </c>
      <c r="S108" s="1">
        <f t="shared" si="20"/>
        <v>34</v>
      </c>
      <c r="U108" s="88"/>
      <c r="V108" s="23"/>
      <c r="W108" s="89"/>
    </row>
    <row r="109" spans="3:23" x14ac:dyDescent="0.25">
      <c r="C109">
        <f t="shared" si="19"/>
        <v>86</v>
      </c>
      <c r="E109">
        <f t="shared" si="13"/>
        <v>1.6950000000000001</v>
      </c>
      <c r="G109">
        <f t="shared" si="14"/>
        <v>-7.6075000000000106</v>
      </c>
      <c r="I109" s="28"/>
      <c r="K109" s="7" t="s">
        <v>136</v>
      </c>
      <c r="L109" t="s">
        <v>7318</v>
      </c>
      <c r="N109" t="s">
        <v>658</v>
      </c>
      <c r="O109" s="124" t="s">
        <v>7319</v>
      </c>
      <c r="Q109" s="1">
        <f>ROUND(P97/N97,0)</f>
        <v>50</v>
      </c>
      <c r="S109" s="1">
        <f>ROUND(P97/O97,0)</f>
        <v>14</v>
      </c>
      <c r="U109" s="125" t="s">
        <v>7329</v>
      </c>
      <c r="V109" s="23"/>
      <c r="W109" s="89"/>
    </row>
    <row r="110" spans="3:23" x14ac:dyDescent="0.25">
      <c r="C110">
        <f t="shared" si="19"/>
        <v>87</v>
      </c>
      <c r="E110">
        <f t="shared" si="13"/>
        <v>1.7025000000000001</v>
      </c>
      <c r="G110">
        <f t="shared" si="14"/>
        <v>-9.3100000000000112</v>
      </c>
      <c r="I110" s="28"/>
      <c r="K110" s="8" t="s">
        <v>138</v>
      </c>
      <c r="L110" t="s">
        <v>7319</v>
      </c>
      <c r="N110" t="s">
        <v>7319</v>
      </c>
      <c r="O110" s="124" t="s">
        <v>7319</v>
      </c>
      <c r="Q110" s="1">
        <f>ROUND(P98/N98,0)</f>
        <v>29</v>
      </c>
      <c r="S110" s="1">
        <f t="shared" si="20"/>
        <v>17</v>
      </c>
      <c r="U110" s="88"/>
      <c r="V110" s="23" t="s">
        <v>7324</v>
      </c>
      <c r="W110" s="89"/>
    </row>
    <row r="111" spans="3:23" x14ac:dyDescent="0.25">
      <c r="C111">
        <f t="shared" si="19"/>
        <v>88</v>
      </c>
      <c r="E111">
        <f t="shared" si="13"/>
        <v>1.71</v>
      </c>
      <c r="G111">
        <f t="shared" si="14"/>
        <v>-11.02000000000001</v>
      </c>
      <c r="I111" s="28"/>
      <c r="K111" s="9" t="s">
        <v>140</v>
      </c>
      <c r="L111" t="s">
        <v>658</v>
      </c>
      <c r="N111" t="s">
        <v>7318</v>
      </c>
      <c r="O111" s="124" t="s">
        <v>7319</v>
      </c>
      <c r="Q111" s="1">
        <f>ROUND(P99/N99,0)</f>
        <v>20</v>
      </c>
      <c r="S111" s="1">
        <f>ROUND(P99/O99,0)</f>
        <v>18</v>
      </c>
      <c r="U111" s="88"/>
      <c r="V111" s="23" t="s">
        <v>7325</v>
      </c>
      <c r="W111" s="89"/>
    </row>
    <row r="112" spans="3:23" x14ac:dyDescent="0.25">
      <c r="C112">
        <f t="shared" si="19"/>
        <v>89</v>
      </c>
      <c r="E112">
        <f t="shared" si="13"/>
        <v>1.7175</v>
      </c>
      <c r="G112">
        <f t="shared" si="14"/>
        <v>-12.73750000000001</v>
      </c>
      <c r="I112" s="28"/>
      <c r="K112" s="9" t="s">
        <v>139</v>
      </c>
      <c r="L112" t="s">
        <v>7319</v>
      </c>
      <c r="N112" t="s">
        <v>658</v>
      </c>
      <c r="O112" s="124" t="s">
        <v>7318</v>
      </c>
      <c r="Q112" s="1">
        <f>ROUND(P100/N100,0)</f>
        <v>42</v>
      </c>
      <c r="S112" s="1">
        <f t="shared" si="20"/>
        <v>34</v>
      </c>
      <c r="U112" s="88"/>
      <c r="V112" s="23" t="s">
        <v>7326</v>
      </c>
      <c r="W112" s="89"/>
    </row>
    <row r="113" spans="3:23" x14ac:dyDescent="0.25">
      <c r="C113">
        <f t="shared" si="19"/>
        <v>90</v>
      </c>
      <c r="E113">
        <f t="shared" si="13"/>
        <v>1.7250000000000001</v>
      </c>
      <c r="G113">
        <f t="shared" si="14"/>
        <v>-14.462500000000009</v>
      </c>
      <c r="I113" s="28"/>
      <c r="K113" s="4" t="s">
        <v>141</v>
      </c>
      <c r="L113" t="s">
        <v>658</v>
      </c>
      <c r="N113" t="s">
        <v>7319</v>
      </c>
      <c r="O113" s="124" t="s">
        <v>7318</v>
      </c>
      <c r="Q113" s="1">
        <f>ROUND(P101/N101,0)</f>
        <v>22</v>
      </c>
      <c r="S113" s="1">
        <f t="shared" si="20"/>
        <v>34</v>
      </c>
      <c r="U113" s="88"/>
      <c r="V113" s="23"/>
      <c r="W113" s="89"/>
    </row>
    <row r="114" spans="3:23" x14ac:dyDescent="0.25">
      <c r="C114">
        <f t="shared" si="19"/>
        <v>91</v>
      </c>
      <c r="E114">
        <f t="shared" si="13"/>
        <v>1.7324999999999999</v>
      </c>
      <c r="G114">
        <f t="shared" si="14"/>
        <v>-16.195000000000007</v>
      </c>
      <c r="I114" s="28"/>
      <c r="U114" s="125" t="s">
        <v>7328</v>
      </c>
      <c r="V114" s="23"/>
      <c r="W114" s="89"/>
    </row>
    <row r="115" spans="3:23" x14ac:dyDescent="0.25">
      <c r="C115">
        <f t="shared" si="19"/>
        <v>92</v>
      </c>
      <c r="E115">
        <f t="shared" si="13"/>
        <v>1.74</v>
      </c>
      <c r="G115">
        <f t="shared" si="14"/>
        <v>-17.935000000000006</v>
      </c>
      <c r="I115" s="28"/>
      <c r="U115" s="88"/>
      <c r="V115" s="23" t="s">
        <v>7331</v>
      </c>
      <c r="W115" s="89"/>
    </row>
    <row r="116" spans="3:23" x14ac:dyDescent="0.25">
      <c r="C116">
        <f t="shared" si="19"/>
        <v>93</v>
      </c>
      <c r="E116">
        <f t="shared" si="13"/>
        <v>1.7475000000000001</v>
      </c>
      <c r="G116">
        <f t="shared" si="14"/>
        <v>-19.682500000000005</v>
      </c>
      <c r="I116" s="28"/>
      <c r="U116" s="88"/>
      <c r="V116" s="23" t="s">
        <v>7332</v>
      </c>
      <c r="W116" s="89"/>
    </row>
    <row r="117" spans="3:23" x14ac:dyDescent="0.25">
      <c r="C117">
        <f t="shared" si="19"/>
        <v>94</v>
      </c>
      <c r="E117">
        <f t="shared" si="13"/>
        <v>1.7549999999999999</v>
      </c>
      <c r="G117">
        <f t="shared" si="14"/>
        <v>-21.437500000000004</v>
      </c>
      <c r="I117" s="28"/>
      <c r="U117" s="90"/>
      <c r="V117" s="91" t="s">
        <v>7333</v>
      </c>
      <c r="W117" s="92"/>
    </row>
    <row r="118" spans="3:23" x14ac:dyDescent="0.25">
      <c r="C118">
        <f t="shared" si="19"/>
        <v>95</v>
      </c>
      <c r="E118">
        <f t="shared" si="13"/>
        <v>1.7625000000000002</v>
      </c>
      <c r="G118">
        <f t="shared" si="14"/>
        <v>-23.200000000000003</v>
      </c>
      <c r="I118" s="28"/>
      <c r="K118" s="1"/>
    </row>
    <row r="119" spans="3:23" x14ac:dyDescent="0.25">
      <c r="C119">
        <f t="shared" si="19"/>
        <v>96</v>
      </c>
      <c r="E119">
        <f t="shared" si="13"/>
        <v>1.77</v>
      </c>
      <c r="G119">
        <f t="shared" si="14"/>
        <v>-24.970000000000002</v>
      </c>
      <c r="I119" s="28"/>
      <c r="K119" s="1"/>
      <c r="M119" s="1"/>
    </row>
    <row r="120" spans="3:23" x14ac:dyDescent="0.25">
      <c r="C120">
        <f t="shared" si="19"/>
        <v>97</v>
      </c>
      <c r="E120">
        <f t="shared" si="13"/>
        <v>1.7774999999999999</v>
      </c>
      <c r="G120">
        <f t="shared" si="14"/>
        <v>-26.747500000000002</v>
      </c>
      <c r="I120" s="28"/>
    </row>
    <row r="121" spans="3:23" x14ac:dyDescent="0.25">
      <c r="C121">
        <f t="shared" si="19"/>
        <v>98</v>
      </c>
      <c r="E121">
        <f t="shared" si="13"/>
        <v>1.7850000000000001</v>
      </c>
      <c r="G121">
        <f t="shared" si="14"/>
        <v>-28.532500000000002</v>
      </c>
      <c r="I121" s="28"/>
    </row>
    <row r="122" spans="3:23" x14ac:dyDescent="0.25">
      <c r="C122">
        <f t="shared" si="19"/>
        <v>99</v>
      </c>
      <c r="E122">
        <f t="shared" si="13"/>
        <v>1.7925</v>
      </c>
      <c r="G122">
        <f t="shared" si="14"/>
        <v>-30.325000000000003</v>
      </c>
      <c r="I122" s="28"/>
    </row>
    <row r="123" spans="3:23" x14ac:dyDescent="0.25">
      <c r="C123">
        <f t="shared" si="19"/>
        <v>100</v>
      </c>
      <c r="E123">
        <f t="shared" si="13"/>
        <v>1.8</v>
      </c>
      <c r="G123">
        <f t="shared" si="14"/>
        <v>-32.125</v>
      </c>
      <c r="I123" s="28"/>
    </row>
    <row r="124" spans="3:23" x14ac:dyDescent="0.25">
      <c r="C124">
        <f t="shared" si="19"/>
        <v>101</v>
      </c>
      <c r="E124">
        <f t="shared" si="13"/>
        <v>1.8075000000000001</v>
      </c>
      <c r="G124">
        <f t="shared" si="14"/>
        <v>-33.932499999999997</v>
      </c>
      <c r="I124" s="28"/>
    </row>
    <row r="125" spans="3:23" x14ac:dyDescent="0.25">
      <c r="C125">
        <f t="shared" si="19"/>
        <v>102</v>
      </c>
      <c r="E125">
        <f t="shared" si="13"/>
        <v>1.8149999999999999</v>
      </c>
      <c r="G125">
        <f t="shared" si="14"/>
        <v>-35.747499999999995</v>
      </c>
      <c r="I125" s="28"/>
    </row>
    <row r="126" spans="3:23" x14ac:dyDescent="0.25">
      <c r="C126">
        <f t="shared" si="19"/>
        <v>103</v>
      </c>
      <c r="E126">
        <f t="shared" si="13"/>
        <v>1.8225</v>
      </c>
      <c r="G126">
        <f t="shared" si="14"/>
        <v>-37.569999999999993</v>
      </c>
      <c r="I126" s="28"/>
    </row>
    <row r="127" spans="3:23" x14ac:dyDescent="0.25">
      <c r="C127">
        <f t="shared" si="19"/>
        <v>104</v>
      </c>
      <c r="E127">
        <f t="shared" si="13"/>
        <v>1.83</v>
      </c>
      <c r="G127">
        <f t="shared" si="14"/>
        <v>-39.399999999999991</v>
      </c>
      <c r="I127" s="28"/>
    </row>
    <row r="128" spans="3:23" x14ac:dyDescent="0.25">
      <c r="C128">
        <f t="shared" si="19"/>
        <v>105</v>
      </c>
      <c r="E128">
        <f t="shared" si="13"/>
        <v>1.8374999999999999</v>
      </c>
      <c r="G128">
        <f t="shared" si="14"/>
        <v>-41.23749999999999</v>
      </c>
      <c r="I128" s="28"/>
    </row>
    <row r="129" spans="3:9" x14ac:dyDescent="0.25">
      <c r="C129">
        <f t="shared" si="19"/>
        <v>106</v>
      </c>
      <c r="E129">
        <f t="shared" si="13"/>
        <v>1.845</v>
      </c>
      <c r="G129">
        <f t="shared" si="14"/>
        <v>-43.082499999999989</v>
      </c>
      <c r="I129" s="28"/>
    </row>
    <row r="130" spans="3:9" x14ac:dyDescent="0.25">
      <c r="C130">
        <f t="shared" si="19"/>
        <v>107</v>
      </c>
      <c r="E130">
        <f t="shared" si="13"/>
        <v>1.8525</v>
      </c>
      <c r="G130">
        <f t="shared" si="14"/>
        <v>-44.934999999999988</v>
      </c>
      <c r="I130" s="28"/>
    </row>
    <row r="131" spans="3:9" x14ac:dyDescent="0.25">
      <c r="C131">
        <f t="shared" si="19"/>
        <v>108</v>
      </c>
      <c r="E131">
        <f t="shared" si="13"/>
        <v>1.8599999999999999</v>
      </c>
      <c r="G131">
        <f t="shared" si="14"/>
        <v>-46.794999999999987</v>
      </c>
      <c r="I131" s="28"/>
    </row>
    <row r="132" spans="3:9" x14ac:dyDescent="0.25">
      <c r="C132">
        <f t="shared" si="19"/>
        <v>109</v>
      </c>
      <c r="E132">
        <f t="shared" si="13"/>
        <v>1.8675000000000002</v>
      </c>
      <c r="G132">
        <f t="shared" si="14"/>
        <v>-48.662499999999987</v>
      </c>
      <c r="I132" s="28"/>
    </row>
    <row r="133" spans="3:9" x14ac:dyDescent="0.25">
      <c r="C133">
        <f t="shared" si="19"/>
        <v>110</v>
      </c>
      <c r="E133">
        <f t="shared" si="13"/>
        <v>1.875</v>
      </c>
      <c r="G133">
        <f t="shared" si="14"/>
        <v>-50.537499999999987</v>
      </c>
      <c r="I133" s="28"/>
    </row>
    <row r="134" spans="3:9" x14ac:dyDescent="0.25">
      <c r="C134">
        <f t="shared" si="19"/>
        <v>111</v>
      </c>
      <c r="E134">
        <f t="shared" si="13"/>
        <v>1.8825000000000001</v>
      </c>
      <c r="G134">
        <f t="shared" si="14"/>
        <v>-52.419999999999987</v>
      </c>
      <c r="I134" s="28"/>
    </row>
    <row r="135" spans="3:9" x14ac:dyDescent="0.25">
      <c r="C135">
        <f>C134+1</f>
        <v>112</v>
      </c>
      <c r="E135">
        <f t="shared" si="13"/>
        <v>1.8900000000000001</v>
      </c>
      <c r="G135">
        <f t="shared" si="14"/>
        <v>-54.309999999999988</v>
      </c>
      <c r="I135" s="28"/>
    </row>
    <row r="136" spans="3:9" x14ac:dyDescent="0.25">
      <c r="C136">
        <f>C135+1</f>
        <v>113</v>
      </c>
      <c r="E136">
        <f t="shared" si="13"/>
        <v>1.8975</v>
      </c>
      <c r="G136">
        <f t="shared" si="14"/>
        <v>-56.207499999999989</v>
      </c>
      <c r="I136" s="28"/>
    </row>
    <row r="137" spans="3:9" x14ac:dyDescent="0.25">
      <c r="C137">
        <f t="shared" ref="C137:C172" si="21">C136+1</f>
        <v>114</v>
      </c>
      <c r="E137">
        <f t="shared" si="13"/>
        <v>1.905</v>
      </c>
      <c r="G137">
        <f t="shared" si="14"/>
        <v>-58.11249999999999</v>
      </c>
      <c r="I137" s="28"/>
    </row>
    <row r="138" spans="3:9" x14ac:dyDescent="0.25">
      <c r="C138">
        <f t="shared" si="21"/>
        <v>115</v>
      </c>
      <c r="E138">
        <f t="shared" si="13"/>
        <v>1.9125000000000001</v>
      </c>
      <c r="G138">
        <f t="shared" si="14"/>
        <v>-60.024999999999991</v>
      </c>
      <c r="I138" s="28"/>
    </row>
    <row r="139" spans="3:9" x14ac:dyDescent="0.25">
      <c r="C139">
        <f t="shared" si="21"/>
        <v>116</v>
      </c>
      <c r="E139">
        <f t="shared" si="13"/>
        <v>1.92</v>
      </c>
      <c r="G139">
        <f t="shared" si="14"/>
        <v>-61.944999999999993</v>
      </c>
      <c r="I139" s="28"/>
    </row>
    <row r="140" spans="3:9" x14ac:dyDescent="0.25">
      <c r="C140">
        <f t="shared" si="21"/>
        <v>117</v>
      </c>
      <c r="E140">
        <f t="shared" si="13"/>
        <v>1.9275</v>
      </c>
      <c r="G140">
        <f t="shared" si="14"/>
        <v>-63.872499999999995</v>
      </c>
      <c r="I140" s="28"/>
    </row>
    <row r="141" spans="3:9" x14ac:dyDescent="0.25">
      <c r="C141">
        <f t="shared" si="21"/>
        <v>118</v>
      </c>
      <c r="E141">
        <f t="shared" si="13"/>
        <v>1.9350000000000001</v>
      </c>
      <c r="G141">
        <f t="shared" si="14"/>
        <v>-65.80749999999999</v>
      </c>
      <c r="I141" s="28"/>
    </row>
    <row r="142" spans="3:9" x14ac:dyDescent="0.25">
      <c r="C142">
        <f t="shared" si="21"/>
        <v>119</v>
      </c>
      <c r="E142">
        <f t="shared" si="13"/>
        <v>1.9424999999999999</v>
      </c>
      <c r="G142">
        <f t="shared" si="14"/>
        <v>-67.749999999999986</v>
      </c>
      <c r="I142" s="28"/>
    </row>
    <row r="143" spans="3:9" x14ac:dyDescent="0.25">
      <c r="C143">
        <f t="shared" si="21"/>
        <v>120</v>
      </c>
      <c r="E143">
        <f t="shared" si="13"/>
        <v>1.95</v>
      </c>
      <c r="G143">
        <f t="shared" si="14"/>
        <v>-69.699999999999989</v>
      </c>
      <c r="I143" s="28"/>
    </row>
    <row r="144" spans="3:9" x14ac:dyDescent="0.25">
      <c r="C144">
        <f t="shared" si="21"/>
        <v>121</v>
      </c>
      <c r="E144">
        <f t="shared" si="13"/>
        <v>1.9575</v>
      </c>
      <c r="G144">
        <f t="shared" si="14"/>
        <v>-71.657499999999985</v>
      </c>
      <c r="I144" s="28"/>
    </row>
    <row r="145" spans="3:9" x14ac:dyDescent="0.25">
      <c r="C145">
        <f t="shared" si="21"/>
        <v>122</v>
      </c>
      <c r="E145">
        <f t="shared" si="13"/>
        <v>1.9649999999999999</v>
      </c>
      <c r="G145">
        <f t="shared" si="14"/>
        <v>-73.622499999999988</v>
      </c>
      <c r="I145" s="28"/>
    </row>
    <row r="146" spans="3:9" x14ac:dyDescent="0.25">
      <c r="C146">
        <f t="shared" si="21"/>
        <v>123</v>
      </c>
      <c r="E146">
        <f t="shared" si="13"/>
        <v>1.9725000000000001</v>
      </c>
      <c r="G146">
        <f t="shared" si="14"/>
        <v>-75.594999999999985</v>
      </c>
      <c r="I146" s="28"/>
    </row>
    <row r="147" spans="3:9" x14ac:dyDescent="0.25">
      <c r="C147">
        <f t="shared" si="21"/>
        <v>124</v>
      </c>
      <c r="E147">
        <f t="shared" si="13"/>
        <v>1.98</v>
      </c>
      <c r="G147">
        <f t="shared" si="14"/>
        <v>-77.574999999999989</v>
      </c>
      <c r="I147" s="28"/>
    </row>
    <row r="148" spans="3:9" x14ac:dyDescent="0.25">
      <c r="C148">
        <f t="shared" si="21"/>
        <v>125</v>
      </c>
      <c r="E148">
        <f t="shared" si="13"/>
        <v>1.9875</v>
      </c>
      <c r="G148">
        <f t="shared" si="14"/>
        <v>-79.562499999999986</v>
      </c>
      <c r="I148" s="28"/>
    </row>
    <row r="149" spans="3:9" x14ac:dyDescent="0.25">
      <c r="C149">
        <f t="shared" si="21"/>
        <v>126</v>
      </c>
      <c r="E149">
        <f t="shared" si="13"/>
        <v>1.9950000000000001</v>
      </c>
      <c r="G149">
        <f t="shared" si="14"/>
        <v>-81.55749999999999</v>
      </c>
      <c r="I149" s="28"/>
    </row>
    <row r="150" spans="3:9" x14ac:dyDescent="0.25">
      <c r="C150">
        <f t="shared" si="21"/>
        <v>127</v>
      </c>
      <c r="E150">
        <f t="shared" si="13"/>
        <v>2.0024999999999999</v>
      </c>
      <c r="G150">
        <f t="shared" si="14"/>
        <v>-83.559999999999988</v>
      </c>
      <c r="I150" s="28"/>
    </row>
    <row r="151" spans="3:9" x14ac:dyDescent="0.25">
      <c r="C151">
        <f t="shared" si="21"/>
        <v>128</v>
      </c>
      <c r="E151">
        <f t="shared" si="13"/>
        <v>2.0099999999999998</v>
      </c>
      <c r="G151">
        <f t="shared" si="14"/>
        <v>-85.57</v>
      </c>
      <c r="I151" s="28"/>
    </row>
    <row r="152" spans="3:9" x14ac:dyDescent="0.25">
      <c r="C152">
        <f t="shared" si="21"/>
        <v>129</v>
      </c>
      <c r="E152">
        <f t="shared" si="13"/>
        <v>2.0175000000000001</v>
      </c>
      <c r="G152">
        <f t="shared" si="14"/>
        <v>-87.587499999999991</v>
      </c>
      <c r="I152" s="28"/>
    </row>
    <row r="153" spans="3:9" x14ac:dyDescent="0.25">
      <c r="C153">
        <f t="shared" si="21"/>
        <v>130</v>
      </c>
      <c r="E153">
        <f t="shared" ref="E153:E216" si="22">IF(C153&gt;$C$18,$C$16+(C153*$C$17),(($C$16)*$C$19)+(C153*$C$17))</f>
        <v>2.0249999999999999</v>
      </c>
      <c r="G153">
        <f t="shared" si="14"/>
        <v>-89.612499999999997</v>
      </c>
      <c r="I153" s="28"/>
    </row>
    <row r="154" spans="3:9" x14ac:dyDescent="0.25">
      <c r="C154">
        <f t="shared" si="21"/>
        <v>131</v>
      </c>
      <c r="E154">
        <f t="shared" si="22"/>
        <v>2.0324999999999998</v>
      </c>
      <c r="G154">
        <f t="shared" ref="G154:G217" si="23">G153-E154</f>
        <v>-91.644999999999996</v>
      </c>
      <c r="I154" s="28"/>
    </row>
    <row r="155" spans="3:9" x14ac:dyDescent="0.25">
      <c r="C155">
        <f t="shared" si="21"/>
        <v>132</v>
      </c>
      <c r="E155">
        <f t="shared" si="22"/>
        <v>2.04</v>
      </c>
      <c r="G155">
        <f t="shared" si="23"/>
        <v>-93.685000000000002</v>
      </c>
      <c r="I155" s="28"/>
    </row>
    <row r="156" spans="3:9" x14ac:dyDescent="0.25">
      <c r="C156">
        <f t="shared" si="21"/>
        <v>133</v>
      </c>
      <c r="E156">
        <f t="shared" si="22"/>
        <v>2.0474999999999999</v>
      </c>
      <c r="G156">
        <f t="shared" si="23"/>
        <v>-95.732500000000002</v>
      </c>
      <c r="I156" s="28"/>
    </row>
    <row r="157" spans="3:9" x14ac:dyDescent="0.25">
      <c r="C157">
        <f t="shared" si="21"/>
        <v>134</v>
      </c>
      <c r="E157">
        <f t="shared" si="22"/>
        <v>2.0549999999999997</v>
      </c>
      <c r="G157">
        <f t="shared" si="23"/>
        <v>-97.787499999999994</v>
      </c>
      <c r="I157" s="28"/>
    </row>
    <row r="158" spans="3:9" x14ac:dyDescent="0.25">
      <c r="C158">
        <f t="shared" si="21"/>
        <v>135</v>
      </c>
      <c r="E158">
        <f t="shared" si="22"/>
        <v>2.0625</v>
      </c>
      <c r="G158">
        <f t="shared" si="23"/>
        <v>-99.85</v>
      </c>
      <c r="I158" s="28"/>
    </row>
    <row r="159" spans="3:9" x14ac:dyDescent="0.25">
      <c r="C159">
        <f t="shared" si="21"/>
        <v>136</v>
      </c>
      <c r="E159">
        <f t="shared" si="22"/>
        <v>2.0700000000000003</v>
      </c>
      <c r="G159">
        <f t="shared" si="23"/>
        <v>-101.91999999999999</v>
      </c>
      <c r="I159" s="28"/>
    </row>
    <row r="160" spans="3:9" x14ac:dyDescent="0.25">
      <c r="C160">
        <f t="shared" si="21"/>
        <v>137</v>
      </c>
      <c r="E160">
        <f t="shared" si="22"/>
        <v>2.0774999999999997</v>
      </c>
      <c r="G160">
        <f t="shared" si="23"/>
        <v>-103.99749999999999</v>
      </c>
      <c r="I160" s="28"/>
    </row>
    <row r="161" spans="3:9" x14ac:dyDescent="0.25">
      <c r="C161">
        <f t="shared" si="21"/>
        <v>138</v>
      </c>
      <c r="E161">
        <f t="shared" si="22"/>
        <v>2.085</v>
      </c>
      <c r="G161">
        <f t="shared" si="23"/>
        <v>-106.08249999999998</v>
      </c>
      <c r="I161" s="28"/>
    </row>
    <row r="162" spans="3:9" x14ac:dyDescent="0.25">
      <c r="C162">
        <f t="shared" si="21"/>
        <v>139</v>
      </c>
      <c r="E162">
        <f t="shared" si="22"/>
        <v>2.0925000000000002</v>
      </c>
      <c r="G162">
        <f t="shared" si="23"/>
        <v>-108.17499999999998</v>
      </c>
      <c r="I162" s="28"/>
    </row>
    <row r="163" spans="3:9" x14ac:dyDescent="0.25">
      <c r="C163">
        <f t="shared" si="21"/>
        <v>140</v>
      </c>
      <c r="E163">
        <f t="shared" si="22"/>
        <v>2.1</v>
      </c>
      <c r="G163">
        <f t="shared" si="23"/>
        <v>-110.27499999999998</v>
      </c>
      <c r="I163" s="28"/>
    </row>
    <row r="164" spans="3:9" x14ac:dyDescent="0.25">
      <c r="C164">
        <f t="shared" si="21"/>
        <v>141</v>
      </c>
      <c r="E164">
        <f t="shared" si="22"/>
        <v>2.1074999999999999</v>
      </c>
      <c r="G164">
        <f t="shared" si="23"/>
        <v>-112.38249999999998</v>
      </c>
      <c r="I164" s="28"/>
    </row>
    <row r="165" spans="3:9" x14ac:dyDescent="0.25">
      <c r="C165">
        <f t="shared" si="21"/>
        <v>142</v>
      </c>
      <c r="E165">
        <f t="shared" si="22"/>
        <v>2.1150000000000002</v>
      </c>
      <c r="G165">
        <f t="shared" si="23"/>
        <v>-114.49749999999997</v>
      </c>
      <c r="I165" s="28"/>
    </row>
    <row r="166" spans="3:9" x14ac:dyDescent="0.25">
      <c r="C166">
        <f t="shared" si="21"/>
        <v>143</v>
      </c>
      <c r="E166">
        <f t="shared" si="22"/>
        <v>2.1225000000000001</v>
      </c>
      <c r="G166">
        <f t="shared" si="23"/>
        <v>-116.61999999999998</v>
      </c>
      <c r="I166" s="28"/>
    </row>
    <row r="167" spans="3:9" x14ac:dyDescent="0.25">
      <c r="C167">
        <f t="shared" si="21"/>
        <v>144</v>
      </c>
      <c r="E167">
        <f t="shared" si="22"/>
        <v>2.13</v>
      </c>
      <c r="G167">
        <f t="shared" si="23"/>
        <v>-118.74999999999997</v>
      </c>
      <c r="I167" s="28"/>
    </row>
    <row r="168" spans="3:9" x14ac:dyDescent="0.25">
      <c r="C168">
        <f t="shared" si="21"/>
        <v>145</v>
      </c>
      <c r="E168">
        <f t="shared" si="22"/>
        <v>2.1375000000000002</v>
      </c>
      <c r="G168">
        <f t="shared" si="23"/>
        <v>-120.88749999999997</v>
      </c>
      <c r="I168" s="28"/>
    </row>
    <row r="169" spans="3:9" x14ac:dyDescent="0.25">
      <c r="C169">
        <f t="shared" si="21"/>
        <v>146</v>
      </c>
      <c r="E169">
        <f t="shared" si="22"/>
        <v>2.145</v>
      </c>
      <c r="G169">
        <f t="shared" si="23"/>
        <v>-123.03249999999997</v>
      </c>
      <c r="I169" s="28"/>
    </row>
    <row r="170" spans="3:9" x14ac:dyDescent="0.25">
      <c r="C170">
        <f t="shared" si="21"/>
        <v>147</v>
      </c>
      <c r="E170">
        <f t="shared" si="22"/>
        <v>2.1524999999999999</v>
      </c>
      <c r="G170">
        <f t="shared" si="23"/>
        <v>-125.18499999999997</v>
      </c>
      <c r="I170" s="28"/>
    </row>
    <row r="171" spans="3:9" x14ac:dyDescent="0.25">
      <c r="C171">
        <f t="shared" si="21"/>
        <v>148</v>
      </c>
      <c r="E171">
        <f t="shared" si="22"/>
        <v>2.16</v>
      </c>
      <c r="G171">
        <f t="shared" si="23"/>
        <v>-127.34499999999997</v>
      </c>
      <c r="I171" s="28"/>
    </row>
    <row r="172" spans="3:9" x14ac:dyDescent="0.25">
      <c r="C172">
        <f t="shared" si="21"/>
        <v>149</v>
      </c>
      <c r="E172">
        <f t="shared" si="22"/>
        <v>2.1675</v>
      </c>
      <c r="G172">
        <f t="shared" si="23"/>
        <v>-129.51249999999996</v>
      </c>
      <c r="I172" s="28"/>
    </row>
    <row r="173" spans="3:9" x14ac:dyDescent="0.25">
      <c r="C173">
        <f>C143+1</f>
        <v>121</v>
      </c>
      <c r="E173">
        <f t="shared" si="22"/>
        <v>1.9575</v>
      </c>
      <c r="G173">
        <f t="shared" si="23"/>
        <v>-131.46999999999997</v>
      </c>
      <c r="I173" s="28"/>
    </row>
    <row r="174" spans="3:9" x14ac:dyDescent="0.25">
      <c r="C174">
        <f>C173+1</f>
        <v>122</v>
      </c>
      <c r="E174">
        <f t="shared" si="22"/>
        <v>1.9649999999999999</v>
      </c>
      <c r="G174">
        <f t="shared" si="23"/>
        <v>-133.43499999999997</v>
      </c>
      <c r="I174" s="28"/>
    </row>
    <row r="175" spans="3:9" x14ac:dyDescent="0.25">
      <c r="C175">
        <f t="shared" ref="C175:C195" si="24">C174+1</f>
        <v>123</v>
      </c>
      <c r="E175">
        <f t="shared" si="22"/>
        <v>1.9725000000000001</v>
      </c>
      <c r="G175">
        <f t="shared" si="23"/>
        <v>-135.40749999999997</v>
      </c>
      <c r="I175" s="28"/>
    </row>
    <row r="176" spans="3:9" x14ac:dyDescent="0.25">
      <c r="C176">
        <f t="shared" si="24"/>
        <v>124</v>
      </c>
      <c r="E176">
        <f t="shared" si="22"/>
        <v>1.98</v>
      </c>
      <c r="G176">
        <f t="shared" si="23"/>
        <v>-137.38749999999996</v>
      </c>
      <c r="I176" s="28"/>
    </row>
    <row r="177" spans="3:9" x14ac:dyDescent="0.25">
      <c r="C177">
        <f t="shared" si="24"/>
        <v>125</v>
      </c>
      <c r="E177">
        <f t="shared" si="22"/>
        <v>1.9875</v>
      </c>
      <c r="G177">
        <f t="shared" si="23"/>
        <v>-139.37499999999997</v>
      </c>
      <c r="I177" s="28"/>
    </row>
    <row r="178" spans="3:9" x14ac:dyDescent="0.25">
      <c r="C178">
        <f t="shared" si="24"/>
        <v>126</v>
      </c>
      <c r="E178">
        <f t="shared" si="22"/>
        <v>1.9950000000000001</v>
      </c>
      <c r="G178">
        <f t="shared" si="23"/>
        <v>-141.36999999999998</v>
      </c>
      <c r="I178" s="28"/>
    </row>
    <row r="179" spans="3:9" x14ac:dyDescent="0.25">
      <c r="C179">
        <f t="shared" si="24"/>
        <v>127</v>
      </c>
      <c r="E179">
        <f t="shared" si="22"/>
        <v>2.0024999999999999</v>
      </c>
      <c r="G179">
        <f t="shared" si="23"/>
        <v>-143.37249999999997</v>
      </c>
      <c r="I179" s="28"/>
    </row>
    <row r="180" spans="3:9" x14ac:dyDescent="0.25">
      <c r="C180">
        <f t="shared" si="24"/>
        <v>128</v>
      </c>
      <c r="E180">
        <f t="shared" si="22"/>
        <v>2.0099999999999998</v>
      </c>
      <c r="G180">
        <f t="shared" si="23"/>
        <v>-145.38249999999996</v>
      </c>
      <c r="I180" s="28"/>
    </row>
    <row r="181" spans="3:9" x14ac:dyDescent="0.25">
      <c r="C181">
        <f t="shared" si="24"/>
        <v>129</v>
      </c>
      <c r="E181">
        <f t="shared" si="22"/>
        <v>2.0175000000000001</v>
      </c>
      <c r="G181">
        <f t="shared" si="23"/>
        <v>-147.39999999999998</v>
      </c>
      <c r="I181" s="28"/>
    </row>
    <row r="182" spans="3:9" x14ac:dyDescent="0.25">
      <c r="C182">
        <f t="shared" si="24"/>
        <v>130</v>
      </c>
      <c r="E182">
        <f t="shared" si="22"/>
        <v>2.0249999999999999</v>
      </c>
      <c r="G182">
        <f t="shared" si="23"/>
        <v>-149.42499999999998</v>
      </c>
      <c r="I182" s="28"/>
    </row>
    <row r="183" spans="3:9" x14ac:dyDescent="0.25">
      <c r="C183">
        <f t="shared" si="24"/>
        <v>131</v>
      </c>
      <c r="E183">
        <f t="shared" si="22"/>
        <v>2.0324999999999998</v>
      </c>
      <c r="G183">
        <f t="shared" si="23"/>
        <v>-151.45749999999998</v>
      </c>
      <c r="I183" s="28"/>
    </row>
    <row r="184" spans="3:9" x14ac:dyDescent="0.25">
      <c r="C184">
        <f t="shared" si="24"/>
        <v>132</v>
      </c>
      <c r="E184">
        <f t="shared" si="22"/>
        <v>2.04</v>
      </c>
      <c r="G184">
        <f t="shared" si="23"/>
        <v>-153.49749999999997</v>
      </c>
      <c r="I184" s="28"/>
    </row>
    <row r="185" spans="3:9" x14ac:dyDescent="0.25">
      <c r="C185">
        <f t="shared" si="24"/>
        <v>133</v>
      </c>
      <c r="E185">
        <f t="shared" si="22"/>
        <v>2.0474999999999999</v>
      </c>
      <c r="G185">
        <f t="shared" si="23"/>
        <v>-155.54499999999999</v>
      </c>
      <c r="I185" s="28"/>
    </row>
    <row r="186" spans="3:9" x14ac:dyDescent="0.25">
      <c r="C186">
        <f t="shared" si="24"/>
        <v>134</v>
      </c>
      <c r="E186">
        <f t="shared" si="22"/>
        <v>2.0549999999999997</v>
      </c>
      <c r="G186">
        <f t="shared" si="23"/>
        <v>-157.6</v>
      </c>
      <c r="I186" s="28"/>
    </row>
    <row r="187" spans="3:9" x14ac:dyDescent="0.25">
      <c r="C187">
        <f t="shared" si="24"/>
        <v>135</v>
      </c>
      <c r="E187">
        <f t="shared" si="22"/>
        <v>2.0625</v>
      </c>
      <c r="G187">
        <f t="shared" si="23"/>
        <v>-159.66249999999999</v>
      </c>
      <c r="I187" s="28"/>
    </row>
    <row r="188" spans="3:9" x14ac:dyDescent="0.25">
      <c r="C188">
        <f t="shared" si="24"/>
        <v>136</v>
      </c>
      <c r="E188">
        <f t="shared" si="22"/>
        <v>2.0700000000000003</v>
      </c>
      <c r="G188">
        <f t="shared" si="23"/>
        <v>-161.73249999999999</v>
      </c>
      <c r="I188" s="28"/>
    </row>
    <row r="189" spans="3:9" x14ac:dyDescent="0.25">
      <c r="C189">
        <f t="shared" si="24"/>
        <v>137</v>
      </c>
      <c r="E189">
        <f t="shared" si="22"/>
        <v>2.0774999999999997</v>
      </c>
      <c r="G189">
        <f t="shared" si="23"/>
        <v>-163.80999999999997</v>
      </c>
      <c r="I189" s="28"/>
    </row>
    <row r="190" spans="3:9" x14ac:dyDescent="0.25">
      <c r="C190">
        <f t="shared" si="24"/>
        <v>138</v>
      </c>
      <c r="E190">
        <f t="shared" si="22"/>
        <v>2.085</v>
      </c>
      <c r="G190">
        <f t="shared" si="23"/>
        <v>-165.89499999999998</v>
      </c>
      <c r="I190" s="28"/>
    </row>
    <row r="191" spans="3:9" x14ac:dyDescent="0.25">
      <c r="C191">
        <f t="shared" si="24"/>
        <v>139</v>
      </c>
      <c r="E191">
        <f t="shared" si="22"/>
        <v>2.0925000000000002</v>
      </c>
      <c r="G191">
        <f t="shared" si="23"/>
        <v>-167.98749999999998</v>
      </c>
      <c r="I191" s="28"/>
    </row>
    <row r="192" spans="3:9" x14ac:dyDescent="0.25">
      <c r="C192">
        <f t="shared" si="24"/>
        <v>140</v>
      </c>
      <c r="E192">
        <f t="shared" si="22"/>
        <v>2.1</v>
      </c>
      <c r="G192">
        <f t="shared" si="23"/>
        <v>-170.08749999999998</v>
      </c>
      <c r="I192" s="28"/>
    </row>
    <row r="193" spans="3:9" x14ac:dyDescent="0.25">
      <c r="C193">
        <f t="shared" si="24"/>
        <v>141</v>
      </c>
      <c r="E193">
        <f t="shared" si="22"/>
        <v>2.1074999999999999</v>
      </c>
      <c r="G193">
        <f t="shared" si="23"/>
        <v>-172.19499999999996</v>
      </c>
      <c r="I193" s="28"/>
    </row>
    <row r="194" spans="3:9" x14ac:dyDescent="0.25">
      <c r="C194">
        <f t="shared" si="24"/>
        <v>142</v>
      </c>
      <c r="E194">
        <f t="shared" si="22"/>
        <v>2.1150000000000002</v>
      </c>
      <c r="G194">
        <f t="shared" si="23"/>
        <v>-174.30999999999997</v>
      </c>
      <c r="I194" s="28"/>
    </row>
    <row r="195" spans="3:9" x14ac:dyDescent="0.25">
      <c r="C195">
        <f t="shared" si="24"/>
        <v>143</v>
      </c>
      <c r="E195">
        <f t="shared" si="22"/>
        <v>2.1225000000000001</v>
      </c>
      <c r="G195">
        <f t="shared" si="23"/>
        <v>-176.43249999999998</v>
      </c>
      <c r="I195" s="28"/>
    </row>
    <row r="196" spans="3:9" x14ac:dyDescent="0.25">
      <c r="C196">
        <f>C166+1</f>
        <v>144</v>
      </c>
      <c r="E196">
        <f t="shared" si="22"/>
        <v>2.13</v>
      </c>
      <c r="G196">
        <f t="shared" si="23"/>
        <v>-178.56249999999997</v>
      </c>
      <c r="I196" s="28"/>
    </row>
    <row r="197" spans="3:9" x14ac:dyDescent="0.25">
      <c r="C197">
        <f>C196+1</f>
        <v>145</v>
      </c>
      <c r="E197">
        <f t="shared" si="22"/>
        <v>2.1375000000000002</v>
      </c>
      <c r="G197">
        <f t="shared" si="23"/>
        <v>-180.69999999999996</v>
      </c>
      <c r="I197" s="28"/>
    </row>
    <row r="198" spans="3:9" x14ac:dyDescent="0.25">
      <c r="C198">
        <f t="shared" ref="C198:C213" si="25">C197+1</f>
        <v>146</v>
      </c>
      <c r="E198">
        <f t="shared" si="22"/>
        <v>2.145</v>
      </c>
      <c r="G198">
        <f t="shared" si="23"/>
        <v>-182.84499999999997</v>
      </c>
      <c r="I198" s="28"/>
    </row>
    <row r="199" spans="3:9" x14ac:dyDescent="0.25">
      <c r="C199">
        <f t="shared" si="25"/>
        <v>147</v>
      </c>
      <c r="E199">
        <f t="shared" si="22"/>
        <v>2.1524999999999999</v>
      </c>
      <c r="G199">
        <f t="shared" si="23"/>
        <v>-184.99749999999997</v>
      </c>
      <c r="I199" s="28"/>
    </row>
    <row r="200" spans="3:9" x14ac:dyDescent="0.25">
      <c r="C200">
        <f t="shared" si="25"/>
        <v>148</v>
      </c>
      <c r="E200">
        <f t="shared" si="22"/>
        <v>2.16</v>
      </c>
      <c r="G200">
        <f t="shared" si="23"/>
        <v>-187.15749999999997</v>
      </c>
      <c r="I200" s="28"/>
    </row>
    <row r="201" spans="3:9" x14ac:dyDescent="0.25">
      <c r="C201">
        <f t="shared" si="25"/>
        <v>149</v>
      </c>
      <c r="E201">
        <f t="shared" si="22"/>
        <v>2.1675</v>
      </c>
      <c r="G201">
        <f t="shared" si="23"/>
        <v>-189.32499999999996</v>
      </c>
      <c r="I201" s="28"/>
    </row>
    <row r="202" spans="3:9" x14ac:dyDescent="0.25">
      <c r="C202">
        <f t="shared" si="25"/>
        <v>150</v>
      </c>
      <c r="E202">
        <f t="shared" si="22"/>
        <v>2.1749999999999998</v>
      </c>
      <c r="G202">
        <f t="shared" si="23"/>
        <v>-191.49999999999997</v>
      </c>
      <c r="I202" s="28"/>
    </row>
    <row r="203" spans="3:9" x14ac:dyDescent="0.25">
      <c r="C203">
        <f t="shared" si="25"/>
        <v>151</v>
      </c>
      <c r="E203">
        <f t="shared" si="22"/>
        <v>2.1825000000000001</v>
      </c>
      <c r="G203">
        <f t="shared" si="23"/>
        <v>-193.68249999999998</v>
      </c>
      <c r="I203" s="28"/>
    </row>
    <row r="204" spans="3:9" x14ac:dyDescent="0.25">
      <c r="C204">
        <f t="shared" si="25"/>
        <v>152</v>
      </c>
      <c r="E204">
        <f t="shared" si="22"/>
        <v>2.19</v>
      </c>
      <c r="G204">
        <f t="shared" si="23"/>
        <v>-195.87249999999997</v>
      </c>
      <c r="I204" s="28"/>
    </row>
    <row r="205" spans="3:9" x14ac:dyDescent="0.25">
      <c r="C205">
        <f t="shared" si="25"/>
        <v>153</v>
      </c>
      <c r="E205">
        <f t="shared" si="22"/>
        <v>2.1974999999999998</v>
      </c>
      <c r="G205">
        <f t="shared" si="23"/>
        <v>-198.06999999999996</v>
      </c>
      <c r="I205" s="28"/>
    </row>
    <row r="206" spans="3:9" x14ac:dyDescent="0.25">
      <c r="C206">
        <f t="shared" si="25"/>
        <v>154</v>
      </c>
      <c r="E206">
        <f t="shared" si="22"/>
        <v>2.2050000000000001</v>
      </c>
      <c r="G206">
        <f t="shared" si="23"/>
        <v>-200.27499999999998</v>
      </c>
      <c r="I206" s="28"/>
    </row>
    <row r="207" spans="3:9" x14ac:dyDescent="0.25">
      <c r="C207">
        <f t="shared" si="25"/>
        <v>155</v>
      </c>
      <c r="E207">
        <f t="shared" si="22"/>
        <v>2.2124999999999999</v>
      </c>
      <c r="G207">
        <f t="shared" si="23"/>
        <v>-202.48749999999998</v>
      </c>
      <c r="I207" s="28"/>
    </row>
    <row r="208" spans="3:9" x14ac:dyDescent="0.25">
      <c r="C208">
        <f t="shared" si="25"/>
        <v>156</v>
      </c>
      <c r="E208">
        <f t="shared" si="22"/>
        <v>2.2199999999999998</v>
      </c>
      <c r="G208">
        <f t="shared" si="23"/>
        <v>-204.70749999999998</v>
      </c>
      <c r="I208" s="28"/>
    </row>
    <row r="209" spans="3:9" x14ac:dyDescent="0.25">
      <c r="C209">
        <f t="shared" si="25"/>
        <v>157</v>
      </c>
      <c r="E209">
        <f t="shared" si="22"/>
        <v>2.2275</v>
      </c>
      <c r="G209">
        <f t="shared" si="23"/>
        <v>-206.93499999999997</v>
      </c>
      <c r="I209" s="28"/>
    </row>
    <row r="210" spans="3:9" x14ac:dyDescent="0.25">
      <c r="C210">
        <f t="shared" si="25"/>
        <v>158</v>
      </c>
      <c r="E210">
        <f t="shared" si="22"/>
        <v>2.2350000000000003</v>
      </c>
      <c r="G210">
        <f t="shared" si="23"/>
        <v>-209.17</v>
      </c>
      <c r="I210" s="28"/>
    </row>
    <row r="211" spans="3:9" x14ac:dyDescent="0.25">
      <c r="C211">
        <f t="shared" si="25"/>
        <v>159</v>
      </c>
      <c r="E211">
        <f t="shared" si="22"/>
        <v>2.2424999999999997</v>
      </c>
      <c r="G211">
        <f t="shared" si="23"/>
        <v>-211.41249999999999</v>
      </c>
      <c r="I211" s="28"/>
    </row>
    <row r="212" spans="3:9" x14ac:dyDescent="0.25">
      <c r="C212">
        <f t="shared" si="25"/>
        <v>160</v>
      </c>
      <c r="E212">
        <f t="shared" si="22"/>
        <v>2.25</v>
      </c>
      <c r="G212">
        <f t="shared" si="23"/>
        <v>-213.66249999999999</v>
      </c>
      <c r="I212" s="28"/>
    </row>
    <row r="213" spans="3:9" x14ac:dyDescent="0.25">
      <c r="C213">
        <f t="shared" si="25"/>
        <v>161</v>
      </c>
      <c r="E213">
        <f t="shared" si="22"/>
        <v>2.2575000000000003</v>
      </c>
      <c r="G213">
        <f t="shared" si="23"/>
        <v>-215.92</v>
      </c>
      <c r="I213" s="28"/>
    </row>
    <row r="214" spans="3:9" x14ac:dyDescent="0.25">
      <c r="C214">
        <f>C184+1</f>
        <v>133</v>
      </c>
      <c r="E214">
        <f t="shared" si="22"/>
        <v>2.0474999999999999</v>
      </c>
      <c r="G214">
        <f t="shared" si="23"/>
        <v>-217.9675</v>
      </c>
      <c r="I214" s="28"/>
    </row>
    <row r="215" spans="3:9" x14ac:dyDescent="0.25">
      <c r="C215">
        <f>C214+1</f>
        <v>134</v>
      </c>
      <c r="E215">
        <f t="shared" si="22"/>
        <v>2.0549999999999997</v>
      </c>
      <c r="G215">
        <f t="shared" si="23"/>
        <v>-220.02250000000001</v>
      </c>
      <c r="I215" s="28"/>
    </row>
    <row r="216" spans="3:9" x14ac:dyDescent="0.25">
      <c r="C216">
        <f t="shared" ref="C216:C226" si="26">C215+1</f>
        <v>135</v>
      </c>
      <c r="E216">
        <f t="shared" si="22"/>
        <v>2.0625</v>
      </c>
      <c r="G216">
        <f t="shared" si="23"/>
        <v>-222.08500000000001</v>
      </c>
      <c r="I216" s="28"/>
    </row>
    <row r="217" spans="3:9" x14ac:dyDescent="0.25">
      <c r="C217">
        <f t="shared" si="26"/>
        <v>136</v>
      </c>
      <c r="E217">
        <f t="shared" ref="E217:E270" si="27">IF(C217&gt;$C$18,$C$16+(C217*$C$17),(($C$16)*$C$19)+(C217*$C$17))</f>
        <v>2.0700000000000003</v>
      </c>
      <c r="G217">
        <f t="shared" si="23"/>
        <v>-224.155</v>
      </c>
      <c r="I217" s="28"/>
    </row>
    <row r="218" spans="3:9" x14ac:dyDescent="0.25">
      <c r="C218">
        <f t="shared" si="26"/>
        <v>137</v>
      </c>
      <c r="E218">
        <f t="shared" si="27"/>
        <v>2.0774999999999997</v>
      </c>
      <c r="G218">
        <f t="shared" ref="G218:G270" si="28">G217-E218</f>
        <v>-226.23249999999999</v>
      </c>
      <c r="I218" s="28"/>
    </row>
    <row r="219" spans="3:9" x14ac:dyDescent="0.25">
      <c r="C219">
        <f t="shared" si="26"/>
        <v>138</v>
      </c>
      <c r="E219">
        <f t="shared" si="27"/>
        <v>2.085</v>
      </c>
      <c r="G219">
        <f t="shared" si="28"/>
        <v>-228.3175</v>
      </c>
      <c r="I219" s="28"/>
    </row>
    <row r="220" spans="3:9" x14ac:dyDescent="0.25">
      <c r="C220">
        <f t="shared" si="26"/>
        <v>139</v>
      </c>
      <c r="E220">
        <f t="shared" si="27"/>
        <v>2.0925000000000002</v>
      </c>
      <c r="G220">
        <f t="shared" si="28"/>
        <v>-230.41</v>
      </c>
      <c r="I220" s="28"/>
    </row>
    <row r="221" spans="3:9" x14ac:dyDescent="0.25">
      <c r="C221">
        <f t="shared" si="26"/>
        <v>140</v>
      </c>
      <c r="E221">
        <f t="shared" si="27"/>
        <v>2.1</v>
      </c>
      <c r="G221">
        <f t="shared" si="28"/>
        <v>-232.51</v>
      </c>
      <c r="I221" s="28"/>
    </row>
    <row r="222" spans="3:9" x14ac:dyDescent="0.25">
      <c r="C222">
        <f t="shared" si="26"/>
        <v>141</v>
      </c>
      <c r="E222">
        <f t="shared" si="27"/>
        <v>2.1074999999999999</v>
      </c>
      <c r="G222">
        <f t="shared" si="28"/>
        <v>-234.61749999999998</v>
      </c>
      <c r="I222" s="28"/>
    </row>
    <row r="223" spans="3:9" x14ac:dyDescent="0.25">
      <c r="C223">
        <f t="shared" si="26"/>
        <v>142</v>
      </c>
      <c r="E223">
        <f t="shared" si="27"/>
        <v>2.1150000000000002</v>
      </c>
      <c r="G223">
        <f t="shared" si="28"/>
        <v>-236.73249999999999</v>
      </c>
      <c r="I223" s="28"/>
    </row>
    <row r="224" spans="3:9" x14ac:dyDescent="0.25">
      <c r="C224">
        <f t="shared" si="26"/>
        <v>143</v>
      </c>
      <c r="E224">
        <f t="shared" si="27"/>
        <v>2.1225000000000001</v>
      </c>
      <c r="G224">
        <f t="shared" si="28"/>
        <v>-238.85499999999999</v>
      </c>
      <c r="I224" s="28"/>
    </row>
    <row r="225" spans="3:9" x14ac:dyDescent="0.25">
      <c r="C225">
        <f t="shared" si="26"/>
        <v>144</v>
      </c>
      <c r="E225">
        <f t="shared" si="27"/>
        <v>2.13</v>
      </c>
      <c r="G225">
        <f t="shared" si="28"/>
        <v>-240.98499999999999</v>
      </c>
      <c r="I225" s="28"/>
    </row>
    <row r="226" spans="3:9" x14ac:dyDescent="0.25">
      <c r="C226">
        <f t="shared" si="26"/>
        <v>145</v>
      </c>
      <c r="E226">
        <f t="shared" si="27"/>
        <v>2.1375000000000002</v>
      </c>
      <c r="G226">
        <f t="shared" si="28"/>
        <v>-243.12249999999997</v>
      </c>
      <c r="I226" s="28"/>
    </row>
    <row r="227" spans="3:9" x14ac:dyDescent="0.25">
      <c r="C227">
        <f>C197+1</f>
        <v>146</v>
      </c>
      <c r="E227">
        <f t="shared" si="27"/>
        <v>2.145</v>
      </c>
      <c r="G227">
        <f t="shared" si="28"/>
        <v>-245.26749999999998</v>
      </c>
      <c r="I227" s="28"/>
    </row>
    <row r="228" spans="3:9" x14ac:dyDescent="0.25">
      <c r="C228">
        <f>C227+1</f>
        <v>147</v>
      </c>
      <c r="E228">
        <f t="shared" si="27"/>
        <v>2.1524999999999999</v>
      </c>
      <c r="G228">
        <f t="shared" si="28"/>
        <v>-247.42</v>
      </c>
      <c r="I228" s="28"/>
    </row>
    <row r="229" spans="3:9" x14ac:dyDescent="0.25">
      <c r="C229">
        <f t="shared" ref="C229:C238" si="29">C228+1</f>
        <v>148</v>
      </c>
      <c r="E229">
        <f t="shared" si="27"/>
        <v>2.16</v>
      </c>
      <c r="G229">
        <f t="shared" si="28"/>
        <v>-249.57999999999998</v>
      </c>
      <c r="I229" s="28"/>
    </row>
    <row r="230" spans="3:9" x14ac:dyDescent="0.25">
      <c r="C230">
        <f t="shared" si="29"/>
        <v>149</v>
      </c>
      <c r="E230">
        <f t="shared" si="27"/>
        <v>2.1675</v>
      </c>
      <c r="G230">
        <f t="shared" si="28"/>
        <v>-251.74749999999997</v>
      </c>
      <c r="I230" s="28"/>
    </row>
    <row r="231" spans="3:9" x14ac:dyDescent="0.25">
      <c r="C231">
        <f t="shared" si="29"/>
        <v>150</v>
      </c>
      <c r="E231">
        <f t="shared" si="27"/>
        <v>2.1749999999999998</v>
      </c>
      <c r="G231">
        <f t="shared" si="28"/>
        <v>-253.92249999999999</v>
      </c>
      <c r="I231" s="28"/>
    </row>
    <row r="232" spans="3:9" x14ac:dyDescent="0.25">
      <c r="C232">
        <f t="shared" si="29"/>
        <v>151</v>
      </c>
      <c r="E232">
        <f t="shared" si="27"/>
        <v>2.1825000000000001</v>
      </c>
      <c r="G232">
        <f t="shared" si="28"/>
        <v>-256.10499999999996</v>
      </c>
      <c r="I232" s="28"/>
    </row>
    <row r="233" spans="3:9" x14ac:dyDescent="0.25">
      <c r="C233">
        <f t="shared" si="29"/>
        <v>152</v>
      </c>
      <c r="E233">
        <f t="shared" si="27"/>
        <v>2.19</v>
      </c>
      <c r="G233">
        <f t="shared" si="28"/>
        <v>-258.29499999999996</v>
      </c>
      <c r="I233" s="28"/>
    </row>
    <row r="234" spans="3:9" x14ac:dyDescent="0.25">
      <c r="C234">
        <f t="shared" si="29"/>
        <v>153</v>
      </c>
      <c r="E234">
        <f t="shared" si="27"/>
        <v>2.1974999999999998</v>
      </c>
      <c r="G234">
        <f t="shared" si="28"/>
        <v>-260.49249999999995</v>
      </c>
      <c r="I234" s="28"/>
    </row>
    <row r="235" spans="3:9" x14ac:dyDescent="0.25">
      <c r="C235">
        <f t="shared" si="29"/>
        <v>154</v>
      </c>
      <c r="E235">
        <f t="shared" si="27"/>
        <v>2.2050000000000001</v>
      </c>
      <c r="G235">
        <f t="shared" si="28"/>
        <v>-262.69749999999993</v>
      </c>
      <c r="I235" s="28"/>
    </row>
    <row r="236" spans="3:9" x14ac:dyDescent="0.25">
      <c r="C236">
        <f t="shared" si="29"/>
        <v>155</v>
      </c>
      <c r="E236">
        <f t="shared" si="27"/>
        <v>2.2124999999999999</v>
      </c>
      <c r="G236">
        <f t="shared" si="28"/>
        <v>-264.90999999999991</v>
      </c>
      <c r="I236" s="28"/>
    </row>
    <row r="237" spans="3:9" x14ac:dyDescent="0.25">
      <c r="C237">
        <f t="shared" si="29"/>
        <v>156</v>
      </c>
      <c r="E237">
        <f t="shared" si="27"/>
        <v>2.2199999999999998</v>
      </c>
      <c r="G237">
        <f t="shared" si="28"/>
        <v>-267.12999999999994</v>
      </c>
      <c r="I237" s="28"/>
    </row>
    <row r="238" spans="3:9" x14ac:dyDescent="0.25">
      <c r="C238">
        <f t="shared" si="29"/>
        <v>157</v>
      </c>
      <c r="E238">
        <f t="shared" si="27"/>
        <v>2.2275</v>
      </c>
      <c r="G238">
        <f t="shared" si="28"/>
        <v>-269.35749999999996</v>
      </c>
      <c r="I238" s="28"/>
    </row>
    <row r="239" spans="3:9" x14ac:dyDescent="0.25">
      <c r="C239">
        <f>C209+1</f>
        <v>158</v>
      </c>
      <c r="E239">
        <f t="shared" si="27"/>
        <v>2.2350000000000003</v>
      </c>
      <c r="G239">
        <f t="shared" si="28"/>
        <v>-271.59249999999997</v>
      </c>
      <c r="I239" s="28"/>
    </row>
    <row r="240" spans="3:9" x14ac:dyDescent="0.25">
      <c r="C240">
        <f>C239+1</f>
        <v>159</v>
      </c>
      <c r="E240">
        <f t="shared" si="27"/>
        <v>2.2424999999999997</v>
      </c>
      <c r="G240">
        <f t="shared" si="28"/>
        <v>-273.83499999999998</v>
      </c>
      <c r="I240" s="28"/>
    </row>
    <row r="241" spans="3:9" x14ac:dyDescent="0.25">
      <c r="C241">
        <f t="shared" ref="C241:C270" si="30">C240+1</f>
        <v>160</v>
      </c>
      <c r="E241">
        <f t="shared" si="27"/>
        <v>2.25</v>
      </c>
      <c r="G241">
        <f t="shared" si="28"/>
        <v>-276.08499999999998</v>
      </c>
      <c r="I241" s="28"/>
    </row>
    <row r="242" spans="3:9" x14ac:dyDescent="0.25">
      <c r="C242">
        <f t="shared" si="30"/>
        <v>161</v>
      </c>
      <c r="E242">
        <f t="shared" si="27"/>
        <v>2.2575000000000003</v>
      </c>
      <c r="G242">
        <f t="shared" si="28"/>
        <v>-278.34249999999997</v>
      </c>
      <c r="I242" s="28"/>
    </row>
    <row r="243" spans="3:9" x14ac:dyDescent="0.25">
      <c r="C243">
        <f t="shared" si="30"/>
        <v>162</v>
      </c>
      <c r="E243">
        <f t="shared" si="27"/>
        <v>2.2649999999999997</v>
      </c>
      <c r="G243">
        <f t="shared" si="28"/>
        <v>-280.60749999999996</v>
      </c>
      <c r="I243" s="28"/>
    </row>
    <row r="244" spans="3:9" x14ac:dyDescent="0.25">
      <c r="C244">
        <f t="shared" si="30"/>
        <v>163</v>
      </c>
      <c r="E244">
        <f t="shared" si="27"/>
        <v>2.2725</v>
      </c>
      <c r="G244">
        <f t="shared" si="28"/>
        <v>-282.87999999999994</v>
      </c>
      <c r="I244" s="28"/>
    </row>
    <row r="245" spans="3:9" x14ac:dyDescent="0.25">
      <c r="C245">
        <f t="shared" si="30"/>
        <v>164</v>
      </c>
      <c r="E245">
        <f t="shared" si="27"/>
        <v>2.2800000000000002</v>
      </c>
      <c r="G245">
        <f t="shared" si="28"/>
        <v>-285.15999999999991</v>
      </c>
      <c r="I245" s="28"/>
    </row>
    <row r="246" spans="3:9" x14ac:dyDescent="0.25">
      <c r="C246">
        <f t="shared" si="30"/>
        <v>165</v>
      </c>
      <c r="E246">
        <f t="shared" si="27"/>
        <v>2.2875000000000001</v>
      </c>
      <c r="G246">
        <f t="shared" si="28"/>
        <v>-287.44749999999993</v>
      </c>
      <c r="I246" s="28"/>
    </row>
    <row r="247" spans="3:9" x14ac:dyDescent="0.25">
      <c r="C247">
        <f t="shared" si="30"/>
        <v>166</v>
      </c>
      <c r="E247">
        <f t="shared" si="27"/>
        <v>2.2949999999999999</v>
      </c>
      <c r="G247">
        <f t="shared" si="28"/>
        <v>-289.74249999999995</v>
      </c>
      <c r="I247" s="28"/>
    </row>
    <row r="248" spans="3:9" x14ac:dyDescent="0.25">
      <c r="C248">
        <f t="shared" si="30"/>
        <v>167</v>
      </c>
      <c r="E248">
        <f t="shared" si="27"/>
        <v>2.3025000000000002</v>
      </c>
      <c r="G248">
        <f t="shared" si="28"/>
        <v>-292.04499999999996</v>
      </c>
      <c r="I248" s="28"/>
    </row>
    <row r="249" spans="3:9" x14ac:dyDescent="0.25">
      <c r="C249">
        <f t="shared" si="30"/>
        <v>168</v>
      </c>
      <c r="E249">
        <f t="shared" si="27"/>
        <v>2.31</v>
      </c>
      <c r="G249">
        <f t="shared" si="28"/>
        <v>-294.35499999999996</v>
      </c>
      <c r="I249" s="28"/>
    </row>
    <row r="250" spans="3:9" x14ac:dyDescent="0.25">
      <c r="C250">
        <f t="shared" si="30"/>
        <v>169</v>
      </c>
      <c r="E250">
        <f t="shared" si="27"/>
        <v>2.3174999999999999</v>
      </c>
      <c r="G250">
        <f t="shared" si="28"/>
        <v>-296.67249999999996</v>
      </c>
      <c r="I250" s="28"/>
    </row>
    <row r="251" spans="3:9" x14ac:dyDescent="0.25">
      <c r="C251">
        <f t="shared" si="30"/>
        <v>170</v>
      </c>
      <c r="E251">
        <f t="shared" si="27"/>
        <v>2.3250000000000002</v>
      </c>
      <c r="G251">
        <f t="shared" si="28"/>
        <v>-298.99749999999995</v>
      </c>
      <c r="I251" s="28"/>
    </row>
    <row r="252" spans="3:9" x14ac:dyDescent="0.25">
      <c r="C252">
        <f t="shared" si="30"/>
        <v>171</v>
      </c>
      <c r="E252">
        <f t="shared" si="27"/>
        <v>2.3325</v>
      </c>
      <c r="G252">
        <f t="shared" si="28"/>
        <v>-301.32999999999993</v>
      </c>
      <c r="I252" s="28"/>
    </row>
    <row r="253" spans="3:9" x14ac:dyDescent="0.25">
      <c r="C253">
        <f t="shared" si="30"/>
        <v>172</v>
      </c>
      <c r="E253">
        <f t="shared" si="27"/>
        <v>2.34</v>
      </c>
      <c r="G253">
        <f t="shared" si="28"/>
        <v>-303.6699999999999</v>
      </c>
      <c r="I253" s="28"/>
    </row>
    <row r="254" spans="3:9" x14ac:dyDescent="0.25">
      <c r="C254">
        <f t="shared" si="30"/>
        <v>173</v>
      </c>
      <c r="E254">
        <f t="shared" si="27"/>
        <v>2.3475000000000001</v>
      </c>
      <c r="G254">
        <f t="shared" si="28"/>
        <v>-306.01749999999993</v>
      </c>
      <c r="I254" s="28"/>
    </row>
    <row r="255" spans="3:9" x14ac:dyDescent="0.25">
      <c r="C255">
        <f t="shared" si="30"/>
        <v>174</v>
      </c>
      <c r="E255">
        <f t="shared" si="27"/>
        <v>2.355</v>
      </c>
      <c r="G255">
        <f t="shared" si="28"/>
        <v>-308.37249999999995</v>
      </c>
      <c r="I255" s="28"/>
    </row>
    <row r="256" spans="3:9" x14ac:dyDescent="0.25">
      <c r="C256">
        <f t="shared" si="30"/>
        <v>175</v>
      </c>
      <c r="E256">
        <f t="shared" si="27"/>
        <v>2.3624999999999998</v>
      </c>
      <c r="G256">
        <f t="shared" si="28"/>
        <v>-310.73499999999996</v>
      </c>
      <c r="I256" s="28"/>
    </row>
    <row r="257" spans="3:9" x14ac:dyDescent="0.25">
      <c r="C257">
        <f t="shared" si="30"/>
        <v>176</v>
      </c>
      <c r="E257">
        <f t="shared" si="27"/>
        <v>2.37</v>
      </c>
      <c r="G257">
        <f t="shared" si="28"/>
        <v>-313.10499999999996</v>
      </c>
      <c r="I257" s="28"/>
    </row>
    <row r="258" spans="3:9" x14ac:dyDescent="0.25">
      <c r="C258">
        <f t="shared" si="30"/>
        <v>177</v>
      </c>
      <c r="E258">
        <f t="shared" si="27"/>
        <v>2.3774999999999999</v>
      </c>
      <c r="G258">
        <f t="shared" si="28"/>
        <v>-315.48249999999996</v>
      </c>
      <c r="I258" s="28"/>
    </row>
    <row r="259" spans="3:9" x14ac:dyDescent="0.25">
      <c r="C259">
        <f t="shared" si="30"/>
        <v>178</v>
      </c>
      <c r="E259">
        <f t="shared" si="27"/>
        <v>2.3849999999999998</v>
      </c>
      <c r="G259">
        <f t="shared" si="28"/>
        <v>-317.86749999999995</v>
      </c>
      <c r="I259" s="28"/>
    </row>
    <row r="260" spans="3:9" x14ac:dyDescent="0.25">
      <c r="C260">
        <f t="shared" si="30"/>
        <v>179</v>
      </c>
      <c r="E260">
        <f t="shared" si="27"/>
        <v>2.3925000000000001</v>
      </c>
      <c r="G260">
        <f t="shared" si="28"/>
        <v>-320.25999999999993</v>
      </c>
      <c r="I260" s="28"/>
    </row>
    <row r="261" spans="3:9" x14ac:dyDescent="0.25">
      <c r="C261">
        <f t="shared" si="30"/>
        <v>180</v>
      </c>
      <c r="E261">
        <f t="shared" si="27"/>
        <v>2.4</v>
      </c>
      <c r="G261">
        <f t="shared" si="28"/>
        <v>-322.65999999999991</v>
      </c>
      <c r="I261" s="28"/>
    </row>
    <row r="262" spans="3:9" x14ac:dyDescent="0.25">
      <c r="C262">
        <f t="shared" si="30"/>
        <v>181</v>
      </c>
      <c r="E262">
        <f t="shared" si="27"/>
        <v>2.4074999999999998</v>
      </c>
      <c r="G262">
        <f t="shared" si="28"/>
        <v>-325.06749999999994</v>
      </c>
      <c r="I262" s="28"/>
    </row>
    <row r="263" spans="3:9" x14ac:dyDescent="0.25">
      <c r="C263">
        <f t="shared" si="30"/>
        <v>182</v>
      </c>
      <c r="E263">
        <f t="shared" si="27"/>
        <v>2.415</v>
      </c>
      <c r="G263">
        <f t="shared" si="28"/>
        <v>-327.48249999999996</v>
      </c>
      <c r="I263" s="28"/>
    </row>
    <row r="264" spans="3:9" x14ac:dyDescent="0.25">
      <c r="C264">
        <f t="shared" si="30"/>
        <v>183</v>
      </c>
      <c r="E264">
        <f t="shared" si="27"/>
        <v>2.4225000000000003</v>
      </c>
      <c r="G264">
        <f t="shared" si="28"/>
        <v>-329.90499999999997</v>
      </c>
      <c r="I264" s="28"/>
    </row>
    <row r="265" spans="3:9" x14ac:dyDescent="0.25">
      <c r="C265">
        <f t="shared" si="30"/>
        <v>184</v>
      </c>
      <c r="E265">
        <f t="shared" si="27"/>
        <v>2.4299999999999997</v>
      </c>
      <c r="G265">
        <f t="shared" si="28"/>
        <v>-332.33499999999998</v>
      </c>
      <c r="I265" s="28"/>
    </row>
    <row r="266" spans="3:9" x14ac:dyDescent="0.25">
      <c r="C266">
        <f t="shared" si="30"/>
        <v>185</v>
      </c>
      <c r="E266">
        <f t="shared" si="27"/>
        <v>2.4375</v>
      </c>
      <c r="G266">
        <f t="shared" si="28"/>
        <v>-334.77249999999998</v>
      </c>
      <c r="I266" s="28"/>
    </row>
    <row r="267" spans="3:9" x14ac:dyDescent="0.25">
      <c r="C267">
        <f t="shared" si="30"/>
        <v>186</v>
      </c>
      <c r="E267">
        <f t="shared" si="27"/>
        <v>2.4450000000000003</v>
      </c>
      <c r="G267">
        <f t="shared" si="28"/>
        <v>-337.21749999999997</v>
      </c>
      <c r="I267" s="28"/>
    </row>
    <row r="268" spans="3:9" x14ac:dyDescent="0.25">
      <c r="C268">
        <f t="shared" si="30"/>
        <v>187</v>
      </c>
      <c r="E268">
        <f t="shared" si="27"/>
        <v>2.4524999999999997</v>
      </c>
      <c r="G268">
        <f t="shared" si="28"/>
        <v>-339.66999999999996</v>
      </c>
      <c r="I268" s="28"/>
    </row>
    <row r="269" spans="3:9" x14ac:dyDescent="0.25">
      <c r="C269">
        <f t="shared" si="30"/>
        <v>188</v>
      </c>
      <c r="E269">
        <f t="shared" si="27"/>
        <v>2.46</v>
      </c>
      <c r="G269">
        <f t="shared" si="28"/>
        <v>-342.12999999999994</v>
      </c>
      <c r="I269" s="28"/>
    </row>
    <row r="270" spans="3:9" x14ac:dyDescent="0.25">
      <c r="C270">
        <f t="shared" si="30"/>
        <v>189</v>
      </c>
      <c r="E270">
        <f t="shared" si="27"/>
        <v>2.4675000000000002</v>
      </c>
      <c r="G270">
        <f t="shared" si="28"/>
        <v>-344.59749999999991</v>
      </c>
      <c r="I270" s="28"/>
    </row>
  </sheetData>
  <conditionalFormatting sqref="L104:L113">
    <cfRule type="expression" dxfId="8" priority="4">
      <formula>L104="vvv"</formula>
    </cfRule>
    <cfRule type="expression" dxfId="7" priority="5">
      <formula>L104="vv"</formula>
    </cfRule>
    <cfRule type="expression" dxfId="6" priority="6">
      <formula>L104="v"</formula>
    </cfRule>
  </conditionalFormatting>
  <conditionalFormatting sqref="N104:N113 O104:O113">
    <cfRule type="expression" dxfId="5" priority="3">
      <formula>N104="v"</formula>
    </cfRule>
  </conditionalFormatting>
  <conditionalFormatting sqref="N104:O113">
    <cfRule type="expression" dxfId="4" priority="1">
      <formula>N104="vvv"</formula>
    </cfRule>
  </conditionalFormatting>
  <conditionalFormatting sqref="N104:O113">
    <cfRule type="expression" dxfId="3" priority="2">
      <formula>N104="vv"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0"/>
  <sheetViews>
    <sheetView zoomScaleNormal="100" workbookViewId="0">
      <selection activeCell="B6" sqref="B6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5.570312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2"/>
    </row>
    <row r="6" spans="2:13" x14ac:dyDescent="0.25">
      <c r="C6" s="1"/>
      <c r="D6" s="1"/>
    </row>
    <row r="7" spans="2:13" x14ac:dyDescent="0.25">
      <c r="C7" t="s">
        <v>262</v>
      </c>
      <c r="D7" t="s">
        <v>259</v>
      </c>
      <c r="E7" t="s">
        <v>260</v>
      </c>
      <c r="F7" t="s">
        <v>560</v>
      </c>
      <c r="G7" t="s">
        <v>562</v>
      </c>
      <c r="H7" t="s">
        <v>561</v>
      </c>
      <c r="I7" t="s">
        <v>563</v>
      </c>
    </row>
    <row r="8" spans="2:13" x14ac:dyDescent="0.25">
      <c r="B8" t="s">
        <v>564</v>
      </c>
      <c r="C8" t="s">
        <v>263</v>
      </c>
      <c r="D8" t="s">
        <v>559</v>
      </c>
      <c r="E8">
        <f ca="1">DATA_SCENES_UNITY_1!C6+DATA_SCENES_UNITY_1!K6+DATA_SCENES_UNITY_1!S6+DATA_SCENES_UNITY_1!AA6+DATA_SCENES_UNITY_1!AI6+DATA_SCENES_UNITY_1!AQ6+DATA_SCENES_UNITY_1!AY6</f>
        <v>160505</v>
      </c>
      <c r="F8">
        <f>DATA_SCENES_UNITY_1!C7+DATA_SCENES_UNITY_1!K7+DATA_SCENES_UNITY_1!S7+DATA_SCENES_UNITY_1!AA7+DATA_SCENES_UNITY_1!AI7+DATA_SCENES_UNITY_1!AQ7+DATA_SCENES_UNITY_1!AY7</f>
        <v>2180</v>
      </c>
      <c r="G8">
        <f>DATA_SCENES_UNITY_1!C8+DATA_SCENES_UNITY_1!K8+DATA_SCENES_UNITY_1!S8+DATA_SCENES_UNITY_1!AA8+DATA_SCENES_UNITY_1!AI8+DATA_SCENES_UNITY_1!AQ8+DATA_SCENES_UNITY_1!AY8</f>
        <v>908</v>
      </c>
      <c r="H8">
        <f>DATA_SCENES_UNITY_1!C9+DATA_SCENES_UNITY_1!K9+DATA_SCENES_UNITY_1!S9+DATA_SCENES_UNITY_1!AA9+DATA_SCENES_UNITY_1!AI9+DATA_SCENES_UNITY_1!AQ9+DATA_SCENES_UNITY_1!AY9</f>
        <v>1272</v>
      </c>
      <c r="I8" s="76">
        <f>DATA_SCENES_UNITY_1!C11+DATA_SCENES_UNITY_1!K11+DATA_SCENES_UNITY_1!S11+DATA_SCENES_UNITY_1!AA11+DATA_SCENES_UNITY_1!AI11+DATA_SCENES_UNITY_1!AQ11+DATA_SCENES_UNITY_1!AY11</f>
        <v>3542</v>
      </c>
      <c r="L8" s="1"/>
    </row>
    <row r="9" spans="2:13" x14ac:dyDescent="0.25">
      <c r="B9" t="s">
        <v>565</v>
      </c>
      <c r="C9" t="s">
        <v>518</v>
      </c>
      <c r="D9" t="s">
        <v>559</v>
      </c>
      <c r="E9">
        <f ca="1">DATA_SCENES_UNITY_1!BG6+DATA_SCENES_UNITY_1!BO6+DATA_SCENES_UNITY_1!BW6+DATA_SCENES_UNITY_1!CE6</f>
        <v>123970</v>
      </c>
      <c r="F9">
        <f>DATA_SCENES_UNITY_1!BG7+DATA_SCENES_UNITY_1!BO7+DATA_SCENES_UNITY_1!BW7+DATA_SCENES_UNITY_1!CE7</f>
        <v>1786</v>
      </c>
      <c r="G9">
        <f>DATA_SCENES_UNITY_1!BG8+DATA_SCENES_UNITY_1!BO8+DATA_SCENES_UNITY_1!BW8+DATA_SCENES_UNITY_1!CE8</f>
        <v>611</v>
      </c>
      <c r="H9">
        <f>DATA_SCENES_UNITY_1!BG9+DATA_SCENES_UNITY_1!BO9+DATA_SCENES_UNITY_1!BW9+DATA_SCENES_UNITY_1!CE9</f>
        <v>1175</v>
      </c>
      <c r="I9" s="76">
        <f>DATA_SCENES_UNITY_1!BG11+DATA_SCENES_UNITY_1!BO11+DATA_SCENES_UNITY_1!BW11+DATA_SCENES_UNITY_1!CE11</f>
        <v>3216</v>
      </c>
    </row>
    <row r="10" spans="2:13" x14ac:dyDescent="0.25">
      <c r="B10" t="s">
        <v>634</v>
      </c>
      <c r="C10" t="s">
        <v>558</v>
      </c>
      <c r="D10" t="s">
        <v>559</v>
      </c>
      <c r="E10">
        <f ca="1">DATA_SCENES_UNITY_1!CM6+DATA_SCENES_UNITY_1!CU6</f>
        <v>46985</v>
      </c>
      <c r="F10">
        <f>DATA_SCENES_UNITY_1!CM7+DATA_SCENES_UNITY_1!CU7</f>
        <v>572</v>
      </c>
      <c r="G10">
        <f>DATA_SCENES_UNITY_1!CM8+DATA_SCENES_UNITY_1!CU8</f>
        <v>344</v>
      </c>
      <c r="H10">
        <f>DATA_SCENES_UNITY_1!CM9+DATA_SCENES_UNITY_1!CU9</f>
        <v>401</v>
      </c>
      <c r="I10" s="76">
        <f>DATA_SCENES_UNITY_1!CM11+DATA_SCENES_UNITY_1!CU11</f>
        <v>1096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4"/>
  <sheetViews>
    <sheetView zoomScaleNormal="100" workbookViewId="0">
      <selection activeCell="H24" sqref="H24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262</v>
      </c>
      <c r="D7" t="s">
        <v>259</v>
      </c>
      <c r="E7" t="s">
        <v>260</v>
      </c>
      <c r="F7" t="s">
        <v>261</v>
      </c>
    </row>
    <row r="8" spans="3:13" x14ac:dyDescent="0.25">
      <c r="C8" t="s">
        <v>263</v>
      </c>
      <c r="D8" t="s">
        <v>400</v>
      </c>
      <c r="E8">
        <f ca="1">DATA_SCENES_UNITY_1!C6</f>
        <v>46653</v>
      </c>
      <c r="F8">
        <v>0</v>
      </c>
      <c r="M8" s="1"/>
    </row>
    <row r="9" spans="3:13" x14ac:dyDescent="0.25">
      <c r="C9" t="s">
        <v>263</v>
      </c>
      <c r="D9" t="s">
        <v>265</v>
      </c>
      <c r="E9">
        <f ca="1">DATA_SCENES_UNITY_1!K6</f>
        <v>13997</v>
      </c>
      <c r="F9">
        <f ca="1">ROUNDUP(E8*0.1,0)</f>
        <v>4666</v>
      </c>
    </row>
    <row r="10" spans="3:13" x14ac:dyDescent="0.25">
      <c r="C10" t="s">
        <v>263</v>
      </c>
      <c r="D10" t="s">
        <v>463</v>
      </c>
      <c r="E10">
        <f ca="1">DATA_SCENES_UNITY_1!S6</f>
        <v>4207</v>
      </c>
      <c r="F10">
        <f t="shared" ref="F10:F14" ca="1" si="0">ROUNDUP(E9*0.1,0)</f>
        <v>1400</v>
      </c>
    </row>
    <row r="11" spans="3:13" x14ac:dyDescent="0.25">
      <c r="C11" t="s">
        <v>263</v>
      </c>
      <c r="D11" t="s">
        <v>469</v>
      </c>
      <c r="E11">
        <f ca="1">DATA_SCENES_UNITY_1!AQ6</f>
        <v>14710</v>
      </c>
      <c r="F11">
        <f t="shared" ca="1" si="0"/>
        <v>421</v>
      </c>
    </row>
    <row r="12" spans="3:13" x14ac:dyDescent="0.25">
      <c r="C12" t="s">
        <v>263</v>
      </c>
      <c r="D12" t="s">
        <v>264</v>
      </c>
      <c r="E12">
        <f ca="1">DATA_SCENES_UNITY_1!AA6</f>
        <v>28157</v>
      </c>
      <c r="F12">
        <f t="shared" ca="1" si="0"/>
        <v>1471</v>
      </c>
    </row>
    <row r="13" spans="3:13" x14ac:dyDescent="0.25">
      <c r="C13" t="s">
        <v>263</v>
      </c>
      <c r="D13" t="s">
        <v>401</v>
      </c>
      <c r="E13">
        <f ca="1">DATA_SCENES_UNITY_1!AI6</f>
        <v>12719</v>
      </c>
      <c r="F13">
        <f t="shared" ca="1" si="0"/>
        <v>2816</v>
      </c>
    </row>
    <row r="14" spans="3:13" x14ac:dyDescent="0.25">
      <c r="C14" t="s">
        <v>263</v>
      </c>
      <c r="D14" t="s">
        <v>468</v>
      </c>
      <c r="E14">
        <f ca="1">DATA_SCENES_UNITY_1!AY6</f>
        <v>40062</v>
      </c>
      <c r="F14">
        <f t="shared" ca="1" si="0"/>
        <v>1272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1"/>
  <sheetViews>
    <sheetView topLeftCell="A25" zoomScaleNormal="100" workbookViewId="0">
      <selection activeCell="W32" sqref="W32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262</v>
      </c>
      <c r="D7" t="s">
        <v>259</v>
      </c>
      <c r="E7" t="s">
        <v>260</v>
      </c>
      <c r="F7" t="s">
        <v>261</v>
      </c>
    </row>
    <row r="8" spans="3:13" x14ac:dyDescent="0.25">
      <c r="C8" t="s">
        <v>518</v>
      </c>
      <c r="D8" t="s">
        <v>520</v>
      </c>
      <c r="E8">
        <f ca="1">DATA_SCENES_UNITY_1!BG6</f>
        <v>27074</v>
      </c>
      <c r="F8">
        <v>0</v>
      </c>
      <c r="M8" s="1"/>
    </row>
    <row r="9" spans="3:13" x14ac:dyDescent="0.25">
      <c r="C9" t="s">
        <v>518</v>
      </c>
      <c r="D9" t="s">
        <v>555</v>
      </c>
      <c r="E9">
        <f ca="1">DATA_SCENES_UNITY_1!BO6</f>
        <v>11890</v>
      </c>
      <c r="F9">
        <f ca="1">ROUNDUP(E8*0.1,0)</f>
        <v>2708</v>
      </c>
    </row>
    <row r="10" spans="3:13" x14ac:dyDescent="0.25">
      <c r="C10" t="s">
        <v>518</v>
      </c>
      <c r="D10" t="s">
        <v>556</v>
      </c>
      <c r="E10">
        <f ca="1">DATA_SCENES_UNITY_1!BW6</f>
        <v>25055</v>
      </c>
      <c r="F10">
        <f t="shared" ref="F10:F11" ca="1" si="0">ROUNDUP(E9*0.1,0)</f>
        <v>1189</v>
      </c>
    </row>
    <row r="11" spans="3:13" x14ac:dyDescent="0.25">
      <c r="C11" t="s">
        <v>518</v>
      </c>
      <c r="D11" t="s">
        <v>540</v>
      </c>
      <c r="E11">
        <f ca="1">DATA_SCENES_UNITY_1!CE6</f>
        <v>59951</v>
      </c>
      <c r="F11">
        <f t="shared" ca="1" si="0"/>
        <v>2506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1"/>
  <sheetViews>
    <sheetView topLeftCell="A25" zoomScaleNormal="100" workbookViewId="0">
      <selection activeCell="G20" sqref="G20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262</v>
      </c>
      <c r="D7" t="s">
        <v>259</v>
      </c>
      <c r="E7" t="s">
        <v>260</v>
      </c>
      <c r="F7" t="s">
        <v>261</v>
      </c>
    </row>
    <row r="8" spans="3:13" x14ac:dyDescent="0.25">
      <c r="C8" t="s">
        <v>518</v>
      </c>
      <c r="D8" t="s">
        <v>622</v>
      </c>
      <c r="E8">
        <f ca="1">DATA_SCENES_UNITY_1!CM6</f>
        <v>26717</v>
      </c>
      <c r="F8">
        <v>0</v>
      </c>
      <c r="M8" s="1"/>
    </row>
    <row r="9" spans="3:13" x14ac:dyDescent="0.25">
      <c r="C9" t="s">
        <v>518</v>
      </c>
      <c r="D9" t="s">
        <v>624</v>
      </c>
      <c r="E9">
        <f ca="1">DATA_SCENES_UNITY_1!CU6</f>
        <v>20268</v>
      </c>
      <c r="F9">
        <f ca="1">ROUNDUP(E8*0.1,0)</f>
        <v>2672</v>
      </c>
    </row>
    <row r="10" spans="3:13" x14ac:dyDescent="0.25">
      <c r="C10" t="s">
        <v>518</v>
      </c>
      <c r="D10" s="103" t="s">
        <v>626</v>
      </c>
      <c r="E10" s="103">
        <f ca="1">DATA_SCENES_UNITY_1!DC6</f>
        <v>501</v>
      </c>
      <c r="F10" s="103">
        <f t="shared" ref="F10:F11" ca="1" si="0">ROUNDUP(E9*0.1,0)</f>
        <v>2027</v>
      </c>
    </row>
    <row r="11" spans="3:13" x14ac:dyDescent="0.25">
      <c r="C11" t="s">
        <v>518</v>
      </c>
      <c r="D11" s="103" t="s">
        <v>627</v>
      </c>
      <c r="E11" s="103">
        <f ca="1">DATA_SCENES_UNITY_1!DK6</f>
        <v>501</v>
      </c>
      <c r="F11" s="103">
        <f t="shared" ca="1" si="0"/>
        <v>51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35"/>
  <sheetViews>
    <sheetView workbookViewId="0">
      <selection activeCell="P5" sqref="P5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19" x14ac:dyDescent="0.25">
      <c r="G2" t="s">
        <v>178</v>
      </c>
    </row>
    <row r="4" spans="7:19" x14ac:dyDescent="0.25">
      <c r="H4" s="2" t="s">
        <v>142</v>
      </c>
      <c r="I4" s="2" t="s">
        <v>143</v>
      </c>
      <c r="J4" s="2" t="s">
        <v>163</v>
      </c>
      <c r="K4" s="2" t="s">
        <v>164</v>
      </c>
      <c r="L4" s="2" t="s">
        <v>167</v>
      </c>
      <c r="M4" s="2" t="s">
        <v>171</v>
      </c>
      <c r="N4" s="2" t="s">
        <v>172</v>
      </c>
      <c r="O4" s="2" t="s">
        <v>173</v>
      </c>
      <c r="P4" s="2" t="s">
        <v>174</v>
      </c>
      <c r="Q4" s="2" t="s">
        <v>192</v>
      </c>
      <c r="R4" s="2" t="s">
        <v>193</v>
      </c>
      <c r="S4" s="2" t="s">
        <v>194</v>
      </c>
    </row>
    <row r="5" spans="7:19" x14ac:dyDescent="0.25">
      <c r="G5" s="10" t="s">
        <v>132</v>
      </c>
      <c r="H5" s="10">
        <f>[1]dragons!$M$16</f>
        <v>75</v>
      </c>
      <c r="I5" s="10">
        <f>[1]dragons!$N$16</f>
        <v>105</v>
      </c>
      <c r="J5" s="10">
        <v>175</v>
      </c>
      <c r="K5" s="10">
        <v>2</v>
      </c>
      <c r="L5" s="10"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1.1000000000000001</v>
      </c>
      <c r="R5" s="10">
        <f>[1]dragons!$Q$16</f>
        <v>8.0000000000000002E-3</v>
      </c>
      <c r="S5" s="10">
        <f>[1]dragons!$R$16</f>
        <v>30</v>
      </c>
    </row>
    <row r="6" spans="7:19" x14ac:dyDescent="0.25">
      <c r="G6" s="11" t="s">
        <v>133</v>
      </c>
      <c r="H6" s="11">
        <f>[1]dragons!$M$17</f>
        <v>95</v>
      </c>
      <c r="I6" s="11">
        <f>[1]dragons!$N$17</f>
        <v>145</v>
      </c>
      <c r="J6" s="11">
        <v>210</v>
      </c>
      <c r="K6" s="11">
        <v>2.1</v>
      </c>
      <c r="L6" s="11"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1.1499999999999999</v>
      </c>
      <c r="R6" s="11">
        <f>[1]dragons!$Q$17</f>
        <v>8.5000000000000006E-3</v>
      </c>
      <c r="S6" s="11">
        <f>[1]dragons!$R$17</f>
        <v>30</v>
      </c>
    </row>
    <row r="7" spans="7:19" x14ac:dyDescent="0.25">
      <c r="G7" s="11" t="s">
        <v>135</v>
      </c>
      <c r="H7" s="11">
        <f>[1]dragons!$M$18</f>
        <v>140</v>
      </c>
      <c r="I7" s="12">
        <f>[1]dragons!$N$18</f>
        <v>200</v>
      </c>
      <c r="J7" s="12">
        <v>240</v>
      </c>
      <c r="K7" s="12">
        <v>2.2000000000000002</v>
      </c>
      <c r="L7" s="12"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1.5</v>
      </c>
      <c r="R7" s="12">
        <f>[1]dragons!$Q$18</f>
        <v>8.9999999999999993E-3</v>
      </c>
      <c r="S7" s="12">
        <f>[1]dragons!$R$18</f>
        <v>30</v>
      </c>
    </row>
    <row r="8" spans="7:19" x14ac:dyDescent="0.25">
      <c r="G8" s="11" t="s">
        <v>134</v>
      </c>
      <c r="H8" s="11">
        <f>[1]dragons!$M$19</f>
        <v>190</v>
      </c>
      <c r="I8" s="12">
        <f>[1]dragons!$N$19</f>
        <v>240</v>
      </c>
      <c r="J8" s="12">
        <v>360</v>
      </c>
      <c r="K8" s="12">
        <v>4.5</v>
      </c>
      <c r="L8" s="12">
        <v>6.3</v>
      </c>
      <c r="M8" s="12">
        <f>[1]dragons!$W$19</f>
        <v>1.9</v>
      </c>
      <c r="N8" s="12">
        <f>[1]dragons!$X$19</f>
        <v>75</v>
      </c>
      <c r="O8" s="12">
        <f>[1]dragons!$Y$19</f>
        <v>30</v>
      </c>
      <c r="P8" s="12">
        <f>[1]dragons!$Z$19</f>
        <v>20</v>
      </c>
      <c r="Q8" s="12">
        <f>[1]dragons!$O$19</f>
        <v>1.44</v>
      </c>
      <c r="R8" s="12">
        <f>[1]dragons!$Q$19</f>
        <v>0.01</v>
      </c>
      <c r="S8" s="12">
        <f>[1]dragons!$R$19</f>
        <v>30</v>
      </c>
    </row>
    <row r="9" spans="7:19" x14ac:dyDescent="0.25">
      <c r="G9" s="13" t="s">
        <v>137</v>
      </c>
      <c r="H9" s="13">
        <f>[1]dragons!$M$20</f>
        <v>210</v>
      </c>
      <c r="I9" s="13">
        <f>[1]dragons!$N$20</f>
        <v>270</v>
      </c>
      <c r="J9" s="13">
        <v>300</v>
      </c>
      <c r="K9" s="13">
        <v>2.4</v>
      </c>
      <c r="L9" s="13"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1.7</v>
      </c>
      <c r="R9" s="13">
        <f>[1]dragons!$Q$20</f>
        <v>1.2E-2</v>
      </c>
      <c r="S9" s="13">
        <f>[1]dragons!$R$20</f>
        <v>30</v>
      </c>
    </row>
    <row r="10" spans="7:19" x14ac:dyDescent="0.25">
      <c r="G10" s="13" t="s">
        <v>136</v>
      </c>
      <c r="H10" s="13">
        <f>[1]dragons!$M$21</f>
        <v>250</v>
      </c>
      <c r="I10" s="13">
        <f>[1]dragons!$N$21</f>
        <v>310</v>
      </c>
      <c r="J10" s="13">
        <v>322</v>
      </c>
      <c r="K10" s="13">
        <v>2.5</v>
      </c>
      <c r="L10" s="13"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1.9</v>
      </c>
      <c r="R10" s="13">
        <f>[1]dragons!$Q$21</f>
        <v>1.2E-2</v>
      </c>
      <c r="S10" s="13">
        <f>[1]dragons!$R$21</f>
        <v>30</v>
      </c>
    </row>
    <row r="11" spans="7:19" x14ac:dyDescent="0.25">
      <c r="G11" s="14" t="s">
        <v>138</v>
      </c>
      <c r="H11" s="14">
        <f>[1]dragons!$M$22</f>
        <v>290</v>
      </c>
      <c r="I11" s="14">
        <f>[1]dragons!$N$22</f>
        <v>350</v>
      </c>
      <c r="J11" s="14">
        <v>343</v>
      </c>
      <c r="K11" s="14">
        <v>2.6</v>
      </c>
      <c r="L11" s="14">
        <v>9.5</v>
      </c>
      <c r="M11" s="14">
        <f>[1]dragons!$W$22</f>
        <v>1.8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2.1</v>
      </c>
      <c r="R11" s="14">
        <f>[1]dragons!$Q$22</f>
        <v>1.2999999999999999E-2</v>
      </c>
      <c r="S11" s="14">
        <f>[1]dragons!$R$22</f>
        <v>25</v>
      </c>
    </row>
    <row r="12" spans="7:19" x14ac:dyDescent="0.25">
      <c r="G12" s="15" t="s">
        <v>140</v>
      </c>
      <c r="H12" s="15">
        <f>[1]dragons!$M$23</f>
        <v>330</v>
      </c>
      <c r="I12" s="15">
        <f>[1]dragons!$N$23</f>
        <v>400</v>
      </c>
      <c r="J12" s="15">
        <v>425</v>
      </c>
      <c r="K12" s="15">
        <v>3.2</v>
      </c>
      <c r="L12" s="15">
        <v>9.5</v>
      </c>
      <c r="M12" s="15">
        <f>[1]dragons!$W$23</f>
        <v>1.8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2.2999999999999998</v>
      </c>
      <c r="R12" s="15">
        <f>[1]dragons!$Q$23</f>
        <v>1.4E-2</v>
      </c>
      <c r="S12" s="15">
        <f>[1]dragons!$R$23</f>
        <v>25</v>
      </c>
    </row>
    <row r="13" spans="7:19" x14ac:dyDescent="0.25">
      <c r="G13" s="15" t="s">
        <v>139</v>
      </c>
      <c r="H13" s="15">
        <f>[1]dragons!$M$24</f>
        <v>375</v>
      </c>
      <c r="I13" s="15">
        <f>[1]dragons!$N$24</f>
        <v>445</v>
      </c>
      <c r="J13" s="15">
        <v>540</v>
      </c>
      <c r="K13" s="15">
        <v>3.9</v>
      </c>
      <c r="L13" s="15">
        <v>9.5</v>
      </c>
      <c r="M13" s="15">
        <f>[1]dragons!$W$24</f>
        <v>1.8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2.2999999999999998</v>
      </c>
      <c r="R13" s="15">
        <f>[1]dragons!$Q$24</f>
        <v>1.4999999999999999E-2</v>
      </c>
      <c r="S13" s="15">
        <f>[1]dragons!$R$24</f>
        <v>25</v>
      </c>
    </row>
    <row r="14" spans="7:19" x14ac:dyDescent="0.25">
      <c r="G14" s="16" t="s">
        <v>141</v>
      </c>
      <c r="H14" s="16">
        <f>[1]dragons!$M$25</f>
        <v>425</v>
      </c>
      <c r="I14" s="16">
        <f>[1]dragons!$N$25</f>
        <v>500</v>
      </c>
      <c r="J14" s="16">
        <v>680</v>
      </c>
      <c r="K14" s="16">
        <v>4.7</v>
      </c>
      <c r="L14" s="16">
        <v>9.5</v>
      </c>
      <c r="M14" s="16">
        <f>[1]dragons!$W$25</f>
        <v>1.8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2.4</v>
      </c>
      <c r="R14" s="16">
        <f>[1]dragons!$Q$25</f>
        <v>1.6E-2</v>
      </c>
      <c r="S14" s="16">
        <f>[1]dragons!$R$25</f>
        <v>20</v>
      </c>
    </row>
    <row r="17" spans="7:14" x14ac:dyDescent="0.25">
      <c r="G17" t="s">
        <v>179</v>
      </c>
    </row>
    <row r="19" spans="7:14" x14ac:dyDescent="0.25">
      <c r="H19" s="42" t="s">
        <v>183</v>
      </c>
      <c r="I19" s="2" t="s">
        <v>184</v>
      </c>
    </row>
    <row r="20" spans="7:14" x14ac:dyDescent="0.25">
      <c r="G20" s="37" t="s">
        <v>180</v>
      </c>
      <c r="H20" s="39">
        <f>[1]dragons!$D$37</f>
        <v>0.25</v>
      </c>
      <c r="I20" s="40">
        <f>[1]dragons!$E$37</f>
        <v>1</v>
      </c>
    </row>
    <row r="21" spans="7:14" x14ac:dyDescent="0.25">
      <c r="G21" s="37" t="s">
        <v>181</v>
      </c>
      <c r="H21" s="38">
        <f>[1]dragons!$D$38</f>
        <v>0.1</v>
      </c>
      <c r="I21" s="41">
        <f>[1]dragons!$E$38</f>
        <v>0.7</v>
      </c>
    </row>
    <row r="22" spans="7:14" x14ac:dyDescent="0.25">
      <c r="G22" s="37" t="s">
        <v>182</v>
      </c>
      <c r="H22" s="38">
        <f>[1]dragons!$D$39</f>
        <v>0.05</v>
      </c>
      <c r="I22" s="41">
        <f>[1]dragons!$E$39</f>
        <v>0.4</v>
      </c>
    </row>
    <row r="31" spans="7:14" x14ac:dyDescent="0.25">
      <c r="N31" s="73"/>
    </row>
    <row r="33" spans="8:12" x14ac:dyDescent="0.25">
      <c r="L33" s="73"/>
    </row>
    <row r="35" spans="8:12" x14ac:dyDescent="0.25">
      <c r="H35" s="73"/>
      <c r="I35" s="73"/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P873"/>
  <sheetViews>
    <sheetView workbookViewId="0">
      <selection activeCell="I21" sqref="I21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10" max="10" width="27.85546875" customWidth="1"/>
    <col min="11" max="11" width="23.140625" customWidth="1"/>
    <col min="12" max="12" width="15.7109375" customWidth="1"/>
    <col min="13" max="13" width="19.7109375" customWidth="1"/>
    <col min="14" max="14" width="7" customWidth="1"/>
    <col min="15" max="15" width="10.85546875" customWidth="1"/>
    <col min="16" max="17" width="12.85546875" customWidth="1"/>
    <col min="18" max="18" width="28.140625" customWidth="1"/>
    <col min="19" max="19" width="23.85546875" customWidth="1"/>
    <col min="20" max="20" width="16.28515625" customWidth="1"/>
    <col min="21" max="21" width="19.140625" customWidth="1"/>
    <col min="22" max="22" width="6.85546875" customWidth="1"/>
    <col min="23" max="24" width="12.85546875" customWidth="1"/>
    <col min="26" max="26" width="26.140625" customWidth="1"/>
    <col min="27" max="27" width="23.140625" customWidth="1"/>
    <col min="28" max="28" width="15.7109375" customWidth="1"/>
    <col min="29" max="29" width="19.85546875" customWidth="1"/>
    <col min="30" max="30" width="8" customWidth="1"/>
    <col min="31" max="31" width="11.140625" customWidth="1"/>
    <col min="32" max="32" width="13.140625" customWidth="1"/>
    <col min="34" max="34" width="29.28515625" customWidth="1"/>
    <col min="35" max="35" width="23.140625" customWidth="1"/>
    <col min="36" max="36" width="15.7109375" customWidth="1"/>
    <col min="37" max="37" width="19.85546875" customWidth="1"/>
    <col min="38" max="38" width="8" customWidth="1"/>
    <col min="39" max="39" width="11.42578125" customWidth="1"/>
    <col min="40" max="40" width="13.42578125" customWidth="1"/>
    <col min="42" max="42" width="28.7109375" customWidth="1"/>
    <col min="43" max="43" width="24" customWidth="1"/>
    <col min="44" max="44" width="17.28515625" customWidth="1"/>
    <col min="45" max="45" width="19.42578125" customWidth="1"/>
    <col min="47" max="47" width="10.5703125" customWidth="1"/>
    <col min="48" max="48" width="13.140625" customWidth="1"/>
    <col min="50" max="50" width="27.28515625" customWidth="1"/>
    <col min="51" max="51" width="24.85546875" customWidth="1"/>
    <col min="52" max="52" width="16.42578125" customWidth="1"/>
    <col min="53" max="53" width="19.85546875" customWidth="1"/>
    <col min="55" max="55" width="10.85546875" customWidth="1"/>
    <col min="56" max="56" width="14.7109375" customWidth="1"/>
    <col min="57" max="57" width="9.140625" style="82"/>
    <col min="58" max="58" width="30" customWidth="1"/>
    <col min="59" max="59" width="23.85546875" customWidth="1"/>
    <col min="60" max="60" width="16.28515625" customWidth="1"/>
    <col min="61" max="61" width="21" customWidth="1"/>
    <col min="62" max="62" width="14.5703125" customWidth="1"/>
    <col min="63" max="63" width="13.85546875" customWidth="1"/>
    <col min="64" max="64" width="14.42578125" customWidth="1"/>
    <col min="66" max="66" width="30.85546875" customWidth="1"/>
    <col min="67" max="67" width="23.7109375" customWidth="1"/>
    <col min="68" max="68" width="16.28515625" customWidth="1"/>
    <col min="69" max="69" width="22.42578125" customWidth="1"/>
    <col min="70" max="71" width="10.85546875" customWidth="1"/>
    <col min="72" max="72" width="13.5703125" customWidth="1"/>
    <col min="74" max="74" width="30.7109375" customWidth="1"/>
    <col min="75" max="75" width="25" customWidth="1"/>
    <col min="76" max="76" width="17.85546875" customWidth="1"/>
    <col min="77" max="77" width="23.28515625" customWidth="1"/>
    <col min="78" max="78" width="11" customWidth="1"/>
    <col min="79" max="79" width="12.140625" customWidth="1"/>
    <col min="80" max="80" width="13.85546875" customWidth="1"/>
    <col min="82" max="82" width="34.42578125" customWidth="1"/>
    <col min="83" max="83" width="25.5703125" customWidth="1"/>
    <col min="84" max="84" width="17.42578125" customWidth="1"/>
    <col min="85" max="85" width="21.42578125" customWidth="1"/>
    <col min="86" max="86" width="14" customWidth="1"/>
    <col min="87" max="87" width="11.7109375" customWidth="1"/>
    <col min="88" max="88" width="16.5703125" customWidth="1"/>
    <col min="89" max="89" width="9.140625" style="82"/>
    <col min="90" max="90" width="37.85546875" customWidth="1"/>
    <col min="91" max="91" width="25.85546875" customWidth="1"/>
    <col min="92" max="92" width="15.7109375" customWidth="1"/>
    <col min="93" max="93" width="20.140625" customWidth="1"/>
    <col min="95" max="95" width="9.7109375" customWidth="1"/>
    <col min="96" max="96" width="12.5703125" customWidth="1"/>
    <col min="98" max="98" width="30.85546875" customWidth="1"/>
    <col min="99" max="99" width="24.140625" customWidth="1"/>
    <col min="100" max="100" width="17.5703125" customWidth="1"/>
    <col min="101" max="101" width="19.42578125" customWidth="1"/>
    <col min="103" max="103" width="12.42578125" customWidth="1"/>
    <col min="104" max="104" width="13.140625" customWidth="1"/>
    <col min="106" max="106" width="24.7109375" customWidth="1"/>
    <col min="107" max="107" width="25.28515625" customWidth="1"/>
    <col min="108" max="108" width="16.42578125" customWidth="1"/>
    <col min="109" max="109" width="20.42578125" customWidth="1"/>
    <col min="111" max="111" width="12" customWidth="1"/>
    <col min="112" max="112" width="14" customWidth="1"/>
    <col min="114" max="114" width="22.28515625" customWidth="1"/>
    <col min="115" max="115" width="24.7109375" customWidth="1"/>
    <col min="116" max="116" width="17.5703125" customWidth="1"/>
    <col min="117" max="117" width="19.5703125" customWidth="1"/>
    <col min="119" max="119" width="11.7109375" customWidth="1"/>
    <col min="120" max="120" width="14" customWidth="1"/>
  </cols>
  <sheetData>
    <row r="2" spans="2:120" x14ac:dyDescent="0.25">
      <c r="B2" t="s">
        <v>286</v>
      </c>
      <c r="BO2" s="83"/>
    </row>
    <row r="4" spans="2:120" x14ac:dyDescent="0.25">
      <c r="B4" s="1" t="s">
        <v>266</v>
      </c>
      <c r="C4" s="1" t="s">
        <v>263</v>
      </c>
      <c r="F4" s="81"/>
      <c r="G4" s="81"/>
      <c r="J4" s="1" t="s">
        <v>266</v>
      </c>
      <c r="K4" s="1" t="s">
        <v>263</v>
      </c>
      <c r="N4" s="81"/>
      <c r="O4" s="81"/>
      <c r="R4" s="1" t="s">
        <v>266</v>
      </c>
      <c r="S4" s="1" t="s">
        <v>263</v>
      </c>
      <c r="V4" s="81"/>
      <c r="W4" s="81"/>
      <c r="Z4" s="1" t="s">
        <v>266</v>
      </c>
      <c r="AA4" s="1" t="s">
        <v>263</v>
      </c>
      <c r="AD4" s="81"/>
      <c r="AE4" s="81"/>
      <c r="AH4" s="1" t="s">
        <v>266</v>
      </c>
      <c r="AI4" s="1" t="s">
        <v>263</v>
      </c>
      <c r="AL4" s="81"/>
      <c r="AM4" s="81"/>
      <c r="AP4" s="1" t="s">
        <v>266</v>
      </c>
      <c r="AQ4" s="1" t="s">
        <v>263</v>
      </c>
      <c r="AT4" s="81"/>
      <c r="AU4" s="81"/>
      <c r="AX4" s="1" t="s">
        <v>266</v>
      </c>
      <c r="AY4" s="1" t="s">
        <v>263</v>
      </c>
      <c r="BB4" s="81"/>
      <c r="BC4" s="81"/>
      <c r="BF4" s="1" t="s">
        <v>266</v>
      </c>
      <c r="BG4" s="1" t="s">
        <v>518</v>
      </c>
      <c r="BJ4" s="81"/>
      <c r="BK4" s="81"/>
      <c r="BN4" s="1" t="s">
        <v>266</v>
      </c>
      <c r="BO4" s="1" t="s">
        <v>518</v>
      </c>
      <c r="BR4" s="81"/>
      <c r="BS4" s="81"/>
      <c r="BV4" s="1" t="s">
        <v>266</v>
      </c>
      <c r="BW4" s="1" t="s">
        <v>518</v>
      </c>
      <c r="BZ4" s="81"/>
      <c r="CA4" s="81"/>
      <c r="CD4" s="1" t="s">
        <v>266</v>
      </c>
      <c r="CE4" s="1" t="s">
        <v>518</v>
      </c>
      <c r="CH4" s="81"/>
      <c r="CI4" s="81"/>
      <c r="CL4" s="1" t="s">
        <v>266</v>
      </c>
      <c r="CM4" s="1" t="s">
        <v>558</v>
      </c>
      <c r="CP4" s="81"/>
      <c r="CQ4" s="81"/>
      <c r="CT4" s="1" t="s">
        <v>266</v>
      </c>
      <c r="CU4" s="1" t="s">
        <v>558</v>
      </c>
      <c r="CX4" s="81"/>
      <c r="CY4" s="81"/>
      <c r="DB4" s="1" t="s">
        <v>266</v>
      </c>
      <c r="DC4" s="1" t="s">
        <v>558</v>
      </c>
      <c r="DF4" s="81"/>
      <c r="DG4" s="81"/>
      <c r="DJ4" s="1" t="s">
        <v>266</v>
      </c>
      <c r="DK4" s="1" t="s">
        <v>558</v>
      </c>
      <c r="DN4" s="81"/>
      <c r="DO4" s="81"/>
    </row>
    <row r="5" spans="2:120" x14ac:dyDescent="0.25">
      <c r="B5" s="1" t="s">
        <v>220</v>
      </c>
      <c r="C5" s="1" t="s">
        <v>382</v>
      </c>
      <c r="E5" s="1" t="s">
        <v>497</v>
      </c>
      <c r="F5" s="1">
        <v>201</v>
      </c>
      <c r="G5" s="1">
        <v>108</v>
      </c>
      <c r="H5" s="1" t="s">
        <v>498</v>
      </c>
      <c r="J5" s="1" t="s">
        <v>220</v>
      </c>
      <c r="K5" s="1" t="s">
        <v>383</v>
      </c>
      <c r="M5" s="1" t="s">
        <v>497</v>
      </c>
      <c r="N5" s="1">
        <v>90</v>
      </c>
      <c r="O5" s="1">
        <v>120</v>
      </c>
      <c r="P5" s="1" t="s">
        <v>498</v>
      </c>
      <c r="R5" s="1" t="s">
        <v>220</v>
      </c>
      <c r="S5" s="1" t="s">
        <v>452</v>
      </c>
      <c r="U5" s="1" t="s">
        <v>497</v>
      </c>
      <c r="V5" s="1">
        <v>60</v>
      </c>
      <c r="W5" s="1">
        <v>120</v>
      </c>
      <c r="X5" s="1" t="s">
        <v>498</v>
      </c>
      <c r="Z5" s="1" t="s">
        <v>220</v>
      </c>
      <c r="AA5" s="1" t="s">
        <v>394</v>
      </c>
      <c r="AC5" s="1" t="s">
        <v>497</v>
      </c>
      <c r="AD5" s="1">
        <v>170</v>
      </c>
      <c r="AE5" s="1">
        <v>120</v>
      </c>
      <c r="AF5" s="1" t="s">
        <v>498</v>
      </c>
      <c r="AH5" s="1" t="s">
        <v>220</v>
      </c>
      <c r="AI5" s="1" t="s">
        <v>399</v>
      </c>
      <c r="AK5" s="1" t="s">
        <v>497</v>
      </c>
      <c r="AL5" s="1">
        <v>150</v>
      </c>
      <c r="AM5" s="1">
        <v>30</v>
      </c>
      <c r="AN5" s="1" t="s">
        <v>498</v>
      </c>
      <c r="AP5" s="1" t="s">
        <v>220</v>
      </c>
      <c r="AQ5" s="1" t="s">
        <v>616</v>
      </c>
      <c r="AS5" s="1" t="s">
        <v>497</v>
      </c>
      <c r="AT5" s="1">
        <v>220</v>
      </c>
      <c r="AU5" s="1">
        <v>110</v>
      </c>
      <c r="AV5" s="1" t="s">
        <v>498</v>
      </c>
      <c r="AX5" s="1" t="s">
        <v>220</v>
      </c>
      <c r="AY5" s="1" t="s">
        <v>617</v>
      </c>
      <c r="BA5" s="1" t="s">
        <v>497</v>
      </c>
      <c r="BB5" s="1">
        <v>200</v>
      </c>
      <c r="BC5" s="1">
        <v>115</v>
      </c>
      <c r="BD5" s="1" t="s">
        <v>498</v>
      </c>
      <c r="BF5" s="1" t="s">
        <v>220</v>
      </c>
      <c r="BG5" s="1" t="s">
        <v>519</v>
      </c>
      <c r="BI5" s="1" t="s">
        <v>497</v>
      </c>
      <c r="BJ5" s="1">
        <v>190</v>
      </c>
      <c r="BK5" s="1">
        <v>120</v>
      </c>
      <c r="BL5" s="1" t="s">
        <v>498</v>
      </c>
      <c r="BN5" s="1" t="s">
        <v>220</v>
      </c>
      <c r="BO5" s="1" t="s">
        <v>532</v>
      </c>
      <c r="BQ5" s="1" t="s">
        <v>497</v>
      </c>
      <c r="BR5" s="1">
        <v>190</v>
      </c>
      <c r="BS5" s="1">
        <v>60</v>
      </c>
      <c r="BT5" s="1" t="s">
        <v>498</v>
      </c>
      <c r="BV5" s="1" t="s">
        <v>220</v>
      </c>
      <c r="BW5" s="1" t="s">
        <v>536</v>
      </c>
      <c r="BY5" s="1" t="s">
        <v>497</v>
      </c>
      <c r="BZ5" s="1">
        <v>200</v>
      </c>
      <c r="CA5" s="1">
        <v>70</v>
      </c>
      <c r="CB5" s="1" t="s">
        <v>498</v>
      </c>
      <c r="CD5" s="1" t="s">
        <v>220</v>
      </c>
      <c r="CE5" s="1" t="s">
        <v>557</v>
      </c>
      <c r="CG5" s="1" t="s">
        <v>497</v>
      </c>
      <c r="CH5" s="1">
        <v>390</v>
      </c>
      <c r="CI5" s="1">
        <v>230</v>
      </c>
      <c r="CJ5" s="1" t="s">
        <v>498</v>
      </c>
      <c r="CL5" s="1" t="s">
        <v>220</v>
      </c>
      <c r="CM5" s="1" t="s">
        <v>621</v>
      </c>
      <c r="CO5" s="1" t="s">
        <v>497</v>
      </c>
      <c r="CP5" s="1">
        <v>390</v>
      </c>
      <c r="CQ5" s="1">
        <v>230</v>
      </c>
      <c r="CR5" s="1" t="s">
        <v>498</v>
      </c>
      <c r="CT5" s="1" t="s">
        <v>220</v>
      </c>
      <c r="CU5" s="1" t="s">
        <v>623</v>
      </c>
      <c r="CW5" s="1" t="s">
        <v>497</v>
      </c>
      <c r="CX5" s="1">
        <v>390</v>
      </c>
      <c r="CY5" s="1">
        <v>230</v>
      </c>
      <c r="CZ5" s="1" t="s">
        <v>498</v>
      </c>
      <c r="DB5" s="1" t="s">
        <v>220</v>
      </c>
      <c r="DC5" s="1" t="s">
        <v>628</v>
      </c>
      <c r="DE5" s="1" t="s">
        <v>497</v>
      </c>
      <c r="DF5" s="1">
        <v>390</v>
      </c>
      <c r="DG5" s="1">
        <v>230</v>
      </c>
      <c r="DH5" s="1" t="s">
        <v>498</v>
      </c>
      <c r="DJ5" s="1" t="s">
        <v>220</v>
      </c>
      <c r="DK5" s="1" t="s">
        <v>629</v>
      </c>
      <c r="DM5" s="1" t="s">
        <v>497</v>
      </c>
      <c r="DN5" s="1">
        <v>390</v>
      </c>
      <c r="DO5" s="1">
        <v>230</v>
      </c>
      <c r="DP5" s="1" t="s">
        <v>498</v>
      </c>
    </row>
    <row r="6" spans="2:120" x14ac:dyDescent="0.25">
      <c r="B6" s="1" t="s">
        <v>221</v>
      </c>
      <c r="C6" s="72">
        <f ca="1">ROUNDUP(SUM(Table245[total xp]),0)</f>
        <v>46653</v>
      </c>
      <c r="E6" s="1" t="s">
        <v>499</v>
      </c>
      <c r="F6" s="1">
        <f ca="1">ROUND(C6/(F5*G5),1)</f>
        <v>2.1</v>
      </c>
      <c r="G6" s="1" t="s">
        <v>500</v>
      </c>
      <c r="J6" s="1" t="s">
        <v>221</v>
      </c>
      <c r="K6" s="72">
        <f ca="1">ROUNDUP(SUM(Table3[total xp]),0)</f>
        <v>13997</v>
      </c>
      <c r="M6" s="1" t="s">
        <v>499</v>
      </c>
      <c r="N6" s="1">
        <f ca="1">ROUND(K6/(N5*O5),1)</f>
        <v>1.3</v>
      </c>
      <c r="O6" s="1" t="s">
        <v>500</v>
      </c>
      <c r="R6" s="1" t="s">
        <v>221</v>
      </c>
      <c r="S6" s="72">
        <f ca="1">ROUNDUP(SUM(Table39[total xp]),0)</f>
        <v>4207</v>
      </c>
      <c r="U6" s="1" t="s">
        <v>499</v>
      </c>
      <c r="V6" s="1">
        <f ca="1">ROUND(S6/(V5*W5),1)</f>
        <v>0.6</v>
      </c>
      <c r="W6" s="1" t="s">
        <v>500</v>
      </c>
      <c r="Z6" s="1" t="s">
        <v>221</v>
      </c>
      <c r="AA6" s="72">
        <f ca="1">ROUNDUP(SUM(Table2[total xp]),0)</f>
        <v>28157</v>
      </c>
      <c r="AC6" s="1" t="s">
        <v>499</v>
      </c>
      <c r="AD6" s="1">
        <f ca="1">ROUND(AA6/(AD5*AE5),1)</f>
        <v>1.4</v>
      </c>
      <c r="AE6" s="1" t="s">
        <v>500</v>
      </c>
      <c r="AH6" s="1" t="s">
        <v>221</v>
      </c>
      <c r="AI6" s="72">
        <f ca="1">ROUNDUP(SUM(Table6[total xp]),0)</f>
        <v>12719</v>
      </c>
      <c r="AK6" s="1" t="s">
        <v>499</v>
      </c>
      <c r="AL6" s="1">
        <f ca="1">ROUND(AI6/(AL5*AM5),1)</f>
        <v>2.8</v>
      </c>
      <c r="AM6" s="1" t="s">
        <v>500</v>
      </c>
      <c r="AP6" s="1" t="s">
        <v>221</v>
      </c>
      <c r="AQ6" s="72">
        <f ca="1">ROUNDUP(SUM(Table610[total xp]),0)</f>
        <v>14710</v>
      </c>
      <c r="AS6" s="1" t="s">
        <v>499</v>
      </c>
      <c r="AT6" s="1">
        <f ca="1">ROUND(AQ6/(AT5*AU5),1)</f>
        <v>0.6</v>
      </c>
      <c r="AU6" s="1" t="s">
        <v>500</v>
      </c>
      <c r="AX6" s="1" t="s">
        <v>221</v>
      </c>
      <c r="AY6" s="72">
        <f ca="1">ROUNDUP(SUM(Table61011[total xp]),0)</f>
        <v>40062</v>
      </c>
      <c r="BA6" s="1" t="s">
        <v>499</v>
      </c>
      <c r="BB6" s="1">
        <f ca="1">ROUND(AY6/(BB5*BC5),1)</f>
        <v>1.7</v>
      </c>
      <c r="BC6" s="1" t="s">
        <v>500</v>
      </c>
      <c r="BF6" s="1" t="s">
        <v>221</v>
      </c>
      <c r="BG6" s="72">
        <f ca="1">ROUNDUP(SUM(Table11[total xp]),0)</f>
        <v>27074</v>
      </c>
      <c r="BI6" s="1" t="s">
        <v>499</v>
      </c>
      <c r="BJ6" s="1">
        <f ca="1">ROUND(BG6/(BJ5*BK5),1)</f>
        <v>1.2</v>
      </c>
      <c r="BK6" s="1" t="s">
        <v>500</v>
      </c>
      <c r="BN6" s="1" t="s">
        <v>221</v>
      </c>
      <c r="BO6" s="72">
        <f ca="1">ROUNDUP(SUM(Table12[total xp]),0)</f>
        <v>11890</v>
      </c>
      <c r="BQ6" s="1" t="s">
        <v>499</v>
      </c>
      <c r="BR6" s="1">
        <f ca="1">ROUND(BO6/(BR5*BS5),1)</f>
        <v>1</v>
      </c>
      <c r="BS6" s="1" t="s">
        <v>500</v>
      </c>
      <c r="BV6" s="1" t="s">
        <v>221</v>
      </c>
      <c r="BW6" s="72">
        <f ca="1">ROUNDUP(SUM(Table13[total xp]),0)</f>
        <v>25055</v>
      </c>
      <c r="BY6" s="1" t="s">
        <v>499</v>
      </c>
      <c r="BZ6" s="1">
        <f ca="1">ROUND(BW6/(BZ5*CA5),1)</f>
        <v>1.8</v>
      </c>
      <c r="CA6" s="1" t="s">
        <v>500</v>
      </c>
      <c r="CD6" s="1" t="s">
        <v>221</v>
      </c>
      <c r="CE6" s="72">
        <f ca="1">ROUNDUP(SUM(Table14[total xp]),0)</f>
        <v>59951</v>
      </c>
      <c r="CG6" s="1" t="s">
        <v>499</v>
      </c>
      <c r="CH6" s="1">
        <f ca="1">ROUND(CE6/(CH5*CI5),1)</f>
        <v>0.7</v>
      </c>
      <c r="CI6" s="1" t="s">
        <v>500</v>
      </c>
      <c r="CL6" s="1" t="s">
        <v>221</v>
      </c>
      <c r="CM6" s="72">
        <f ca="1">ROUNDUP(SUM(Table18[total xp]),0)</f>
        <v>26717</v>
      </c>
      <c r="CO6" s="1" t="s">
        <v>499</v>
      </c>
      <c r="CP6" s="1">
        <f ca="1">ROUND(CM6/(CP5*CQ5),1)</f>
        <v>0.3</v>
      </c>
      <c r="CQ6" s="1" t="s">
        <v>500</v>
      </c>
      <c r="CT6" s="1" t="s">
        <v>221</v>
      </c>
      <c r="CU6" s="72">
        <f ca="1">ROUNDUP(SUM(Table1820[total xp]),0)</f>
        <v>20268</v>
      </c>
      <c r="CW6" s="1" t="s">
        <v>499</v>
      </c>
      <c r="CX6" s="1">
        <f ca="1">ROUND(CU6/(CX5*CY5),1)</f>
        <v>0.2</v>
      </c>
      <c r="CY6" s="1" t="s">
        <v>500</v>
      </c>
      <c r="DB6" s="1" t="s">
        <v>221</v>
      </c>
      <c r="DC6" s="72">
        <f ca="1">ROUNDUP(SUM(Table182023[total xp]),0)</f>
        <v>501</v>
      </c>
      <c r="DE6" s="1" t="s">
        <v>499</v>
      </c>
      <c r="DF6" s="1">
        <f ca="1">ROUND(DC6/(DF5*DG5),1)</f>
        <v>0</v>
      </c>
      <c r="DG6" s="1" t="s">
        <v>500</v>
      </c>
      <c r="DJ6" s="1" t="s">
        <v>221</v>
      </c>
      <c r="DK6" s="72">
        <f ca="1">ROUNDUP(SUM(Table18202324[total xp]),0)</f>
        <v>501</v>
      </c>
      <c r="DM6" s="1" t="s">
        <v>499</v>
      </c>
      <c r="DN6" s="1">
        <f ca="1">ROUND(DK6/(DN5*DO5),1)</f>
        <v>0</v>
      </c>
      <c r="DO6" s="1" t="s">
        <v>500</v>
      </c>
    </row>
    <row r="7" spans="2:120" x14ac:dyDescent="0.25">
      <c r="B7" s="1" t="s">
        <v>341</v>
      </c>
      <c r="C7" s="72">
        <f>COUNTA(Table245[spawner_sku])</f>
        <v>656</v>
      </c>
      <c r="E7" s="1" t="s">
        <v>501</v>
      </c>
      <c r="F7" s="1">
        <f>ROUND(C7/(F5*G5),4)</f>
        <v>3.0200000000000001E-2</v>
      </c>
      <c r="G7" s="1" t="s">
        <v>502</v>
      </c>
      <c r="J7" s="1" t="s">
        <v>341</v>
      </c>
      <c r="K7" s="72">
        <f>COUNTA(Table3[spawner_sku])</f>
        <v>188</v>
      </c>
      <c r="M7" s="1" t="s">
        <v>501</v>
      </c>
      <c r="N7" s="1">
        <f>ROUND(K7/(N5*O5),4)</f>
        <v>1.7399999999999999E-2</v>
      </c>
      <c r="O7" s="1" t="s">
        <v>502</v>
      </c>
      <c r="R7" s="1" t="s">
        <v>341</v>
      </c>
      <c r="S7" s="72">
        <f>COUNTA(Table39[spawner_sku])</f>
        <v>75</v>
      </c>
      <c r="U7" s="1" t="s">
        <v>501</v>
      </c>
      <c r="V7" s="1">
        <f>ROUND(S7/(V5*W5),4)</f>
        <v>1.04E-2</v>
      </c>
      <c r="W7" s="1" t="s">
        <v>502</v>
      </c>
      <c r="Z7" s="1" t="s">
        <v>341</v>
      </c>
      <c r="AA7" s="72">
        <f>COUNTA(Table2[spawner_sku])</f>
        <v>408</v>
      </c>
      <c r="AC7" s="1" t="s">
        <v>501</v>
      </c>
      <c r="AD7" s="1">
        <f>ROUND(AA7/(AD5*AE5),4)</f>
        <v>0.02</v>
      </c>
      <c r="AE7" s="1" t="s">
        <v>502</v>
      </c>
      <c r="AH7" s="1" t="s">
        <v>341</v>
      </c>
      <c r="AI7" s="72">
        <f>COUNTA(Table6[spawner_sku])</f>
        <v>162</v>
      </c>
      <c r="AK7" s="1" t="s">
        <v>501</v>
      </c>
      <c r="AL7" s="1">
        <f>ROUND(AI7/(AL5*AM5),4)</f>
        <v>3.5999999999999997E-2</v>
      </c>
      <c r="AM7" s="1" t="s">
        <v>502</v>
      </c>
      <c r="AP7" s="1" t="s">
        <v>341</v>
      </c>
      <c r="AQ7" s="72">
        <f>COUNTA(Table610[spawner_sku])</f>
        <v>204</v>
      </c>
      <c r="AS7" s="1" t="s">
        <v>501</v>
      </c>
      <c r="AT7" s="1">
        <f>ROUND(AQ7/(AT5*AU5),4)</f>
        <v>8.3999999999999995E-3</v>
      </c>
      <c r="AU7" s="1" t="s">
        <v>502</v>
      </c>
      <c r="AX7" s="1" t="s">
        <v>341</v>
      </c>
      <c r="AY7" s="72">
        <f>COUNTA(Table61011[spawner_sku])</f>
        <v>487</v>
      </c>
      <c r="BA7" s="1" t="s">
        <v>501</v>
      </c>
      <c r="BB7" s="1">
        <f>ROUND(AY7/(BB5*BC5),4)</f>
        <v>2.12E-2</v>
      </c>
      <c r="BC7" s="1" t="s">
        <v>502</v>
      </c>
      <c r="BF7" s="1" t="s">
        <v>341</v>
      </c>
      <c r="BG7" s="72">
        <f>COUNTA(Table11[spawner_sku])</f>
        <v>402</v>
      </c>
      <c r="BI7" s="1" t="s">
        <v>501</v>
      </c>
      <c r="BJ7" s="1">
        <f>ROUND(BG7/(BJ5*BK5),4)</f>
        <v>1.7600000000000001E-2</v>
      </c>
      <c r="BK7" s="1" t="s">
        <v>502</v>
      </c>
      <c r="BN7" s="1" t="s">
        <v>341</v>
      </c>
      <c r="BO7" s="72">
        <f>COUNTA(Table12[spawner_sku])</f>
        <v>197</v>
      </c>
      <c r="BQ7" s="1" t="s">
        <v>501</v>
      </c>
      <c r="BR7" s="1">
        <f>ROUND(BO7/(BR5*BS5),4)</f>
        <v>1.7299999999999999E-2</v>
      </c>
      <c r="BS7" s="1" t="s">
        <v>502</v>
      </c>
      <c r="BV7" s="1" t="s">
        <v>341</v>
      </c>
      <c r="BW7" s="72">
        <f>COUNTA(Table13[spawner_sku])</f>
        <v>335</v>
      </c>
      <c r="BY7" s="1" t="s">
        <v>501</v>
      </c>
      <c r="BZ7" s="1">
        <f>ROUND(BW7/(BZ5*CA5),4)</f>
        <v>2.3900000000000001E-2</v>
      </c>
      <c r="CA7" s="1" t="s">
        <v>502</v>
      </c>
      <c r="CD7" s="1" t="s">
        <v>341</v>
      </c>
      <c r="CE7" s="72">
        <f>COUNTA(Table14[spawner_sku])</f>
        <v>852</v>
      </c>
      <c r="CG7" s="1" t="s">
        <v>501</v>
      </c>
      <c r="CH7" s="1">
        <f>ROUND(CE7/(CH5*CI5),4)</f>
        <v>9.4999999999999998E-3</v>
      </c>
      <c r="CI7" s="1" t="s">
        <v>502</v>
      </c>
      <c r="CL7" s="1" t="s">
        <v>341</v>
      </c>
      <c r="CM7" s="72">
        <f>COUNTA(Table18[spawner_sku])</f>
        <v>316</v>
      </c>
      <c r="CO7" s="1" t="s">
        <v>501</v>
      </c>
      <c r="CP7" s="1">
        <f>ROUND(CM7/(CP5*CQ5),4)</f>
        <v>3.5000000000000001E-3</v>
      </c>
      <c r="CQ7" s="1" t="s">
        <v>502</v>
      </c>
      <c r="CT7" s="1" t="s">
        <v>341</v>
      </c>
      <c r="CU7" s="72">
        <f>COUNTA(Table1820[spawner_sku])</f>
        <v>256</v>
      </c>
      <c r="CW7" s="1" t="s">
        <v>501</v>
      </c>
      <c r="CX7" s="1">
        <f>ROUND(CU7/(CX5*CY5),4)</f>
        <v>2.8999999999999998E-3</v>
      </c>
      <c r="CY7" s="1" t="s">
        <v>502</v>
      </c>
      <c r="DB7" s="1" t="s">
        <v>341</v>
      </c>
      <c r="DC7" s="72">
        <f>COUNTA(Table182023[spawner_sku])</f>
        <v>4</v>
      </c>
      <c r="DE7" s="1" t="s">
        <v>501</v>
      </c>
      <c r="DF7" s="1">
        <f>ROUND(DC7/(DF5*DG5),4)</f>
        <v>0</v>
      </c>
      <c r="DG7" s="1" t="s">
        <v>502</v>
      </c>
      <c r="DJ7" s="1" t="s">
        <v>341</v>
      </c>
      <c r="DK7" s="72">
        <f>COUNTA(Table18202324[spawner_sku])</f>
        <v>4</v>
      </c>
      <c r="DM7" s="1" t="s">
        <v>501</v>
      </c>
      <c r="DN7" s="1">
        <f>ROUND(DK7/(DN5*DO5),4)</f>
        <v>0</v>
      </c>
      <c r="DO7" s="1" t="s">
        <v>502</v>
      </c>
    </row>
    <row r="8" spans="2:120" x14ac:dyDescent="0.25">
      <c r="B8" s="1" t="s">
        <v>346</v>
      </c>
      <c r="C8" s="75">
        <f>COUNTIF(Table245[Aggresive],"yes")</f>
        <v>282</v>
      </c>
      <c r="J8" s="1" t="s">
        <v>346</v>
      </c>
      <c r="K8" s="75">
        <f>COUNTIF(Table3[Aggressive],"yes")</f>
        <v>79</v>
      </c>
      <c r="R8" s="1" t="s">
        <v>346</v>
      </c>
      <c r="S8" s="75">
        <f>COUNTIF(Table39[Aggressive],"yes")</f>
        <v>29</v>
      </c>
      <c r="Z8" s="1" t="s">
        <v>346</v>
      </c>
      <c r="AA8" s="75">
        <f>COUNTIF(Table2[Aggressive],"yes")</f>
        <v>132</v>
      </c>
      <c r="AH8" s="1" t="s">
        <v>346</v>
      </c>
      <c r="AI8" s="75">
        <f>COUNTIF(Table6[Aggressive],"yes")</f>
        <v>58</v>
      </c>
      <c r="AP8" s="1" t="s">
        <v>346</v>
      </c>
      <c r="AQ8" s="75">
        <f>COUNTIF(Table610[Aggressive],"yes")</f>
        <v>118</v>
      </c>
      <c r="AX8" s="1" t="s">
        <v>346</v>
      </c>
      <c r="AY8" s="75">
        <f>COUNTIF(Table61011[Aggressive],"yes")</f>
        <v>210</v>
      </c>
      <c r="BF8" s="1" t="s">
        <v>346</v>
      </c>
      <c r="BG8" s="75">
        <f>COUNTIF(Table11[Aggressive],"yes")</f>
        <v>185</v>
      </c>
      <c r="BN8" s="1" t="s">
        <v>346</v>
      </c>
      <c r="BO8" s="75">
        <f>COUNTIF(Table12[Aggressive],"yes")</f>
        <v>52</v>
      </c>
      <c r="BV8" s="1" t="s">
        <v>346</v>
      </c>
      <c r="BW8" s="75">
        <f>COUNTIF(Table13[Aggressive],"yes")</f>
        <v>104</v>
      </c>
      <c r="CD8" s="1" t="s">
        <v>346</v>
      </c>
      <c r="CE8" s="75">
        <f>COUNTIF(Table14[Aggressive],"yes")</f>
        <v>270</v>
      </c>
      <c r="CL8" s="1" t="s">
        <v>346</v>
      </c>
      <c r="CM8" s="75">
        <f>COUNTIF(Table14[Aggressive],"yes")</f>
        <v>270</v>
      </c>
      <c r="CT8" s="1" t="s">
        <v>346</v>
      </c>
      <c r="CU8" s="75">
        <f>COUNTIF(Table1820[Aggressive],"yes")</f>
        <v>74</v>
      </c>
      <c r="DB8" s="1" t="s">
        <v>346</v>
      </c>
      <c r="DC8" s="75">
        <f>COUNTIF(Table182023[Aggressive],"yes")</f>
        <v>4</v>
      </c>
      <c r="DJ8" s="1" t="s">
        <v>346</v>
      </c>
      <c r="DK8" s="75">
        <f>COUNTIF(Table18202324[Aggressive],"yes")</f>
        <v>4</v>
      </c>
    </row>
    <row r="9" spans="2:120" x14ac:dyDescent="0.25">
      <c r="B9" s="1" t="s">
        <v>347</v>
      </c>
      <c r="C9" s="75">
        <f>COUNTIF(Table245[Aggresive],"no")</f>
        <v>374</v>
      </c>
      <c r="J9" s="1" t="s">
        <v>347</v>
      </c>
      <c r="K9" s="75">
        <f>COUNTIF(Table3[Aggressive],"no")</f>
        <v>109</v>
      </c>
      <c r="R9" s="1" t="s">
        <v>347</v>
      </c>
      <c r="S9" s="75">
        <f>COUNTIF(Table39[Aggressive],"no")</f>
        <v>46</v>
      </c>
      <c r="Z9" s="1" t="s">
        <v>347</v>
      </c>
      <c r="AA9" s="75">
        <f>COUNTIF(Table2[Aggressive],"no")</f>
        <v>276</v>
      </c>
      <c r="AH9" s="1" t="s">
        <v>347</v>
      </c>
      <c r="AI9" s="75">
        <f>COUNTIF(Table6[Aggressive],"no")</f>
        <v>104</v>
      </c>
      <c r="AP9" s="1" t="s">
        <v>347</v>
      </c>
      <c r="AQ9" s="75">
        <f>COUNTIF(Table610[Aggressive],"no")</f>
        <v>86</v>
      </c>
      <c r="AX9" s="1" t="s">
        <v>347</v>
      </c>
      <c r="AY9" s="75">
        <f>COUNTIF(Table61011[Aggressive],"no")</f>
        <v>277</v>
      </c>
      <c r="BF9" s="1" t="s">
        <v>347</v>
      </c>
      <c r="BG9" s="75">
        <f>COUNTIF(Table11[Aggressive],"no")</f>
        <v>217</v>
      </c>
      <c r="BN9" s="1" t="s">
        <v>347</v>
      </c>
      <c r="BO9" s="75">
        <f>COUNTIF(Table12[Aggressive],"no")</f>
        <v>145</v>
      </c>
      <c r="BV9" s="1" t="s">
        <v>347</v>
      </c>
      <c r="BW9" s="75">
        <f>COUNTIF(Table13[Aggressive],"no")</f>
        <v>231</v>
      </c>
      <c r="CD9" s="1" t="s">
        <v>347</v>
      </c>
      <c r="CE9" s="75">
        <f>COUNTIF(Table14[Aggressive],"no")</f>
        <v>582</v>
      </c>
      <c r="CL9" s="1" t="s">
        <v>347</v>
      </c>
      <c r="CM9" s="75">
        <f>COUNTIF(Table18[Aggressive],"no")</f>
        <v>219</v>
      </c>
      <c r="CT9" s="1" t="s">
        <v>347</v>
      </c>
      <c r="CU9" s="75">
        <f>COUNTIF(Table1820[Aggressive],"no")</f>
        <v>182</v>
      </c>
      <c r="DB9" s="1" t="s">
        <v>347</v>
      </c>
      <c r="DC9" s="75">
        <f>COUNTIF(Table182023[Aggressive],"no")</f>
        <v>0</v>
      </c>
      <c r="DJ9" s="1" t="s">
        <v>347</v>
      </c>
      <c r="DK9" s="75">
        <f>COUNTIF(Table18202324[Aggressive],"no")</f>
        <v>0</v>
      </c>
    </row>
    <row r="11" spans="2:120" x14ac:dyDescent="0.25">
      <c r="B11" s="1" t="s">
        <v>342</v>
      </c>
      <c r="C11" s="72">
        <f>SUM(Table245[entity_spawned (AVG)])</f>
        <v>1029</v>
      </c>
      <c r="E11" s="1" t="s">
        <v>503</v>
      </c>
      <c r="F11" s="1">
        <f>ROUND(C11/(F5*G5),4)</f>
        <v>4.7399999999999998E-2</v>
      </c>
      <c r="G11" s="1" t="s">
        <v>504</v>
      </c>
      <c r="J11" s="1" t="s">
        <v>342</v>
      </c>
      <c r="K11" s="72">
        <f>SUM(Table3[entity_spawned (AVG)])</f>
        <v>398</v>
      </c>
      <c r="M11" s="1" t="s">
        <v>503</v>
      </c>
      <c r="N11" s="1">
        <f>ROUND(K11/(N5*O5),4)</f>
        <v>3.6900000000000002E-2</v>
      </c>
      <c r="O11" s="1" t="s">
        <v>504</v>
      </c>
      <c r="R11" s="1" t="s">
        <v>342</v>
      </c>
      <c r="S11" s="72">
        <f>SUM(Table39[entity_spawned (AVG)])</f>
        <v>111</v>
      </c>
      <c r="U11" s="1" t="s">
        <v>503</v>
      </c>
      <c r="V11" s="1">
        <f>ROUND(S11/(V5*W5),4)</f>
        <v>1.54E-2</v>
      </c>
      <c r="W11" s="1" t="s">
        <v>504</v>
      </c>
      <c r="Z11" s="1" t="s">
        <v>342</v>
      </c>
      <c r="AA11" s="72">
        <f>SUM(Table2[entity_spawned (AVG)])</f>
        <v>615</v>
      </c>
      <c r="AC11" s="1" t="s">
        <v>503</v>
      </c>
      <c r="AD11" s="1">
        <f>ROUND(AA11/(AD5*AE5),4)</f>
        <v>3.0099999999999998E-2</v>
      </c>
      <c r="AE11" s="1" t="s">
        <v>504</v>
      </c>
      <c r="AH11" s="1" t="s">
        <v>342</v>
      </c>
      <c r="AI11" s="72">
        <f>SUM(Table6[entity_spawned (AVG)])</f>
        <v>278</v>
      </c>
      <c r="AK11" s="1" t="s">
        <v>503</v>
      </c>
      <c r="AL11" s="1">
        <f>ROUND(AI11/(AL5*AM5),4)</f>
        <v>6.1800000000000001E-2</v>
      </c>
      <c r="AM11" s="1" t="s">
        <v>504</v>
      </c>
      <c r="AP11" s="1" t="s">
        <v>342</v>
      </c>
      <c r="AQ11" s="72">
        <f>SUM(Table610[entity_spawned (AVG)])</f>
        <v>312</v>
      </c>
      <c r="AS11" s="1" t="s">
        <v>503</v>
      </c>
      <c r="AT11" s="1">
        <f>ROUND(AQ11/(AT5*AU5),4)</f>
        <v>1.29E-2</v>
      </c>
      <c r="AU11" s="1" t="s">
        <v>504</v>
      </c>
      <c r="AX11" s="1" t="s">
        <v>342</v>
      </c>
      <c r="AY11" s="72">
        <f>SUM(Table61011[entity_spawned (AVG)])</f>
        <v>799</v>
      </c>
      <c r="BA11" s="1" t="s">
        <v>503</v>
      </c>
      <c r="BB11" s="1">
        <f>ROUND(AY11/(BB5*BC5),4)</f>
        <v>3.4700000000000002E-2</v>
      </c>
      <c r="BC11" s="1" t="s">
        <v>504</v>
      </c>
      <c r="BF11" s="1" t="s">
        <v>342</v>
      </c>
      <c r="BG11" s="72">
        <f>SUM(Table11[entity_spawned (AVG)])</f>
        <v>597</v>
      </c>
      <c r="BI11" s="1" t="s">
        <v>503</v>
      </c>
      <c r="BJ11" s="1">
        <f>ROUND(BG11/(BJ5*BK5),4)</f>
        <v>2.6200000000000001E-2</v>
      </c>
      <c r="BK11" s="1" t="s">
        <v>504</v>
      </c>
      <c r="BN11" s="1" t="s">
        <v>342</v>
      </c>
      <c r="BO11" s="72">
        <f>SUM(Table12[entity_spawned (AVG)])</f>
        <v>351</v>
      </c>
      <c r="BQ11" s="1" t="s">
        <v>503</v>
      </c>
      <c r="BR11" s="1">
        <f>ROUND(BO11/(BR5*BS5),4)</f>
        <v>3.0800000000000001E-2</v>
      </c>
      <c r="BS11" s="1" t="s">
        <v>504</v>
      </c>
      <c r="BV11" s="1" t="s">
        <v>342</v>
      </c>
      <c r="BW11" s="72">
        <f>SUM(Table13[entity_spawned (AVG)])</f>
        <v>669</v>
      </c>
      <c r="BY11" s="1" t="s">
        <v>503</v>
      </c>
      <c r="BZ11" s="1">
        <f>ROUND(BW11/(BZ5*CA5),4)</f>
        <v>4.7800000000000002E-2</v>
      </c>
      <c r="CA11" s="1" t="s">
        <v>504</v>
      </c>
      <c r="CD11" s="1" t="s">
        <v>342</v>
      </c>
      <c r="CE11" s="72">
        <f>SUM(Table14[entity_spawned (AVG)])</f>
        <v>1599</v>
      </c>
      <c r="CG11" s="1" t="s">
        <v>503</v>
      </c>
      <c r="CH11" s="1">
        <f>ROUND(CE11/(CH5*CI5),4)</f>
        <v>1.78E-2</v>
      </c>
      <c r="CI11" s="1" t="s">
        <v>504</v>
      </c>
      <c r="CL11" s="1" t="s">
        <v>342</v>
      </c>
      <c r="CM11" s="72">
        <f>SUM(Table18[entity_spawned (AVG)])</f>
        <v>604</v>
      </c>
      <c r="CO11" s="1" t="s">
        <v>503</v>
      </c>
      <c r="CP11" s="1">
        <f>ROUND(CM11/(CP5*CQ5),4)</f>
        <v>6.7000000000000002E-3</v>
      </c>
      <c r="CQ11" s="1" t="s">
        <v>504</v>
      </c>
      <c r="CT11" s="1" t="s">
        <v>342</v>
      </c>
      <c r="CU11" s="72">
        <f>SUM(Table1820[entity_spawned (AVG)])</f>
        <v>492</v>
      </c>
      <c r="CW11" s="1" t="s">
        <v>503</v>
      </c>
      <c r="CX11" s="1">
        <f>ROUND(CU11/(CX5*CY5),4)</f>
        <v>5.4999999999999997E-3</v>
      </c>
      <c r="CY11" s="1" t="s">
        <v>504</v>
      </c>
      <c r="DB11" s="1" t="s">
        <v>342</v>
      </c>
      <c r="DC11" s="72">
        <f>SUM(Table182023[entity_spawned (AVG)])</f>
        <v>10</v>
      </c>
      <c r="DE11" s="1" t="s">
        <v>503</v>
      </c>
      <c r="DF11" s="1">
        <f>ROUND(DC11/(DF5*DG5),4)</f>
        <v>1E-4</v>
      </c>
      <c r="DG11" s="1" t="s">
        <v>504</v>
      </c>
      <c r="DJ11" s="1" t="s">
        <v>342</v>
      </c>
      <c r="DK11" s="72">
        <f>SUM(Table18202324[entity_spawned (AVG)])</f>
        <v>10</v>
      </c>
      <c r="DM11" s="1" t="s">
        <v>503</v>
      </c>
      <c r="DN11" s="1">
        <f>ROUND(DK11/(DN5*DO5),4)</f>
        <v>1E-4</v>
      </c>
      <c r="DO11" s="1" t="s">
        <v>504</v>
      </c>
    </row>
    <row r="12" spans="2:120" x14ac:dyDescent="0.25">
      <c r="B12" s="1"/>
      <c r="C12" s="72"/>
      <c r="J12" s="1"/>
      <c r="K12" s="72"/>
      <c r="R12" s="1"/>
      <c r="S12" s="72"/>
      <c r="Z12" s="1"/>
      <c r="AA12" s="72"/>
      <c r="AH12" s="1"/>
      <c r="AI12" s="72"/>
      <c r="AP12" s="1"/>
      <c r="AQ12" s="72"/>
      <c r="AX12" s="1"/>
      <c r="AY12" s="72"/>
      <c r="BF12" s="1"/>
      <c r="BG12" s="72"/>
      <c r="BN12" s="1"/>
      <c r="BO12" s="72"/>
      <c r="BV12" s="1"/>
      <c r="BW12" s="72"/>
      <c r="CD12" s="1"/>
      <c r="CE12" s="72"/>
      <c r="CL12" s="1"/>
      <c r="CM12" s="72"/>
      <c r="CT12" s="1"/>
      <c r="CU12" s="72"/>
      <c r="DB12" s="1"/>
      <c r="DC12" s="72"/>
      <c r="DJ12" s="1"/>
      <c r="DK12" s="72"/>
    </row>
    <row r="13" spans="2:120" x14ac:dyDescent="0.25">
      <c r="B13" s="1" t="s">
        <v>528</v>
      </c>
      <c r="C13" s="72" t="str">
        <f>CONCATENATE(ROUND(((COUNTIF(Table245[activating_chance],"=100"))/C7)*100,0),"%")</f>
        <v>72%</v>
      </c>
      <c r="J13" s="1" t="s">
        <v>528</v>
      </c>
      <c r="K13" s="72" t="str">
        <f>CONCATENATE(ROUND(((COUNTIF(Table3[activating_chance],"=100"))/K7)*100,0),"%")</f>
        <v>79%</v>
      </c>
      <c r="R13" s="1" t="s">
        <v>528</v>
      </c>
      <c r="S13" s="72" t="str">
        <f>CONCATENATE(ROUND(((COUNTIF(Table39[activating_chance],"=100"))/S7)*100,0),"%")</f>
        <v>83%</v>
      </c>
      <c r="Z13" s="1" t="s">
        <v>528</v>
      </c>
      <c r="AA13" s="72" t="str">
        <f>CONCATENATE(ROUND(((COUNTIF(Table2[activating_chance],"=100"))/AA7)*100,0),"%")</f>
        <v>81%</v>
      </c>
      <c r="AH13" s="1" t="s">
        <v>528</v>
      </c>
      <c r="AI13" s="72" t="str">
        <f>CONCATENATE(ROUND(((COUNTIF(Table6[activating_chance],"=100"))/AI7)*100,0),"%")</f>
        <v>87%</v>
      </c>
      <c r="AP13" s="1" t="s">
        <v>528</v>
      </c>
      <c r="AQ13" s="72" t="str">
        <f>CONCATENATE(ROUND(((COUNTIF(Table610[activating_chance],"=100"))/AQ7)*100,0),"%")</f>
        <v>84%</v>
      </c>
      <c r="AX13" s="1" t="s">
        <v>528</v>
      </c>
      <c r="AY13" s="72" t="str">
        <f>CONCATENATE(ROUND(((COUNTIF(Table61011[activating_chance],"=100"))/AY7)*100,0),"%")</f>
        <v>85%</v>
      </c>
      <c r="BF13" s="1" t="s">
        <v>528</v>
      </c>
      <c r="BG13" s="72" t="str">
        <f>CONCATENATE(ROUND(((COUNTIF(Table11[activating_chance],"=100"))/BG7)*100,0),"%")</f>
        <v>72%</v>
      </c>
      <c r="BN13" s="1" t="s">
        <v>528</v>
      </c>
      <c r="BO13" s="72" t="str">
        <f>CONCATENATE(ROUND(((COUNTIF(Table12[activating_chance],"=100"))/BO7)*100,0),"%")</f>
        <v>70%</v>
      </c>
      <c r="BV13" s="1" t="s">
        <v>528</v>
      </c>
      <c r="BW13" s="72" t="str">
        <f>CONCATENATE(ROUND(((COUNTIF(Table13[activating_chance],"=100"))/BW7)*100,0),"%")</f>
        <v>70%</v>
      </c>
      <c r="CD13" s="1" t="s">
        <v>528</v>
      </c>
      <c r="CE13" s="72" t="str">
        <f>CONCATENATE(ROUND(((COUNTIF(Table14[activating_chance],"=100"))/CE7)*100,0),"%")</f>
        <v>75%</v>
      </c>
      <c r="CL13" s="1" t="s">
        <v>528</v>
      </c>
      <c r="CM13" s="72" t="str">
        <f>CONCATENATE(ROUND(((COUNTIF(Table18[activating_chance],"=100"))/CM7)*100,0),"%")</f>
        <v>72%</v>
      </c>
      <c r="CT13" s="1" t="s">
        <v>528</v>
      </c>
      <c r="CU13" s="72" t="str">
        <f>CONCATENATE(ROUND(((COUNTIF(Table1820[activating_chance],"=100"))/CU7)*100,0),"%")</f>
        <v>72%</v>
      </c>
      <c r="DB13" s="1" t="s">
        <v>528</v>
      </c>
      <c r="DC13" s="72" t="str">
        <f>CONCATENATE(ROUND(((COUNTIF(Table182023[activating_chance],"=100"))/DC7)*100,0),"%")</f>
        <v>50%</v>
      </c>
      <c r="DJ13" s="1" t="s">
        <v>528</v>
      </c>
      <c r="DK13" s="72" t="str">
        <f>CONCATENATE(ROUND(((COUNTIF(Table18202324[activating_chance],"=100"))/DK7)*100,0),"%")</f>
        <v>50%</v>
      </c>
    </row>
    <row r="14" spans="2:120" x14ac:dyDescent="0.25">
      <c r="B14" s="1" t="s">
        <v>529</v>
      </c>
      <c r="C14" s="72" t="str">
        <f>CONCATENATE(ROUND((((COUNTIFS(Table245[activating_chance],"&lt;100",Table245[activating_chance],"&gt;=75")))/C7)*100,0),"%")</f>
        <v>17%</v>
      </c>
      <c r="J14" s="1" t="s">
        <v>529</v>
      </c>
      <c r="K14" s="72" t="str">
        <f>CONCATENATE(ROUND((((COUNTIFS(Table3[activating_chance],"&lt;100",Table3[activating_chance],"&gt;=75")))/K7)*100,0),"%")</f>
        <v>10%</v>
      </c>
      <c r="R14" s="1" t="s">
        <v>529</v>
      </c>
      <c r="S14" s="72" t="str">
        <f>CONCATENATE(ROUND((((COUNTIFS(Table39[activating_chance],"&lt;100",Table39[activating_chance],"&gt;=75")))/S7)*100,0),"%")</f>
        <v>5%</v>
      </c>
      <c r="Z14" s="1" t="s">
        <v>529</v>
      </c>
      <c r="AA14" s="72" t="str">
        <f>CONCATENATE(ROUND((((COUNTIFS(Table2[activating_chance],"&lt;100",Table2[activating_chance],"&gt;=75")))/AA7)*100,0),"%")</f>
        <v>13%</v>
      </c>
      <c r="AH14" s="1" t="s">
        <v>529</v>
      </c>
      <c r="AI14" s="72" t="str">
        <f>CONCATENATE(ROUND((((COUNTIFS(Table6[activating_chance],"&lt;100",Table6[activating_chance],"&gt;=75")))/AI7)*100,0),"%")</f>
        <v>8%</v>
      </c>
      <c r="AP14" s="1" t="s">
        <v>529</v>
      </c>
      <c r="AQ14" s="72" t="str">
        <f>CONCATENATE(ROUND((((COUNTIFS(Table610[activating_chance],"&lt;100",Table610[activating_chance],"&gt;=75")))/AQ7)*100,0),"%")</f>
        <v>3%</v>
      </c>
      <c r="AX14" s="1" t="s">
        <v>529</v>
      </c>
      <c r="AY14" s="72" t="str">
        <f>CONCATENATE(ROUND((((COUNTIFS(Table61011[activating_chance],"&lt;100",Table61011[activating_chance],"&gt;=75")))/AY7)*100,0),"%")</f>
        <v>9%</v>
      </c>
      <c r="BF14" s="1" t="s">
        <v>529</v>
      </c>
      <c r="BG14" s="72" t="str">
        <f>CONCATENATE(ROUND((((COUNTIFS(Table11[activating_chance],"&lt;100",Table11[activating_chance],"&gt;=75")))/BG7)*100,0),"%")</f>
        <v>12%</v>
      </c>
      <c r="BN14" s="1" t="s">
        <v>529</v>
      </c>
      <c r="BO14" s="72" t="str">
        <f>CONCATENATE(ROUND((((COUNTIFS(Table12[activating_chance],"&lt;100",Table12[activating_chance],"&gt;=75")))/BO7)*100,0),"%")</f>
        <v>18%</v>
      </c>
      <c r="BV14" s="1" t="s">
        <v>529</v>
      </c>
      <c r="BW14" s="72" t="str">
        <f>CONCATENATE(ROUND((((COUNTIFS(Table13[activating_chance],"&lt;100",Table13[activating_chance],"&gt;=75")))/BW7)*100,0),"%")</f>
        <v>20%</v>
      </c>
      <c r="CD14" s="1" t="s">
        <v>529</v>
      </c>
      <c r="CE14" s="72" t="str">
        <f>CONCATENATE(ROUND((((COUNTIFS(Table14[activating_chance],"&lt;100",Table14[activating_chance],"&gt;=75")))/CE7)*100,0),"%")</f>
        <v>11%</v>
      </c>
      <c r="CL14" s="1" t="s">
        <v>529</v>
      </c>
      <c r="CM14" s="72" t="str">
        <f>CONCATENATE(ROUND((((COUNTIFS(Table18[activating_chance],"&lt;100",Table18[activating_chance],"&gt;=75")))/CM7)*100,0),"%")</f>
        <v>16%</v>
      </c>
      <c r="CT14" s="1" t="s">
        <v>529</v>
      </c>
      <c r="CU14" s="72" t="str">
        <f>CONCATENATE(ROUND((((COUNTIFS(Table1820[activating_chance],"&lt;100",Table1820[activating_chance],"&gt;=75")))/CU7)*100,0),"%")</f>
        <v>13%</v>
      </c>
      <c r="DB14" s="1" t="s">
        <v>529</v>
      </c>
      <c r="DC14" s="72" t="str">
        <f>CONCATENATE(ROUND((((COUNTIFS(Table182023[activating_chance],"&lt;100",Table182023[activating_chance],"&gt;=75")))/DC7)*100,0),"%")</f>
        <v>25%</v>
      </c>
      <c r="DJ14" s="1" t="s">
        <v>529</v>
      </c>
      <c r="DK14" s="72" t="str">
        <f>CONCATENATE(ROUND((((COUNTIFS(Table18202324[activating_chance],"&lt;100",Table18202324[activating_chance],"&gt;=75")))/DK7)*100,0),"%")</f>
        <v>25%</v>
      </c>
    </row>
    <row r="15" spans="2:120" x14ac:dyDescent="0.25">
      <c r="B15" s="1" t="s">
        <v>530</v>
      </c>
      <c r="C15" s="1" t="str">
        <f>CONCATENATE(ROUND((((COUNTIFS(Table245[activating_chance],"&lt;75",Table245[activating_chance],"&gt;=25")))/C7)*100,0),"%")</f>
        <v>10%</v>
      </c>
      <c r="J15" s="1" t="s">
        <v>530</v>
      </c>
      <c r="K15" s="1" t="str">
        <f>CONCATENATE(ROUND((((COUNTIFS(Table3[activating_chance],"&lt;75",Table3[activating_chance],"&gt;=25")))/K7)*100,0),"%")</f>
        <v>11%</v>
      </c>
      <c r="R15" s="1" t="s">
        <v>530</v>
      </c>
      <c r="S15" s="1" t="str">
        <f>CONCATENATE(ROUND((((COUNTIFS(Table39[activating_chance],"&lt;75",Table39[activating_chance],"&gt;=25")))/S7)*100,0),"%")</f>
        <v>12%</v>
      </c>
      <c r="Z15" s="1" t="s">
        <v>530</v>
      </c>
      <c r="AA15" s="1" t="str">
        <f>CONCATENATE(ROUND((((COUNTIFS(Table2[activating_chance],"&lt;75",Table2[activating_chance],"&gt;=25")))/AA7)*100,0),"%")</f>
        <v>6%</v>
      </c>
      <c r="AH15" s="1" t="s">
        <v>530</v>
      </c>
      <c r="AI15" s="1" t="str">
        <f>CONCATENATE(ROUND((((COUNTIFS(Table6[activating_chance],"&lt;75",Table6[activating_chance],"&gt;=25")))/AI7)*100,0),"%")</f>
        <v>5%</v>
      </c>
      <c r="AP15" s="1" t="s">
        <v>530</v>
      </c>
      <c r="AQ15" s="1" t="str">
        <f>CONCATENATE(ROUND((((COUNTIFS(Table610[activating_chance],"&lt;75",Table610[activating_chance],"&gt;=25")))/AQ7)*100,0),"%")</f>
        <v>13%</v>
      </c>
      <c r="AX15" s="1" t="s">
        <v>530</v>
      </c>
      <c r="AY15" s="1" t="str">
        <f>CONCATENATE(ROUND((((COUNTIFS(Table61011[activating_chance],"&lt;75",Table61011[activating_chance],"&gt;=25")))/AY7)*100,0),"%")</f>
        <v>5%</v>
      </c>
      <c r="BF15" s="1" t="s">
        <v>530</v>
      </c>
      <c r="BG15" s="1" t="str">
        <f>CONCATENATE(ROUND((((COUNTIFS(Table11[activating_chance],"&lt;75",Table11[activating_chance],"&gt;=25")))/BG7)*100,0),"%")</f>
        <v>11%</v>
      </c>
      <c r="BN15" s="1" t="s">
        <v>530</v>
      </c>
      <c r="BO15" s="1" t="str">
        <f>CONCATENATE(ROUND((((COUNTIFS(Table12[activating_chance],"&lt;75",Table12[activating_chance],"&gt;=25")))/BO7)*100,0),"%")</f>
        <v>12%</v>
      </c>
      <c r="BV15" s="1" t="s">
        <v>530</v>
      </c>
      <c r="BW15" s="1" t="str">
        <f>CONCATENATE(ROUND((((COUNTIFS(Table13[activating_chance],"&lt;75",Table13[activating_chance],"&gt;=25")))/BW7)*100,0),"%")</f>
        <v>7%</v>
      </c>
      <c r="CD15" s="1" t="s">
        <v>530</v>
      </c>
      <c r="CE15" s="1" t="str">
        <f>CONCATENATE(ROUND((((COUNTIFS(Table14[activating_chance],"&lt;75",Table14[activating_chance],"&gt;=25")))/CE7)*100,0),"%")</f>
        <v>11%</v>
      </c>
      <c r="CL15" s="1" t="s">
        <v>530</v>
      </c>
      <c r="CM15" s="1" t="str">
        <f>CONCATENATE(ROUND((((COUNTIFS(Table18[activating_chance],"&lt;75",Table18[activating_chance],"&gt;=25")))/CM7)*100,0),"%")</f>
        <v>9%</v>
      </c>
      <c r="CT15" s="1" t="s">
        <v>530</v>
      </c>
      <c r="CU15" s="1" t="str">
        <f>CONCATENATE(ROUND((((COUNTIFS(Table1820[activating_chance],"&lt;75",Table1820[activating_chance],"&gt;=25")))/CU7)*100,0),"%")</f>
        <v>11%</v>
      </c>
      <c r="DB15" s="1" t="s">
        <v>530</v>
      </c>
      <c r="DC15" s="1" t="str">
        <f>CONCATENATE(ROUND((((COUNTIFS(Table182023[activating_chance],"&lt;75",Table182023[activating_chance],"&gt;=25")))/DC7)*100,0),"%")</f>
        <v>25%</v>
      </c>
      <c r="DJ15" s="1" t="s">
        <v>530</v>
      </c>
      <c r="DK15" s="1" t="str">
        <f>CONCATENATE(ROUND((((COUNTIFS(Table18202324[activating_chance],"&lt;75",Table18202324[activating_chance],"&gt;=25")))/DK7)*100,0),"%")</f>
        <v>25%</v>
      </c>
    </row>
    <row r="16" spans="2:120" x14ac:dyDescent="0.25">
      <c r="B16" s="1" t="s">
        <v>531</v>
      </c>
      <c r="C16" s="1" t="str">
        <f>CONCATENATE(ROUND((((COUNTIFS(Table245[activating_chance],"&gt;1",Table245[activating_chance],"&lt;25")))/C7)*100,0),"%")</f>
        <v>1%</v>
      </c>
      <c r="J16" s="1" t="s">
        <v>531</v>
      </c>
      <c r="K16" s="1" t="str">
        <f>CONCATENATE(ROUND((((COUNTIFS(Table3[activating_chance],"&gt;1",Table3[activating_chance],"&lt;25")))/K7)*100,0),"%")</f>
        <v>1%</v>
      </c>
      <c r="R16" s="1" t="s">
        <v>531</v>
      </c>
      <c r="S16" s="1" t="str">
        <f>CONCATENATE(ROUND((((COUNTIFS(Table39[activating_chance],"&gt;1",Table39[activating_chance],"&lt;25")))/S7)*100,0),"%")</f>
        <v>0%</v>
      </c>
      <c r="Z16" s="1" t="s">
        <v>531</v>
      </c>
      <c r="AA16" s="1" t="str">
        <f>CONCATENATE(ROUND((((COUNTIFS(Table2[activating_chance],"&gt;1",Table2[activating_chance],"&lt;25")))/AA7)*100,0),"%")</f>
        <v>1%</v>
      </c>
      <c r="AH16" s="1" t="s">
        <v>531</v>
      </c>
      <c r="AI16" s="1" t="str">
        <f>CONCATENATE(ROUND((((COUNTIFS(Table6[activating_chance],"&gt;1",Table6[activating_chance],"&lt;25")))/AI7)*100,0),"%")</f>
        <v>0%</v>
      </c>
      <c r="AP16" s="1" t="s">
        <v>531</v>
      </c>
      <c r="AQ16" s="1" t="str">
        <f>CONCATENATE(ROUND((((COUNTIFS(Table610[activating_chance],"&gt;1",Table610[activating_chance],"&lt;25")))/AQ7)*100,0),"%")</f>
        <v>0%</v>
      </c>
      <c r="AX16" s="1" t="s">
        <v>531</v>
      </c>
      <c r="AY16" s="1" t="str">
        <f>CONCATENATE(ROUND((((COUNTIFS(Table61011[activating_chance],"&gt;1",Table61011[activating_chance],"&lt;25")))/AY7)*100,0),"%")</f>
        <v>1%</v>
      </c>
      <c r="BF16" s="1" t="s">
        <v>531</v>
      </c>
      <c r="BG16" s="1" t="str">
        <f>CONCATENATE(ROUND((((COUNTIFS(Table11[activating_chance],"&gt;1",Table11[activating_chance],"&lt;25")))/BG7)*100,0),"%")</f>
        <v>4%</v>
      </c>
      <c r="BN16" s="1" t="s">
        <v>531</v>
      </c>
      <c r="BO16" s="1" t="str">
        <f>CONCATENATE(ROUND((((COUNTIFS(Table12[activating_chance],"&gt;1",Table12[activating_chance],"&lt;25")))/BO7)*100,0),"%")</f>
        <v>1%</v>
      </c>
      <c r="BV16" s="1" t="s">
        <v>531</v>
      </c>
      <c r="BW16" s="1" t="str">
        <f>CONCATENATE(ROUND((((COUNTIFS(Table13[activating_chance],"&gt;1",Table13[activating_chance],"&lt;25")))/BW7)*100,0),"%")</f>
        <v>3%</v>
      </c>
      <c r="CD16" s="1" t="s">
        <v>531</v>
      </c>
      <c r="CE16" s="1" t="str">
        <f>CONCATENATE(ROUND((((COUNTIFS(Table14[activating_chance],"&gt;1",Table14[activating_chance],"&lt;25")))/CE7)*100,0),"%")</f>
        <v>3%</v>
      </c>
      <c r="CL16" s="1" t="s">
        <v>531</v>
      </c>
      <c r="CM16" s="1" t="str">
        <f>CONCATENATE(ROUND((((COUNTIFS(Table18[activating_chance],"&gt;1",Table18[activating_chance],"&lt;25")))/CM7)*100,0),"%")</f>
        <v>4%</v>
      </c>
      <c r="CT16" s="1" t="s">
        <v>531</v>
      </c>
      <c r="CU16" s="1" t="str">
        <f>CONCATENATE(ROUND((((COUNTIFS(Table1820[activating_chance],"&gt;1",Table1820[activating_chance],"&lt;25")))/CU7)*100,0),"%")</f>
        <v>3%</v>
      </c>
      <c r="DB16" s="1" t="s">
        <v>531</v>
      </c>
      <c r="DC16" s="1" t="str">
        <f>CONCATENATE(ROUND((((COUNTIFS(Table182023[activating_chance],"&gt;1",Table182023[activating_chance],"&lt;25")))/DC7)*100,0),"%")</f>
        <v>0%</v>
      </c>
      <c r="DJ16" s="1" t="s">
        <v>531</v>
      </c>
      <c r="DK16" s="1" t="str">
        <f>CONCATENATE(ROUND((((COUNTIFS(Table18202324[activating_chance],"&gt;1",Table18202324[activating_chance],"&lt;25")))/DK7)*100,0),"%")</f>
        <v>0%</v>
      </c>
    </row>
    <row r="17" spans="2:120" x14ac:dyDescent="0.25">
      <c r="C17" s="1"/>
    </row>
    <row r="18" spans="2:120" x14ac:dyDescent="0.25">
      <c r="B18" s="1" t="s">
        <v>462</v>
      </c>
      <c r="C18" s="1" t="s">
        <v>400</v>
      </c>
      <c r="J18" s="1" t="s">
        <v>462</v>
      </c>
      <c r="K18" s="1" t="s">
        <v>265</v>
      </c>
      <c r="R18" s="1" t="s">
        <v>462</v>
      </c>
      <c r="S18" s="1" t="s">
        <v>463</v>
      </c>
      <c r="Z18" s="1" t="s">
        <v>462</v>
      </c>
      <c r="AA18" s="1" t="s">
        <v>464</v>
      </c>
      <c r="AH18" s="1" t="s">
        <v>462</v>
      </c>
      <c r="AI18" s="1" t="s">
        <v>465</v>
      </c>
      <c r="AP18" s="1" t="s">
        <v>462</v>
      </c>
      <c r="AQ18" s="1" t="s">
        <v>466</v>
      </c>
      <c r="AX18" s="1" t="s">
        <v>462</v>
      </c>
      <c r="AY18" s="1" t="s">
        <v>467</v>
      </c>
      <c r="BF18" s="1" t="s">
        <v>462</v>
      </c>
      <c r="BG18" s="1" t="s">
        <v>520</v>
      </c>
      <c r="BN18" s="1" t="s">
        <v>462</v>
      </c>
      <c r="BO18" s="1" t="s">
        <v>537</v>
      </c>
      <c r="BV18" s="1" t="s">
        <v>462</v>
      </c>
      <c r="BW18" s="1" t="s">
        <v>466</v>
      </c>
      <c r="CD18" s="1" t="s">
        <v>462</v>
      </c>
      <c r="CE18" s="1" t="s">
        <v>540</v>
      </c>
      <c r="CL18" s="1" t="s">
        <v>462</v>
      </c>
      <c r="CM18" s="1" t="s">
        <v>622</v>
      </c>
      <c r="CT18" s="1" t="s">
        <v>462</v>
      </c>
      <c r="CU18" s="1" t="s">
        <v>624</v>
      </c>
      <c r="DB18" s="1" t="s">
        <v>462</v>
      </c>
      <c r="DC18" s="1" t="s">
        <v>626</v>
      </c>
      <c r="DJ18" s="1" t="s">
        <v>462</v>
      </c>
      <c r="DK18" s="1" t="s">
        <v>627</v>
      </c>
    </row>
    <row r="21" spans="2:120" x14ac:dyDescent="0.25">
      <c r="B21" s="1" t="s">
        <v>222</v>
      </c>
      <c r="C21" s="1" t="s">
        <v>223</v>
      </c>
      <c r="D21" s="1" t="s">
        <v>224</v>
      </c>
      <c r="E21" s="1" t="s">
        <v>225</v>
      </c>
      <c r="F21" s="1" t="s">
        <v>219</v>
      </c>
      <c r="G21" s="1" t="s">
        <v>226</v>
      </c>
      <c r="H21" s="1" t="s">
        <v>343</v>
      </c>
      <c r="J21" t="s">
        <v>222</v>
      </c>
      <c r="K21" t="s">
        <v>223</v>
      </c>
      <c r="L21" t="s">
        <v>224</v>
      </c>
      <c r="M21" t="s">
        <v>225</v>
      </c>
      <c r="N21" t="s">
        <v>219</v>
      </c>
      <c r="O21" t="s">
        <v>226</v>
      </c>
      <c r="P21" t="s">
        <v>348</v>
      </c>
      <c r="R21" t="s">
        <v>222</v>
      </c>
      <c r="S21" t="s">
        <v>223</v>
      </c>
      <c r="T21" t="s">
        <v>224</v>
      </c>
      <c r="U21" t="s">
        <v>225</v>
      </c>
      <c r="V21" t="s">
        <v>219</v>
      </c>
      <c r="W21" t="s">
        <v>226</v>
      </c>
      <c r="X21" t="s">
        <v>348</v>
      </c>
      <c r="Z21" t="s">
        <v>222</v>
      </c>
      <c r="AA21" t="s">
        <v>223</v>
      </c>
      <c r="AB21" t="s">
        <v>224</v>
      </c>
      <c r="AC21" t="s">
        <v>225</v>
      </c>
      <c r="AD21" t="s">
        <v>219</v>
      </c>
      <c r="AE21" t="s">
        <v>226</v>
      </c>
      <c r="AF21" t="s">
        <v>348</v>
      </c>
      <c r="AH21" t="s">
        <v>222</v>
      </c>
      <c r="AI21" t="s">
        <v>223</v>
      </c>
      <c r="AJ21" t="s">
        <v>224</v>
      </c>
      <c r="AK21" t="s">
        <v>225</v>
      </c>
      <c r="AL21" t="s">
        <v>219</v>
      </c>
      <c r="AM21" t="s">
        <v>226</v>
      </c>
      <c r="AN21" t="s">
        <v>348</v>
      </c>
      <c r="AP21" t="s">
        <v>222</v>
      </c>
      <c r="AQ21" t="s">
        <v>223</v>
      </c>
      <c r="AR21" t="s">
        <v>224</v>
      </c>
      <c r="AS21" t="s">
        <v>225</v>
      </c>
      <c r="AT21" t="s">
        <v>219</v>
      </c>
      <c r="AU21" t="s">
        <v>226</v>
      </c>
      <c r="AV21" t="s">
        <v>348</v>
      </c>
      <c r="AX21" t="s">
        <v>222</v>
      </c>
      <c r="AY21" t="s">
        <v>223</v>
      </c>
      <c r="AZ21" t="s">
        <v>224</v>
      </c>
      <c r="BA21" t="s">
        <v>225</v>
      </c>
      <c r="BB21" t="s">
        <v>219</v>
      </c>
      <c r="BC21" t="s">
        <v>226</v>
      </c>
      <c r="BD21" t="s">
        <v>348</v>
      </c>
      <c r="BF21" t="s">
        <v>222</v>
      </c>
      <c r="BG21" t="s">
        <v>223</v>
      </c>
      <c r="BH21" t="s">
        <v>224</v>
      </c>
      <c r="BI21" t="s">
        <v>225</v>
      </c>
      <c r="BJ21" t="s">
        <v>219</v>
      </c>
      <c r="BK21" t="s">
        <v>226</v>
      </c>
      <c r="BL21" t="s">
        <v>348</v>
      </c>
      <c r="BN21" t="s">
        <v>222</v>
      </c>
      <c r="BO21" t="s">
        <v>223</v>
      </c>
      <c r="BP21" t="s">
        <v>224</v>
      </c>
      <c r="BQ21" t="s">
        <v>225</v>
      </c>
      <c r="BR21" t="s">
        <v>219</v>
      </c>
      <c r="BS21" t="s">
        <v>226</v>
      </c>
      <c r="BT21" t="s">
        <v>348</v>
      </c>
      <c r="BV21" t="s">
        <v>222</v>
      </c>
      <c r="BW21" t="s">
        <v>223</v>
      </c>
      <c r="BX21" t="s">
        <v>224</v>
      </c>
      <c r="BY21" t="s">
        <v>225</v>
      </c>
      <c r="BZ21" t="s">
        <v>219</v>
      </c>
      <c r="CA21" t="s">
        <v>226</v>
      </c>
      <c r="CB21" t="s">
        <v>348</v>
      </c>
      <c r="CD21" t="s">
        <v>222</v>
      </c>
      <c r="CE21" t="s">
        <v>223</v>
      </c>
      <c r="CF21" t="s">
        <v>224</v>
      </c>
      <c r="CG21" t="s">
        <v>225</v>
      </c>
      <c r="CH21" t="s">
        <v>219</v>
      </c>
      <c r="CI21" t="s">
        <v>226</v>
      </c>
      <c r="CJ21" t="s">
        <v>348</v>
      </c>
      <c r="CL21" s="99" t="s">
        <v>222</v>
      </c>
      <c r="CM21" s="99" t="s">
        <v>223</v>
      </c>
      <c r="CN21" s="99" t="s">
        <v>224</v>
      </c>
      <c r="CO21" s="99" t="s">
        <v>225</v>
      </c>
      <c r="CP21" s="99" t="s">
        <v>219</v>
      </c>
      <c r="CQ21" s="99" t="s">
        <v>226</v>
      </c>
      <c r="CR21" s="99" t="s">
        <v>348</v>
      </c>
      <c r="CT21" s="99" t="s">
        <v>222</v>
      </c>
      <c r="CU21" s="99" t="s">
        <v>223</v>
      </c>
      <c r="CV21" s="99" t="s">
        <v>224</v>
      </c>
      <c r="CW21" s="99" t="s">
        <v>225</v>
      </c>
      <c r="CX21" s="99" t="s">
        <v>219</v>
      </c>
      <c r="CY21" s="99" t="s">
        <v>226</v>
      </c>
      <c r="CZ21" s="99" t="s">
        <v>348</v>
      </c>
      <c r="DB21" s="99" t="s">
        <v>222</v>
      </c>
      <c r="DC21" s="99" t="s">
        <v>223</v>
      </c>
      <c r="DD21" s="99" t="s">
        <v>224</v>
      </c>
      <c r="DE21" s="99" t="s">
        <v>225</v>
      </c>
      <c r="DF21" s="99" t="s">
        <v>219</v>
      </c>
      <c r="DG21" s="99" t="s">
        <v>226</v>
      </c>
      <c r="DH21" s="99" t="s">
        <v>348</v>
      </c>
      <c r="DJ21" s="99" t="s">
        <v>222</v>
      </c>
      <c r="DK21" s="99" t="s">
        <v>223</v>
      </c>
      <c r="DL21" s="99" t="s">
        <v>224</v>
      </c>
      <c r="DM21" s="99" t="s">
        <v>225</v>
      </c>
      <c r="DN21" s="99" t="s">
        <v>219</v>
      </c>
      <c r="DO21" s="99" t="s">
        <v>226</v>
      </c>
      <c r="DP21" s="99" t="s">
        <v>348</v>
      </c>
    </row>
    <row r="22" spans="2:120" x14ac:dyDescent="0.25">
      <c r="B22" s="74" t="s">
        <v>228</v>
      </c>
      <c r="C22">
        <v>11</v>
      </c>
      <c r="D22" s="76">
        <v>300</v>
      </c>
      <c r="E22" s="76">
        <v>100</v>
      </c>
      <c r="F22" s="76">
        <f ca="1">INDIRECT(ADDRESS(11+(MATCH(RIGHT(Table245[[#This Row],[spawner_sku]],LEN(Table245[[#This Row],[spawner_sku]])-FIND("/",Table245[[#This Row],[spawner_sku]])),Table1[Entity Prefab],0)),10,1,1,"Entities"))</f>
        <v>25</v>
      </c>
      <c r="G22" s="76">
        <f ca="1">ROUND((Table245[[#This Row],[XP]]*Table245[[#This Row],[entity_spawned (AVG)]])*(Table245[[#This Row],[activating_chance]]/100),0)</f>
        <v>275</v>
      </c>
      <c r="H22" s="73" t="s">
        <v>344</v>
      </c>
      <c r="J22" t="s">
        <v>227</v>
      </c>
      <c r="K22">
        <v>2</v>
      </c>
      <c r="L22" s="76">
        <v>260</v>
      </c>
      <c r="M22" s="76">
        <v>100</v>
      </c>
      <c r="N22">
        <f ca="1">INDIRECT(ADDRESS(11+(MATCH(RIGHT(Table3[[#This Row],[spawner_sku]],LEN(Table3[[#This Row],[spawner_sku]])-FIND("/",Table3[[#This Row],[spawner_sku]])),Table1[Entity Prefab],0)),10,1,1,"Entities"))</f>
        <v>55</v>
      </c>
      <c r="O22" s="76">
        <f ca="1">ROUND((Table3[[#This Row],[XP]]*Table3[[#This Row],[entity_spawned (AVG)]])*(Table3[[#This Row],[activating_chance]]/100),0)</f>
        <v>110</v>
      </c>
      <c r="P22" t="s">
        <v>345</v>
      </c>
      <c r="Q22" s="73"/>
      <c r="R22" t="s">
        <v>227</v>
      </c>
      <c r="S22">
        <v>1</v>
      </c>
      <c r="T22" s="76">
        <v>180</v>
      </c>
      <c r="U22" s="76">
        <v>100</v>
      </c>
      <c r="V22">
        <f ca="1">INDIRECT(ADDRESS(11+(MATCH(RIGHT(Table39[[#This Row],[spawner_sku]],LEN(Table39[[#This Row],[spawner_sku]])-FIND("/",Table39[[#This Row],[spawner_sku]])),Table1[Entity Prefab],0)),10,1,1,"Entities"))</f>
        <v>55</v>
      </c>
      <c r="W22" s="76">
        <f ca="1">ROUND((Table39[[#This Row],[XP]]*Table39[[#This Row],[entity_spawned (AVG)]])*(Table39[[#This Row],[activating_chance]]/100),0)</f>
        <v>55</v>
      </c>
      <c r="X22" t="s">
        <v>345</v>
      </c>
      <c r="Z22" t="s">
        <v>227</v>
      </c>
      <c r="AA22">
        <v>1</v>
      </c>
      <c r="AB22" s="76">
        <v>180</v>
      </c>
      <c r="AC22" s="76">
        <v>100</v>
      </c>
      <c r="AD22">
        <f ca="1">INDIRECT(ADDRESS(11+(MATCH(RIGHT(Table2[[#This Row],[spawner_sku]],LEN(Table2[[#This Row],[spawner_sku]])-FIND("/",Table2[[#This Row],[spawner_sku]])),Table1[Entity Prefab],0)),10,1,1,"Entities"))</f>
        <v>55</v>
      </c>
      <c r="AE22" s="76">
        <f ca="1">ROUND((Table2[[#This Row],[XP]]*Table2[[#This Row],[entity_spawned (AVG)]])*(Table2[[#This Row],[activating_chance]]/100),0)</f>
        <v>55</v>
      </c>
      <c r="AF22" s="73" t="s">
        <v>345</v>
      </c>
      <c r="AH22" t="s">
        <v>227</v>
      </c>
      <c r="AI22">
        <v>1</v>
      </c>
      <c r="AJ22" s="76">
        <v>280</v>
      </c>
      <c r="AK22" s="76">
        <v>100</v>
      </c>
      <c r="AL22">
        <f ca="1">INDIRECT(ADDRESS(11+(MATCH(RIGHT(Table6[[#This Row],[spawner_sku]],LEN(Table6[[#This Row],[spawner_sku]])-FIND("/",Table6[[#This Row],[spawner_sku]])),Table1[Entity Prefab],0)),10,1,1,"Entities"))</f>
        <v>55</v>
      </c>
      <c r="AM22" s="76">
        <f ca="1">ROUND((Table6[[#This Row],[XP]]*Table6[[#This Row],[entity_spawned (AVG)]])*(Table6[[#This Row],[activating_chance]]/100),0)</f>
        <v>55</v>
      </c>
      <c r="AN22" s="73" t="s">
        <v>345</v>
      </c>
      <c r="AP22" t="s">
        <v>227</v>
      </c>
      <c r="AQ22">
        <v>1</v>
      </c>
      <c r="AR22" s="76">
        <v>180</v>
      </c>
      <c r="AS22" s="76">
        <v>100</v>
      </c>
      <c r="AT22">
        <f ca="1">INDIRECT(ADDRESS(11+(MATCH(RIGHT(Table610[[#This Row],[spawner_sku]],LEN(Table610[[#This Row],[spawner_sku]])-FIND("/",Table610[[#This Row],[spawner_sku]])),Table1[Entity Prefab],0)),10,1,1,"Entities"))</f>
        <v>55</v>
      </c>
      <c r="AU22" s="76">
        <f ca="1">ROUND((Table610[[#This Row],[XP]]*Table610[[#This Row],[entity_spawned (AVG)]])*(Table610[[#This Row],[activating_chance]]/100),0)</f>
        <v>55</v>
      </c>
      <c r="AV22" s="73" t="s">
        <v>345</v>
      </c>
      <c r="AX22" t="s">
        <v>229</v>
      </c>
      <c r="AY22">
        <v>1</v>
      </c>
      <c r="AZ22" s="76">
        <v>130</v>
      </c>
      <c r="BA22" s="76">
        <v>100</v>
      </c>
      <c r="BB22">
        <f ca="1">INDIRECT(ADDRESS(11+(MATCH(RIGHT(Table61011[[#This Row],[spawner_sku]],LEN(Table61011[[#This Row],[spawner_sku]])-FIND("/",Table61011[[#This Row],[spawner_sku]])),Table1[Entity Prefab],0)),10,1,1,"Entities"))</f>
        <v>25</v>
      </c>
      <c r="BC22" s="76">
        <f ca="1">ROUND((Table61011[[#This Row],[XP]]*Table61011[[#This Row],[entity_spawned (AVG)]])*(Table61011[[#This Row],[activating_chance]]/100),0)</f>
        <v>25</v>
      </c>
      <c r="BD22" s="73" t="s">
        <v>344</v>
      </c>
      <c r="BF22" t="s">
        <v>229</v>
      </c>
      <c r="BG22">
        <v>3</v>
      </c>
      <c r="BH22" s="76">
        <v>180</v>
      </c>
      <c r="BI22">
        <v>80</v>
      </c>
      <c r="BJ22">
        <f ca="1">INDIRECT(ADDRESS(11+(MATCH(RIGHT(Table11[[#This Row],[spawner_sku]],LEN(Table11[[#This Row],[spawner_sku]])-FIND("/",Table11[[#This Row],[spawner_sku]])),Table1[Entity Prefab],0)),10,1,1,"Entities"))</f>
        <v>25</v>
      </c>
      <c r="BK22">
        <f ca="1">ROUND((Table11[[#This Row],[XP]]*Table11[[#This Row],[entity_spawned (AVG)]])*(Table11[[#This Row],[activating_chance]]/100),0)</f>
        <v>60</v>
      </c>
      <c r="BL22" s="73" t="s">
        <v>344</v>
      </c>
      <c r="BN22" t="s">
        <v>227</v>
      </c>
      <c r="BO22">
        <v>1</v>
      </c>
      <c r="BP22" s="76">
        <v>260</v>
      </c>
      <c r="BQ22" s="76">
        <v>100</v>
      </c>
      <c r="BR22">
        <f ca="1">INDIRECT(ADDRESS(11+(MATCH(RIGHT(Table12[[#This Row],[spawner_sku]],LEN(Table12[[#This Row],[spawner_sku]])-FIND("/",Table12[[#This Row],[spawner_sku]])),Table1[Entity Prefab],0)),10,1,1,"Entities"))</f>
        <v>55</v>
      </c>
      <c r="BS22">
        <f ca="1">ROUND((Table12[[#This Row],[XP]]*Table12[[#This Row],[entity_spawned (AVG)]])*(Table12[[#This Row],[activating_chance]]/100),0)</f>
        <v>55</v>
      </c>
      <c r="BT22" s="73" t="s">
        <v>345</v>
      </c>
      <c r="BV22" t="s">
        <v>227</v>
      </c>
      <c r="BW22">
        <v>1</v>
      </c>
      <c r="BX22" s="76">
        <v>260</v>
      </c>
      <c r="BY22" s="76">
        <v>100</v>
      </c>
      <c r="BZ22">
        <f ca="1">INDIRECT(ADDRESS(11+(MATCH(RIGHT(Table13[[#This Row],[spawner_sku]],LEN(Table13[[#This Row],[spawner_sku]])-FIND("/",Table13[[#This Row],[spawner_sku]])),Table1[Entity Prefab],0)),10,1,1,"Entities"))</f>
        <v>55</v>
      </c>
      <c r="CA22">
        <f ca="1">ROUND((Table13[[#This Row],[XP]]*Table13[[#This Row],[entity_spawned (AVG)]])*(Table13[[#This Row],[activating_chance]]/100),0)</f>
        <v>55</v>
      </c>
      <c r="CB22" s="73" t="s">
        <v>345</v>
      </c>
      <c r="CD22" t="s">
        <v>227</v>
      </c>
      <c r="CE22">
        <v>3</v>
      </c>
      <c r="CF22" s="76">
        <v>260</v>
      </c>
      <c r="CG22" s="76">
        <v>100</v>
      </c>
      <c r="CH22">
        <f ca="1">INDIRECT(ADDRESS(11+(MATCH(RIGHT(Table14[[#This Row],[spawner_sku]],LEN(Table14[[#This Row],[spawner_sku]])-FIND("/",Table14[[#This Row],[spawner_sku]])),Table1[Entity Prefab],0)),10,1,1,"Entities"))</f>
        <v>55</v>
      </c>
      <c r="CI22">
        <f ca="1">ROUND((Table14[[#This Row],[XP]]*Table14[[#This Row],[entity_spawned (AVG)]])*(Table14[[#This Row],[activating_chance]]/100),0)</f>
        <v>165</v>
      </c>
      <c r="CJ22" s="73" t="s">
        <v>345</v>
      </c>
      <c r="CL22" t="s">
        <v>638</v>
      </c>
      <c r="CM22">
        <v>1</v>
      </c>
      <c r="CN22" s="76">
        <v>120</v>
      </c>
      <c r="CO22" s="76">
        <v>100</v>
      </c>
      <c r="CP22" s="115">
        <f ca="1">INDIRECT(ADDRESS(11+(MATCH(RIGHT(Table18[[#This Row],[spawner_sku]],LEN(Table18[[#This Row],[spawner_sku]])-FIND("/",Table18[[#This Row],[spawner_sku]])),Table1[Entity Prefab],0)),10,1,1,"Entities"))</f>
        <v>75</v>
      </c>
      <c r="CQ22" s="115">
        <f ca="1">ROUND((Table18[[#This Row],[XP]]*Table18[[#This Row],[entity_spawned (AVG)]])*(Table18[[#This Row],[activating_chance]]/100),0)</f>
        <v>75</v>
      </c>
      <c r="CR22" t="s">
        <v>344</v>
      </c>
      <c r="CT22" t="s">
        <v>227</v>
      </c>
      <c r="CU22">
        <v>1</v>
      </c>
      <c r="CV22" s="76">
        <v>120</v>
      </c>
      <c r="CW22" s="76">
        <v>100</v>
      </c>
      <c r="CX22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2">
        <f ca="1">ROUND((Table1820[[#This Row],[XP]]*Table1820[[#This Row],[entity_spawned (AVG)]])*(Table1820[[#This Row],[activating_chance]]/100),0)</f>
        <v>55</v>
      </c>
      <c r="CZ22" t="s">
        <v>345</v>
      </c>
      <c r="DB22" s="94" t="s">
        <v>227</v>
      </c>
      <c r="DC22" s="94">
        <v>3</v>
      </c>
      <c r="DD22" s="93">
        <v>260</v>
      </c>
      <c r="DE22" s="93">
        <v>100</v>
      </c>
      <c r="DF22" s="94">
        <f ca="1">INDIRECT(ADDRESS(11+(MATCH(RIGHT(Table182023[[#This Row],[spawner_sku]],LEN(Table182023[[#This Row],[spawner_sku]])-FIND("/",Table182023[[#This Row],[spawner_sku]])),Table1[Entity Prefab],0)),10,1,1,"Entities"))</f>
        <v>55</v>
      </c>
      <c r="DG22" s="94">
        <f ca="1">ROUND((Table182023[[#This Row],[XP]]*Table182023[[#This Row],[entity_spawned (AVG)]])*(Table182023[[#This Row],[activating_chance]]/100),0)</f>
        <v>165</v>
      </c>
      <c r="DH22" s="97" t="s">
        <v>345</v>
      </c>
      <c r="DJ22" s="94" t="s">
        <v>227</v>
      </c>
      <c r="DK22" s="94">
        <v>3</v>
      </c>
      <c r="DL22" s="93">
        <v>260</v>
      </c>
      <c r="DM22" s="93">
        <v>100</v>
      </c>
      <c r="DN22" s="94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DO22" s="94">
        <f ca="1">ROUND((Table18202324[[#This Row],[XP]]*Table18202324[[#This Row],[entity_spawned (AVG)]])*(Table18202324[[#This Row],[activating_chance]]/100),0)</f>
        <v>165</v>
      </c>
      <c r="DP22" s="97" t="s">
        <v>345</v>
      </c>
    </row>
    <row r="23" spans="2:120" x14ac:dyDescent="0.25">
      <c r="B23" s="74" t="s">
        <v>228</v>
      </c>
      <c r="C23">
        <v>10</v>
      </c>
      <c r="D23" s="76">
        <v>270</v>
      </c>
      <c r="E23" s="76">
        <v>100</v>
      </c>
      <c r="F23" s="76">
        <f ca="1">INDIRECT(ADDRESS(11+(MATCH(RIGHT(Table245[[#This Row],[spawner_sku]],LEN(Table245[[#This Row],[spawner_sku]])-FIND("/",Table245[[#This Row],[spawner_sku]])),Table1[Entity Prefab],0)),10,1,1,"Entities"))</f>
        <v>25</v>
      </c>
      <c r="G23" s="76">
        <f ca="1">ROUND((Table245[[#This Row],[XP]]*Table245[[#This Row],[entity_spawned (AVG)]])*(Table245[[#This Row],[activating_chance]]/100),0)</f>
        <v>250</v>
      </c>
      <c r="H23" s="73" t="s">
        <v>344</v>
      </c>
      <c r="J23" t="s">
        <v>227</v>
      </c>
      <c r="K23">
        <v>1</v>
      </c>
      <c r="L23" s="76">
        <v>260</v>
      </c>
      <c r="M23" s="76">
        <v>100</v>
      </c>
      <c r="N23">
        <f ca="1">INDIRECT(ADDRESS(11+(MATCH(RIGHT(Table3[[#This Row],[spawner_sku]],LEN(Table3[[#This Row],[spawner_sku]])-FIND("/",Table3[[#This Row],[spawner_sku]])),Table1[Entity Prefab],0)),10,1,1,"Entities"))</f>
        <v>55</v>
      </c>
      <c r="O23" s="76">
        <f ca="1">ROUND((Table3[[#This Row],[XP]]*Table3[[#This Row],[entity_spawned (AVG)]])*(Table3[[#This Row],[activating_chance]]/100),0)</f>
        <v>55</v>
      </c>
      <c r="P23" t="s">
        <v>345</v>
      </c>
      <c r="Q23" s="73"/>
      <c r="R23" t="s">
        <v>227</v>
      </c>
      <c r="S23">
        <v>1</v>
      </c>
      <c r="T23" s="76">
        <v>190</v>
      </c>
      <c r="U23" s="76">
        <v>100</v>
      </c>
      <c r="V23">
        <f ca="1">INDIRECT(ADDRESS(11+(MATCH(RIGHT(Table39[[#This Row],[spawner_sku]],LEN(Table39[[#This Row],[spawner_sku]])-FIND("/",Table39[[#This Row],[spawner_sku]])),Table1[Entity Prefab],0)),10,1,1,"Entities"))</f>
        <v>55</v>
      </c>
      <c r="W23" s="76">
        <f ca="1">ROUND((Table39[[#This Row],[XP]]*Table39[[#This Row],[entity_spawned (AVG)]])*(Table39[[#This Row],[activating_chance]]/100),0)</f>
        <v>55</v>
      </c>
      <c r="X23" t="s">
        <v>345</v>
      </c>
      <c r="Z23" t="s">
        <v>227</v>
      </c>
      <c r="AA23">
        <v>1</v>
      </c>
      <c r="AB23" s="76">
        <v>180</v>
      </c>
      <c r="AC23" s="76">
        <v>100</v>
      </c>
      <c r="AD23">
        <f ca="1">INDIRECT(ADDRESS(11+(MATCH(RIGHT(Table2[[#This Row],[spawner_sku]],LEN(Table2[[#This Row],[spawner_sku]])-FIND("/",Table2[[#This Row],[spawner_sku]])),Table1[Entity Prefab],0)),10,1,1,"Entities"))</f>
        <v>55</v>
      </c>
      <c r="AE23" s="76">
        <f ca="1">ROUND((Table2[[#This Row],[XP]]*Table2[[#This Row],[entity_spawned (AVG)]])*(Table2[[#This Row],[activating_chance]]/100),0)</f>
        <v>55</v>
      </c>
      <c r="AF23" s="73" t="s">
        <v>345</v>
      </c>
      <c r="AH23" t="s">
        <v>227</v>
      </c>
      <c r="AI23">
        <v>1</v>
      </c>
      <c r="AJ23" s="76">
        <v>280</v>
      </c>
      <c r="AK23" s="76">
        <v>100</v>
      </c>
      <c r="AL23">
        <f ca="1">INDIRECT(ADDRESS(11+(MATCH(RIGHT(Table6[[#This Row],[spawner_sku]],LEN(Table6[[#This Row],[spawner_sku]])-FIND("/",Table6[[#This Row],[spawner_sku]])),Table1[Entity Prefab],0)),10,1,1,"Entities"))</f>
        <v>55</v>
      </c>
      <c r="AM23" s="76">
        <f ca="1">ROUND((Table6[[#This Row],[XP]]*Table6[[#This Row],[entity_spawned (AVG)]])*(Table6[[#This Row],[activating_chance]]/100),0)</f>
        <v>55</v>
      </c>
      <c r="AN23" s="73" t="s">
        <v>345</v>
      </c>
      <c r="AP23" t="s">
        <v>227</v>
      </c>
      <c r="AQ23">
        <v>1</v>
      </c>
      <c r="AR23" s="76">
        <v>180</v>
      </c>
      <c r="AS23" s="76">
        <v>100</v>
      </c>
      <c r="AT23">
        <f ca="1">INDIRECT(ADDRESS(11+(MATCH(RIGHT(Table610[[#This Row],[spawner_sku]],LEN(Table610[[#This Row],[spawner_sku]])-FIND("/",Table610[[#This Row],[spawner_sku]])),Table1[Entity Prefab],0)),10,1,1,"Entities"))</f>
        <v>55</v>
      </c>
      <c r="AU23" s="76">
        <f ca="1">ROUND((Table610[[#This Row],[XP]]*Table610[[#This Row],[entity_spawned (AVG)]])*(Table610[[#This Row],[activating_chance]]/100),0)</f>
        <v>55</v>
      </c>
      <c r="AV23" s="73" t="s">
        <v>345</v>
      </c>
      <c r="AX23" t="s">
        <v>229</v>
      </c>
      <c r="AY23">
        <v>1</v>
      </c>
      <c r="AZ23" s="76">
        <v>130</v>
      </c>
      <c r="BA23" s="76">
        <v>100</v>
      </c>
      <c r="BB23">
        <f ca="1">INDIRECT(ADDRESS(11+(MATCH(RIGHT(Table61011[[#This Row],[spawner_sku]],LEN(Table61011[[#This Row],[spawner_sku]])-FIND("/",Table61011[[#This Row],[spawner_sku]])),Table1[Entity Prefab],0)),10,1,1,"Entities"))</f>
        <v>25</v>
      </c>
      <c r="BC23" s="76">
        <f ca="1">ROUND((Table61011[[#This Row],[XP]]*Table61011[[#This Row],[entity_spawned (AVG)]])*(Table61011[[#This Row],[activating_chance]]/100),0)</f>
        <v>25</v>
      </c>
      <c r="BD23" s="73" t="s">
        <v>344</v>
      </c>
      <c r="BF23" t="s">
        <v>229</v>
      </c>
      <c r="BG23">
        <v>2</v>
      </c>
      <c r="BH23" s="76">
        <v>180</v>
      </c>
      <c r="BI23">
        <v>100</v>
      </c>
      <c r="BJ23">
        <f ca="1">INDIRECT(ADDRESS(11+(MATCH(RIGHT(Table11[[#This Row],[spawner_sku]],LEN(Table11[[#This Row],[spawner_sku]])-FIND("/",Table11[[#This Row],[spawner_sku]])),Table1[Entity Prefab],0)),10,1,1,"Entities"))</f>
        <v>25</v>
      </c>
      <c r="BK23">
        <f ca="1">ROUND((Table11[[#This Row],[XP]]*Table11[[#This Row],[entity_spawned (AVG)]])*(Table11[[#This Row],[activating_chance]]/100),0)</f>
        <v>50</v>
      </c>
      <c r="BL23" s="73" t="s">
        <v>344</v>
      </c>
      <c r="BN23" t="s">
        <v>227</v>
      </c>
      <c r="BO23">
        <v>1</v>
      </c>
      <c r="BP23" s="76">
        <v>260</v>
      </c>
      <c r="BQ23" s="76">
        <v>80</v>
      </c>
      <c r="BR23">
        <f ca="1">INDIRECT(ADDRESS(11+(MATCH(RIGHT(Table12[[#This Row],[spawner_sku]],LEN(Table12[[#This Row],[spawner_sku]])-FIND("/",Table12[[#This Row],[spawner_sku]])),Table1[Entity Prefab],0)),10,1,1,"Entities"))</f>
        <v>55</v>
      </c>
      <c r="BS23">
        <f ca="1">ROUND((Table12[[#This Row],[XP]]*Table12[[#This Row],[entity_spawned (AVG)]])*(Table12[[#This Row],[activating_chance]]/100),0)</f>
        <v>44</v>
      </c>
      <c r="BT23" s="73" t="s">
        <v>345</v>
      </c>
      <c r="BV23" t="s">
        <v>227</v>
      </c>
      <c r="BW23">
        <v>2</v>
      </c>
      <c r="BX23" s="76">
        <v>260</v>
      </c>
      <c r="BY23" s="76">
        <v>80</v>
      </c>
      <c r="BZ23">
        <f ca="1">INDIRECT(ADDRESS(11+(MATCH(RIGHT(Table13[[#This Row],[spawner_sku]],LEN(Table13[[#This Row],[spawner_sku]])-FIND("/",Table13[[#This Row],[spawner_sku]])),Table1[Entity Prefab],0)),10,1,1,"Entities"))</f>
        <v>55</v>
      </c>
      <c r="CA23">
        <f ca="1">ROUND((Table13[[#This Row],[XP]]*Table13[[#This Row],[entity_spawned (AVG)]])*(Table13[[#This Row],[activating_chance]]/100),0)</f>
        <v>88</v>
      </c>
      <c r="CB23" s="73" t="s">
        <v>345</v>
      </c>
      <c r="CD23" t="s">
        <v>227</v>
      </c>
      <c r="CE23">
        <v>1</v>
      </c>
      <c r="CF23" s="76">
        <v>150</v>
      </c>
      <c r="CG23" s="76">
        <v>80</v>
      </c>
      <c r="CH23">
        <f ca="1">INDIRECT(ADDRESS(11+(MATCH(RIGHT(Table14[[#This Row],[spawner_sku]],LEN(Table14[[#This Row],[spawner_sku]])-FIND("/",Table14[[#This Row],[spawner_sku]])),Table1[Entity Prefab],0)),10,1,1,"Entities"))</f>
        <v>55</v>
      </c>
      <c r="CI23">
        <f ca="1">ROUND((Table14[[#This Row],[XP]]*Table14[[#This Row],[entity_spawned (AVG)]])*(Table14[[#This Row],[activating_chance]]/100),0)</f>
        <v>44</v>
      </c>
      <c r="CJ23" s="73" t="s">
        <v>345</v>
      </c>
      <c r="CL23" t="s">
        <v>227</v>
      </c>
      <c r="CM23">
        <v>2</v>
      </c>
      <c r="CN23" s="76">
        <v>120</v>
      </c>
      <c r="CO23" s="76">
        <v>100</v>
      </c>
      <c r="CP23" s="115">
        <f ca="1">INDIRECT(ADDRESS(11+(MATCH(RIGHT(Table18[[#This Row],[spawner_sku]],LEN(Table18[[#This Row],[spawner_sku]])-FIND("/",Table18[[#This Row],[spawner_sku]])),Table1[Entity Prefab],0)),10,1,1,"Entities"))</f>
        <v>55</v>
      </c>
      <c r="CQ23" s="115">
        <f ca="1">ROUND((Table18[[#This Row],[XP]]*Table18[[#This Row],[entity_spawned (AVG)]])*(Table18[[#This Row],[activating_chance]]/100),0)</f>
        <v>110</v>
      </c>
      <c r="CR23" t="s">
        <v>345</v>
      </c>
      <c r="CT23" t="s">
        <v>227</v>
      </c>
      <c r="CU23">
        <v>1</v>
      </c>
      <c r="CV23" s="76">
        <v>120</v>
      </c>
      <c r="CW23" s="76">
        <v>100</v>
      </c>
      <c r="CX23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3">
        <f ca="1">ROUND((Table1820[[#This Row],[XP]]*Table1820[[#This Row],[entity_spawned (AVG)]])*(Table1820[[#This Row],[activating_chance]]/100),0)</f>
        <v>55</v>
      </c>
      <c r="CZ23" t="s">
        <v>345</v>
      </c>
      <c r="DB23" s="96" t="s">
        <v>227</v>
      </c>
      <c r="DC23" s="96">
        <v>1</v>
      </c>
      <c r="DD23" s="95">
        <v>150</v>
      </c>
      <c r="DE23" s="95">
        <v>80</v>
      </c>
      <c r="DF23" s="96">
        <f ca="1">INDIRECT(ADDRESS(11+(MATCH(RIGHT(Table182023[[#This Row],[spawner_sku]],LEN(Table182023[[#This Row],[spawner_sku]])-FIND("/",Table182023[[#This Row],[spawner_sku]])),Table1[Entity Prefab],0)),10,1,1,"Entities"))</f>
        <v>55</v>
      </c>
      <c r="DG23" s="96">
        <f ca="1">ROUND((Table182023[[#This Row],[XP]]*Table182023[[#This Row],[entity_spawned (AVG)]])*(Table182023[[#This Row],[activating_chance]]/100),0)</f>
        <v>44</v>
      </c>
      <c r="DH23" s="98" t="s">
        <v>345</v>
      </c>
      <c r="DJ23" s="96" t="s">
        <v>227</v>
      </c>
      <c r="DK23" s="96">
        <v>1</v>
      </c>
      <c r="DL23" s="95">
        <v>150</v>
      </c>
      <c r="DM23" s="95">
        <v>80</v>
      </c>
      <c r="DN23" s="96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DO23" s="96">
        <f ca="1">ROUND((Table18202324[[#This Row],[XP]]*Table18202324[[#This Row],[entity_spawned (AVG)]])*(Table18202324[[#This Row],[activating_chance]]/100),0)</f>
        <v>44</v>
      </c>
      <c r="DP23" s="98" t="s">
        <v>345</v>
      </c>
    </row>
    <row r="24" spans="2:120" x14ac:dyDescent="0.25">
      <c r="B24" s="74" t="s">
        <v>229</v>
      </c>
      <c r="C24">
        <v>1</v>
      </c>
      <c r="D24" s="76">
        <v>60</v>
      </c>
      <c r="E24" s="76">
        <v>100</v>
      </c>
      <c r="F24" s="76">
        <f ca="1">INDIRECT(ADDRESS(11+(MATCH(RIGHT(Table245[[#This Row],[spawner_sku]],LEN(Table245[[#This Row],[spawner_sku]])-FIND("/",Table245[[#This Row],[spawner_sku]])),Table1[Entity Prefab],0)),10,1,1,"Entities"))</f>
        <v>25</v>
      </c>
      <c r="G24" s="76">
        <f ca="1">ROUND((Table245[[#This Row],[XP]]*Table245[[#This Row],[entity_spawned (AVG)]])*(Table245[[#This Row],[activating_chance]]/100),0)</f>
        <v>25</v>
      </c>
      <c r="H24" s="73" t="s">
        <v>344</v>
      </c>
      <c r="J24" t="s">
        <v>227</v>
      </c>
      <c r="K24">
        <v>1</v>
      </c>
      <c r="L24" s="76">
        <v>260</v>
      </c>
      <c r="M24" s="76">
        <v>20</v>
      </c>
      <c r="N24">
        <f ca="1">INDIRECT(ADDRESS(11+(MATCH(RIGHT(Table3[[#This Row],[spawner_sku]],LEN(Table3[[#This Row],[spawner_sku]])-FIND("/",Table3[[#This Row],[spawner_sku]])),Table1[Entity Prefab],0)),10,1,1,"Entities"))</f>
        <v>55</v>
      </c>
      <c r="O24" s="76">
        <f ca="1">ROUND((Table3[[#This Row],[XP]]*Table3[[#This Row],[entity_spawned (AVG)]])*(Table3[[#This Row],[activating_chance]]/100),0)</f>
        <v>11</v>
      </c>
      <c r="P24" t="s">
        <v>345</v>
      </c>
      <c r="Q24" s="73"/>
      <c r="R24" t="s">
        <v>227</v>
      </c>
      <c r="S24">
        <v>1</v>
      </c>
      <c r="T24" s="76">
        <v>180</v>
      </c>
      <c r="U24" s="76">
        <v>100</v>
      </c>
      <c r="V24">
        <f ca="1">INDIRECT(ADDRESS(11+(MATCH(RIGHT(Table39[[#This Row],[spawner_sku]],LEN(Table39[[#This Row],[spawner_sku]])-FIND("/",Table39[[#This Row],[spawner_sku]])),Table1[Entity Prefab],0)),10,1,1,"Entities"))</f>
        <v>55</v>
      </c>
      <c r="W24" s="76">
        <f ca="1">ROUND((Table39[[#This Row],[XP]]*Table39[[#This Row],[entity_spawned (AVG)]])*(Table39[[#This Row],[activating_chance]]/100),0)</f>
        <v>55</v>
      </c>
      <c r="X24" t="s">
        <v>345</v>
      </c>
      <c r="Z24" t="s">
        <v>227</v>
      </c>
      <c r="AA24">
        <v>1</v>
      </c>
      <c r="AB24" s="76">
        <v>170</v>
      </c>
      <c r="AC24" s="76">
        <v>100</v>
      </c>
      <c r="AD24">
        <f ca="1">INDIRECT(ADDRESS(11+(MATCH(RIGHT(Table2[[#This Row],[spawner_sku]],LEN(Table2[[#This Row],[spawner_sku]])-FIND("/",Table2[[#This Row],[spawner_sku]])),Table1[Entity Prefab],0)),10,1,1,"Entities"))</f>
        <v>55</v>
      </c>
      <c r="AE24" s="76">
        <f ca="1">ROUND((Table2[[#This Row],[XP]]*Table2[[#This Row],[entity_spawned (AVG)]])*(Table2[[#This Row],[activating_chance]]/100),0)</f>
        <v>55</v>
      </c>
      <c r="AF24" s="73" t="s">
        <v>345</v>
      </c>
      <c r="AH24" t="s">
        <v>227</v>
      </c>
      <c r="AI24">
        <v>1</v>
      </c>
      <c r="AJ24" s="76">
        <v>280</v>
      </c>
      <c r="AK24" s="76">
        <v>100</v>
      </c>
      <c r="AL24">
        <f ca="1">INDIRECT(ADDRESS(11+(MATCH(RIGHT(Table6[[#This Row],[spawner_sku]],LEN(Table6[[#This Row],[spawner_sku]])-FIND("/",Table6[[#This Row],[spawner_sku]])),Table1[Entity Prefab],0)),10,1,1,"Entities"))</f>
        <v>55</v>
      </c>
      <c r="AM24" s="76">
        <f ca="1">ROUND((Table6[[#This Row],[XP]]*Table6[[#This Row],[entity_spawned (AVG)]])*(Table6[[#This Row],[activating_chance]]/100),0)</f>
        <v>55</v>
      </c>
      <c r="AN24" s="73" t="s">
        <v>345</v>
      </c>
      <c r="AP24" t="s">
        <v>227</v>
      </c>
      <c r="AQ24">
        <v>2</v>
      </c>
      <c r="AR24" s="76">
        <v>150</v>
      </c>
      <c r="AS24" s="76">
        <v>100</v>
      </c>
      <c r="AT24">
        <f ca="1">INDIRECT(ADDRESS(11+(MATCH(RIGHT(Table610[[#This Row],[spawner_sku]],LEN(Table610[[#This Row],[spawner_sku]])-FIND("/",Table610[[#This Row],[spawner_sku]])),Table1[Entity Prefab],0)),10,1,1,"Entities"))</f>
        <v>55</v>
      </c>
      <c r="AU24" s="76">
        <f ca="1">ROUND((Table610[[#This Row],[XP]]*Table610[[#This Row],[entity_spawned (AVG)]])*(Table610[[#This Row],[activating_chance]]/100),0)</f>
        <v>110</v>
      </c>
      <c r="AV24" s="73" t="s">
        <v>345</v>
      </c>
      <c r="AX24" t="s">
        <v>229</v>
      </c>
      <c r="AY24">
        <v>3</v>
      </c>
      <c r="AZ24" s="76">
        <v>200</v>
      </c>
      <c r="BA24" s="76">
        <v>80</v>
      </c>
      <c r="BB24">
        <f ca="1">INDIRECT(ADDRESS(11+(MATCH(RIGHT(Table61011[[#This Row],[spawner_sku]],LEN(Table61011[[#This Row],[spawner_sku]])-FIND("/",Table61011[[#This Row],[spawner_sku]])),Table1[Entity Prefab],0)),10,1,1,"Entities"))</f>
        <v>25</v>
      </c>
      <c r="BC24" s="76">
        <f ca="1">ROUND((Table61011[[#This Row],[XP]]*Table61011[[#This Row],[entity_spawned (AVG)]])*(Table61011[[#This Row],[activating_chance]]/100),0)</f>
        <v>60</v>
      </c>
      <c r="BD24" s="73" t="s">
        <v>344</v>
      </c>
      <c r="BF24" t="s">
        <v>229</v>
      </c>
      <c r="BG24">
        <v>3</v>
      </c>
      <c r="BH24" s="76">
        <v>180</v>
      </c>
      <c r="BI24">
        <v>100</v>
      </c>
      <c r="BJ24">
        <f ca="1">INDIRECT(ADDRESS(11+(MATCH(RIGHT(Table11[[#This Row],[spawner_sku]],LEN(Table11[[#This Row],[spawner_sku]])-FIND("/",Table11[[#This Row],[spawner_sku]])),Table1[Entity Prefab],0)),10,1,1,"Entities"))</f>
        <v>25</v>
      </c>
      <c r="BK24">
        <f ca="1">ROUND((Table11[[#This Row],[XP]]*Table11[[#This Row],[entity_spawned (AVG)]])*(Table11[[#This Row],[activating_chance]]/100),0)</f>
        <v>75</v>
      </c>
      <c r="BL24" s="73" t="s">
        <v>344</v>
      </c>
      <c r="BN24" t="s">
        <v>227</v>
      </c>
      <c r="BO24">
        <v>2</v>
      </c>
      <c r="BP24" s="76">
        <v>260</v>
      </c>
      <c r="BQ24" s="76">
        <v>80</v>
      </c>
      <c r="BR24">
        <f ca="1">INDIRECT(ADDRESS(11+(MATCH(RIGHT(Table12[[#This Row],[spawner_sku]],LEN(Table12[[#This Row],[spawner_sku]])-FIND("/",Table12[[#This Row],[spawner_sku]])),Table1[Entity Prefab],0)),10,1,1,"Entities"))</f>
        <v>55</v>
      </c>
      <c r="BS24">
        <f ca="1">ROUND((Table12[[#This Row],[XP]]*Table12[[#This Row],[entity_spawned (AVG)]])*(Table12[[#This Row],[activating_chance]]/100),0)</f>
        <v>88</v>
      </c>
      <c r="BT24" s="73" t="s">
        <v>345</v>
      </c>
      <c r="BV24" t="s">
        <v>227</v>
      </c>
      <c r="BW24">
        <v>2</v>
      </c>
      <c r="BX24" s="76">
        <v>260</v>
      </c>
      <c r="BY24" s="76">
        <v>100</v>
      </c>
      <c r="BZ24">
        <f ca="1">INDIRECT(ADDRESS(11+(MATCH(RIGHT(Table13[[#This Row],[spawner_sku]],LEN(Table13[[#This Row],[spawner_sku]])-FIND("/",Table13[[#This Row],[spawner_sku]])),Table1[Entity Prefab],0)),10,1,1,"Entities"))</f>
        <v>55</v>
      </c>
      <c r="CA24">
        <f ca="1">ROUND((Table13[[#This Row],[XP]]*Table13[[#This Row],[entity_spawned (AVG)]])*(Table13[[#This Row],[activating_chance]]/100),0)</f>
        <v>110</v>
      </c>
      <c r="CB24" s="73" t="s">
        <v>345</v>
      </c>
      <c r="CD24" t="s">
        <v>227</v>
      </c>
      <c r="CE24">
        <v>1</v>
      </c>
      <c r="CF24" s="76">
        <v>200</v>
      </c>
      <c r="CG24" s="76">
        <v>30</v>
      </c>
      <c r="CH24">
        <f ca="1">INDIRECT(ADDRESS(11+(MATCH(RIGHT(Table14[[#This Row],[spawner_sku]],LEN(Table14[[#This Row],[spawner_sku]])-FIND("/",Table14[[#This Row],[spawner_sku]])),Table1[Entity Prefab],0)),10,1,1,"Entities"))</f>
        <v>55</v>
      </c>
      <c r="CI24">
        <f ca="1">ROUND((Table14[[#This Row],[XP]]*Table14[[#This Row],[entity_spawned (AVG)]])*(Table14[[#This Row],[activating_chance]]/100),0)</f>
        <v>17</v>
      </c>
      <c r="CJ24" s="73" t="s">
        <v>345</v>
      </c>
      <c r="CL24" t="s">
        <v>227</v>
      </c>
      <c r="CM24">
        <v>3</v>
      </c>
      <c r="CN24" s="76">
        <v>130</v>
      </c>
      <c r="CO24" s="76">
        <v>100</v>
      </c>
      <c r="CP24" s="115">
        <f ca="1">INDIRECT(ADDRESS(11+(MATCH(RIGHT(Table18[[#This Row],[spawner_sku]],LEN(Table18[[#This Row],[spawner_sku]])-FIND("/",Table18[[#This Row],[spawner_sku]])),Table1[Entity Prefab],0)),10,1,1,"Entities"))</f>
        <v>55</v>
      </c>
      <c r="CQ24" s="115">
        <f ca="1">ROUND((Table18[[#This Row],[XP]]*Table18[[#This Row],[entity_spawned (AVG)]])*(Table18[[#This Row],[activating_chance]]/100),0)</f>
        <v>165</v>
      </c>
      <c r="CR24" t="s">
        <v>345</v>
      </c>
      <c r="CT24" t="s">
        <v>227</v>
      </c>
      <c r="CU24">
        <v>3</v>
      </c>
      <c r="CV24" s="76">
        <v>120</v>
      </c>
      <c r="CW24" s="76">
        <v>100</v>
      </c>
      <c r="CX24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4">
        <f ca="1">ROUND((Table1820[[#This Row],[XP]]*Table1820[[#This Row],[entity_spawned (AVG)]])*(Table1820[[#This Row],[activating_chance]]/100),0)</f>
        <v>165</v>
      </c>
      <c r="CZ24" t="s">
        <v>345</v>
      </c>
      <c r="DB24" s="94" t="s">
        <v>227</v>
      </c>
      <c r="DC24" s="94">
        <v>1</v>
      </c>
      <c r="DD24" s="93">
        <v>200</v>
      </c>
      <c r="DE24" s="93">
        <v>30</v>
      </c>
      <c r="DF24" s="94">
        <f ca="1">INDIRECT(ADDRESS(11+(MATCH(RIGHT(Table182023[[#This Row],[spawner_sku]],LEN(Table182023[[#This Row],[spawner_sku]])-FIND("/",Table182023[[#This Row],[spawner_sku]])),Table1[Entity Prefab],0)),10,1,1,"Entities"))</f>
        <v>55</v>
      </c>
      <c r="DG24" s="94">
        <f ca="1">ROUND((Table182023[[#This Row],[XP]]*Table182023[[#This Row],[entity_spawned (AVG)]])*(Table182023[[#This Row],[activating_chance]]/100),0)</f>
        <v>17</v>
      </c>
      <c r="DH24" s="97" t="s">
        <v>345</v>
      </c>
      <c r="DJ24" s="94" t="s">
        <v>227</v>
      </c>
      <c r="DK24" s="94">
        <v>1</v>
      </c>
      <c r="DL24" s="93">
        <v>200</v>
      </c>
      <c r="DM24" s="93">
        <v>30</v>
      </c>
      <c r="DN24" s="94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DO24" s="94">
        <f ca="1">ROUND((Table18202324[[#This Row],[XP]]*Table18202324[[#This Row],[entity_spawned (AVG)]])*(Table18202324[[#This Row],[activating_chance]]/100),0)</f>
        <v>17</v>
      </c>
      <c r="DP24" s="97" t="s">
        <v>345</v>
      </c>
    </row>
    <row r="25" spans="2:120" x14ac:dyDescent="0.25">
      <c r="B25" s="74" t="s">
        <v>229</v>
      </c>
      <c r="C25">
        <v>3</v>
      </c>
      <c r="D25" s="76">
        <v>110</v>
      </c>
      <c r="E25" s="76">
        <v>80</v>
      </c>
      <c r="F25" s="76">
        <f ca="1">INDIRECT(ADDRESS(11+(MATCH(RIGHT(Table245[[#This Row],[spawner_sku]],LEN(Table245[[#This Row],[spawner_sku]])-FIND("/",Table245[[#This Row],[spawner_sku]])),Table1[Entity Prefab],0)),10,1,1,"Entities"))</f>
        <v>25</v>
      </c>
      <c r="G25" s="76">
        <f ca="1">ROUND((Table245[[#This Row],[XP]]*Table245[[#This Row],[entity_spawned (AVG)]])*(Table245[[#This Row],[activating_chance]]/100),0)</f>
        <v>60</v>
      </c>
      <c r="H25" s="73" t="s">
        <v>344</v>
      </c>
      <c r="J25" t="s">
        <v>227</v>
      </c>
      <c r="K25">
        <v>1</v>
      </c>
      <c r="L25" s="76">
        <v>260</v>
      </c>
      <c r="M25" s="76">
        <v>100</v>
      </c>
      <c r="N25">
        <f ca="1">INDIRECT(ADDRESS(11+(MATCH(RIGHT(Table3[[#This Row],[spawner_sku]],LEN(Table3[[#This Row],[spawner_sku]])-FIND("/",Table3[[#This Row],[spawner_sku]])),Table1[Entity Prefab],0)),10,1,1,"Entities"))</f>
        <v>55</v>
      </c>
      <c r="O25" s="76">
        <f ca="1">ROUND((Table3[[#This Row],[XP]]*Table3[[#This Row],[entity_spawned (AVG)]])*(Table3[[#This Row],[activating_chance]]/100),0)</f>
        <v>55</v>
      </c>
      <c r="P25" t="s">
        <v>345</v>
      </c>
      <c r="Q25" s="73"/>
      <c r="R25" t="s">
        <v>227</v>
      </c>
      <c r="S25">
        <v>1</v>
      </c>
      <c r="T25" s="76">
        <v>180</v>
      </c>
      <c r="U25" s="76">
        <v>100</v>
      </c>
      <c r="V25">
        <f ca="1">INDIRECT(ADDRESS(11+(MATCH(RIGHT(Table39[[#This Row],[spawner_sku]],LEN(Table39[[#This Row],[spawner_sku]])-FIND("/",Table39[[#This Row],[spawner_sku]])),Table1[Entity Prefab],0)),10,1,1,"Entities"))</f>
        <v>55</v>
      </c>
      <c r="W25" s="76">
        <f ca="1">ROUND((Table39[[#This Row],[XP]]*Table39[[#This Row],[entity_spawned (AVG)]])*(Table39[[#This Row],[activating_chance]]/100),0)</f>
        <v>55</v>
      </c>
      <c r="X25" t="s">
        <v>345</v>
      </c>
      <c r="Z25" t="s">
        <v>227</v>
      </c>
      <c r="AA25">
        <v>1</v>
      </c>
      <c r="AB25" s="76">
        <v>200</v>
      </c>
      <c r="AC25" s="76">
        <v>100</v>
      </c>
      <c r="AD25">
        <f ca="1">INDIRECT(ADDRESS(11+(MATCH(RIGHT(Table2[[#This Row],[spawner_sku]],LEN(Table2[[#This Row],[spawner_sku]])-FIND("/",Table2[[#This Row],[spawner_sku]])),Table1[Entity Prefab],0)),10,1,1,"Entities"))</f>
        <v>55</v>
      </c>
      <c r="AE25" s="76">
        <f ca="1">ROUND((Table2[[#This Row],[XP]]*Table2[[#This Row],[entity_spawned (AVG)]])*(Table2[[#This Row],[activating_chance]]/100),0)</f>
        <v>55</v>
      </c>
      <c r="AF25" s="73" t="s">
        <v>345</v>
      </c>
      <c r="AH25" t="s">
        <v>227</v>
      </c>
      <c r="AI25">
        <v>1</v>
      </c>
      <c r="AJ25" s="76">
        <v>280</v>
      </c>
      <c r="AK25" s="76">
        <v>100</v>
      </c>
      <c r="AL25">
        <f ca="1">INDIRECT(ADDRESS(11+(MATCH(RIGHT(Table6[[#This Row],[spawner_sku]],LEN(Table6[[#This Row],[spawner_sku]])-FIND("/",Table6[[#This Row],[spawner_sku]])),Table1[Entity Prefab],0)),10,1,1,"Entities"))</f>
        <v>55</v>
      </c>
      <c r="AM25" s="76">
        <f ca="1">ROUND((Table6[[#This Row],[XP]]*Table6[[#This Row],[entity_spawned (AVG)]])*(Table6[[#This Row],[activating_chance]]/100),0)</f>
        <v>55</v>
      </c>
      <c r="AN25" s="73" t="s">
        <v>345</v>
      </c>
      <c r="AP25" t="s">
        <v>227</v>
      </c>
      <c r="AQ25">
        <v>1</v>
      </c>
      <c r="AR25" s="76">
        <v>150</v>
      </c>
      <c r="AS25" s="76">
        <v>100</v>
      </c>
      <c r="AT25">
        <f ca="1">INDIRECT(ADDRESS(11+(MATCH(RIGHT(Table610[[#This Row],[spawner_sku]],LEN(Table610[[#This Row],[spawner_sku]])-FIND("/",Table610[[#This Row],[spawner_sku]])),Table1[Entity Prefab],0)),10,1,1,"Entities"))</f>
        <v>55</v>
      </c>
      <c r="AU25" s="76">
        <f ca="1">ROUND((Table610[[#This Row],[XP]]*Table610[[#This Row],[entity_spawned (AVG)]])*(Table610[[#This Row],[activating_chance]]/100),0)</f>
        <v>55</v>
      </c>
      <c r="AV25" s="73" t="s">
        <v>345</v>
      </c>
      <c r="AX25" t="s">
        <v>229</v>
      </c>
      <c r="AY25">
        <v>1</v>
      </c>
      <c r="AZ25" s="76">
        <v>120</v>
      </c>
      <c r="BA25" s="76">
        <v>100</v>
      </c>
      <c r="BB25">
        <f ca="1">INDIRECT(ADDRESS(11+(MATCH(RIGHT(Table61011[[#This Row],[spawner_sku]],LEN(Table61011[[#This Row],[spawner_sku]])-FIND("/",Table61011[[#This Row],[spawner_sku]])),Table1[Entity Prefab],0)),10,1,1,"Entities"))</f>
        <v>25</v>
      </c>
      <c r="BC25" s="76">
        <f ca="1">ROUND((Table61011[[#This Row],[XP]]*Table61011[[#This Row],[entity_spawned (AVG)]])*(Table61011[[#This Row],[activating_chance]]/100),0)</f>
        <v>25</v>
      </c>
      <c r="BD25" s="73" t="s">
        <v>344</v>
      </c>
      <c r="BF25" t="s">
        <v>229</v>
      </c>
      <c r="BG25">
        <v>3</v>
      </c>
      <c r="BH25" s="76">
        <v>180</v>
      </c>
      <c r="BI25">
        <v>100</v>
      </c>
      <c r="BJ25">
        <f ca="1">INDIRECT(ADDRESS(11+(MATCH(RIGHT(Table11[[#This Row],[spawner_sku]],LEN(Table11[[#This Row],[spawner_sku]])-FIND("/",Table11[[#This Row],[spawner_sku]])),Table1[Entity Prefab],0)),10,1,1,"Entities"))</f>
        <v>25</v>
      </c>
      <c r="BK25">
        <f ca="1">ROUND((Table11[[#This Row],[XP]]*Table11[[#This Row],[entity_spawned (AVG)]])*(Table11[[#This Row],[activating_chance]]/100),0)</f>
        <v>75</v>
      </c>
      <c r="BL25" s="73" t="s">
        <v>344</v>
      </c>
      <c r="BN25" t="s">
        <v>227</v>
      </c>
      <c r="BO25">
        <v>1</v>
      </c>
      <c r="BP25" s="76">
        <v>260</v>
      </c>
      <c r="BQ25" s="76">
        <v>100</v>
      </c>
      <c r="BR25">
        <f ca="1">INDIRECT(ADDRESS(11+(MATCH(RIGHT(Table12[[#This Row],[spawner_sku]],LEN(Table12[[#This Row],[spawner_sku]])-FIND("/",Table12[[#This Row],[spawner_sku]])),Table1[Entity Prefab],0)),10,1,1,"Entities"))</f>
        <v>55</v>
      </c>
      <c r="BS25">
        <f ca="1">ROUND((Table12[[#This Row],[XP]]*Table12[[#This Row],[entity_spawned (AVG)]])*(Table12[[#This Row],[activating_chance]]/100),0)</f>
        <v>55</v>
      </c>
      <c r="BT25" s="73" t="s">
        <v>345</v>
      </c>
      <c r="BV25" t="s">
        <v>227</v>
      </c>
      <c r="BW25">
        <v>1</v>
      </c>
      <c r="BX25" s="76">
        <v>260</v>
      </c>
      <c r="BY25" s="76">
        <v>100</v>
      </c>
      <c r="BZ25">
        <f ca="1">INDIRECT(ADDRESS(11+(MATCH(RIGHT(Table13[[#This Row],[spawner_sku]],LEN(Table13[[#This Row],[spawner_sku]])-FIND("/",Table13[[#This Row],[spawner_sku]])),Table1[Entity Prefab],0)),10,1,1,"Entities"))</f>
        <v>55</v>
      </c>
      <c r="CA25">
        <f ca="1">ROUND((Table13[[#This Row],[XP]]*Table13[[#This Row],[entity_spawned (AVG)]])*(Table13[[#This Row],[activating_chance]]/100),0)</f>
        <v>55</v>
      </c>
      <c r="CB25" s="73" t="s">
        <v>345</v>
      </c>
      <c r="CD25" t="s">
        <v>227</v>
      </c>
      <c r="CE25">
        <v>5</v>
      </c>
      <c r="CF25" s="76">
        <v>200</v>
      </c>
      <c r="CG25" s="76">
        <v>100</v>
      </c>
      <c r="CH25">
        <f ca="1">INDIRECT(ADDRESS(11+(MATCH(RIGHT(Table14[[#This Row],[spawner_sku]],LEN(Table14[[#This Row],[spawner_sku]])-FIND("/",Table14[[#This Row],[spawner_sku]])),Table1[Entity Prefab],0)),10,1,1,"Entities"))</f>
        <v>55</v>
      </c>
      <c r="CI25">
        <f ca="1">ROUND((Table14[[#This Row],[XP]]*Table14[[#This Row],[entity_spawned (AVG)]])*(Table14[[#This Row],[activating_chance]]/100),0)</f>
        <v>275</v>
      </c>
      <c r="CJ25" s="73" t="s">
        <v>345</v>
      </c>
      <c r="CL25" t="s">
        <v>227</v>
      </c>
      <c r="CM25">
        <v>2</v>
      </c>
      <c r="CN25" s="76">
        <v>140</v>
      </c>
      <c r="CO25" s="76">
        <v>100</v>
      </c>
      <c r="CP25" s="115">
        <f ca="1">INDIRECT(ADDRESS(11+(MATCH(RIGHT(Table18[[#This Row],[spawner_sku]],LEN(Table18[[#This Row],[spawner_sku]])-FIND("/",Table18[[#This Row],[spawner_sku]])),Table1[Entity Prefab],0)),10,1,1,"Entities"))</f>
        <v>55</v>
      </c>
      <c r="CQ25" s="115">
        <f ca="1">ROUND((Table18[[#This Row],[XP]]*Table18[[#This Row],[entity_spawned (AVG)]])*(Table18[[#This Row],[activating_chance]]/100),0)</f>
        <v>110</v>
      </c>
      <c r="CR25" t="s">
        <v>345</v>
      </c>
      <c r="CT25" t="s">
        <v>227</v>
      </c>
      <c r="CU25">
        <v>1</v>
      </c>
      <c r="CV25" s="76">
        <v>120</v>
      </c>
      <c r="CW25" s="76">
        <v>100</v>
      </c>
      <c r="CX25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5">
        <f ca="1">ROUND((Table1820[[#This Row],[XP]]*Table1820[[#This Row],[entity_spawned (AVG)]])*(Table1820[[#This Row],[activating_chance]]/100),0)</f>
        <v>55</v>
      </c>
      <c r="CZ25" t="s">
        <v>345</v>
      </c>
      <c r="DB25" s="100" t="s">
        <v>227</v>
      </c>
      <c r="DC25" s="100">
        <v>5</v>
      </c>
      <c r="DD25" s="101">
        <v>200</v>
      </c>
      <c r="DE25" s="101">
        <v>100</v>
      </c>
      <c r="DF25" s="100">
        <f ca="1">INDIRECT(ADDRESS(11+(MATCH(RIGHT(Table182023[[#This Row],[spawner_sku]],LEN(Table182023[[#This Row],[spawner_sku]])-FIND("/",Table182023[[#This Row],[spawner_sku]])),Table1[Entity Prefab],0)),10,1,1,"Entities"))</f>
        <v>55</v>
      </c>
      <c r="DG25" s="100">
        <f ca="1">ROUND((Table182023[[#This Row],[XP]]*Table182023[[#This Row],[entity_spawned (AVG)]])*(Table182023[[#This Row],[activating_chance]]/100),0)</f>
        <v>275</v>
      </c>
      <c r="DH25" s="102" t="s">
        <v>345</v>
      </c>
      <c r="DJ25" s="100" t="s">
        <v>227</v>
      </c>
      <c r="DK25" s="100">
        <v>5</v>
      </c>
      <c r="DL25" s="101">
        <v>200</v>
      </c>
      <c r="DM25" s="101">
        <v>100</v>
      </c>
      <c r="DN25" s="100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DO25" s="100">
        <f ca="1">ROUND((Table18202324[[#This Row],[XP]]*Table18202324[[#This Row],[entity_spawned (AVG)]])*(Table18202324[[#This Row],[activating_chance]]/100),0)</f>
        <v>275</v>
      </c>
      <c r="DP25" s="102" t="s">
        <v>345</v>
      </c>
    </row>
    <row r="26" spans="2:120" x14ac:dyDescent="0.25">
      <c r="B26" s="74" t="s">
        <v>229</v>
      </c>
      <c r="C26">
        <v>3</v>
      </c>
      <c r="D26" s="76">
        <v>180</v>
      </c>
      <c r="E26" s="76">
        <v>85</v>
      </c>
      <c r="F26" s="76">
        <f ca="1">INDIRECT(ADDRESS(11+(MATCH(RIGHT(Table245[[#This Row],[spawner_sku]],LEN(Table245[[#This Row],[spawner_sku]])-FIND("/",Table245[[#This Row],[spawner_sku]])),Table1[Entity Prefab],0)),10,1,1,"Entities"))</f>
        <v>25</v>
      </c>
      <c r="G26" s="76">
        <f ca="1">ROUND((Table245[[#This Row],[XP]]*Table245[[#This Row],[entity_spawned (AVG)]])*(Table245[[#This Row],[activating_chance]]/100),0)</f>
        <v>64</v>
      </c>
      <c r="H26" s="73" t="s">
        <v>344</v>
      </c>
      <c r="J26" t="s">
        <v>227</v>
      </c>
      <c r="K26">
        <v>1</v>
      </c>
      <c r="L26" s="76">
        <v>260</v>
      </c>
      <c r="M26" s="76">
        <v>80</v>
      </c>
      <c r="N26">
        <f ca="1">INDIRECT(ADDRESS(11+(MATCH(RIGHT(Table3[[#This Row],[spawner_sku]],LEN(Table3[[#This Row],[spawner_sku]])-FIND("/",Table3[[#This Row],[spawner_sku]])),Table1[Entity Prefab],0)),10,1,1,"Entities"))</f>
        <v>55</v>
      </c>
      <c r="O26" s="76">
        <f ca="1">ROUND((Table3[[#This Row],[XP]]*Table3[[#This Row],[entity_spawned (AVG)]])*(Table3[[#This Row],[activating_chance]]/100),0)</f>
        <v>44</v>
      </c>
      <c r="P26" t="s">
        <v>345</v>
      </c>
      <c r="Q26" s="73"/>
      <c r="R26" t="s">
        <v>228</v>
      </c>
      <c r="S26">
        <v>3</v>
      </c>
      <c r="T26" s="76">
        <v>105</v>
      </c>
      <c r="U26" s="76">
        <v>100</v>
      </c>
      <c r="V26">
        <f ca="1">INDIRECT(ADDRESS(11+(MATCH(RIGHT(Table39[[#This Row],[spawner_sku]],LEN(Table39[[#This Row],[spawner_sku]])-FIND("/",Table39[[#This Row],[spawner_sku]])),Table1[Entity Prefab],0)),10,1,1,"Entities"))</f>
        <v>25</v>
      </c>
      <c r="W26" s="76">
        <f ca="1">ROUND((Table39[[#This Row],[XP]]*Table39[[#This Row],[entity_spawned (AVG)]])*(Table39[[#This Row],[activating_chance]]/100),0)</f>
        <v>75</v>
      </c>
      <c r="X26" t="s">
        <v>344</v>
      </c>
      <c r="Z26" t="s">
        <v>227</v>
      </c>
      <c r="AA26">
        <v>1</v>
      </c>
      <c r="AB26" s="76">
        <v>200</v>
      </c>
      <c r="AC26" s="76">
        <v>100</v>
      </c>
      <c r="AD26">
        <f ca="1">INDIRECT(ADDRESS(11+(MATCH(RIGHT(Table2[[#This Row],[spawner_sku]],LEN(Table2[[#This Row],[spawner_sku]])-FIND("/",Table2[[#This Row],[spawner_sku]])),Table1[Entity Prefab],0)),10,1,1,"Entities"))</f>
        <v>55</v>
      </c>
      <c r="AE26" s="76">
        <f ca="1">ROUND((Table2[[#This Row],[XP]]*Table2[[#This Row],[entity_spawned (AVG)]])*(Table2[[#This Row],[activating_chance]]/100),0)</f>
        <v>55</v>
      </c>
      <c r="AF26" s="73" t="s">
        <v>345</v>
      </c>
      <c r="AH26" t="s">
        <v>227</v>
      </c>
      <c r="AI26">
        <v>1</v>
      </c>
      <c r="AJ26" s="76">
        <v>280</v>
      </c>
      <c r="AK26" s="76">
        <v>100</v>
      </c>
      <c r="AL26">
        <f ca="1">INDIRECT(ADDRESS(11+(MATCH(RIGHT(Table6[[#This Row],[spawner_sku]],LEN(Table6[[#This Row],[spawner_sku]])-FIND("/",Table6[[#This Row],[spawner_sku]])),Table1[Entity Prefab],0)),10,1,1,"Entities"))</f>
        <v>55</v>
      </c>
      <c r="AM26" s="76">
        <f ca="1">ROUND((Table6[[#This Row],[XP]]*Table6[[#This Row],[entity_spawned (AVG)]])*(Table6[[#This Row],[activating_chance]]/100),0)</f>
        <v>55</v>
      </c>
      <c r="AN26" s="73" t="s">
        <v>345</v>
      </c>
      <c r="AP26" t="s">
        <v>227</v>
      </c>
      <c r="AQ26">
        <v>4</v>
      </c>
      <c r="AR26" s="76">
        <v>150</v>
      </c>
      <c r="AS26" s="76">
        <v>100</v>
      </c>
      <c r="AT26">
        <f ca="1">INDIRECT(ADDRESS(11+(MATCH(RIGHT(Table610[[#This Row],[spawner_sku]],LEN(Table610[[#This Row],[spawner_sku]])-FIND("/",Table610[[#This Row],[spawner_sku]])),Table1[Entity Prefab],0)),10,1,1,"Entities"))</f>
        <v>55</v>
      </c>
      <c r="AU26" s="76">
        <f ca="1">ROUND((Table610[[#This Row],[XP]]*Table610[[#This Row],[entity_spawned (AVG)]])*(Table610[[#This Row],[activating_chance]]/100),0)</f>
        <v>220</v>
      </c>
      <c r="AV26" s="73" t="s">
        <v>345</v>
      </c>
      <c r="AX26" t="s">
        <v>229</v>
      </c>
      <c r="AY26">
        <v>1</v>
      </c>
      <c r="AZ26" s="76">
        <v>100</v>
      </c>
      <c r="BA26" s="76">
        <v>100</v>
      </c>
      <c r="BB26">
        <f ca="1">INDIRECT(ADDRESS(11+(MATCH(RIGHT(Table61011[[#This Row],[spawner_sku]],LEN(Table61011[[#This Row],[spawner_sku]])-FIND("/",Table61011[[#This Row],[spawner_sku]])),Table1[Entity Prefab],0)),10,1,1,"Entities"))</f>
        <v>25</v>
      </c>
      <c r="BC26" s="76">
        <f ca="1">ROUND((Table61011[[#This Row],[XP]]*Table61011[[#This Row],[entity_spawned (AVG)]])*(Table61011[[#This Row],[activating_chance]]/100),0)</f>
        <v>25</v>
      </c>
      <c r="BD26" s="73" t="s">
        <v>344</v>
      </c>
      <c r="BF26" t="s">
        <v>229</v>
      </c>
      <c r="BG26">
        <v>3</v>
      </c>
      <c r="BH26" s="76">
        <v>180</v>
      </c>
      <c r="BI26">
        <v>100</v>
      </c>
      <c r="BJ26">
        <f ca="1">INDIRECT(ADDRESS(11+(MATCH(RIGHT(Table11[[#This Row],[spawner_sku]],LEN(Table11[[#This Row],[spawner_sku]])-FIND("/",Table11[[#This Row],[spawner_sku]])),Table1[Entity Prefab],0)),10,1,1,"Entities"))</f>
        <v>25</v>
      </c>
      <c r="BK26">
        <f ca="1">ROUND((Table11[[#This Row],[XP]]*Table11[[#This Row],[entity_spawned (AVG)]])*(Table11[[#This Row],[activating_chance]]/100),0)</f>
        <v>75</v>
      </c>
      <c r="BL26" s="73" t="s">
        <v>344</v>
      </c>
      <c r="BN26" t="s">
        <v>227</v>
      </c>
      <c r="BO26">
        <v>1</v>
      </c>
      <c r="BP26" s="76">
        <v>260</v>
      </c>
      <c r="BQ26" s="76">
        <v>100</v>
      </c>
      <c r="BR26">
        <f ca="1">INDIRECT(ADDRESS(11+(MATCH(RIGHT(Table12[[#This Row],[spawner_sku]],LEN(Table12[[#This Row],[spawner_sku]])-FIND("/",Table12[[#This Row],[spawner_sku]])),Table1[Entity Prefab],0)),10,1,1,"Entities"))</f>
        <v>55</v>
      </c>
      <c r="BS26">
        <f ca="1">ROUND((Table12[[#This Row],[XP]]*Table12[[#This Row],[entity_spawned (AVG)]])*(Table12[[#This Row],[activating_chance]]/100),0)</f>
        <v>55</v>
      </c>
      <c r="BT26" s="73" t="s">
        <v>345</v>
      </c>
      <c r="BV26" t="s">
        <v>227</v>
      </c>
      <c r="BW26">
        <v>2</v>
      </c>
      <c r="BX26" s="76">
        <v>260</v>
      </c>
      <c r="BY26" s="76">
        <v>100</v>
      </c>
      <c r="BZ26">
        <f ca="1">INDIRECT(ADDRESS(11+(MATCH(RIGHT(Table13[[#This Row],[spawner_sku]],LEN(Table13[[#This Row],[spawner_sku]])-FIND("/",Table13[[#This Row],[spawner_sku]])),Table1[Entity Prefab],0)),10,1,1,"Entities"))</f>
        <v>55</v>
      </c>
      <c r="CA26">
        <f ca="1">ROUND((Table13[[#This Row],[XP]]*Table13[[#This Row],[entity_spawned (AVG)]])*(Table13[[#This Row],[activating_chance]]/100),0)</f>
        <v>110</v>
      </c>
      <c r="CB26" s="73" t="s">
        <v>345</v>
      </c>
      <c r="CD26" t="s">
        <v>227</v>
      </c>
      <c r="CE26">
        <v>1</v>
      </c>
      <c r="CF26" s="76">
        <v>220</v>
      </c>
      <c r="CG26" s="76">
        <v>80</v>
      </c>
      <c r="CH26">
        <f ca="1">INDIRECT(ADDRESS(11+(MATCH(RIGHT(Table14[[#This Row],[spawner_sku]],LEN(Table14[[#This Row],[spawner_sku]])-FIND("/",Table14[[#This Row],[spawner_sku]])),Table1[Entity Prefab],0)),10,1,1,"Entities"))</f>
        <v>55</v>
      </c>
      <c r="CI26">
        <f ca="1">ROUND((Table14[[#This Row],[XP]]*Table14[[#This Row],[entity_spawned (AVG)]])*(Table14[[#This Row],[activating_chance]]/100),0)</f>
        <v>44</v>
      </c>
      <c r="CJ26" s="73" t="s">
        <v>345</v>
      </c>
      <c r="CL26" t="s">
        <v>227</v>
      </c>
      <c r="CM26">
        <v>2</v>
      </c>
      <c r="CN26" s="76">
        <v>130</v>
      </c>
      <c r="CO26" s="76">
        <v>100</v>
      </c>
      <c r="CP26" s="115">
        <f ca="1">INDIRECT(ADDRESS(11+(MATCH(RIGHT(Table18[[#This Row],[spawner_sku]],LEN(Table18[[#This Row],[spawner_sku]])-FIND("/",Table18[[#This Row],[spawner_sku]])),Table1[Entity Prefab],0)),10,1,1,"Entities"))</f>
        <v>55</v>
      </c>
      <c r="CQ26" s="115">
        <f ca="1">ROUND((Table18[[#This Row],[XP]]*Table18[[#This Row],[entity_spawned (AVG)]])*(Table18[[#This Row],[activating_chance]]/100),0)</f>
        <v>110</v>
      </c>
      <c r="CR26" t="s">
        <v>345</v>
      </c>
      <c r="CT26" t="s">
        <v>227</v>
      </c>
      <c r="CU26">
        <v>1</v>
      </c>
      <c r="CV26" s="76">
        <v>120</v>
      </c>
      <c r="CW26" s="76">
        <v>100</v>
      </c>
      <c r="CX26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6">
        <f ca="1">ROUND((Table1820[[#This Row],[XP]]*Table1820[[#This Row],[entity_spawned (AVG)]])*(Table1820[[#This Row],[activating_chance]]/100),0)</f>
        <v>55</v>
      </c>
      <c r="CZ26" t="s">
        <v>345</v>
      </c>
    </row>
    <row r="27" spans="2:120" x14ac:dyDescent="0.25">
      <c r="B27" s="74" t="s">
        <v>229</v>
      </c>
      <c r="C27">
        <v>2</v>
      </c>
      <c r="D27" s="76">
        <v>100</v>
      </c>
      <c r="E27" s="76">
        <v>100</v>
      </c>
      <c r="F27" s="76">
        <f ca="1">INDIRECT(ADDRESS(11+(MATCH(RIGHT(Table245[[#This Row],[spawner_sku]],LEN(Table245[[#This Row],[spawner_sku]])-FIND("/",Table245[[#This Row],[spawner_sku]])),Table1[Entity Prefab],0)),10,1,1,"Entities"))</f>
        <v>25</v>
      </c>
      <c r="G27" s="76">
        <f ca="1">ROUND((Table245[[#This Row],[XP]]*Table245[[#This Row],[entity_spawned (AVG)]])*(Table245[[#This Row],[activating_chance]]/100),0)</f>
        <v>50</v>
      </c>
      <c r="H27" s="73" t="s">
        <v>344</v>
      </c>
      <c r="J27" t="s">
        <v>228</v>
      </c>
      <c r="K27">
        <v>11</v>
      </c>
      <c r="L27" s="76">
        <v>300</v>
      </c>
      <c r="M27" s="76">
        <v>100</v>
      </c>
      <c r="N27">
        <f ca="1">INDIRECT(ADDRESS(11+(MATCH(RIGHT(Table3[[#This Row],[spawner_sku]],LEN(Table3[[#This Row],[spawner_sku]])-FIND("/",Table3[[#This Row],[spawner_sku]])),Table1[Entity Prefab],0)),10,1,1,"Entities"))</f>
        <v>25</v>
      </c>
      <c r="O27" s="76">
        <f ca="1">ROUND((Table3[[#This Row],[XP]]*Table3[[#This Row],[entity_spawned (AVG)]])*(Table3[[#This Row],[activating_chance]]/100),0)</f>
        <v>275</v>
      </c>
      <c r="P27" t="s">
        <v>344</v>
      </c>
      <c r="Q27" s="73"/>
      <c r="R27" t="s">
        <v>228</v>
      </c>
      <c r="S27">
        <v>6</v>
      </c>
      <c r="T27" s="76">
        <v>90</v>
      </c>
      <c r="U27" s="76">
        <v>100</v>
      </c>
      <c r="V27">
        <f ca="1">INDIRECT(ADDRESS(11+(MATCH(RIGHT(Table39[[#This Row],[spawner_sku]],LEN(Table39[[#This Row],[spawner_sku]])-FIND("/",Table39[[#This Row],[spawner_sku]])),Table1[Entity Prefab],0)),10,1,1,"Entities"))</f>
        <v>25</v>
      </c>
      <c r="W27" s="76">
        <f ca="1">ROUND((Table39[[#This Row],[XP]]*Table39[[#This Row],[entity_spawned (AVG)]])*(Table39[[#This Row],[activating_chance]]/100),0)</f>
        <v>150</v>
      </c>
      <c r="X27" t="s">
        <v>344</v>
      </c>
      <c r="Z27" t="s">
        <v>227</v>
      </c>
      <c r="AA27">
        <v>1</v>
      </c>
      <c r="AB27" s="76">
        <v>200</v>
      </c>
      <c r="AC27" s="76">
        <v>100</v>
      </c>
      <c r="AD27">
        <f ca="1">INDIRECT(ADDRESS(11+(MATCH(RIGHT(Table2[[#This Row],[spawner_sku]],LEN(Table2[[#This Row],[spawner_sku]])-FIND("/",Table2[[#This Row],[spawner_sku]])),Table1[Entity Prefab],0)),10,1,1,"Entities"))</f>
        <v>55</v>
      </c>
      <c r="AE27" s="76">
        <f ca="1">ROUND((Table2[[#This Row],[XP]]*Table2[[#This Row],[entity_spawned (AVG)]])*(Table2[[#This Row],[activating_chance]]/100),0)</f>
        <v>55</v>
      </c>
      <c r="AF27" s="73" t="s">
        <v>345</v>
      </c>
      <c r="AH27" t="s">
        <v>227</v>
      </c>
      <c r="AI27">
        <v>1</v>
      </c>
      <c r="AJ27" s="76">
        <v>280</v>
      </c>
      <c r="AK27" s="76">
        <v>100</v>
      </c>
      <c r="AL27">
        <f ca="1">INDIRECT(ADDRESS(11+(MATCH(RIGHT(Table6[[#This Row],[spawner_sku]],LEN(Table6[[#This Row],[spawner_sku]])-FIND("/",Table6[[#This Row],[spawner_sku]])),Table1[Entity Prefab],0)),10,1,1,"Entities"))</f>
        <v>55</v>
      </c>
      <c r="AM27" s="76">
        <f ca="1">ROUND((Table6[[#This Row],[XP]]*Table6[[#This Row],[entity_spawned (AVG)]])*(Table6[[#This Row],[activating_chance]]/100),0)</f>
        <v>55</v>
      </c>
      <c r="AN27" s="73" t="s">
        <v>345</v>
      </c>
      <c r="AP27" t="s">
        <v>227</v>
      </c>
      <c r="AQ27">
        <v>1</v>
      </c>
      <c r="AR27" s="76">
        <v>160</v>
      </c>
      <c r="AS27" s="76">
        <v>100</v>
      </c>
      <c r="AT27">
        <f ca="1">INDIRECT(ADDRESS(11+(MATCH(RIGHT(Table610[[#This Row],[spawner_sku]],LEN(Table610[[#This Row],[spawner_sku]])-FIND("/",Table610[[#This Row],[spawner_sku]])),Table1[Entity Prefab],0)),10,1,1,"Entities"))</f>
        <v>55</v>
      </c>
      <c r="AU27" s="76">
        <f ca="1">ROUND((Table610[[#This Row],[XP]]*Table610[[#This Row],[entity_spawned (AVG)]])*(Table610[[#This Row],[activating_chance]]/100),0)</f>
        <v>55</v>
      </c>
      <c r="AV27" s="73" t="s">
        <v>345</v>
      </c>
      <c r="AX27" t="s">
        <v>229</v>
      </c>
      <c r="AY27">
        <v>5</v>
      </c>
      <c r="AZ27" s="76">
        <v>200</v>
      </c>
      <c r="BA27" s="76">
        <v>100</v>
      </c>
      <c r="BB27">
        <f ca="1">INDIRECT(ADDRESS(11+(MATCH(RIGHT(Table61011[[#This Row],[spawner_sku]],LEN(Table61011[[#This Row],[spawner_sku]])-FIND("/",Table61011[[#This Row],[spawner_sku]])),Table1[Entity Prefab],0)),10,1,1,"Entities"))</f>
        <v>25</v>
      </c>
      <c r="BC27" s="76">
        <f ca="1">ROUND((Table61011[[#This Row],[XP]]*Table61011[[#This Row],[entity_spawned (AVG)]])*(Table61011[[#This Row],[activating_chance]]/100),0)</f>
        <v>125</v>
      </c>
      <c r="BD27" s="73" t="s">
        <v>344</v>
      </c>
      <c r="BF27" t="s">
        <v>229</v>
      </c>
      <c r="BG27">
        <v>5</v>
      </c>
      <c r="BH27" s="76">
        <v>180</v>
      </c>
      <c r="BI27">
        <v>100</v>
      </c>
      <c r="BJ27">
        <f ca="1">INDIRECT(ADDRESS(11+(MATCH(RIGHT(Table11[[#This Row],[spawner_sku]],LEN(Table11[[#This Row],[spawner_sku]])-FIND("/",Table11[[#This Row],[spawner_sku]])),Table1[Entity Prefab],0)),10,1,1,"Entities"))</f>
        <v>25</v>
      </c>
      <c r="BK27">
        <f ca="1">ROUND((Table11[[#This Row],[XP]]*Table11[[#This Row],[entity_spawned (AVG)]])*(Table11[[#This Row],[activating_chance]]/100),0)</f>
        <v>125</v>
      </c>
      <c r="BL27" s="73" t="s">
        <v>344</v>
      </c>
      <c r="BN27" t="s">
        <v>227</v>
      </c>
      <c r="BO27">
        <v>1</v>
      </c>
      <c r="BP27" s="76">
        <v>260</v>
      </c>
      <c r="BQ27" s="76">
        <v>100</v>
      </c>
      <c r="BR27">
        <f ca="1">INDIRECT(ADDRESS(11+(MATCH(RIGHT(Table12[[#This Row],[spawner_sku]],LEN(Table12[[#This Row],[spawner_sku]])-FIND("/",Table12[[#This Row],[spawner_sku]])),Table1[Entity Prefab],0)),10,1,1,"Entities"))</f>
        <v>55</v>
      </c>
      <c r="BS27">
        <f ca="1">ROUND((Table12[[#This Row],[XP]]*Table12[[#This Row],[entity_spawned (AVG)]])*(Table12[[#This Row],[activating_chance]]/100),0)</f>
        <v>55</v>
      </c>
      <c r="BT27" s="73" t="s">
        <v>345</v>
      </c>
      <c r="BV27" t="s">
        <v>228</v>
      </c>
      <c r="BW27">
        <v>5</v>
      </c>
      <c r="BX27" s="76">
        <v>280</v>
      </c>
      <c r="BY27" s="76">
        <v>100</v>
      </c>
      <c r="BZ27">
        <f ca="1">INDIRECT(ADDRESS(11+(MATCH(RIGHT(Table13[[#This Row],[spawner_sku]],LEN(Table13[[#This Row],[spawner_sku]])-FIND("/",Table13[[#This Row],[spawner_sku]])),Table1[Entity Prefab],0)),10,1,1,"Entities"))</f>
        <v>25</v>
      </c>
      <c r="CA27">
        <f ca="1">ROUND((Table13[[#This Row],[XP]]*Table13[[#This Row],[entity_spawned (AVG)]])*(Table13[[#This Row],[activating_chance]]/100),0)</f>
        <v>125</v>
      </c>
      <c r="CB27" s="73" t="s">
        <v>344</v>
      </c>
      <c r="CD27" t="s">
        <v>227</v>
      </c>
      <c r="CE27">
        <v>1</v>
      </c>
      <c r="CF27" s="76">
        <v>260</v>
      </c>
      <c r="CG27" s="76">
        <v>10</v>
      </c>
      <c r="CH27">
        <f ca="1">INDIRECT(ADDRESS(11+(MATCH(RIGHT(Table14[[#This Row],[spawner_sku]],LEN(Table14[[#This Row],[spawner_sku]])-FIND("/",Table14[[#This Row],[spawner_sku]])),Table1[Entity Prefab],0)),10,1,1,"Entities"))</f>
        <v>55</v>
      </c>
      <c r="CI27">
        <f ca="1">ROUND((Table14[[#This Row],[XP]]*Table14[[#This Row],[entity_spawned (AVG)]])*(Table14[[#This Row],[activating_chance]]/100),0)</f>
        <v>6</v>
      </c>
      <c r="CJ27" s="73" t="s">
        <v>345</v>
      </c>
      <c r="CL27" t="s">
        <v>227</v>
      </c>
      <c r="CM27">
        <v>1</v>
      </c>
      <c r="CN27" s="76">
        <v>130</v>
      </c>
      <c r="CO27" s="76">
        <v>100</v>
      </c>
      <c r="CP27" s="115">
        <f ca="1">INDIRECT(ADDRESS(11+(MATCH(RIGHT(Table18[[#This Row],[spawner_sku]],LEN(Table18[[#This Row],[spawner_sku]])-FIND("/",Table18[[#This Row],[spawner_sku]])),Table1[Entity Prefab],0)),10,1,1,"Entities"))</f>
        <v>55</v>
      </c>
      <c r="CQ27" s="115">
        <f ca="1">ROUND((Table18[[#This Row],[XP]]*Table18[[#This Row],[entity_spawned (AVG)]])*(Table18[[#This Row],[activating_chance]]/100),0)</f>
        <v>55</v>
      </c>
      <c r="CR27" t="s">
        <v>345</v>
      </c>
      <c r="CT27" t="s">
        <v>227</v>
      </c>
      <c r="CU27">
        <v>1</v>
      </c>
      <c r="CV27" s="76">
        <v>120</v>
      </c>
      <c r="CW27" s="76">
        <v>100</v>
      </c>
      <c r="CX27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7">
        <f ca="1">ROUND((Table1820[[#This Row],[XP]]*Table1820[[#This Row],[entity_spawned (AVG)]])*(Table1820[[#This Row],[activating_chance]]/100),0)</f>
        <v>55</v>
      </c>
      <c r="CZ27" t="s">
        <v>345</v>
      </c>
    </row>
    <row r="28" spans="2:120" x14ac:dyDescent="0.25">
      <c r="B28" s="74" t="s">
        <v>229</v>
      </c>
      <c r="C28">
        <v>1</v>
      </c>
      <c r="D28" s="76">
        <v>80</v>
      </c>
      <c r="E28" s="76">
        <v>100</v>
      </c>
      <c r="F28" s="76">
        <f ca="1">INDIRECT(ADDRESS(11+(MATCH(RIGHT(Table245[[#This Row],[spawner_sku]],LEN(Table245[[#This Row],[spawner_sku]])-FIND("/",Table245[[#This Row],[spawner_sku]])),Table1[Entity Prefab],0)),10,1,1,"Entities"))</f>
        <v>25</v>
      </c>
      <c r="G28" s="76">
        <f ca="1">ROUND((Table245[[#This Row],[XP]]*Table245[[#This Row],[entity_spawned (AVG)]])*(Table245[[#This Row],[activating_chance]]/100),0)</f>
        <v>25</v>
      </c>
      <c r="H28" s="73" t="s">
        <v>344</v>
      </c>
      <c r="J28" t="s">
        <v>228</v>
      </c>
      <c r="K28">
        <v>11</v>
      </c>
      <c r="L28" s="76">
        <v>280</v>
      </c>
      <c r="M28" s="76">
        <v>100</v>
      </c>
      <c r="N28">
        <f ca="1">INDIRECT(ADDRESS(11+(MATCH(RIGHT(Table3[[#This Row],[spawner_sku]],LEN(Table3[[#This Row],[spawner_sku]])-FIND("/",Table3[[#This Row],[spawner_sku]])),Table1[Entity Prefab],0)),10,1,1,"Entities"))</f>
        <v>25</v>
      </c>
      <c r="O28" s="76">
        <f ca="1">ROUND((Table3[[#This Row],[XP]]*Table3[[#This Row],[entity_spawned (AVG)]])*(Table3[[#This Row],[activating_chance]]/100),0)</f>
        <v>275</v>
      </c>
      <c r="P28" t="s">
        <v>344</v>
      </c>
      <c r="Q28" s="73"/>
      <c r="R28" t="s">
        <v>228</v>
      </c>
      <c r="S28">
        <v>3</v>
      </c>
      <c r="T28" s="76">
        <v>90</v>
      </c>
      <c r="U28" s="76">
        <v>100</v>
      </c>
      <c r="V28">
        <f ca="1">INDIRECT(ADDRESS(11+(MATCH(RIGHT(Table39[[#This Row],[spawner_sku]],LEN(Table39[[#This Row],[spawner_sku]])-FIND("/",Table39[[#This Row],[spawner_sku]])),Table1[Entity Prefab],0)),10,1,1,"Entities"))</f>
        <v>25</v>
      </c>
      <c r="W28" s="76">
        <f ca="1">ROUND((Table39[[#This Row],[XP]]*Table39[[#This Row],[entity_spawned (AVG)]])*(Table39[[#This Row],[activating_chance]]/100),0)</f>
        <v>75</v>
      </c>
      <c r="X28" t="s">
        <v>344</v>
      </c>
      <c r="Z28" t="s">
        <v>227</v>
      </c>
      <c r="AA28">
        <v>1</v>
      </c>
      <c r="AB28" s="76">
        <v>170</v>
      </c>
      <c r="AC28" s="76">
        <v>100</v>
      </c>
      <c r="AD28">
        <f ca="1">INDIRECT(ADDRESS(11+(MATCH(RIGHT(Table2[[#This Row],[spawner_sku]],LEN(Table2[[#This Row],[spawner_sku]])-FIND("/",Table2[[#This Row],[spawner_sku]])),Table1[Entity Prefab],0)),10,1,1,"Entities"))</f>
        <v>55</v>
      </c>
      <c r="AE28" s="76">
        <f ca="1">ROUND((Table2[[#This Row],[XP]]*Table2[[#This Row],[entity_spawned (AVG)]])*(Table2[[#This Row],[activating_chance]]/100),0)</f>
        <v>55</v>
      </c>
      <c r="AF28" s="73" t="s">
        <v>345</v>
      </c>
      <c r="AH28" t="s">
        <v>228</v>
      </c>
      <c r="AI28">
        <v>11</v>
      </c>
      <c r="AJ28" s="76">
        <v>120</v>
      </c>
      <c r="AK28" s="76">
        <v>100</v>
      </c>
      <c r="AL28">
        <f ca="1">INDIRECT(ADDRESS(11+(MATCH(RIGHT(Table6[[#This Row],[spawner_sku]],LEN(Table6[[#This Row],[spawner_sku]])-FIND("/",Table6[[#This Row],[spawner_sku]])),Table1[Entity Prefab],0)),10,1,1,"Entities"))</f>
        <v>25</v>
      </c>
      <c r="AM28" s="76">
        <f ca="1">ROUND((Table6[[#This Row],[XP]]*Table6[[#This Row],[entity_spawned (AVG)]])*(Table6[[#This Row],[activating_chance]]/100),0)</f>
        <v>275</v>
      </c>
      <c r="AN28" s="73" t="s">
        <v>344</v>
      </c>
      <c r="AP28" t="s">
        <v>227</v>
      </c>
      <c r="AQ28">
        <v>1</v>
      </c>
      <c r="AR28" s="76">
        <v>180</v>
      </c>
      <c r="AS28" s="76">
        <v>100</v>
      </c>
      <c r="AT28">
        <f ca="1">INDIRECT(ADDRESS(11+(MATCH(RIGHT(Table610[[#This Row],[spawner_sku]],LEN(Table610[[#This Row],[spawner_sku]])-FIND("/",Table610[[#This Row],[spawner_sku]])),Table1[Entity Prefab],0)),10,1,1,"Entities"))</f>
        <v>55</v>
      </c>
      <c r="AU28" s="76">
        <f ca="1">ROUND((Table610[[#This Row],[XP]]*Table610[[#This Row],[entity_spawned (AVG)]])*(Table610[[#This Row],[activating_chance]]/100),0)</f>
        <v>55</v>
      </c>
      <c r="AV28" s="73" t="s">
        <v>345</v>
      </c>
      <c r="AX28" t="s">
        <v>229</v>
      </c>
      <c r="AY28">
        <v>1</v>
      </c>
      <c r="AZ28" s="76">
        <v>100</v>
      </c>
      <c r="BA28" s="76">
        <v>100</v>
      </c>
      <c r="BB28">
        <f ca="1">INDIRECT(ADDRESS(11+(MATCH(RIGHT(Table61011[[#This Row],[spawner_sku]],LEN(Table61011[[#This Row],[spawner_sku]])-FIND("/",Table61011[[#This Row],[spawner_sku]])),Table1[Entity Prefab],0)),10,1,1,"Entities"))</f>
        <v>25</v>
      </c>
      <c r="BC28" s="76">
        <f ca="1">ROUND((Table61011[[#This Row],[XP]]*Table61011[[#This Row],[entity_spawned (AVG)]])*(Table61011[[#This Row],[activating_chance]]/100),0)</f>
        <v>25</v>
      </c>
      <c r="BD28" s="73" t="s">
        <v>344</v>
      </c>
      <c r="BF28" t="s">
        <v>229</v>
      </c>
      <c r="BG28">
        <v>2</v>
      </c>
      <c r="BH28" s="76">
        <v>180</v>
      </c>
      <c r="BI28">
        <v>100</v>
      </c>
      <c r="BJ28">
        <f ca="1">INDIRECT(ADDRESS(11+(MATCH(RIGHT(Table11[[#This Row],[spawner_sku]],LEN(Table11[[#This Row],[spawner_sku]])-FIND("/",Table11[[#This Row],[spawner_sku]])),Table1[Entity Prefab],0)),10,1,1,"Entities"))</f>
        <v>25</v>
      </c>
      <c r="BK28">
        <f ca="1">ROUND((Table11[[#This Row],[XP]]*Table11[[#This Row],[entity_spawned (AVG)]])*(Table11[[#This Row],[activating_chance]]/100),0)</f>
        <v>50</v>
      </c>
      <c r="BL28" s="73" t="s">
        <v>344</v>
      </c>
      <c r="BN28" t="s">
        <v>227</v>
      </c>
      <c r="BO28">
        <v>1</v>
      </c>
      <c r="BP28" s="76">
        <v>260</v>
      </c>
      <c r="BQ28" s="76">
        <v>100</v>
      </c>
      <c r="BR28">
        <f ca="1">INDIRECT(ADDRESS(11+(MATCH(RIGHT(Table12[[#This Row],[spawner_sku]],LEN(Table12[[#This Row],[spawner_sku]])-FIND("/",Table12[[#This Row],[spawner_sku]])),Table1[Entity Prefab],0)),10,1,1,"Entities"))</f>
        <v>55</v>
      </c>
      <c r="BS28">
        <f ca="1">ROUND((Table12[[#This Row],[XP]]*Table12[[#This Row],[entity_spawned (AVG)]])*(Table12[[#This Row],[activating_chance]]/100),0)</f>
        <v>55</v>
      </c>
      <c r="BT28" s="73" t="s">
        <v>345</v>
      </c>
      <c r="BV28" t="s">
        <v>228</v>
      </c>
      <c r="BW28">
        <v>12</v>
      </c>
      <c r="BX28" s="76">
        <v>280</v>
      </c>
      <c r="BY28" s="76">
        <v>100</v>
      </c>
      <c r="BZ28">
        <f ca="1">INDIRECT(ADDRESS(11+(MATCH(RIGHT(Table13[[#This Row],[spawner_sku]],LEN(Table13[[#This Row],[spawner_sku]])-FIND("/",Table13[[#This Row],[spawner_sku]])),Table1[Entity Prefab],0)),10,1,1,"Entities"))</f>
        <v>25</v>
      </c>
      <c r="CA28">
        <f ca="1">ROUND((Table13[[#This Row],[XP]]*Table13[[#This Row],[entity_spawned (AVG)]])*(Table13[[#This Row],[activating_chance]]/100),0)</f>
        <v>300</v>
      </c>
      <c r="CB28" s="73" t="s">
        <v>344</v>
      </c>
      <c r="CD28" t="s">
        <v>227</v>
      </c>
      <c r="CE28">
        <v>2</v>
      </c>
      <c r="CF28" s="76">
        <v>200</v>
      </c>
      <c r="CG28" s="76">
        <v>70</v>
      </c>
      <c r="CH28">
        <f ca="1">INDIRECT(ADDRESS(11+(MATCH(RIGHT(Table14[[#This Row],[spawner_sku]],LEN(Table14[[#This Row],[spawner_sku]])-FIND("/",Table14[[#This Row],[spawner_sku]])),Table1[Entity Prefab],0)),10,1,1,"Entities"))</f>
        <v>55</v>
      </c>
      <c r="CI28">
        <f ca="1">ROUND((Table14[[#This Row],[XP]]*Table14[[#This Row],[entity_spawned (AVG)]])*(Table14[[#This Row],[activating_chance]]/100),0)</f>
        <v>77</v>
      </c>
      <c r="CJ28" s="73" t="s">
        <v>345</v>
      </c>
      <c r="CL28" t="s">
        <v>227</v>
      </c>
      <c r="CM28">
        <v>2</v>
      </c>
      <c r="CN28" s="76">
        <v>130</v>
      </c>
      <c r="CO28" s="76">
        <v>100</v>
      </c>
      <c r="CP28" s="115">
        <f ca="1">INDIRECT(ADDRESS(11+(MATCH(RIGHT(Table18[[#This Row],[spawner_sku]],LEN(Table18[[#This Row],[spawner_sku]])-FIND("/",Table18[[#This Row],[spawner_sku]])),Table1[Entity Prefab],0)),10,1,1,"Entities"))</f>
        <v>55</v>
      </c>
      <c r="CQ28" s="115">
        <f ca="1">ROUND((Table18[[#This Row],[XP]]*Table18[[#This Row],[entity_spawned (AVG)]])*(Table18[[#This Row],[activating_chance]]/100),0)</f>
        <v>110</v>
      </c>
      <c r="CR28" t="s">
        <v>345</v>
      </c>
      <c r="CT28" t="s">
        <v>227</v>
      </c>
      <c r="CU28">
        <v>1</v>
      </c>
      <c r="CV28" s="76">
        <v>100</v>
      </c>
      <c r="CW28" s="76">
        <v>100</v>
      </c>
      <c r="CX28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8">
        <f ca="1">ROUND((Table1820[[#This Row],[XP]]*Table1820[[#This Row],[entity_spawned (AVG)]])*(Table1820[[#This Row],[activating_chance]]/100),0)</f>
        <v>55</v>
      </c>
      <c r="CZ28" t="s">
        <v>345</v>
      </c>
    </row>
    <row r="29" spans="2:120" x14ac:dyDescent="0.25">
      <c r="B29" s="74" t="s">
        <v>229</v>
      </c>
      <c r="C29">
        <v>3</v>
      </c>
      <c r="D29" s="76">
        <v>140</v>
      </c>
      <c r="E29" s="76">
        <v>100</v>
      </c>
      <c r="F29" s="76">
        <f ca="1">INDIRECT(ADDRESS(11+(MATCH(RIGHT(Table245[[#This Row],[spawner_sku]],LEN(Table245[[#This Row],[spawner_sku]])-FIND("/",Table245[[#This Row],[spawner_sku]])),Table1[Entity Prefab],0)),10,1,1,"Entities"))</f>
        <v>25</v>
      </c>
      <c r="G29" s="76">
        <f ca="1">ROUND((Table245[[#This Row],[XP]]*Table245[[#This Row],[entity_spawned (AVG)]])*(Table245[[#This Row],[activating_chance]]/100),0)</f>
        <v>75</v>
      </c>
      <c r="H29" s="73" t="s">
        <v>344</v>
      </c>
      <c r="J29" t="s">
        <v>228</v>
      </c>
      <c r="K29">
        <v>8</v>
      </c>
      <c r="L29" s="76">
        <v>240</v>
      </c>
      <c r="M29" s="76">
        <v>100</v>
      </c>
      <c r="N29">
        <f ca="1">INDIRECT(ADDRESS(11+(MATCH(RIGHT(Table3[[#This Row],[spawner_sku]],LEN(Table3[[#This Row],[spawner_sku]])-FIND("/",Table3[[#This Row],[spawner_sku]])),Table1[Entity Prefab],0)),10,1,1,"Entities"))</f>
        <v>25</v>
      </c>
      <c r="O29" s="76">
        <f ca="1">ROUND((Table3[[#This Row],[XP]]*Table3[[#This Row],[entity_spawned (AVG)]])*(Table3[[#This Row],[activating_chance]]/100),0)</f>
        <v>200</v>
      </c>
      <c r="P29" t="s">
        <v>344</v>
      </c>
      <c r="Q29" s="73"/>
      <c r="R29" t="s">
        <v>228</v>
      </c>
      <c r="S29">
        <v>6</v>
      </c>
      <c r="T29" s="76">
        <v>105</v>
      </c>
      <c r="U29" s="76">
        <v>100</v>
      </c>
      <c r="V29">
        <f ca="1">INDIRECT(ADDRESS(11+(MATCH(RIGHT(Table39[[#This Row],[spawner_sku]],LEN(Table39[[#This Row],[spawner_sku]])-FIND("/",Table39[[#This Row],[spawner_sku]])),Table1[Entity Prefab],0)),10,1,1,"Entities"))</f>
        <v>25</v>
      </c>
      <c r="W29" s="76">
        <f ca="1">ROUND((Table39[[#This Row],[XP]]*Table39[[#This Row],[entity_spawned (AVG)]])*(Table39[[#This Row],[activating_chance]]/100),0)</f>
        <v>150</v>
      </c>
      <c r="X29" t="s">
        <v>344</v>
      </c>
      <c r="Z29" t="s">
        <v>227</v>
      </c>
      <c r="AA29">
        <v>1</v>
      </c>
      <c r="AB29" s="76">
        <v>260</v>
      </c>
      <c r="AC29" s="76">
        <v>100</v>
      </c>
      <c r="AD29">
        <f ca="1">INDIRECT(ADDRESS(11+(MATCH(RIGHT(Table2[[#This Row],[spawner_sku]],LEN(Table2[[#This Row],[spawner_sku]])-FIND("/",Table2[[#This Row],[spawner_sku]])),Table1[Entity Prefab],0)),10,1,1,"Entities"))</f>
        <v>55</v>
      </c>
      <c r="AE29" s="76">
        <f ca="1">ROUND((Table2[[#This Row],[XP]]*Table2[[#This Row],[entity_spawned (AVG)]])*(Table2[[#This Row],[activating_chance]]/100),0)</f>
        <v>55</v>
      </c>
      <c r="AF29" s="73" t="s">
        <v>345</v>
      </c>
      <c r="AH29" t="s">
        <v>228</v>
      </c>
      <c r="AI29">
        <v>6</v>
      </c>
      <c r="AJ29" s="76">
        <v>150</v>
      </c>
      <c r="AK29" s="76">
        <v>100</v>
      </c>
      <c r="AL29">
        <f ca="1">INDIRECT(ADDRESS(11+(MATCH(RIGHT(Table6[[#This Row],[spawner_sku]],LEN(Table6[[#This Row],[spawner_sku]])-FIND("/",Table6[[#This Row],[spawner_sku]])),Table1[Entity Prefab],0)),10,1,1,"Entities"))</f>
        <v>25</v>
      </c>
      <c r="AM29" s="76">
        <f ca="1">ROUND((Table6[[#This Row],[XP]]*Table6[[#This Row],[entity_spawned (AVG)]])*(Table6[[#This Row],[activating_chance]]/100),0)</f>
        <v>150</v>
      </c>
      <c r="AN29" s="73" t="s">
        <v>344</v>
      </c>
      <c r="AP29" t="s">
        <v>227</v>
      </c>
      <c r="AQ29">
        <v>1</v>
      </c>
      <c r="AR29" s="76">
        <v>150</v>
      </c>
      <c r="AS29" s="76">
        <v>100</v>
      </c>
      <c r="AT29">
        <f ca="1">INDIRECT(ADDRESS(11+(MATCH(RIGHT(Table610[[#This Row],[spawner_sku]],LEN(Table610[[#This Row],[spawner_sku]])-FIND("/",Table610[[#This Row],[spawner_sku]])),Table1[Entity Prefab],0)),10,1,1,"Entities"))</f>
        <v>55</v>
      </c>
      <c r="AU29" s="76">
        <f ca="1">ROUND((Table610[[#This Row],[XP]]*Table610[[#This Row],[entity_spawned (AVG)]])*(Table610[[#This Row],[activating_chance]]/100),0)</f>
        <v>55</v>
      </c>
      <c r="AV29" s="73" t="s">
        <v>345</v>
      </c>
      <c r="AX29" t="s">
        <v>229</v>
      </c>
      <c r="AY29">
        <v>5</v>
      </c>
      <c r="AZ29" s="76">
        <v>220</v>
      </c>
      <c r="BA29" s="76">
        <v>100</v>
      </c>
      <c r="BB29">
        <f ca="1">INDIRECT(ADDRESS(11+(MATCH(RIGHT(Table61011[[#This Row],[spawner_sku]],LEN(Table61011[[#This Row],[spawner_sku]])-FIND("/",Table61011[[#This Row],[spawner_sku]])),Table1[Entity Prefab],0)),10,1,1,"Entities"))</f>
        <v>25</v>
      </c>
      <c r="BC29" s="76">
        <f ca="1">ROUND((Table61011[[#This Row],[XP]]*Table61011[[#This Row],[entity_spawned (AVG)]])*(Table61011[[#This Row],[activating_chance]]/100),0)</f>
        <v>125</v>
      </c>
      <c r="BD29" s="73" t="s">
        <v>344</v>
      </c>
      <c r="BF29" t="s">
        <v>229</v>
      </c>
      <c r="BG29">
        <v>3</v>
      </c>
      <c r="BH29" s="76">
        <v>180</v>
      </c>
      <c r="BI29">
        <v>100</v>
      </c>
      <c r="BJ29">
        <f ca="1">INDIRECT(ADDRESS(11+(MATCH(RIGHT(Table11[[#This Row],[spawner_sku]],LEN(Table11[[#This Row],[spawner_sku]])-FIND("/",Table11[[#This Row],[spawner_sku]])),Table1[Entity Prefab],0)),10,1,1,"Entities"))</f>
        <v>25</v>
      </c>
      <c r="BK29">
        <f ca="1">ROUND((Table11[[#This Row],[XP]]*Table11[[#This Row],[entity_spawned (AVG)]])*(Table11[[#This Row],[activating_chance]]/100),0)</f>
        <v>75</v>
      </c>
      <c r="BL29" s="73" t="s">
        <v>344</v>
      </c>
      <c r="BN29" t="s">
        <v>227</v>
      </c>
      <c r="BO29">
        <v>1</v>
      </c>
      <c r="BP29" s="76">
        <v>260</v>
      </c>
      <c r="BQ29" s="76">
        <v>100</v>
      </c>
      <c r="BR29">
        <f ca="1">INDIRECT(ADDRESS(11+(MATCH(RIGHT(Table12[[#This Row],[spawner_sku]],LEN(Table12[[#This Row],[spawner_sku]])-FIND("/",Table12[[#This Row],[spawner_sku]])),Table1[Entity Prefab],0)),10,1,1,"Entities"))</f>
        <v>55</v>
      </c>
      <c r="BS29">
        <f ca="1">ROUND((Table12[[#This Row],[XP]]*Table12[[#This Row],[entity_spawned (AVG)]])*(Table12[[#This Row],[activating_chance]]/100),0)</f>
        <v>55</v>
      </c>
      <c r="BT29" s="73" t="s">
        <v>345</v>
      </c>
      <c r="BV29" t="s">
        <v>228</v>
      </c>
      <c r="BW29">
        <v>9</v>
      </c>
      <c r="BX29" s="76">
        <v>280</v>
      </c>
      <c r="BY29" s="76">
        <v>80</v>
      </c>
      <c r="BZ29">
        <f ca="1">INDIRECT(ADDRESS(11+(MATCH(RIGHT(Table13[[#This Row],[spawner_sku]],LEN(Table13[[#This Row],[spawner_sku]])-FIND("/",Table13[[#This Row],[spawner_sku]])),Table1[Entity Prefab],0)),10,1,1,"Entities"))</f>
        <v>25</v>
      </c>
      <c r="CA29">
        <f ca="1">ROUND((Table13[[#This Row],[XP]]*Table13[[#This Row],[entity_spawned (AVG)]])*(Table13[[#This Row],[activating_chance]]/100),0)</f>
        <v>180</v>
      </c>
      <c r="CB29" s="73" t="s">
        <v>344</v>
      </c>
      <c r="CD29" t="s">
        <v>227</v>
      </c>
      <c r="CE29">
        <v>1</v>
      </c>
      <c r="CF29" s="76">
        <v>200</v>
      </c>
      <c r="CG29" s="76">
        <v>30</v>
      </c>
      <c r="CH29">
        <f ca="1">INDIRECT(ADDRESS(11+(MATCH(RIGHT(Table14[[#This Row],[spawner_sku]],LEN(Table14[[#This Row],[spawner_sku]])-FIND("/",Table14[[#This Row],[spawner_sku]])),Table1[Entity Prefab],0)),10,1,1,"Entities"))</f>
        <v>55</v>
      </c>
      <c r="CI29">
        <f ca="1">ROUND((Table14[[#This Row],[XP]]*Table14[[#This Row],[entity_spawned (AVG)]])*(Table14[[#This Row],[activating_chance]]/100),0)</f>
        <v>17</v>
      </c>
      <c r="CJ29" s="73" t="s">
        <v>345</v>
      </c>
      <c r="CL29" t="s">
        <v>227</v>
      </c>
      <c r="CM29">
        <v>2</v>
      </c>
      <c r="CN29" s="76">
        <v>120</v>
      </c>
      <c r="CO29" s="76">
        <v>100</v>
      </c>
      <c r="CP29" s="115">
        <f ca="1">INDIRECT(ADDRESS(11+(MATCH(RIGHT(Table18[[#This Row],[spawner_sku]],LEN(Table18[[#This Row],[spawner_sku]])-FIND("/",Table18[[#This Row],[spawner_sku]])),Table1[Entity Prefab],0)),10,1,1,"Entities"))</f>
        <v>55</v>
      </c>
      <c r="CQ29" s="115">
        <f ca="1">ROUND((Table18[[#This Row],[XP]]*Table18[[#This Row],[entity_spawned (AVG)]])*(Table18[[#This Row],[activating_chance]]/100),0)</f>
        <v>110</v>
      </c>
      <c r="CR29" t="s">
        <v>345</v>
      </c>
      <c r="CT29" t="s">
        <v>228</v>
      </c>
      <c r="CU29">
        <v>3</v>
      </c>
      <c r="CV29" s="76">
        <v>140</v>
      </c>
      <c r="CW29" s="76">
        <v>100</v>
      </c>
      <c r="CX2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9">
        <f ca="1">ROUND((Table1820[[#This Row],[XP]]*Table1820[[#This Row],[entity_spawned (AVG)]])*(Table1820[[#This Row],[activating_chance]]/100),0)</f>
        <v>75</v>
      </c>
      <c r="CZ29" t="s">
        <v>344</v>
      </c>
    </row>
    <row r="30" spans="2:120" x14ac:dyDescent="0.25">
      <c r="B30" s="74" t="s">
        <v>229</v>
      </c>
      <c r="C30">
        <v>2</v>
      </c>
      <c r="D30" s="76">
        <v>110</v>
      </c>
      <c r="E30" s="76">
        <v>100</v>
      </c>
      <c r="F30" s="76">
        <f ca="1">INDIRECT(ADDRESS(11+(MATCH(RIGHT(Table245[[#This Row],[spawner_sku]],LEN(Table245[[#This Row],[spawner_sku]])-FIND("/",Table245[[#This Row],[spawner_sku]])),Table1[Entity Prefab],0)),10,1,1,"Entities"))</f>
        <v>25</v>
      </c>
      <c r="G30" s="76">
        <f ca="1">ROUND((Table245[[#This Row],[XP]]*Table245[[#This Row],[entity_spawned (AVG)]])*(Table245[[#This Row],[activating_chance]]/100),0)</f>
        <v>50</v>
      </c>
      <c r="H30" s="73" t="s">
        <v>344</v>
      </c>
      <c r="J30" t="s">
        <v>228</v>
      </c>
      <c r="K30">
        <v>11</v>
      </c>
      <c r="L30" s="76">
        <v>300</v>
      </c>
      <c r="M30" s="76">
        <v>100</v>
      </c>
      <c r="N30">
        <f ca="1">INDIRECT(ADDRESS(11+(MATCH(RIGHT(Table3[[#This Row],[spawner_sku]],LEN(Table3[[#This Row],[spawner_sku]])-FIND("/",Table3[[#This Row],[spawner_sku]])),Table1[Entity Prefab],0)),10,1,1,"Entities"))</f>
        <v>25</v>
      </c>
      <c r="O30" s="76">
        <f ca="1">ROUND((Table3[[#This Row],[XP]]*Table3[[#This Row],[entity_spawned (AVG)]])*(Table3[[#This Row],[activating_chance]]/100),0)</f>
        <v>275</v>
      </c>
      <c r="P30" t="s">
        <v>344</v>
      </c>
      <c r="Q30" s="73"/>
      <c r="R30" t="s">
        <v>228</v>
      </c>
      <c r="S30">
        <v>2</v>
      </c>
      <c r="T30" s="76">
        <v>90</v>
      </c>
      <c r="U30" s="76">
        <v>100</v>
      </c>
      <c r="V30">
        <f ca="1">INDIRECT(ADDRESS(11+(MATCH(RIGHT(Table39[[#This Row],[spawner_sku]],LEN(Table39[[#This Row],[spawner_sku]])-FIND("/",Table39[[#This Row],[spawner_sku]])),Table1[Entity Prefab],0)),10,1,1,"Entities"))</f>
        <v>25</v>
      </c>
      <c r="W30" s="76">
        <f ca="1">ROUND((Table39[[#This Row],[XP]]*Table39[[#This Row],[entity_spawned (AVG)]])*(Table39[[#This Row],[activating_chance]]/100),0)</f>
        <v>50</v>
      </c>
      <c r="X30" t="s">
        <v>344</v>
      </c>
      <c r="Z30" t="s">
        <v>227</v>
      </c>
      <c r="AA30">
        <v>1</v>
      </c>
      <c r="AB30" s="76">
        <v>240</v>
      </c>
      <c r="AC30" s="76">
        <v>100</v>
      </c>
      <c r="AD30">
        <f ca="1">INDIRECT(ADDRESS(11+(MATCH(RIGHT(Table2[[#This Row],[spawner_sku]],LEN(Table2[[#This Row],[spawner_sku]])-FIND("/",Table2[[#This Row],[spawner_sku]])),Table1[Entity Prefab],0)),10,1,1,"Entities"))</f>
        <v>55</v>
      </c>
      <c r="AE30" s="76">
        <f ca="1">ROUND((Table2[[#This Row],[XP]]*Table2[[#This Row],[entity_spawned (AVG)]])*(Table2[[#This Row],[activating_chance]]/100),0)</f>
        <v>55</v>
      </c>
      <c r="AF30" s="73" t="s">
        <v>345</v>
      </c>
      <c r="AH30" t="s">
        <v>228</v>
      </c>
      <c r="AI30">
        <v>7</v>
      </c>
      <c r="AJ30" s="76">
        <v>160</v>
      </c>
      <c r="AK30" s="76">
        <v>100</v>
      </c>
      <c r="AL30">
        <f ca="1">INDIRECT(ADDRESS(11+(MATCH(RIGHT(Table6[[#This Row],[spawner_sku]],LEN(Table6[[#This Row],[spawner_sku]])-FIND("/",Table6[[#This Row],[spawner_sku]])),Table1[Entity Prefab],0)),10,1,1,"Entities"))</f>
        <v>25</v>
      </c>
      <c r="AM30" s="76">
        <f ca="1">ROUND((Table6[[#This Row],[XP]]*Table6[[#This Row],[entity_spawned (AVG)]])*(Table6[[#This Row],[activating_chance]]/100),0)</f>
        <v>175</v>
      </c>
      <c r="AN30" s="73" t="s">
        <v>344</v>
      </c>
      <c r="AP30" t="s">
        <v>227</v>
      </c>
      <c r="AQ30">
        <v>1</v>
      </c>
      <c r="AR30" s="76">
        <v>220</v>
      </c>
      <c r="AS30" s="76">
        <v>100</v>
      </c>
      <c r="AT30">
        <f ca="1">INDIRECT(ADDRESS(11+(MATCH(RIGHT(Table610[[#This Row],[spawner_sku]],LEN(Table610[[#This Row],[spawner_sku]])-FIND("/",Table610[[#This Row],[spawner_sku]])),Table1[Entity Prefab],0)),10,1,1,"Entities"))</f>
        <v>55</v>
      </c>
      <c r="AU30" s="76">
        <f ca="1">ROUND((Table610[[#This Row],[XP]]*Table610[[#This Row],[entity_spawned (AVG)]])*(Table610[[#This Row],[activating_chance]]/100),0)</f>
        <v>55</v>
      </c>
      <c r="AV30" s="73" t="s">
        <v>345</v>
      </c>
      <c r="AX30" t="s">
        <v>229</v>
      </c>
      <c r="AY30">
        <v>3</v>
      </c>
      <c r="AZ30" s="76">
        <v>200</v>
      </c>
      <c r="BA30" s="76">
        <v>100</v>
      </c>
      <c r="BB30">
        <f ca="1">INDIRECT(ADDRESS(11+(MATCH(RIGHT(Table61011[[#This Row],[spawner_sku]],LEN(Table61011[[#This Row],[spawner_sku]])-FIND("/",Table61011[[#This Row],[spawner_sku]])),Table1[Entity Prefab],0)),10,1,1,"Entities"))</f>
        <v>25</v>
      </c>
      <c r="BC30" s="76">
        <f ca="1">ROUND((Table61011[[#This Row],[XP]]*Table61011[[#This Row],[entity_spawned (AVG)]])*(Table61011[[#This Row],[activating_chance]]/100),0)</f>
        <v>75</v>
      </c>
      <c r="BD30" s="73" t="s">
        <v>344</v>
      </c>
      <c r="BF30" t="s">
        <v>229</v>
      </c>
      <c r="BG30">
        <v>3</v>
      </c>
      <c r="BH30" s="76">
        <v>180</v>
      </c>
      <c r="BI30">
        <v>80</v>
      </c>
      <c r="BJ30">
        <f ca="1">INDIRECT(ADDRESS(11+(MATCH(RIGHT(Table11[[#This Row],[spawner_sku]],LEN(Table11[[#This Row],[spawner_sku]])-FIND("/",Table11[[#This Row],[spawner_sku]])),Table1[Entity Prefab],0)),10,1,1,"Entities"))</f>
        <v>25</v>
      </c>
      <c r="BK30">
        <f ca="1">ROUND((Table11[[#This Row],[XP]]*Table11[[#This Row],[entity_spawned (AVG)]])*(Table11[[#This Row],[activating_chance]]/100),0)</f>
        <v>60</v>
      </c>
      <c r="BL30" s="73" t="s">
        <v>344</v>
      </c>
      <c r="BN30" t="s">
        <v>228</v>
      </c>
      <c r="BO30">
        <v>7</v>
      </c>
      <c r="BP30" s="76">
        <v>280</v>
      </c>
      <c r="BQ30" s="76">
        <v>80</v>
      </c>
      <c r="BR30">
        <f ca="1">INDIRECT(ADDRESS(11+(MATCH(RIGHT(Table12[[#This Row],[spawner_sku]],LEN(Table12[[#This Row],[spawner_sku]])-FIND("/",Table12[[#This Row],[spawner_sku]])),Table1[Entity Prefab],0)),10,1,1,"Entities"))</f>
        <v>25</v>
      </c>
      <c r="BS30">
        <f ca="1">ROUND((Table12[[#This Row],[XP]]*Table12[[#This Row],[entity_spawned (AVG)]])*(Table12[[#This Row],[activating_chance]]/100),0)</f>
        <v>140</v>
      </c>
      <c r="BT30" s="73" t="s">
        <v>344</v>
      </c>
      <c r="BV30" t="s">
        <v>228</v>
      </c>
      <c r="BW30">
        <v>9</v>
      </c>
      <c r="BX30" s="76">
        <v>280</v>
      </c>
      <c r="BY30" s="76">
        <v>80</v>
      </c>
      <c r="BZ30">
        <f ca="1">INDIRECT(ADDRESS(11+(MATCH(RIGHT(Table13[[#This Row],[spawner_sku]],LEN(Table13[[#This Row],[spawner_sku]])-FIND("/",Table13[[#This Row],[spawner_sku]])),Table1[Entity Prefab],0)),10,1,1,"Entities"))</f>
        <v>25</v>
      </c>
      <c r="CA30">
        <f ca="1">ROUND((Table13[[#This Row],[XP]]*Table13[[#This Row],[entity_spawned (AVG)]])*(Table13[[#This Row],[activating_chance]]/100),0)</f>
        <v>180</v>
      </c>
      <c r="CB30" s="73" t="s">
        <v>344</v>
      </c>
      <c r="CD30" t="s">
        <v>227</v>
      </c>
      <c r="CE30">
        <v>5</v>
      </c>
      <c r="CF30" s="76">
        <v>200</v>
      </c>
      <c r="CG30" s="76">
        <v>70</v>
      </c>
      <c r="CH30">
        <f ca="1">INDIRECT(ADDRESS(11+(MATCH(RIGHT(Table14[[#This Row],[spawner_sku]],LEN(Table14[[#This Row],[spawner_sku]])-FIND("/",Table14[[#This Row],[spawner_sku]])),Table1[Entity Prefab],0)),10,1,1,"Entities"))</f>
        <v>55</v>
      </c>
      <c r="CI30">
        <f ca="1">ROUND((Table14[[#This Row],[XP]]*Table14[[#This Row],[entity_spawned (AVG)]])*(Table14[[#This Row],[activating_chance]]/100),0)</f>
        <v>193</v>
      </c>
      <c r="CJ30" s="73" t="s">
        <v>345</v>
      </c>
      <c r="CL30" t="s">
        <v>227</v>
      </c>
      <c r="CM30">
        <v>2</v>
      </c>
      <c r="CN30" s="76">
        <v>140</v>
      </c>
      <c r="CO30" s="76">
        <v>100</v>
      </c>
      <c r="CP30" s="115">
        <f ca="1">INDIRECT(ADDRESS(11+(MATCH(RIGHT(Table18[[#This Row],[spawner_sku]],LEN(Table18[[#This Row],[spawner_sku]])-FIND("/",Table18[[#This Row],[spawner_sku]])),Table1[Entity Prefab],0)),10,1,1,"Entities"))</f>
        <v>55</v>
      </c>
      <c r="CQ30" s="115">
        <f ca="1">ROUND((Table18[[#This Row],[XP]]*Table18[[#This Row],[entity_spawned (AVG)]])*(Table18[[#This Row],[activating_chance]]/100),0)</f>
        <v>110</v>
      </c>
      <c r="CR30" t="s">
        <v>345</v>
      </c>
      <c r="CT30" t="s">
        <v>228</v>
      </c>
      <c r="CU30">
        <v>3</v>
      </c>
      <c r="CV30" s="76">
        <v>140</v>
      </c>
      <c r="CW30" s="76">
        <v>100</v>
      </c>
      <c r="CX3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0">
        <f ca="1">ROUND((Table1820[[#This Row],[XP]]*Table1820[[#This Row],[entity_spawned (AVG)]])*(Table1820[[#This Row],[activating_chance]]/100),0)</f>
        <v>75</v>
      </c>
      <c r="CZ30" t="s">
        <v>344</v>
      </c>
    </row>
    <row r="31" spans="2:120" x14ac:dyDescent="0.25">
      <c r="B31" s="74" t="s">
        <v>229</v>
      </c>
      <c r="C31">
        <v>1</v>
      </c>
      <c r="D31" s="76">
        <v>80</v>
      </c>
      <c r="E31" s="76">
        <v>100</v>
      </c>
      <c r="F31" s="76">
        <f ca="1">INDIRECT(ADDRESS(11+(MATCH(RIGHT(Table245[[#This Row],[spawner_sku]],LEN(Table245[[#This Row],[spawner_sku]])-FIND("/",Table245[[#This Row],[spawner_sku]])),Table1[Entity Prefab],0)),10,1,1,"Entities"))</f>
        <v>25</v>
      </c>
      <c r="G31" s="76">
        <f ca="1">ROUND((Table245[[#This Row],[XP]]*Table245[[#This Row],[entity_spawned (AVG)]])*(Table245[[#This Row],[activating_chance]]/100),0)</f>
        <v>25</v>
      </c>
      <c r="H31" s="73" t="s">
        <v>344</v>
      </c>
      <c r="J31" t="s">
        <v>228</v>
      </c>
      <c r="K31">
        <v>11</v>
      </c>
      <c r="L31" s="76">
        <v>300</v>
      </c>
      <c r="M31" s="76">
        <v>100</v>
      </c>
      <c r="N31">
        <f ca="1">INDIRECT(ADDRESS(11+(MATCH(RIGHT(Table3[[#This Row],[spawner_sku]],LEN(Table3[[#This Row],[spawner_sku]])-FIND("/",Table3[[#This Row],[spawner_sku]])),Table1[Entity Prefab],0)),10,1,1,"Entities"))</f>
        <v>25</v>
      </c>
      <c r="O31" s="76">
        <f ca="1">ROUND((Table3[[#This Row],[XP]]*Table3[[#This Row],[entity_spawned (AVG)]])*(Table3[[#This Row],[activating_chance]]/100),0)</f>
        <v>275</v>
      </c>
      <c r="P31" t="s">
        <v>344</v>
      </c>
      <c r="Q31" s="73"/>
      <c r="R31" t="s">
        <v>228</v>
      </c>
      <c r="S31">
        <v>6</v>
      </c>
      <c r="T31" s="76">
        <v>90</v>
      </c>
      <c r="U31" s="76">
        <v>100</v>
      </c>
      <c r="V31">
        <f ca="1">INDIRECT(ADDRESS(11+(MATCH(RIGHT(Table39[[#This Row],[spawner_sku]],LEN(Table39[[#This Row],[spawner_sku]])-FIND("/",Table39[[#This Row],[spawner_sku]])),Table1[Entity Prefab],0)),10,1,1,"Entities"))</f>
        <v>25</v>
      </c>
      <c r="W31" s="76">
        <f ca="1">ROUND((Table39[[#This Row],[XP]]*Table39[[#This Row],[entity_spawned (AVG)]])*(Table39[[#This Row],[activating_chance]]/100),0)</f>
        <v>150</v>
      </c>
      <c r="X31" t="s">
        <v>344</v>
      </c>
      <c r="Z31" t="s">
        <v>229</v>
      </c>
      <c r="AA31">
        <v>2</v>
      </c>
      <c r="AB31" s="76">
        <v>110</v>
      </c>
      <c r="AC31" s="76">
        <v>100</v>
      </c>
      <c r="AD31">
        <f ca="1">INDIRECT(ADDRESS(11+(MATCH(RIGHT(Table2[[#This Row],[spawner_sku]],LEN(Table2[[#This Row],[spawner_sku]])-FIND("/",Table2[[#This Row],[spawner_sku]])),Table1[Entity Prefab],0)),10,1,1,"Entities"))</f>
        <v>25</v>
      </c>
      <c r="AE31" s="76">
        <f ca="1">ROUND((Table2[[#This Row],[XP]]*Table2[[#This Row],[entity_spawned (AVG)]])*(Table2[[#This Row],[activating_chance]]/100),0)</f>
        <v>50</v>
      </c>
      <c r="AF31" s="73" t="s">
        <v>344</v>
      </c>
      <c r="AH31" t="s">
        <v>228</v>
      </c>
      <c r="AI31">
        <v>7</v>
      </c>
      <c r="AJ31" s="76">
        <v>150</v>
      </c>
      <c r="AK31" s="76">
        <v>100</v>
      </c>
      <c r="AL31">
        <f ca="1">INDIRECT(ADDRESS(11+(MATCH(RIGHT(Table6[[#This Row],[spawner_sku]],LEN(Table6[[#This Row],[spawner_sku]])-FIND("/",Table6[[#This Row],[spawner_sku]])),Table1[Entity Prefab],0)),10,1,1,"Entities"))</f>
        <v>25</v>
      </c>
      <c r="AM31" s="76">
        <f ca="1">ROUND((Table6[[#This Row],[XP]]*Table6[[#This Row],[entity_spawned (AVG)]])*(Table6[[#This Row],[activating_chance]]/100),0)</f>
        <v>175</v>
      </c>
      <c r="AN31" s="73" t="s">
        <v>344</v>
      </c>
      <c r="AP31" t="s">
        <v>227</v>
      </c>
      <c r="AQ31">
        <v>1</v>
      </c>
      <c r="AR31" s="76">
        <v>180</v>
      </c>
      <c r="AS31" s="76">
        <v>100</v>
      </c>
      <c r="AT31">
        <f ca="1">INDIRECT(ADDRESS(11+(MATCH(RIGHT(Table610[[#This Row],[spawner_sku]],LEN(Table610[[#This Row],[spawner_sku]])-FIND("/",Table610[[#This Row],[spawner_sku]])),Table1[Entity Prefab],0)),10,1,1,"Entities"))</f>
        <v>55</v>
      </c>
      <c r="AU31" s="76">
        <f ca="1">ROUND((Table610[[#This Row],[XP]]*Table610[[#This Row],[entity_spawned (AVG)]])*(Table610[[#This Row],[activating_chance]]/100),0)</f>
        <v>55</v>
      </c>
      <c r="AV31" s="73" t="s">
        <v>345</v>
      </c>
      <c r="AX31" t="s">
        <v>229</v>
      </c>
      <c r="AY31">
        <v>2</v>
      </c>
      <c r="AZ31" s="76">
        <v>130</v>
      </c>
      <c r="BA31" s="76">
        <v>100</v>
      </c>
      <c r="BB31">
        <f ca="1">INDIRECT(ADDRESS(11+(MATCH(RIGHT(Table61011[[#This Row],[spawner_sku]],LEN(Table61011[[#This Row],[spawner_sku]])-FIND("/",Table61011[[#This Row],[spawner_sku]])),Table1[Entity Prefab],0)),10,1,1,"Entities"))</f>
        <v>25</v>
      </c>
      <c r="BC31" s="76">
        <f ca="1">ROUND((Table61011[[#This Row],[XP]]*Table61011[[#This Row],[entity_spawned (AVG)]])*(Table61011[[#This Row],[activating_chance]]/100),0)</f>
        <v>50</v>
      </c>
      <c r="BD31" s="73" t="s">
        <v>344</v>
      </c>
      <c r="BF31" t="s">
        <v>229</v>
      </c>
      <c r="BG31">
        <v>8</v>
      </c>
      <c r="BH31" s="76">
        <v>180</v>
      </c>
      <c r="BI31">
        <v>100</v>
      </c>
      <c r="BJ31">
        <f ca="1">INDIRECT(ADDRESS(11+(MATCH(RIGHT(Table11[[#This Row],[spawner_sku]],LEN(Table11[[#This Row],[spawner_sku]])-FIND("/",Table11[[#This Row],[spawner_sku]])),Table1[Entity Prefab],0)),10,1,1,"Entities"))</f>
        <v>25</v>
      </c>
      <c r="BK31">
        <f ca="1">ROUND((Table11[[#This Row],[XP]]*Table11[[#This Row],[entity_spawned (AVG)]])*(Table11[[#This Row],[activating_chance]]/100),0)</f>
        <v>200</v>
      </c>
      <c r="BL31" s="73" t="s">
        <v>344</v>
      </c>
      <c r="BN31" t="s">
        <v>228</v>
      </c>
      <c r="BO31">
        <v>9</v>
      </c>
      <c r="BP31" s="76">
        <v>280</v>
      </c>
      <c r="BQ31" s="76">
        <v>100</v>
      </c>
      <c r="BR31">
        <f ca="1">INDIRECT(ADDRESS(11+(MATCH(RIGHT(Table12[[#This Row],[spawner_sku]],LEN(Table12[[#This Row],[spawner_sku]])-FIND("/",Table12[[#This Row],[spawner_sku]])),Table1[Entity Prefab],0)),10,1,1,"Entities"))</f>
        <v>25</v>
      </c>
      <c r="BS31">
        <f ca="1">ROUND((Table12[[#This Row],[XP]]*Table12[[#This Row],[entity_spawned (AVG)]])*(Table12[[#This Row],[activating_chance]]/100),0)</f>
        <v>225</v>
      </c>
      <c r="BT31" s="73" t="s">
        <v>344</v>
      </c>
      <c r="BV31" t="s">
        <v>228</v>
      </c>
      <c r="BW31">
        <v>10</v>
      </c>
      <c r="BX31" s="76">
        <v>280</v>
      </c>
      <c r="BY31" s="76">
        <v>80</v>
      </c>
      <c r="BZ31">
        <f ca="1">INDIRECT(ADDRESS(11+(MATCH(RIGHT(Table13[[#This Row],[spawner_sku]],LEN(Table13[[#This Row],[spawner_sku]])-FIND("/",Table13[[#This Row],[spawner_sku]])),Table1[Entity Prefab],0)),10,1,1,"Entities"))</f>
        <v>25</v>
      </c>
      <c r="CA31">
        <f ca="1">ROUND((Table13[[#This Row],[XP]]*Table13[[#This Row],[entity_spawned (AVG)]])*(Table13[[#This Row],[activating_chance]]/100),0)</f>
        <v>200</v>
      </c>
      <c r="CB31" s="73" t="s">
        <v>344</v>
      </c>
      <c r="CD31" t="s">
        <v>227</v>
      </c>
      <c r="CE31">
        <v>3</v>
      </c>
      <c r="CF31" s="76">
        <v>120</v>
      </c>
      <c r="CG31" s="76">
        <v>100</v>
      </c>
      <c r="CH31">
        <f ca="1">INDIRECT(ADDRESS(11+(MATCH(RIGHT(Table14[[#This Row],[spawner_sku]],LEN(Table14[[#This Row],[spawner_sku]])-FIND("/",Table14[[#This Row],[spawner_sku]])),Table1[Entity Prefab],0)),10,1,1,"Entities"))</f>
        <v>55</v>
      </c>
      <c r="CI31">
        <f ca="1">ROUND((Table14[[#This Row],[XP]]*Table14[[#This Row],[entity_spawned (AVG)]])*(Table14[[#This Row],[activating_chance]]/100),0)</f>
        <v>165</v>
      </c>
      <c r="CJ31" s="73" t="s">
        <v>345</v>
      </c>
      <c r="CL31" t="s">
        <v>227</v>
      </c>
      <c r="CM31">
        <v>1</v>
      </c>
      <c r="CN31" s="76">
        <v>120</v>
      </c>
      <c r="CO31" s="76">
        <v>100</v>
      </c>
      <c r="CP31" s="115">
        <f ca="1">INDIRECT(ADDRESS(11+(MATCH(RIGHT(Table18[[#This Row],[spawner_sku]],LEN(Table18[[#This Row],[spawner_sku]])-FIND("/",Table18[[#This Row],[spawner_sku]])),Table1[Entity Prefab],0)),10,1,1,"Entities"))</f>
        <v>55</v>
      </c>
      <c r="CQ31" s="115">
        <f ca="1">ROUND((Table18[[#This Row],[XP]]*Table18[[#This Row],[entity_spawned (AVG)]])*(Table18[[#This Row],[activating_chance]]/100),0)</f>
        <v>55</v>
      </c>
      <c r="CR31" t="s">
        <v>345</v>
      </c>
      <c r="CT31" t="s">
        <v>228</v>
      </c>
      <c r="CU31">
        <v>3</v>
      </c>
      <c r="CV31" s="76">
        <v>140</v>
      </c>
      <c r="CW31" s="76">
        <v>100</v>
      </c>
      <c r="CX3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1">
        <f ca="1">ROUND((Table1820[[#This Row],[XP]]*Table1820[[#This Row],[entity_spawned (AVG)]])*(Table1820[[#This Row],[activating_chance]]/100),0)</f>
        <v>75</v>
      </c>
      <c r="CZ31" t="s">
        <v>344</v>
      </c>
    </row>
    <row r="32" spans="2:120" x14ac:dyDescent="0.25">
      <c r="B32" s="74" t="s">
        <v>229</v>
      </c>
      <c r="C32">
        <v>5</v>
      </c>
      <c r="D32" s="76">
        <v>150</v>
      </c>
      <c r="E32" s="76">
        <v>100</v>
      </c>
      <c r="F32" s="76">
        <f ca="1">INDIRECT(ADDRESS(11+(MATCH(RIGHT(Table245[[#This Row],[spawner_sku]],LEN(Table245[[#This Row],[spawner_sku]])-FIND("/",Table245[[#This Row],[spawner_sku]])),Table1[Entity Prefab],0)),10,1,1,"Entities"))</f>
        <v>25</v>
      </c>
      <c r="G32" s="76">
        <f ca="1">ROUND((Table245[[#This Row],[XP]]*Table245[[#This Row],[entity_spawned (AVG)]])*(Table245[[#This Row],[activating_chance]]/100),0)</f>
        <v>125</v>
      </c>
      <c r="H32" s="73" t="s">
        <v>344</v>
      </c>
      <c r="J32" t="s">
        <v>229</v>
      </c>
      <c r="K32">
        <v>1</v>
      </c>
      <c r="L32" s="76">
        <v>200</v>
      </c>
      <c r="M32" s="76">
        <v>40</v>
      </c>
      <c r="N32">
        <f ca="1">INDIRECT(ADDRESS(11+(MATCH(RIGHT(Table3[[#This Row],[spawner_sku]],LEN(Table3[[#This Row],[spawner_sku]])-FIND("/",Table3[[#This Row],[spawner_sku]])),Table1[Entity Prefab],0)),10,1,1,"Entities"))</f>
        <v>25</v>
      </c>
      <c r="O32" s="76">
        <f ca="1">ROUND((Table3[[#This Row],[XP]]*Table3[[#This Row],[entity_spawned (AVG)]])*(Table3[[#This Row],[activating_chance]]/100),0)</f>
        <v>10</v>
      </c>
      <c r="P32" t="s">
        <v>344</v>
      </c>
      <c r="Q32" s="73"/>
      <c r="R32" t="s">
        <v>453</v>
      </c>
      <c r="S32">
        <v>4</v>
      </c>
      <c r="T32" s="76">
        <v>5000</v>
      </c>
      <c r="U32" s="76">
        <v>100</v>
      </c>
      <c r="V32">
        <f ca="1">INDIRECT(ADDRESS(11+(MATCH(RIGHT(Table39[[#This Row],[spawner_sku]],LEN(Table39[[#This Row],[spawner_sku]])-FIND("/",Table39[[#This Row],[spawner_sku]])),Table1[Entity Prefab],0)),10,1,1,"Entities"))</f>
        <v>25</v>
      </c>
      <c r="W32" s="76">
        <f ca="1">ROUND((Table39[[#This Row],[XP]]*Table39[[#This Row],[entity_spawned (AVG)]])*(Table39[[#This Row],[activating_chance]]/100),0)</f>
        <v>100</v>
      </c>
      <c r="X32" t="s">
        <v>344</v>
      </c>
      <c r="Z32" t="s">
        <v>229</v>
      </c>
      <c r="AA32">
        <v>7</v>
      </c>
      <c r="AB32" s="76">
        <v>150</v>
      </c>
      <c r="AC32" s="76">
        <v>100</v>
      </c>
      <c r="AD32">
        <f ca="1">INDIRECT(ADDRESS(11+(MATCH(RIGHT(Table2[[#This Row],[spawner_sku]],LEN(Table2[[#This Row],[spawner_sku]])-FIND("/",Table2[[#This Row],[spawner_sku]])),Table1[Entity Prefab],0)),10,1,1,"Entities"))</f>
        <v>25</v>
      </c>
      <c r="AE32" s="76">
        <f ca="1">ROUND((Table2[[#This Row],[XP]]*Table2[[#This Row],[entity_spawned (AVG)]])*(Table2[[#This Row],[activating_chance]]/100),0)</f>
        <v>175</v>
      </c>
      <c r="AF32" s="73" t="s">
        <v>344</v>
      </c>
      <c r="AH32" t="s">
        <v>229</v>
      </c>
      <c r="AI32">
        <v>1</v>
      </c>
      <c r="AJ32" s="76">
        <v>90</v>
      </c>
      <c r="AK32" s="76">
        <v>100</v>
      </c>
      <c r="AL32">
        <f ca="1">INDIRECT(ADDRESS(11+(MATCH(RIGHT(Table6[[#This Row],[spawner_sku]],LEN(Table6[[#This Row],[spawner_sku]])-FIND("/",Table6[[#This Row],[spawner_sku]])),Table1[Entity Prefab],0)),10,1,1,"Entities"))</f>
        <v>25</v>
      </c>
      <c r="AM32" s="76">
        <f ca="1">ROUND((Table6[[#This Row],[XP]]*Table6[[#This Row],[entity_spawned (AVG)]])*(Table6[[#This Row],[activating_chance]]/100),0)</f>
        <v>25</v>
      </c>
      <c r="AN32" s="73" t="s">
        <v>344</v>
      </c>
      <c r="AP32" t="s">
        <v>227</v>
      </c>
      <c r="AQ32">
        <v>2</v>
      </c>
      <c r="AR32" s="76">
        <v>150</v>
      </c>
      <c r="AS32" s="76">
        <v>100</v>
      </c>
      <c r="AT32">
        <f ca="1">INDIRECT(ADDRESS(11+(MATCH(RIGHT(Table610[[#This Row],[spawner_sku]],LEN(Table610[[#This Row],[spawner_sku]])-FIND("/",Table610[[#This Row],[spawner_sku]])),Table1[Entity Prefab],0)),10,1,1,"Entities"))</f>
        <v>55</v>
      </c>
      <c r="AU32" s="76">
        <f ca="1">ROUND((Table610[[#This Row],[XP]]*Table610[[#This Row],[entity_spawned (AVG)]])*(Table610[[#This Row],[activating_chance]]/100),0)</f>
        <v>110</v>
      </c>
      <c r="AV32" s="73" t="s">
        <v>345</v>
      </c>
      <c r="AX32" t="s">
        <v>229</v>
      </c>
      <c r="AY32">
        <v>1</v>
      </c>
      <c r="AZ32" s="76">
        <v>130</v>
      </c>
      <c r="BA32" s="76">
        <v>80</v>
      </c>
      <c r="BB32">
        <f ca="1">INDIRECT(ADDRESS(11+(MATCH(RIGHT(Table61011[[#This Row],[spawner_sku]],LEN(Table61011[[#This Row],[spawner_sku]])-FIND("/",Table61011[[#This Row],[spawner_sku]])),Table1[Entity Prefab],0)),10,1,1,"Entities"))</f>
        <v>25</v>
      </c>
      <c r="BC32" s="76">
        <f ca="1">ROUND((Table61011[[#This Row],[XP]]*Table61011[[#This Row],[entity_spawned (AVG)]])*(Table61011[[#This Row],[activating_chance]]/100),0)</f>
        <v>20</v>
      </c>
      <c r="BD32" s="73" t="s">
        <v>344</v>
      </c>
      <c r="BF32" t="s">
        <v>229</v>
      </c>
      <c r="BG32">
        <v>2</v>
      </c>
      <c r="BH32" s="76">
        <v>180</v>
      </c>
      <c r="BI32">
        <v>100</v>
      </c>
      <c r="BJ32">
        <f ca="1">INDIRECT(ADDRESS(11+(MATCH(RIGHT(Table11[[#This Row],[spawner_sku]],LEN(Table11[[#This Row],[spawner_sku]])-FIND("/",Table11[[#This Row],[spawner_sku]])),Table1[Entity Prefab],0)),10,1,1,"Entities"))</f>
        <v>25</v>
      </c>
      <c r="BK32">
        <f ca="1">ROUND((Table11[[#This Row],[XP]]*Table11[[#This Row],[entity_spawned (AVG)]])*(Table11[[#This Row],[activating_chance]]/100),0)</f>
        <v>50</v>
      </c>
      <c r="BL32" s="73" t="s">
        <v>344</v>
      </c>
      <c r="BN32" t="s">
        <v>228</v>
      </c>
      <c r="BO32">
        <v>12</v>
      </c>
      <c r="BP32" s="76">
        <v>280</v>
      </c>
      <c r="BQ32" s="76">
        <v>100</v>
      </c>
      <c r="BR32">
        <f ca="1">INDIRECT(ADDRESS(11+(MATCH(RIGHT(Table12[[#This Row],[spawner_sku]],LEN(Table12[[#This Row],[spawner_sku]])-FIND("/",Table12[[#This Row],[spawner_sku]])),Table1[Entity Prefab],0)),10,1,1,"Entities"))</f>
        <v>25</v>
      </c>
      <c r="BS32">
        <f ca="1">ROUND((Table12[[#This Row],[XP]]*Table12[[#This Row],[entity_spawned (AVG)]])*(Table12[[#This Row],[activating_chance]]/100),0)</f>
        <v>300</v>
      </c>
      <c r="BT32" s="73" t="s">
        <v>344</v>
      </c>
      <c r="BV32" t="s">
        <v>228</v>
      </c>
      <c r="BW32">
        <v>5</v>
      </c>
      <c r="BX32" s="76">
        <v>280</v>
      </c>
      <c r="BY32" s="76">
        <v>100</v>
      </c>
      <c r="BZ32">
        <f ca="1">INDIRECT(ADDRESS(11+(MATCH(RIGHT(Table13[[#This Row],[spawner_sku]],LEN(Table13[[#This Row],[spawner_sku]])-FIND("/",Table13[[#This Row],[spawner_sku]])),Table1[Entity Prefab],0)),10,1,1,"Entities"))</f>
        <v>25</v>
      </c>
      <c r="CA32">
        <f ca="1">ROUND((Table13[[#This Row],[XP]]*Table13[[#This Row],[entity_spawned (AVG)]])*(Table13[[#This Row],[activating_chance]]/100),0)</f>
        <v>125</v>
      </c>
      <c r="CB32" s="73" t="s">
        <v>344</v>
      </c>
      <c r="CD32" t="s">
        <v>227</v>
      </c>
      <c r="CE32">
        <v>1</v>
      </c>
      <c r="CF32" s="76">
        <v>150</v>
      </c>
      <c r="CG32" s="76">
        <v>80</v>
      </c>
      <c r="CH32">
        <f ca="1">INDIRECT(ADDRESS(11+(MATCH(RIGHT(Table14[[#This Row],[spawner_sku]],LEN(Table14[[#This Row],[spawner_sku]])-FIND("/",Table14[[#This Row],[spawner_sku]])),Table1[Entity Prefab],0)),10,1,1,"Entities"))</f>
        <v>55</v>
      </c>
      <c r="CI32">
        <f ca="1">ROUND((Table14[[#This Row],[XP]]*Table14[[#This Row],[entity_spawned (AVG)]])*(Table14[[#This Row],[activating_chance]]/100),0)</f>
        <v>44</v>
      </c>
      <c r="CJ32" s="73" t="s">
        <v>345</v>
      </c>
      <c r="CL32" t="s">
        <v>227</v>
      </c>
      <c r="CM32">
        <v>2</v>
      </c>
      <c r="CN32" s="76">
        <v>130</v>
      </c>
      <c r="CO32" s="76">
        <v>100</v>
      </c>
      <c r="CP32" s="115">
        <f ca="1">INDIRECT(ADDRESS(11+(MATCH(RIGHT(Table18[[#This Row],[spawner_sku]],LEN(Table18[[#This Row],[spawner_sku]])-FIND("/",Table18[[#This Row],[spawner_sku]])),Table1[Entity Prefab],0)),10,1,1,"Entities"))</f>
        <v>55</v>
      </c>
      <c r="CQ32" s="115">
        <f ca="1">ROUND((Table18[[#This Row],[XP]]*Table18[[#This Row],[entity_spawned (AVG)]])*(Table18[[#This Row],[activating_chance]]/100),0)</f>
        <v>110</v>
      </c>
      <c r="CR32" t="s">
        <v>345</v>
      </c>
      <c r="CT32" t="s">
        <v>228</v>
      </c>
      <c r="CU32">
        <v>2</v>
      </c>
      <c r="CV32" s="76">
        <v>140</v>
      </c>
      <c r="CW32" s="76">
        <v>30</v>
      </c>
      <c r="CX3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2">
        <f ca="1">ROUND((Table1820[[#This Row],[XP]]*Table1820[[#This Row],[entity_spawned (AVG)]])*(Table1820[[#This Row],[activating_chance]]/100),0)</f>
        <v>15</v>
      </c>
      <c r="CZ32" t="s">
        <v>344</v>
      </c>
    </row>
    <row r="33" spans="2:104" x14ac:dyDescent="0.25">
      <c r="B33" s="74" t="s">
        <v>229</v>
      </c>
      <c r="C33">
        <v>10</v>
      </c>
      <c r="D33" s="76">
        <v>200</v>
      </c>
      <c r="E33" s="76">
        <v>100</v>
      </c>
      <c r="F33" s="76">
        <f ca="1">INDIRECT(ADDRESS(11+(MATCH(RIGHT(Table245[[#This Row],[spawner_sku]],LEN(Table245[[#This Row],[spawner_sku]])-FIND("/",Table245[[#This Row],[spawner_sku]])),Table1[Entity Prefab],0)),10,1,1,"Entities"))</f>
        <v>25</v>
      </c>
      <c r="G33" s="76">
        <f ca="1">ROUND((Table245[[#This Row],[XP]]*Table245[[#This Row],[entity_spawned (AVG)]])*(Table245[[#This Row],[activating_chance]]/100),0)</f>
        <v>250</v>
      </c>
      <c r="H33" s="73" t="s">
        <v>344</v>
      </c>
      <c r="J33" t="s">
        <v>229</v>
      </c>
      <c r="K33">
        <v>2</v>
      </c>
      <c r="L33" s="76">
        <v>130</v>
      </c>
      <c r="M33" s="76">
        <v>100</v>
      </c>
      <c r="N33">
        <f ca="1">INDIRECT(ADDRESS(11+(MATCH(RIGHT(Table3[[#This Row],[spawner_sku]],LEN(Table3[[#This Row],[spawner_sku]])-FIND("/",Table3[[#This Row],[spawner_sku]])),Table1[Entity Prefab],0)),10,1,1,"Entities"))</f>
        <v>25</v>
      </c>
      <c r="O33" s="76">
        <f ca="1">ROUND((Table3[[#This Row],[XP]]*Table3[[#This Row],[entity_spawned (AVG)]])*(Table3[[#This Row],[activating_chance]]/100),0)</f>
        <v>50</v>
      </c>
      <c r="P33" t="s">
        <v>344</v>
      </c>
      <c r="Q33" s="73"/>
      <c r="R33" t="s">
        <v>453</v>
      </c>
      <c r="S33">
        <v>4</v>
      </c>
      <c r="T33" s="76">
        <v>5000</v>
      </c>
      <c r="U33" s="76">
        <v>100</v>
      </c>
      <c r="V33">
        <f ca="1">INDIRECT(ADDRESS(11+(MATCH(RIGHT(Table39[[#This Row],[spawner_sku]],LEN(Table39[[#This Row],[spawner_sku]])-FIND("/",Table39[[#This Row],[spawner_sku]])),Table1[Entity Prefab],0)),10,1,1,"Entities"))</f>
        <v>25</v>
      </c>
      <c r="W33" s="76">
        <f ca="1">ROUND((Table39[[#This Row],[XP]]*Table39[[#This Row],[entity_spawned (AVG)]])*(Table39[[#This Row],[activating_chance]]/100),0)</f>
        <v>100</v>
      </c>
      <c r="X33" t="s">
        <v>344</v>
      </c>
      <c r="Z33" t="s">
        <v>229</v>
      </c>
      <c r="AA33">
        <v>6</v>
      </c>
      <c r="AB33" s="76">
        <v>190</v>
      </c>
      <c r="AC33" s="76">
        <v>100</v>
      </c>
      <c r="AD33">
        <f ca="1">INDIRECT(ADDRESS(11+(MATCH(RIGHT(Table2[[#This Row],[spawner_sku]],LEN(Table2[[#This Row],[spawner_sku]])-FIND("/",Table2[[#This Row],[spawner_sku]])),Table1[Entity Prefab],0)),10,1,1,"Entities"))</f>
        <v>25</v>
      </c>
      <c r="AE33" s="76">
        <f ca="1">ROUND((Table2[[#This Row],[XP]]*Table2[[#This Row],[entity_spawned (AVG)]])*(Table2[[#This Row],[activating_chance]]/100),0)</f>
        <v>150</v>
      </c>
      <c r="AF33" s="73" t="s">
        <v>344</v>
      </c>
      <c r="AH33" t="s">
        <v>229</v>
      </c>
      <c r="AI33">
        <v>1</v>
      </c>
      <c r="AJ33" s="76">
        <v>90</v>
      </c>
      <c r="AK33" s="76">
        <v>30</v>
      </c>
      <c r="AL33">
        <f ca="1">INDIRECT(ADDRESS(11+(MATCH(RIGHT(Table6[[#This Row],[spawner_sku]],LEN(Table6[[#This Row],[spawner_sku]])-FIND("/",Table6[[#This Row],[spawner_sku]])),Table1[Entity Prefab],0)),10,1,1,"Entities"))</f>
        <v>25</v>
      </c>
      <c r="AM33" s="76">
        <f ca="1">ROUND((Table6[[#This Row],[XP]]*Table6[[#This Row],[entity_spawned (AVG)]])*(Table6[[#This Row],[activating_chance]]/100),0)</f>
        <v>8</v>
      </c>
      <c r="AN33" s="73" t="s">
        <v>344</v>
      </c>
      <c r="AP33" t="s">
        <v>227</v>
      </c>
      <c r="AQ33">
        <v>1</v>
      </c>
      <c r="AR33" s="76">
        <v>150</v>
      </c>
      <c r="AS33" s="76">
        <v>100</v>
      </c>
      <c r="AT33">
        <f ca="1">INDIRECT(ADDRESS(11+(MATCH(RIGHT(Table610[[#This Row],[spawner_sku]],LEN(Table610[[#This Row],[spawner_sku]])-FIND("/",Table610[[#This Row],[spawner_sku]])),Table1[Entity Prefab],0)),10,1,1,"Entities"))</f>
        <v>55</v>
      </c>
      <c r="AU33" s="76">
        <f ca="1">ROUND((Table610[[#This Row],[XP]]*Table610[[#This Row],[entity_spawned (AVG)]])*(Table610[[#This Row],[activating_chance]]/100),0)</f>
        <v>55</v>
      </c>
      <c r="AV33" s="73" t="s">
        <v>345</v>
      </c>
      <c r="AX33" t="s">
        <v>229</v>
      </c>
      <c r="AY33">
        <v>5</v>
      </c>
      <c r="AZ33" s="76">
        <v>220</v>
      </c>
      <c r="BA33" s="76">
        <v>100</v>
      </c>
      <c r="BB33">
        <f ca="1">INDIRECT(ADDRESS(11+(MATCH(RIGHT(Table61011[[#This Row],[spawner_sku]],LEN(Table61011[[#This Row],[spawner_sku]])-FIND("/",Table61011[[#This Row],[spawner_sku]])),Table1[Entity Prefab],0)),10,1,1,"Entities"))</f>
        <v>25</v>
      </c>
      <c r="BC33" s="76">
        <f ca="1">ROUND((Table61011[[#This Row],[XP]]*Table61011[[#This Row],[entity_spawned (AVG)]])*(Table61011[[#This Row],[activating_chance]]/100),0)</f>
        <v>125</v>
      </c>
      <c r="BD33" s="73" t="s">
        <v>344</v>
      </c>
      <c r="BF33" t="s">
        <v>229</v>
      </c>
      <c r="BG33">
        <v>2</v>
      </c>
      <c r="BH33" s="76">
        <v>180</v>
      </c>
      <c r="BI33">
        <v>100</v>
      </c>
      <c r="BJ33">
        <f ca="1">INDIRECT(ADDRESS(11+(MATCH(RIGHT(Table11[[#This Row],[spawner_sku]],LEN(Table11[[#This Row],[spawner_sku]])-FIND("/",Table11[[#This Row],[spawner_sku]])),Table1[Entity Prefab],0)),10,1,1,"Entities"))</f>
        <v>25</v>
      </c>
      <c r="BK33">
        <f ca="1">ROUND((Table11[[#This Row],[XP]]*Table11[[#This Row],[entity_spawned (AVG)]])*(Table11[[#This Row],[activating_chance]]/100),0)</f>
        <v>50</v>
      </c>
      <c r="BL33" s="73" t="s">
        <v>344</v>
      </c>
      <c r="BN33" t="s">
        <v>228</v>
      </c>
      <c r="BO33">
        <v>9</v>
      </c>
      <c r="BP33" s="76">
        <v>280</v>
      </c>
      <c r="BQ33" s="76">
        <v>100</v>
      </c>
      <c r="BR33">
        <f ca="1">INDIRECT(ADDRESS(11+(MATCH(RIGHT(Table12[[#This Row],[spawner_sku]],LEN(Table12[[#This Row],[spawner_sku]])-FIND("/",Table12[[#This Row],[spawner_sku]])),Table1[Entity Prefab],0)),10,1,1,"Entities"))</f>
        <v>25</v>
      </c>
      <c r="BS33">
        <f ca="1">ROUND((Table12[[#This Row],[XP]]*Table12[[#This Row],[entity_spawned (AVG)]])*(Table12[[#This Row],[activating_chance]]/100),0)</f>
        <v>225</v>
      </c>
      <c r="BT33" s="73" t="s">
        <v>344</v>
      </c>
      <c r="BV33" t="s">
        <v>228</v>
      </c>
      <c r="BW33">
        <v>13</v>
      </c>
      <c r="BX33" s="76">
        <v>280</v>
      </c>
      <c r="BY33" s="76">
        <v>100</v>
      </c>
      <c r="BZ33">
        <f ca="1">INDIRECT(ADDRESS(11+(MATCH(RIGHT(Table13[[#This Row],[spawner_sku]],LEN(Table13[[#This Row],[spawner_sku]])-FIND("/",Table13[[#This Row],[spawner_sku]])),Table1[Entity Prefab],0)),10,1,1,"Entities"))</f>
        <v>25</v>
      </c>
      <c r="CA33">
        <f ca="1">ROUND((Table13[[#This Row],[XP]]*Table13[[#This Row],[entity_spawned (AVG)]])*(Table13[[#This Row],[activating_chance]]/100),0)</f>
        <v>325</v>
      </c>
      <c r="CB33" s="73" t="s">
        <v>344</v>
      </c>
      <c r="CD33" t="s">
        <v>227</v>
      </c>
      <c r="CE33">
        <v>1</v>
      </c>
      <c r="CF33" s="76">
        <v>200</v>
      </c>
      <c r="CG33" s="76">
        <v>100</v>
      </c>
      <c r="CH33">
        <f ca="1">INDIRECT(ADDRESS(11+(MATCH(RIGHT(Table14[[#This Row],[spawner_sku]],LEN(Table14[[#This Row],[spawner_sku]])-FIND("/",Table14[[#This Row],[spawner_sku]])),Table1[Entity Prefab],0)),10,1,1,"Entities"))</f>
        <v>55</v>
      </c>
      <c r="CI33">
        <f ca="1">ROUND((Table14[[#This Row],[XP]]*Table14[[#This Row],[entity_spawned (AVG)]])*(Table14[[#This Row],[activating_chance]]/100),0)</f>
        <v>55</v>
      </c>
      <c r="CJ33" s="73" t="s">
        <v>345</v>
      </c>
      <c r="CL33" t="s">
        <v>227</v>
      </c>
      <c r="CM33">
        <v>1</v>
      </c>
      <c r="CN33" s="76">
        <v>120</v>
      </c>
      <c r="CO33" s="76">
        <v>100</v>
      </c>
      <c r="CP33" s="115">
        <f ca="1">INDIRECT(ADDRESS(11+(MATCH(RIGHT(Table18[[#This Row],[spawner_sku]],LEN(Table18[[#This Row],[spawner_sku]])-FIND("/",Table18[[#This Row],[spawner_sku]])),Table1[Entity Prefab],0)),10,1,1,"Entities"))</f>
        <v>55</v>
      </c>
      <c r="CQ33" s="115">
        <f ca="1">ROUND((Table18[[#This Row],[XP]]*Table18[[#This Row],[entity_spawned (AVG)]])*(Table18[[#This Row],[activating_chance]]/100),0)</f>
        <v>55</v>
      </c>
      <c r="CR33" t="s">
        <v>345</v>
      </c>
      <c r="CT33" t="s">
        <v>228</v>
      </c>
      <c r="CU33">
        <v>4</v>
      </c>
      <c r="CV33" s="76">
        <v>140</v>
      </c>
      <c r="CW33" s="76">
        <v>100</v>
      </c>
      <c r="CX3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3">
        <f ca="1">ROUND((Table1820[[#This Row],[XP]]*Table1820[[#This Row],[entity_spawned (AVG)]])*(Table1820[[#This Row],[activating_chance]]/100),0)</f>
        <v>100</v>
      </c>
      <c r="CZ33" t="s">
        <v>344</v>
      </c>
    </row>
    <row r="34" spans="2:104" x14ac:dyDescent="0.25">
      <c r="B34" s="74" t="s">
        <v>229</v>
      </c>
      <c r="C34">
        <v>3</v>
      </c>
      <c r="D34" s="76">
        <v>140</v>
      </c>
      <c r="E34" s="76">
        <v>100</v>
      </c>
      <c r="F34" s="76">
        <f ca="1">INDIRECT(ADDRESS(11+(MATCH(RIGHT(Table245[[#This Row],[spawner_sku]],LEN(Table245[[#This Row],[spawner_sku]])-FIND("/",Table245[[#This Row],[spawner_sku]])),Table1[Entity Prefab],0)),10,1,1,"Entities"))</f>
        <v>25</v>
      </c>
      <c r="G34" s="76">
        <f ca="1">ROUND((Table245[[#This Row],[XP]]*Table245[[#This Row],[entity_spawned (AVG)]])*(Table245[[#This Row],[activating_chance]]/100),0)</f>
        <v>75</v>
      </c>
      <c r="H34" s="73" t="s">
        <v>344</v>
      </c>
      <c r="J34" t="s">
        <v>229</v>
      </c>
      <c r="K34">
        <v>6</v>
      </c>
      <c r="L34" s="76">
        <v>120</v>
      </c>
      <c r="M34" s="76">
        <v>100</v>
      </c>
      <c r="N34">
        <f ca="1">INDIRECT(ADDRESS(11+(MATCH(RIGHT(Table3[[#This Row],[spawner_sku]],LEN(Table3[[#This Row],[spawner_sku]])-FIND("/",Table3[[#This Row],[spawner_sku]])),Table1[Entity Prefab],0)),10,1,1,"Entities"))</f>
        <v>25</v>
      </c>
      <c r="O34" s="76">
        <f ca="1">ROUND((Table3[[#This Row],[XP]]*Table3[[#This Row],[entity_spawned (AVG)]])*(Table3[[#This Row],[activating_chance]]/100),0)</f>
        <v>150</v>
      </c>
      <c r="P34" t="s">
        <v>344</v>
      </c>
      <c r="Q34" s="73"/>
      <c r="R34" t="s">
        <v>453</v>
      </c>
      <c r="S34">
        <v>4</v>
      </c>
      <c r="T34" s="76">
        <v>5000</v>
      </c>
      <c r="U34" s="76">
        <v>100</v>
      </c>
      <c r="V34">
        <f ca="1">INDIRECT(ADDRESS(11+(MATCH(RIGHT(Table39[[#This Row],[spawner_sku]],LEN(Table39[[#This Row],[spawner_sku]])-FIND("/",Table39[[#This Row],[spawner_sku]])),Table1[Entity Prefab],0)),10,1,1,"Entities"))</f>
        <v>25</v>
      </c>
      <c r="W34" s="76">
        <f ca="1">ROUND((Table39[[#This Row],[XP]]*Table39[[#This Row],[entity_spawned (AVG)]])*(Table39[[#This Row],[activating_chance]]/100),0)</f>
        <v>100</v>
      </c>
      <c r="X34" t="s">
        <v>344</v>
      </c>
      <c r="Z34" t="s">
        <v>229</v>
      </c>
      <c r="AA34">
        <v>1</v>
      </c>
      <c r="AB34" s="76">
        <v>110</v>
      </c>
      <c r="AC34" s="76">
        <v>90</v>
      </c>
      <c r="AD34">
        <f ca="1">INDIRECT(ADDRESS(11+(MATCH(RIGHT(Table2[[#This Row],[spawner_sku]],LEN(Table2[[#This Row],[spawner_sku]])-FIND("/",Table2[[#This Row],[spawner_sku]])),Table1[Entity Prefab],0)),10,1,1,"Entities"))</f>
        <v>25</v>
      </c>
      <c r="AE34" s="76">
        <f ca="1">ROUND((Table2[[#This Row],[XP]]*Table2[[#This Row],[entity_spawned (AVG)]])*(Table2[[#This Row],[activating_chance]]/100),0)</f>
        <v>23</v>
      </c>
      <c r="AF34" s="73" t="s">
        <v>344</v>
      </c>
      <c r="AH34" t="s">
        <v>229</v>
      </c>
      <c r="AI34">
        <v>1</v>
      </c>
      <c r="AJ34" s="76">
        <v>90</v>
      </c>
      <c r="AK34" s="76">
        <v>100</v>
      </c>
      <c r="AL34">
        <f ca="1">INDIRECT(ADDRESS(11+(MATCH(RIGHT(Table6[[#This Row],[spawner_sku]],LEN(Table6[[#This Row],[spawner_sku]])-FIND("/",Table6[[#This Row],[spawner_sku]])),Table1[Entity Prefab],0)),10,1,1,"Entities"))</f>
        <v>25</v>
      </c>
      <c r="AM34" s="76">
        <f ca="1">ROUND((Table6[[#This Row],[XP]]*Table6[[#This Row],[entity_spawned (AVG)]])*(Table6[[#This Row],[activating_chance]]/100),0)</f>
        <v>25</v>
      </c>
      <c r="AN34" s="73" t="s">
        <v>344</v>
      </c>
      <c r="AP34" t="s">
        <v>227</v>
      </c>
      <c r="AQ34">
        <v>1</v>
      </c>
      <c r="AR34" s="76">
        <v>150</v>
      </c>
      <c r="AS34" s="76">
        <v>100</v>
      </c>
      <c r="AT34">
        <f ca="1">INDIRECT(ADDRESS(11+(MATCH(RIGHT(Table610[[#This Row],[spawner_sku]],LEN(Table610[[#This Row],[spawner_sku]])-FIND("/",Table610[[#This Row],[spawner_sku]])),Table1[Entity Prefab],0)),10,1,1,"Entities"))</f>
        <v>55</v>
      </c>
      <c r="AU34" s="76">
        <f ca="1">ROUND((Table610[[#This Row],[XP]]*Table610[[#This Row],[entity_spawned (AVG)]])*(Table610[[#This Row],[activating_chance]]/100),0)</f>
        <v>55</v>
      </c>
      <c r="AV34" s="73" t="s">
        <v>345</v>
      </c>
      <c r="AX34" t="s">
        <v>229</v>
      </c>
      <c r="AY34">
        <v>5</v>
      </c>
      <c r="AZ34" s="76">
        <v>220</v>
      </c>
      <c r="BA34" s="76">
        <v>100</v>
      </c>
      <c r="BB34">
        <f ca="1">INDIRECT(ADDRESS(11+(MATCH(RIGHT(Table61011[[#This Row],[spawner_sku]],LEN(Table61011[[#This Row],[spawner_sku]])-FIND("/",Table61011[[#This Row],[spawner_sku]])),Table1[Entity Prefab],0)),10,1,1,"Entities"))</f>
        <v>25</v>
      </c>
      <c r="BC34" s="76">
        <f ca="1">ROUND((Table61011[[#This Row],[XP]]*Table61011[[#This Row],[entity_spawned (AVG)]])*(Table61011[[#This Row],[activating_chance]]/100),0)</f>
        <v>125</v>
      </c>
      <c r="BD34" s="73" t="s">
        <v>344</v>
      </c>
      <c r="BF34" t="s">
        <v>229</v>
      </c>
      <c r="BG34">
        <v>3</v>
      </c>
      <c r="BH34" s="76">
        <v>180</v>
      </c>
      <c r="BI34">
        <v>80</v>
      </c>
      <c r="BJ34">
        <f ca="1">INDIRECT(ADDRESS(11+(MATCH(RIGHT(Table11[[#This Row],[spawner_sku]],LEN(Table11[[#This Row],[spawner_sku]])-FIND("/",Table11[[#This Row],[spawner_sku]])),Table1[Entity Prefab],0)),10,1,1,"Entities"))</f>
        <v>25</v>
      </c>
      <c r="BK34">
        <f ca="1">ROUND((Table11[[#This Row],[XP]]*Table11[[#This Row],[entity_spawned (AVG)]])*(Table11[[#This Row],[activating_chance]]/100),0)</f>
        <v>60</v>
      </c>
      <c r="BL34" s="73" t="s">
        <v>344</v>
      </c>
      <c r="BN34" t="s">
        <v>228</v>
      </c>
      <c r="BO34">
        <v>7</v>
      </c>
      <c r="BP34" s="76">
        <v>280</v>
      </c>
      <c r="BQ34" s="76">
        <v>100</v>
      </c>
      <c r="BR34">
        <f ca="1">INDIRECT(ADDRESS(11+(MATCH(RIGHT(Table12[[#This Row],[spawner_sku]],LEN(Table12[[#This Row],[spawner_sku]])-FIND("/",Table12[[#This Row],[spawner_sku]])),Table1[Entity Prefab],0)),10,1,1,"Entities"))</f>
        <v>25</v>
      </c>
      <c r="BS34">
        <f ca="1">ROUND((Table12[[#This Row],[XP]]*Table12[[#This Row],[entity_spawned (AVG)]])*(Table12[[#This Row],[activating_chance]]/100),0)</f>
        <v>175</v>
      </c>
      <c r="BT34" s="73" t="s">
        <v>344</v>
      </c>
      <c r="BV34" t="s">
        <v>228</v>
      </c>
      <c r="BW34">
        <v>1</v>
      </c>
      <c r="BX34" s="76">
        <v>280</v>
      </c>
      <c r="BY34" s="76">
        <v>100</v>
      </c>
      <c r="BZ34">
        <f ca="1">INDIRECT(ADDRESS(11+(MATCH(RIGHT(Table13[[#This Row],[spawner_sku]],LEN(Table13[[#This Row],[spawner_sku]])-FIND("/",Table13[[#This Row],[spawner_sku]])),Table1[Entity Prefab],0)),10,1,1,"Entities"))</f>
        <v>25</v>
      </c>
      <c r="CA34">
        <f ca="1">ROUND((Table13[[#This Row],[XP]]*Table13[[#This Row],[entity_spawned (AVG)]])*(Table13[[#This Row],[activating_chance]]/100),0)</f>
        <v>25</v>
      </c>
      <c r="CB34" s="73" t="s">
        <v>344</v>
      </c>
      <c r="CD34" t="s">
        <v>227</v>
      </c>
      <c r="CE34">
        <v>2</v>
      </c>
      <c r="CF34" s="76">
        <v>180</v>
      </c>
      <c r="CG34" s="76">
        <v>70</v>
      </c>
      <c r="CH34">
        <f ca="1">INDIRECT(ADDRESS(11+(MATCH(RIGHT(Table14[[#This Row],[spawner_sku]],LEN(Table14[[#This Row],[spawner_sku]])-FIND("/",Table14[[#This Row],[spawner_sku]])),Table1[Entity Prefab],0)),10,1,1,"Entities"))</f>
        <v>55</v>
      </c>
      <c r="CI34">
        <f ca="1">ROUND((Table14[[#This Row],[XP]]*Table14[[#This Row],[entity_spawned (AVG)]])*(Table14[[#This Row],[activating_chance]]/100),0)</f>
        <v>77</v>
      </c>
      <c r="CJ34" s="73" t="s">
        <v>345</v>
      </c>
      <c r="CL34" t="s">
        <v>228</v>
      </c>
      <c r="CM34">
        <v>4</v>
      </c>
      <c r="CN34" s="76">
        <v>140</v>
      </c>
      <c r="CO34" s="76">
        <v>100</v>
      </c>
      <c r="CP34" s="115">
        <f ca="1">INDIRECT(ADDRESS(11+(MATCH(RIGHT(Table18[[#This Row],[spawner_sku]],LEN(Table18[[#This Row],[spawner_sku]])-FIND("/",Table18[[#This Row],[spawner_sku]])),Table1[Entity Prefab],0)),10,1,1,"Entities"))</f>
        <v>25</v>
      </c>
      <c r="CQ34" s="115">
        <f ca="1">ROUND((Table18[[#This Row],[XP]]*Table18[[#This Row],[entity_spawned (AVG)]])*(Table18[[#This Row],[activating_chance]]/100),0)</f>
        <v>100</v>
      </c>
      <c r="CR34" t="s">
        <v>344</v>
      </c>
      <c r="CT34" t="s">
        <v>228</v>
      </c>
      <c r="CU34">
        <v>1</v>
      </c>
      <c r="CV34" s="76">
        <v>140</v>
      </c>
      <c r="CW34" s="76">
        <v>100</v>
      </c>
      <c r="CX3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4">
        <f ca="1">ROUND((Table1820[[#This Row],[XP]]*Table1820[[#This Row],[entity_spawned (AVG)]])*(Table1820[[#This Row],[activating_chance]]/100),0)</f>
        <v>25</v>
      </c>
      <c r="CZ34" t="s">
        <v>344</v>
      </c>
    </row>
    <row r="35" spans="2:104" x14ac:dyDescent="0.25">
      <c r="B35" s="74" t="s">
        <v>229</v>
      </c>
      <c r="C35">
        <v>2</v>
      </c>
      <c r="D35" s="76">
        <v>120</v>
      </c>
      <c r="E35" s="76">
        <v>100</v>
      </c>
      <c r="F35" s="76">
        <f ca="1">INDIRECT(ADDRESS(11+(MATCH(RIGHT(Table245[[#This Row],[spawner_sku]],LEN(Table245[[#This Row],[spawner_sku]])-FIND("/",Table245[[#This Row],[spawner_sku]])),Table1[Entity Prefab],0)),10,1,1,"Entities"))</f>
        <v>25</v>
      </c>
      <c r="G35" s="76">
        <f ca="1">ROUND((Table245[[#This Row],[XP]]*Table245[[#This Row],[entity_spawned (AVG)]])*(Table245[[#This Row],[activating_chance]]/100),0)</f>
        <v>50</v>
      </c>
      <c r="H35" s="73" t="s">
        <v>344</v>
      </c>
      <c r="J35" t="s">
        <v>229</v>
      </c>
      <c r="K35">
        <v>10</v>
      </c>
      <c r="L35" s="76">
        <v>160</v>
      </c>
      <c r="M35" s="76">
        <v>100</v>
      </c>
      <c r="N35">
        <f ca="1">INDIRECT(ADDRESS(11+(MATCH(RIGHT(Table3[[#This Row],[spawner_sku]],LEN(Table3[[#This Row],[spawner_sku]])-FIND("/",Table3[[#This Row],[spawner_sku]])),Table1[Entity Prefab],0)),10,1,1,"Entities"))</f>
        <v>25</v>
      </c>
      <c r="O35" s="76">
        <f ca="1">ROUND((Table3[[#This Row],[XP]]*Table3[[#This Row],[entity_spawned (AVG)]])*(Table3[[#This Row],[activating_chance]]/100),0)</f>
        <v>250</v>
      </c>
      <c r="P35" t="s">
        <v>344</v>
      </c>
      <c r="Q35" s="73"/>
      <c r="R35" t="s">
        <v>453</v>
      </c>
      <c r="S35">
        <v>4</v>
      </c>
      <c r="T35" s="76">
        <v>5000</v>
      </c>
      <c r="U35" s="76">
        <v>100</v>
      </c>
      <c r="V35">
        <f ca="1">INDIRECT(ADDRESS(11+(MATCH(RIGHT(Table39[[#This Row],[spawner_sku]],LEN(Table39[[#This Row],[spawner_sku]])-FIND("/",Table39[[#This Row],[spawner_sku]])),Table1[Entity Prefab],0)),10,1,1,"Entities"))</f>
        <v>25</v>
      </c>
      <c r="W35" s="76">
        <f ca="1">ROUND((Table39[[#This Row],[XP]]*Table39[[#This Row],[entity_spawned (AVG)]])*(Table39[[#This Row],[activating_chance]]/100),0)</f>
        <v>100</v>
      </c>
      <c r="X35" t="s">
        <v>344</v>
      </c>
      <c r="Z35" t="s">
        <v>229</v>
      </c>
      <c r="AA35">
        <v>2</v>
      </c>
      <c r="AB35" s="76">
        <v>150</v>
      </c>
      <c r="AC35" s="76">
        <v>100</v>
      </c>
      <c r="AD35">
        <f ca="1">INDIRECT(ADDRESS(11+(MATCH(RIGHT(Table2[[#This Row],[spawner_sku]],LEN(Table2[[#This Row],[spawner_sku]])-FIND("/",Table2[[#This Row],[spawner_sku]])),Table1[Entity Prefab],0)),10,1,1,"Entities"))</f>
        <v>25</v>
      </c>
      <c r="AE35" s="76">
        <f ca="1">ROUND((Table2[[#This Row],[XP]]*Table2[[#This Row],[entity_spawned (AVG)]])*(Table2[[#This Row],[activating_chance]]/100),0)</f>
        <v>50</v>
      </c>
      <c r="AF35" s="73" t="s">
        <v>344</v>
      </c>
      <c r="AH35" t="s">
        <v>229</v>
      </c>
      <c r="AI35">
        <v>3</v>
      </c>
      <c r="AJ35" s="76">
        <v>90</v>
      </c>
      <c r="AK35" s="76">
        <v>100</v>
      </c>
      <c r="AL35">
        <f ca="1">INDIRECT(ADDRESS(11+(MATCH(RIGHT(Table6[[#This Row],[spawner_sku]],LEN(Table6[[#This Row],[spawner_sku]])-FIND("/",Table6[[#This Row],[spawner_sku]])),Table1[Entity Prefab],0)),10,1,1,"Entities"))</f>
        <v>25</v>
      </c>
      <c r="AM35" s="76">
        <f ca="1">ROUND((Table6[[#This Row],[XP]]*Table6[[#This Row],[entity_spawned (AVG)]])*(Table6[[#This Row],[activating_chance]]/100),0)</f>
        <v>75</v>
      </c>
      <c r="AN35" s="73" t="s">
        <v>344</v>
      </c>
      <c r="AP35" t="s">
        <v>227</v>
      </c>
      <c r="AQ35">
        <v>1</v>
      </c>
      <c r="AR35" s="76">
        <v>220</v>
      </c>
      <c r="AS35" s="76">
        <v>100</v>
      </c>
      <c r="AT35">
        <f ca="1">INDIRECT(ADDRESS(11+(MATCH(RIGHT(Table610[[#This Row],[spawner_sku]],LEN(Table610[[#This Row],[spawner_sku]])-FIND("/",Table610[[#This Row],[spawner_sku]])),Table1[Entity Prefab],0)),10,1,1,"Entities"))</f>
        <v>55</v>
      </c>
      <c r="AU35" s="76">
        <f ca="1">ROUND((Table610[[#This Row],[XP]]*Table610[[#This Row],[entity_spawned (AVG)]])*(Table610[[#This Row],[activating_chance]]/100),0)</f>
        <v>55</v>
      </c>
      <c r="AV35" s="73" t="s">
        <v>345</v>
      </c>
      <c r="AX35" t="s">
        <v>229</v>
      </c>
      <c r="AY35">
        <v>1</v>
      </c>
      <c r="AZ35" s="76">
        <v>130</v>
      </c>
      <c r="BA35" s="76">
        <v>100</v>
      </c>
      <c r="BB35">
        <f ca="1">INDIRECT(ADDRESS(11+(MATCH(RIGHT(Table61011[[#This Row],[spawner_sku]],LEN(Table61011[[#This Row],[spawner_sku]])-FIND("/",Table61011[[#This Row],[spawner_sku]])),Table1[Entity Prefab],0)),10,1,1,"Entities"))</f>
        <v>25</v>
      </c>
      <c r="BC35" s="76">
        <f ca="1">ROUND((Table61011[[#This Row],[XP]]*Table61011[[#This Row],[entity_spawned (AVG)]])*(Table61011[[#This Row],[activating_chance]]/100),0)</f>
        <v>25</v>
      </c>
      <c r="BD35" s="73" t="s">
        <v>344</v>
      </c>
      <c r="BF35" t="s">
        <v>229</v>
      </c>
      <c r="BG35">
        <v>1</v>
      </c>
      <c r="BH35" s="76">
        <v>180</v>
      </c>
      <c r="BI35">
        <v>100</v>
      </c>
      <c r="BJ35">
        <f ca="1">INDIRECT(ADDRESS(11+(MATCH(RIGHT(Table11[[#This Row],[spawner_sku]],LEN(Table11[[#This Row],[spawner_sku]])-FIND("/",Table11[[#This Row],[spawner_sku]])),Table1[Entity Prefab],0)),10,1,1,"Entities"))</f>
        <v>25</v>
      </c>
      <c r="BK35">
        <f ca="1">ROUND((Table11[[#This Row],[XP]]*Table11[[#This Row],[entity_spawned (AVG)]])*(Table11[[#This Row],[activating_chance]]/100),0)</f>
        <v>25</v>
      </c>
      <c r="BL35" s="73" t="s">
        <v>344</v>
      </c>
      <c r="BN35" t="s">
        <v>228</v>
      </c>
      <c r="BO35">
        <v>9</v>
      </c>
      <c r="BP35" s="76">
        <v>280</v>
      </c>
      <c r="BQ35" s="76">
        <v>80</v>
      </c>
      <c r="BR35">
        <f ca="1">INDIRECT(ADDRESS(11+(MATCH(RIGHT(Table12[[#This Row],[spawner_sku]],LEN(Table12[[#This Row],[spawner_sku]])-FIND("/",Table12[[#This Row],[spawner_sku]])),Table1[Entity Prefab],0)),10,1,1,"Entities"))</f>
        <v>25</v>
      </c>
      <c r="BS35">
        <f ca="1">ROUND((Table12[[#This Row],[XP]]*Table12[[#This Row],[entity_spawned (AVG)]])*(Table12[[#This Row],[activating_chance]]/100),0)</f>
        <v>180</v>
      </c>
      <c r="BT35" s="73" t="s">
        <v>344</v>
      </c>
      <c r="BV35" t="s">
        <v>228</v>
      </c>
      <c r="BW35">
        <v>11</v>
      </c>
      <c r="BX35" s="76">
        <v>280</v>
      </c>
      <c r="BY35" s="76">
        <v>100</v>
      </c>
      <c r="BZ35">
        <f ca="1">INDIRECT(ADDRESS(11+(MATCH(RIGHT(Table13[[#This Row],[spawner_sku]],LEN(Table13[[#This Row],[spawner_sku]])-FIND("/",Table13[[#This Row],[spawner_sku]])),Table1[Entity Prefab],0)),10,1,1,"Entities"))</f>
        <v>25</v>
      </c>
      <c r="CA35">
        <f ca="1">ROUND((Table13[[#This Row],[XP]]*Table13[[#This Row],[entity_spawned (AVG)]])*(Table13[[#This Row],[activating_chance]]/100),0)</f>
        <v>275</v>
      </c>
      <c r="CB35" s="73" t="s">
        <v>344</v>
      </c>
      <c r="CD35" t="s">
        <v>227</v>
      </c>
      <c r="CE35">
        <v>1</v>
      </c>
      <c r="CF35" s="76">
        <v>200</v>
      </c>
      <c r="CG35" s="76">
        <v>30</v>
      </c>
      <c r="CH35">
        <f ca="1">INDIRECT(ADDRESS(11+(MATCH(RIGHT(Table14[[#This Row],[spawner_sku]],LEN(Table14[[#This Row],[spawner_sku]])-FIND("/",Table14[[#This Row],[spawner_sku]])),Table1[Entity Prefab],0)),10,1,1,"Entities"))</f>
        <v>55</v>
      </c>
      <c r="CI35">
        <f ca="1">ROUND((Table14[[#This Row],[XP]]*Table14[[#This Row],[entity_spawned (AVG)]])*(Table14[[#This Row],[activating_chance]]/100),0)</f>
        <v>17</v>
      </c>
      <c r="CJ35" s="73" t="s">
        <v>345</v>
      </c>
      <c r="CL35" t="s">
        <v>228</v>
      </c>
      <c r="CM35">
        <v>9</v>
      </c>
      <c r="CN35" s="76">
        <v>180</v>
      </c>
      <c r="CO35" s="76">
        <v>80</v>
      </c>
      <c r="CP35" s="115">
        <f ca="1">INDIRECT(ADDRESS(11+(MATCH(RIGHT(Table18[[#This Row],[spawner_sku]],LEN(Table18[[#This Row],[spawner_sku]])-FIND("/",Table18[[#This Row],[spawner_sku]])),Table1[Entity Prefab],0)),10,1,1,"Entities"))</f>
        <v>25</v>
      </c>
      <c r="CQ35" s="115">
        <f ca="1">ROUND((Table18[[#This Row],[XP]]*Table18[[#This Row],[entity_spawned (AVG)]])*(Table18[[#This Row],[activating_chance]]/100),0)</f>
        <v>180</v>
      </c>
      <c r="CR35" t="s">
        <v>344</v>
      </c>
      <c r="CT35" t="s">
        <v>228</v>
      </c>
      <c r="CU35">
        <v>10</v>
      </c>
      <c r="CV35" s="76">
        <v>130</v>
      </c>
      <c r="CW35" s="76">
        <v>100</v>
      </c>
      <c r="CX3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5">
        <f ca="1">ROUND((Table1820[[#This Row],[XP]]*Table1820[[#This Row],[entity_spawned (AVG)]])*(Table1820[[#This Row],[activating_chance]]/100),0)</f>
        <v>250</v>
      </c>
      <c r="CZ35" t="s">
        <v>344</v>
      </c>
    </row>
    <row r="36" spans="2:104" x14ac:dyDescent="0.25">
      <c r="B36" s="74" t="s">
        <v>229</v>
      </c>
      <c r="C36">
        <v>1</v>
      </c>
      <c r="D36" s="76">
        <v>110</v>
      </c>
      <c r="E36" s="76">
        <v>100</v>
      </c>
      <c r="F36" s="76">
        <f ca="1">INDIRECT(ADDRESS(11+(MATCH(RIGHT(Table245[[#This Row],[spawner_sku]],LEN(Table245[[#This Row],[spawner_sku]])-FIND("/",Table245[[#This Row],[spawner_sku]])),Table1[Entity Prefab],0)),10,1,1,"Entities"))</f>
        <v>25</v>
      </c>
      <c r="G36" s="76">
        <f ca="1">ROUND((Table245[[#This Row],[XP]]*Table245[[#This Row],[entity_spawned (AVG)]])*(Table245[[#This Row],[activating_chance]]/100),0)</f>
        <v>25</v>
      </c>
      <c r="H36" s="73" t="s">
        <v>344</v>
      </c>
      <c r="J36" t="s">
        <v>229</v>
      </c>
      <c r="K36">
        <v>2</v>
      </c>
      <c r="L36" s="76">
        <v>130</v>
      </c>
      <c r="M36" s="76">
        <v>100</v>
      </c>
      <c r="N36">
        <f ca="1">INDIRECT(ADDRESS(11+(MATCH(RIGHT(Table3[[#This Row],[spawner_sku]],LEN(Table3[[#This Row],[spawner_sku]])-FIND("/",Table3[[#This Row],[spawner_sku]])),Table1[Entity Prefab],0)),10,1,1,"Entities"))</f>
        <v>25</v>
      </c>
      <c r="O36" s="76">
        <f ca="1">ROUND((Table3[[#This Row],[XP]]*Table3[[#This Row],[entity_spawned (AVG)]])*(Table3[[#This Row],[activating_chance]]/100),0)</f>
        <v>50</v>
      </c>
      <c r="P36" t="s">
        <v>344</v>
      </c>
      <c r="Q36" s="73"/>
      <c r="R36" t="s">
        <v>397</v>
      </c>
      <c r="S36">
        <v>2</v>
      </c>
      <c r="T36" s="76">
        <v>200</v>
      </c>
      <c r="U36" s="76">
        <v>100</v>
      </c>
      <c r="V36">
        <f ca="1">INDIRECT(ADDRESS(11+(MATCH(RIGHT(Table39[[#This Row],[spawner_sku]],LEN(Table39[[#This Row],[spawner_sku]])-FIND("/",Table39[[#This Row],[spawner_sku]])),Table1[Entity Prefab],0)),10,1,1,"Entities"))</f>
        <v>50</v>
      </c>
      <c r="W36" s="76">
        <f ca="1">ROUND((Table39[[#This Row],[XP]]*Table39[[#This Row],[entity_spawned (AVG)]])*(Table39[[#This Row],[activating_chance]]/100),0)</f>
        <v>100</v>
      </c>
      <c r="X36" t="s">
        <v>344</v>
      </c>
      <c r="Z36" t="s">
        <v>229</v>
      </c>
      <c r="AA36">
        <v>2</v>
      </c>
      <c r="AB36" s="76">
        <v>110</v>
      </c>
      <c r="AC36" s="76">
        <v>80</v>
      </c>
      <c r="AD36">
        <f ca="1">INDIRECT(ADDRESS(11+(MATCH(RIGHT(Table2[[#This Row],[spawner_sku]],LEN(Table2[[#This Row],[spawner_sku]])-FIND("/",Table2[[#This Row],[spawner_sku]])),Table1[Entity Prefab],0)),10,1,1,"Entities"))</f>
        <v>25</v>
      </c>
      <c r="AE36" s="76">
        <f ca="1">ROUND((Table2[[#This Row],[XP]]*Table2[[#This Row],[entity_spawned (AVG)]])*(Table2[[#This Row],[activating_chance]]/100),0)</f>
        <v>40</v>
      </c>
      <c r="AF36" s="73" t="s">
        <v>344</v>
      </c>
      <c r="AH36" t="s">
        <v>229</v>
      </c>
      <c r="AI36">
        <v>1</v>
      </c>
      <c r="AJ36" s="76">
        <v>60</v>
      </c>
      <c r="AK36" s="76">
        <v>100</v>
      </c>
      <c r="AL36">
        <f ca="1">INDIRECT(ADDRESS(11+(MATCH(RIGHT(Table6[[#This Row],[spawner_sku]],LEN(Table6[[#This Row],[spawner_sku]])-FIND("/",Table6[[#This Row],[spawner_sku]])),Table1[Entity Prefab],0)),10,1,1,"Entities"))</f>
        <v>25</v>
      </c>
      <c r="AM36" s="76">
        <f ca="1">ROUND((Table6[[#This Row],[XP]]*Table6[[#This Row],[entity_spawned (AVG)]])*(Table6[[#This Row],[activating_chance]]/100),0)</f>
        <v>25</v>
      </c>
      <c r="AN36" s="73" t="s">
        <v>344</v>
      </c>
      <c r="AP36" t="s">
        <v>227</v>
      </c>
      <c r="AQ36">
        <v>1</v>
      </c>
      <c r="AR36" s="76">
        <v>220</v>
      </c>
      <c r="AS36" s="76">
        <v>100</v>
      </c>
      <c r="AT36">
        <f ca="1">INDIRECT(ADDRESS(11+(MATCH(RIGHT(Table610[[#This Row],[spawner_sku]],LEN(Table610[[#This Row],[spawner_sku]])-FIND("/",Table610[[#This Row],[spawner_sku]])),Table1[Entity Prefab],0)),10,1,1,"Entities"))</f>
        <v>55</v>
      </c>
      <c r="AU36" s="76">
        <f ca="1">ROUND((Table610[[#This Row],[XP]]*Table610[[#This Row],[entity_spawned (AVG)]])*(Table610[[#This Row],[activating_chance]]/100),0)</f>
        <v>55</v>
      </c>
      <c r="AV36" s="73" t="s">
        <v>345</v>
      </c>
      <c r="AX36" t="s">
        <v>229</v>
      </c>
      <c r="AY36">
        <v>5</v>
      </c>
      <c r="AZ36" s="76">
        <v>200</v>
      </c>
      <c r="BA36" s="76">
        <v>100</v>
      </c>
      <c r="BB36">
        <f ca="1">INDIRECT(ADDRESS(11+(MATCH(RIGHT(Table61011[[#This Row],[spawner_sku]],LEN(Table61011[[#This Row],[spawner_sku]])-FIND("/",Table61011[[#This Row],[spawner_sku]])),Table1[Entity Prefab],0)),10,1,1,"Entities"))</f>
        <v>25</v>
      </c>
      <c r="BC36" s="76">
        <f ca="1">ROUND((Table61011[[#This Row],[XP]]*Table61011[[#This Row],[entity_spawned (AVG)]])*(Table61011[[#This Row],[activating_chance]]/100),0)</f>
        <v>125</v>
      </c>
      <c r="BD36" s="73" t="s">
        <v>344</v>
      </c>
      <c r="BF36" t="s">
        <v>229</v>
      </c>
      <c r="BG36">
        <v>13</v>
      </c>
      <c r="BH36" s="76">
        <v>180</v>
      </c>
      <c r="BI36">
        <v>100</v>
      </c>
      <c r="BJ36">
        <f ca="1">INDIRECT(ADDRESS(11+(MATCH(RIGHT(Table11[[#This Row],[spawner_sku]],LEN(Table11[[#This Row],[spawner_sku]])-FIND("/",Table11[[#This Row],[spawner_sku]])),Table1[Entity Prefab],0)),10,1,1,"Entities"))</f>
        <v>25</v>
      </c>
      <c r="BK36">
        <f ca="1">ROUND((Table11[[#This Row],[XP]]*Table11[[#This Row],[entity_spawned (AVG)]])*(Table11[[#This Row],[activating_chance]]/100),0)</f>
        <v>325</v>
      </c>
      <c r="BL36" s="73" t="s">
        <v>344</v>
      </c>
      <c r="BN36" t="s">
        <v>228</v>
      </c>
      <c r="BO36">
        <v>11</v>
      </c>
      <c r="BP36" s="76">
        <v>280</v>
      </c>
      <c r="BQ36" s="76">
        <v>80</v>
      </c>
      <c r="BR36">
        <f ca="1">INDIRECT(ADDRESS(11+(MATCH(RIGHT(Table12[[#This Row],[spawner_sku]],LEN(Table12[[#This Row],[spawner_sku]])-FIND("/",Table12[[#This Row],[spawner_sku]])),Table1[Entity Prefab],0)),10,1,1,"Entities"))</f>
        <v>25</v>
      </c>
      <c r="BS36">
        <f ca="1">ROUND((Table12[[#This Row],[XP]]*Table12[[#This Row],[entity_spawned (AVG)]])*(Table12[[#This Row],[activating_chance]]/100),0)</f>
        <v>220</v>
      </c>
      <c r="BT36" s="73" t="s">
        <v>344</v>
      </c>
      <c r="BV36" t="s">
        <v>228</v>
      </c>
      <c r="BW36">
        <v>9</v>
      </c>
      <c r="BX36" s="76">
        <v>280</v>
      </c>
      <c r="BY36" s="76">
        <v>100</v>
      </c>
      <c r="BZ36">
        <f ca="1">INDIRECT(ADDRESS(11+(MATCH(RIGHT(Table13[[#This Row],[spawner_sku]],LEN(Table13[[#This Row],[spawner_sku]])-FIND("/",Table13[[#This Row],[spawner_sku]])),Table1[Entity Prefab],0)),10,1,1,"Entities"))</f>
        <v>25</v>
      </c>
      <c r="CA36">
        <f ca="1">ROUND((Table13[[#This Row],[XP]]*Table13[[#This Row],[entity_spawned (AVG)]])*(Table13[[#This Row],[activating_chance]]/100),0)</f>
        <v>225</v>
      </c>
      <c r="CB36" s="73" t="s">
        <v>344</v>
      </c>
      <c r="CD36" t="s">
        <v>227</v>
      </c>
      <c r="CE36">
        <v>1</v>
      </c>
      <c r="CF36" s="76">
        <v>200</v>
      </c>
      <c r="CG36" s="76">
        <v>30</v>
      </c>
      <c r="CH36">
        <f ca="1">INDIRECT(ADDRESS(11+(MATCH(RIGHT(Table14[[#This Row],[spawner_sku]],LEN(Table14[[#This Row],[spawner_sku]])-FIND("/",Table14[[#This Row],[spawner_sku]])),Table1[Entity Prefab],0)),10,1,1,"Entities"))</f>
        <v>55</v>
      </c>
      <c r="CI36">
        <f ca="1">ROUND((Table14[[#This Row],[XP]]*Table14[[#This Row],[entity_spawned (AVG)]])*(Table14[[#This Row],[activating_chance]]/100),0)</f>
        <v>17</v>
      </c>
      <c r="CJ36" s="73" t="s">
        <v>345</v>
      </c>
      <c r="CL36" t="s">
        <v>228</v>
      </c>
      <c r="CM36">
        <v>3</v>
      </c>
      <c r="CN36" s="76">
        <v>140</v>
      </c>
      <c r="CO36" s="76">
        <v>100</v>
      </c>
      <c r="CP36" s="115">
        <f ca="1">INDIRECT(ADDRESS(11+(MATCH(RIGHT(Table18[[#This Row],[spawner_sku]],LEN(Table18[[#This Row],[spawner_sku]])-FIND("/",Table18[[#This Row],[spawner_sku]])),Table1[Entity Prefab],0)),10,1,1,"Entities"))</f>
        <v>25</v>
      </c>
      <c r="CQ36" s="115">
        <f ca="1">ROUND((Table18[[#This Row],[XP]]*Table18[[#This Row],[entity_spawned (AVG)]])*(Table18[[#This Row],[activating_chance]]/100),0)</f>
        <v>75</v>
      </c>
      <c r="CR36" t="s">
        <v>344</v>
      </c>
      <c r="CT36" t="s">
        <v>228</v>
      </c>
      <c r="CU36">
        <v>1</v>
      </c>
      <c r="CV36" s="76">
        <v>140</v>
      </c>
      <c r="CW36" s="76">
        <v>100</v>
      </c>
      <c r="CX3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6">
        <f ca="1">ROUND((Table1820[[#This Row],[XP]]*Table1820[[#This Row],[entity_spawned (AVG)]])*(Table1820[[#This Row],[activating_chance]]/100),0)</f>
        <v>25</v>
      </c>
      <c r="CZ36" t="s">
        <v>344</v>
      </c>
    </row>
    <row r="37" spans="2:104" x14ac:dyDescent="0.25">
      <c r="B37" s="74" t="s">
        <v>229</v>
      </c>
      <c r="C37">
        <v>8</v>
      </c>
      <c r="D37" s="76">
        <v>200</v>
      </c>
      <c r="E37" s="76">
        <v>100</v>
      </c>
      <c r="F37" s="76">
        <f ca="1">INDIRECT(ADDRESS(11+(MATCH(RIGHT(Table245[[#This Row],[spawner_sku]],LEN(Table245[[#This Row],[spawner_sku]])-FIND("/",Table245[[#This Row],[spawner_sku]])),Table1[Entity Prefab],0)),10,1,1,"Entities"))</f>
        <v>25</v>
      </c>
      <c r="G37" s="76">
        <f ca="1">ROUND((Table245[[#This Row],[XP]]*Table245[[#This Row],[entity_spawned (AVG)]])*(Table245[[#This Row],[activating_chance]]/100),0)</f>
        <v>200</v>
      </c>
      <c r="H37" s="73" t="s">
        <v>344</v>
      </c>
      <c r="J37" t="s">
        <v>229</v>
      </c>
      <c r="K37">
        <v>1</v>
      </c>
      <c r="L37" s="76">
        <v>200</v>
      </c>
      <c r="M37" s="76">
        <v>100</v>
      </c>
      <c r="N37">
        <f ca="1">INDIRECT(ADDRESS(11+(MATCH(RIGHT(Table3[[#This Row],[spawner_sku]],LEN(Table3[[#This Row],[spawner_sku]])-FIND("/",Table3[[#This Row],[spawner_sku]])),Table1[Entity Prefab],0)),10,1,1,"Entities"))</f>
        <v>25</v>
      </c>
      <c r="O37" s="76">
        <f ca="1">ROUND((Table3[[#This Row],[XP]]*Table3[[#This Row],[entity_spawned (AVG)]])*(Table3[[#This Row],[activating_chance]]/100),0)</f>
        <v>25</v>
      </c>
      <c r="P37" t="s">
        <v>344</v>
      </c>
      <c r="Q37" s="73"/>
      <c r="R37" t="s">
        <v>397</v>
      </c>
      <c r="S37">
        <v>2</v>
      </c>
      <c r="T37" s="76">
        <v>200</v>
      </c>
      <c r="U37" s="76">
        <v>100</v>
      </c>
      <c r="V37">
        <f ca="1">INDIRECT(ADDRESS(11+(MATCH(RIGHT(Table39[[#This Row],[spawner_sku]],LEN(Table39[[#This Row],[spawner_sku]])-FIND("/",Table39[[#This Row],[spawner_sku]])),Table1[Entity Prefab],0)),10,1,1,"Entities"))</f>
        <v>50</v>
      </c>
      <c r="W37" s="76">
        <f ca="1">ROUND((Table39[[#This Row],[XP]]*Table39[[#This Row],[entity_spawned (AVG)]])*(Table39[[#This Row],[activating_chance]]/100),0)</f>
        <v>100</v>
      </c>
      <c r="X37" t="s">
        <v>344</v>
      </c>
      <c r="Z37" t="s">
        <v>229</v>
      </c>
      <c r="AA37">
        <v>6</v>
      </c>
      <c r="AB37" s="76">
        <v>140</v>
      </c>
      <c r="AC37" s="76">
        <v>30</v>
      </c>
      <c r="AD37">
        <f ca="1">INDIRECT(ADDRESS(11+(MATCH(RIGHT(Table2[[#This Row],[spawner_sku]],LEN(Table2[[#This Row],[spawner_sku]])-FIND("/",Table2[[#This Row],[spawner_sku]])),Table1[Entity Prefab],0)),10,1,1,"Entities"))</f>
        <v>25</v>
      </c>
      <c r="AE37" s="76">
        <f ca="1">ROUND((Table2[[#This Row],[XP]]*Table2[[#This Row],[entity_spawned (AVG)]])*(Table2[[#This Row],[activating_chance]]/100),0)</f>
        <v>45</v>
      </c>
      <c r="AF37" s="73" t="s">
        <v>344</v>
      </c>
      <c r="AH37" t="s">
        <v>229</v>
      </c>
      <c r="AI37">
        <v>1</v>
      </c>
      <c r="AJ37" s="76">
        <v>60</v>
      </c>
      <c r="AK37" s="76">
        <v>100</v>
      </c>
      <c r="AL37">
        <f ca="1">INDIRECT(ADDRESS(11+(MATCH(RIGHT(Table6[[#This Row],[spawner_sku]],LEN(Table6[[#This Row],[spawner_sku]])-FIND("/",Table6[[#This Row],[spawner_sku]])),Table1[Entity Prefab],0)),10,1,1,"Entities"))</f>
        <v>25</v>
      </c>
      <c r="AM37" s="76">
        <f ca="1">ROUND((Table6[[#This Row],[XP]]*Table6[[#This Row],[entity_spawned (AVG)]])*(Table6[[#This Row],[activating_chance]]/100),0)</f>
        <v>25</v>
      </c>
      <c r="AN37" s="73" t="s">
        <v>344</v>
      </c>
      <c r="AP37" t="s">
        <v>227</v>
      </c>
      <c r="AQ37">
        <v>1</v>
      </c>
      <c r="AR37" s="76">
        <v>180</v>
      </c>
      <c r="AS37" s="76">
        <v>100</v>
      </c>
      <c r="AT37">
        <f ca="1">INDIRECT(ADDRESS(11+(MATCH(RIGHT(Table610[[#This Row],[spawner_sku]],LEN(Table610[[#This Row],[spawner_sku]])-FIND("/",Table610[[#This Row],[spawner_sku]])),Table1[Entity Prefab],0)),10,1,1,"Entities"))</f>
        <v>55</v>
      </c>
      <c r="AU37" s="76">
        <f ca="1">ROUND((Table610[[#This Row],[XP]]*Table610[[#This Row],[entity_spawned (AVG)]])*(Table610[[#This Row],[activating_chance]]/100),0)</f>
        <v>55</v>
      </c>
      <c r="AV37" s="73" t="s">
        <v>345</v>
      </c>
      <c r="AX37" t="s">
        <v>229</v>
      </c>
      <c r="AY37">
        <v>1</v>
      </c>
      <c r="AZ37" s="76">
        <v>100</v>
      </c>
      <c r="BA37" s="76">
        <v>100</v>
      </c>
      <c r="BB37">
        <f ca="1">INDIRECT(ADDRESS(11+(MATCH(RIGHT(Table61011[[#This Row],[spawner_sku]],LEN(Table61011[[#This Row],[spawner_sku]])-FIND("/",Table61011[[#This Row],[spawner_sku]])),Table1[Entity Prefab],0)),10,1,1,"Entities"))</f>
        <v>25</v>
      </c>
      <c r="BC37" s="76">
        <f ca="1">ROUND((Table61011[[#This Row],[XP]]*Table61011[[#This Row],[entity_spawned (AVG)]])*(Table61011[[#This Row],[activating_chance]]/100),0)</f>
        <v>25</v>
      </c>
      <c r="BD37" s="73" t="s">
        <v>344</v>
      </c>
      <c r="BF37" t="s">
        <v>229</v>
      </c>
      <c r="BG37">
        <v>2</v>
      </c>
      <c r="BH37" s="76">
        <v>180</v>
      </c>
      <c r="BI37">
        <v>100</v>
      </c>
      <c r="BJ37">
        <f ca="1">INDIRECT(ADDRESS(11+(MATCH(RIGHT(Table11[[#This Row],[spawner_sku]],LEN(Table11[[#This Row],[spawner_sku]])-FIND("/",Table11[[#This Row],[spawner_sku]])),Table1[Entity Prefab],0)),10,1,1,"Entities"))</f>
        <v>25</v>
      </c>
      <c r="BK37">
        <f ca="1">ROUND((Table11[[#This Row],[XP]]*Table11[[#This Row],[entity_spawned (AVG)]])*(Table11[[#This Row],[activating_chance]]/100),0)</f>
        <v>50</v>
      </c>
      <c r="BL37" s="73" t="s">
        <v>344</v>
      </c>
      <c r="BN37" t="s">
        <v>229</v>
      </c>
      <c r="BO37">
        <v>9</v>
      </c>
      <c r="BP37" s="76">
        <v>180</v>
      </c>
      <c r="BQ37" s="76">
        <v>80</v>
      </c>
      <c r="BR37">
        <f ca="1">INDIRECT(ADDRESS(11+(MATCH(RIGHT(Table12[[#This Row],[spawner_sku]],LEN(Table12[[#This Row],[spawner_sku]])-FIND("/",Table12[[#This Row],[spawner_sku]])),Table1[Entity Prefab],0)),10,1,1,"Entities"))</f>
        <v>25</v>
      </c>
      <c r="BS37">
        <f ca="1">ROUND((Table12[[#This Row],[XP]]*Table12[[#This Row],[entity_spawned (AVG)]])*(Table12[[#This Row],[activating_chance]]/100),0)</f>
        <v>180</v>
      </c>
      <c r="BT37" s="73" t="s">
        <v>344</v>
      </c>
      <c r="BV37" t="s">
        <v>228</v>
      </c>
      <c r="BW37">
        <v>10</v>
      </c>
      <c r="BX37" s="76">
        <v>280</v>
      </c>
      <c r="BY37" s="76">
        <v>100</v>
      </c>
      <c r="BZ37">
        <f ca="1">INDIRECT(ADDRESS(11+(MATCH(RIGHT(Table13[[#This Row],[spawner_sku]],LEN(Table13[[#This Row],[spawner_sku]])-FIND("/",Table13[[#This Row],[spawner_sku]])),Table1[Entity Prefab],0)),10,1,1,"Entities"))</f>
        <v>25</v>
      </c>
      <c r="CA37">
        <f ca="1">ROUND((Table13[[#This Row],[XP]]*Table13[[#This Row],[entity_spawned (AVG)]])*(Table13[[#This Row],[activating_chance]]/100),0)</f>
        <v>250</v>
      </c>
      <c r="CB37" s="73" t="s">
        <v>344</v>
      </c>
      <c r="CD37" t="s">
        <v>227</v>
      </c>
      <c r="CE37">
        <v>2</v>
      </c>
      <c r="CF37" s="76">
        <v>260</v>
      </c>
      <c r="CG37" s="76">
        <v>10</v>
      </c>
      <c r="CH37">
        <f ca="1">INDIRECT(ADDRESS(11+(MATCH(RIGHT(Table14[[#This Row],[spawner_sku]],LEN(Table14[[#This Row],[spawner_sku]])-FIND("/",Table14[[#This Row],[spawner_sku]])),Table1[Entity Prefab],0)),10,1,1,"Entities"))</f>
        <v>55</v>
      </c>
      <c r="CI37">
        <f ca="1">ROUND((Table14[[#This Row],[XP]]*Table14[[#This Row],[entity_spawned (AVG)]])*(Table14[[#This Row],[activating_chance]]/100),0)</f>
        <v>11</v>
      </c>
      <c r="CJ37" s="73" t="s">
        <v>345</v>
      </c>
      <c r="CL37" t="s">
        <v>228</v>
      </c>
      <c r="CM37">
        <v>7</v>
      </c>
      <c r="CN37" s="76">
        <v>160</v>
      </c>
      <c r="CO37" s="76">
        <v>30</v>
      </c>
      <c r="CP37" s="115">
        <f ca="1">INDIRECT(ADDRESS(11+(MATCH(RIGHT(Table18[[#This Row],[spawner_sku]],LEN(Table18[[#This Row],[spawner_sku]])-FIND("/",Table18[[#This Row],[spawner_sku]])),Table1[Entity Prefab],0)),10,1,1,"Entities"))</f>
        <v>25</v>
      </c>
      <c r="CQ37" s="115">
        <f ca="1">ROUND((Table18[[#This Row],[XP]]*Table18[[#This Row],[entity_spawned (AVG)]])*(Table18[[#This Row],[activating_chance]]/100),0)</f>
        <v>53</v>
      </c>
      <c r="CR37" t="s">
        <v>344</v>
      </c>
      <c r="CT37" t="s">
        <v>228</v>
      </c>
      <c r="CU37">
        <v>3</v>
      </c>
      <c r="CV37" s="76">
        <v>140</v>
      </c>
      <c r="CW37" s="76">
        <v>100</v>
      </c>
      <c r="CX3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7">
        <f ca="1">ROUND((Table1820[[#This Row],[XP]]*Table1820[[#This Row],[entity_spawned (AVG)]])*(Table1820[[#This Row],[activating_chance]]/100),0)</f>
        <v>75</v>
      </c>
      <c r="CZ37" t="s">
        <v>344</v>
      </c>
    </row>
    <row r="38" spans="2:104" x14ac:dyDescent="0.25">
      <c r="B38" s="74" t="s">
        <v>229</v>
      </c>
      <c r="C38">
        <v>1</v>
      </c>
      <c r="D38" s="76">
        <v>60</v>
      </c>
      <c r="E38" s="76">
        <v>100</v>
      </c>
      <c r="F38" s="76">
        <f ca="1">INDIRECT(ADDRESS(11+(MATCH(RIGHT(Table245[[#This Row],[spawner_sku]],LEN(Table245[[#This Row],[spawner_sku]])-FIND("/",Table245[[#This Row],[spawner_sku]])),Table1[Entity Prefab],0)),10,1,1,"Entities"))</f>
        <v>25</v>
      </c>
      <c r="G38" s="76">
        <f ca="1">ROUND((Table245[[#This Row],[XP]]*Table245[[#This Row],[entity_spawned (AVG)]])*(Table245[[#This Row],[activating_chance]]/100),0)</f>
        <v>25</v>
      </c>
      <c r="H38" s="73" t="s">
        <v>344</v>
      </c>
      <c r="J38" t="s">
        <v>229</v>
      </c>
      <c r="K38">
        <v>2</v>
      </c>
      <c r="L38" s="76">
        <v>130</v>
      </c>
      <c r="M38" s="76">
        <v>100</v>
      </c>
      <c r="N38">
        <f ca="1">INDIRECT(ADDRESS(11+(MATCH(RIGHT(Table3[[#This Row],[spawner_sku]],LEN(Table3[[#This Row],[spawner_sku]])-FIND("/",Table3[[#This Row],[spawner_sku]])),Table1[Entity Prefab],0)),10,1,1,"Entities"))</f>
        <v>25</v>
      </c>
      <c r="O38" s="76">
        <f ca="1">ROUND((Table3[[#This Row],[XP]]*Table3[[#This Row],[entity_spawned (AVG)]])*(Table3[[#This Row],[activating_chance]]/100),0)</f>
        <v>50</v>
      </c>
      <c r="P38" t="s">
        <v>344</v>
      </c>
      <c r="Q38" s="73"/>
      <c r="R38" t="s">
        <v>397</v>
      </c>
      <c r="S38">
        <v>3</v>
      </c>
      <c r="T38" s="76">
        <v>220</v>
      </c>
      <c r="U38" s="76">
        <v>100</v>
      </c>
      <c r="V38">
        <f ca="1">INDIRECT(ADDRESS(11+(MATCH(RIGHT(Table39[[#This Row],[spawner_sku]],LEN(Table39[[#This Row],[spawner_sku]])-FIND("/",Table39[[#This Row],[spawner_sku]])),Table1[Entity Prefab],0)),10,1,1,"Entities"))</f>
        <v>50</v>
      </c>
      <c r="W38" s="76">
        <f ca="1">ROUND((Table39[[#This Row],[XP]]*Table39[[#This Row],[entity_spawned (AVG)]])*(Table39[[#This Row],[activating_chance]]/100),0)</f>
        <v>150</v>
      </c>
      <c r="X38" t="s">
        <v>344</v>
      </c>
      <c r="Z38" t="s">
        <v>229</v>
      </c>
      <c r="AA38">
        <v>1</v>
      </c>
      <c r="AB38" s="76">
        <v>120</v>
      </c>
      <c r="AC38" s="76">
        <v>100</v>
      </c>
      <c r="AD38">
        <f ca="1">INDIRECT(ADDRESS(11+(MATCH(RIGHT(Table2[[#This Row],[spawner_sku]],LEN(Table2[[#This Row],[spawner_sku]])-FIND("/",Table2[[#This Row],[spawner_sku]])),Table1[Entity Prefab],0)),10,1,1,"Entities"))</f>
        <v>25</v>
      </c>
      <c r="AE38" s="76">
        <f ca="1">ROUND((Table2[[#This Row],[XP]]*Table2[[#This Row],[entity_spawned (AVG)]])*(Table2[[#This Row],[activating_chance]]/100),0)</f>
        <v>25</v>
      </c>
      <c r="AF38" s="73" t="s">
        <v>344</v>
      </c>
      <c r="AH38" t="s">
        <v>229</v>
      </c>
      <c r="AI38">
        <v>1</v>
      </c>
      <c r="AJ38" s="76">
        <v>60</v>
      </c>
      <c r="AK38" s="76">
        <v>100</v>
      </c>
      <c r="AL38">
        <f ca="1">INDIRECT(ADDRESS(11+(MATCH(RIGHT(Table6[[#This Row],[spawner_sku]],LEN(Table6[[#This Row],[spawner_sku]])-FIND("/",Table6[[#This Row],[spawner_sku]])),Table1[Entity Prefab],0)),10,1,1,"Entities"))</f>
        <v>25</v>
      </c>
      <c r="AM38" s="76">
        <f ca="1">ROUND((Table6[[#This Row],[XP]]*Table6[[#This Row],[entity_spawned (AVG)]])*(Table6[[#This Row],[activating_chance]]/100),0)</f>
        <v>25</v>
      </c>
      <c r="AN38" s="73" t="s">
        <v>344</v>
      </c>
      <c r="AP38" t="s">
        <v>227</v>
      </c>
      <c r="AQ38">
        <v>2</v>
      </c>
      <c r="AR38" s="76">
        <v>150</v>
      </c>
      <c r="AS38" s="76">
        <v>100</v>
      </c>
      <c r="AT38">
        <f ca="1">INDIRECT(ADDRESS(11+(MATCH(RIGHT(Table610[[#This Row],[spawner_sku]],LEN(Table610[[#This Row],[spawner_sku]])-FIND("/",Table610[[#This Row],[spawner_sku]])),Table1[Entity Prefab],0)),10,1,1,"Entities"))</f>
        <v>55</v>
      </c>
      <c r="AU38" s="76">
        <f ca="1">ROUND((Table610[[#This Row],[XP]]*Table610[[#This Row],[entity_spawned (AVG)]])*(Table610[[#This Row],[activating_chance]]/100),0)</f>
        <v>110</v>
      </c>
      <c r="AV38" s="73" t="s">
        <v>345</v>
      </c>
      <c r="AX38" t="s">
        <v>229</v>
      </c>
      <c r="AY38">
        <v>1</v>
      </c>
      <c r="AZ38" s="76">
        <v>140</v>
      </c>
      <c r="BA38" s="76">
        <v>100</v>
      </c>
      <c r="BB38">
        <f ca="1">INDIRECT(ADDRESS(11+(MATCH(RIGHT(Table61011[[#This Row],[spawner_sku]],LEN(Table61011[[#This Row],[spawner_sku]])-FIND("/",Table61011[[#This Row],[spawner_sku]])),Table1[Entity Prefab],0)),10,1,1,"Entities"))</f>
        <v>25</v>
      </c>
      <c r="BC38" s="76">
        <f ca="1">ROUND((Table61011[[#This Row],[XP]]*Table61011[[#This Row],[entity_spawned (AVG)]])*(Table61011[[#This Row],[activating_chance]]/100),0)</f>
        <v>25</v>
      </c>
      <c r="BD38" s="73" t="s">
        <v>344</v>
      </c>
      <c r="BF38" t="s">
        <v>229</v>
      </c>
      <c r="BG38">
        <v>3</v>
      </c>
      <c r="BH38" s="76">
        <v>180</v>
      </c>
      <c r="BI38">
        <v>100</v>
      </c>
      <c r="BJ38">
        <f ca="1">INDIRECT(ADDRESS(11+(MATCH(RIGHT(Table11[[#This Row],[spawner_sku]],LEN(Table11[[#This Row],[spawner_sku]])-FIND("/",Table11[[#This Row],[spawner_sku]])),Table1[Entity Prefab],0)),10,1,1,"Entities"))</f>
        <v>25</v>
      </c>
      <c r="BK38">
        <f ca="1">ROUND((Table11[[#This Row],[XP]]*Table11[[#This Row],[entity_spawned (AVG)]])*(Table11[[#This Row],[activating_chance]]/100),0)</f>
        <v>75</v>
      </c>
      <c r="BL38" s="73" t="s">
        <v>344</v>
      </c>
      <c r="BN38" t="s">
        <v>229</v>
      </c>
      <c r="BO38">
        <v>3</v>
      </c>
      <c r="BP38" s="76">
        <v>180</v>
      </c>
      <c r="BQ38" s="76">
        <v>100</v>
      </c>
      <c r="BR38">
        <f ca="1">INDIRECT(ADDRESS(11+(MATCH(RIGHT(Table12[[#This Row],[spawner_sku]],LEN(Table12[[#This Row],[spawner_sku]])-FIND("/",Table12[[#This Row],[spawner_sku]])),Table1[Entity Prefab],0)),10,1,1,"Entities"))</f>
        <v>25</v>
      </c>
      <c r="BS38">
        <f ca="1">ROUND((Table12[[#This Row],[XP]]*Table12[[#This Row],[entity_spawned (AVG)]])*(Table12[[#This Row],[activating_chance]]/100),0)</f>
        <v>75</v>
      </c>
      <c r="BT38" s="73" t="s">
        <v>344</v>
      </c>
      <c r="BV38" t="s">
        <v>228</v>
      </c>
      <c r="BW38">
        <v>11</v>
      </c>
      <c r="BX38" s="76">
        <v>280</v>
      </c>
      <c r="BY38" s="76">
        <v>100</v>
      </c>
      <c r="BZ38">
        <f ca="1">INDIRECT(ADDRESS(11+(MATCH(RIGHT(Table13[[#This Row],[spawner_sku]],LEN(Table13[[#This Row],[spawner_sku]])-FIND("/",Table13[[#This Row],[spawner_sku]])),Table1[Entity Prefab],0)),10,1,1,"Entities"))</f>
        <v>25</v>
      </c>
      <c r="CA38">
        <f ca="1">ROUND((Table13[[#This Row],[XP]]*Table13[[#This Row],[entity_spawned (AVG)]])*(Table13[[#This Row],[activating_chance]]/100),0)</f>
        <v>275</v>
      </c>
      <c r="CB38" s="73" t="s">
        <v>344</v>
      </c>
      <c r="CD38" t="s">
        <v>227</v>
      </c>
      <c r="CE38">
        <v>1</v>
      </c>
      <c r="CF38" s="76">
        <v>120</v>
      </c>
      <c r="CG38" s="76">
        <v>100</v>
      </c>
      <c r="CH38">
        <f ca="1">INDIRECT(ADDRESS(11+(MATCH(RIGHT(Table14[[#This Row],[spawner_sku]],LEN(Table14[[#This Row],[spawner_sku]])-FIND("/",Table14[[#This Row],[spawner_sku]])),Table1[Entity Prefab],0)),10,1,1,"Entities"))</f>
        <v>55</v>
      </c>
      <c r="CI38">
        <f ca="1">ROUND((Table14[[#This Row],[XP]]*Table14[[#This Row],[entity_spawned (AVG)]])*(Table14[[#This Row],[activating_chance]]/100),0)</f>
        <v>55</v>
      </c>
      <c r="CJ38" s="73" t="s">
        <v>345</v>
      </c>
      <c r="CL38" t="s">
        <v>228</v>
      </c>
      <c r="CM38">
        <v>7</v>
      </c>
      <c r="CN38" s="76">
        <v>160</v>
      </c>
      <c r="CO38" s="76">
        <v>80</v>
      </c>
      <c r="CP38" s="115">
        <f ca="1">INDIRECT(ADDRESS(11+(MATCH(RIGHT(Table18[[#This Row],[spawner_sku]],LEN(Table18[[#This Row],[spawner_sku]])-FIND("/",Table18[[#This Row],[spawner_sku]])),Table1[Entity Prefab],0)),10,1,1,"Entities"))</f>
        <v>25</v>
      </c>
      <c r="CQ38" s="115">
        <f ca="1">ROUND((Table18[[#This Row],[XP]]*Table18[[#This Row],[entity_spawned (AVG)]])*(Table18[[#This Row],[activating_chance]]/100),0)</f>
        <v>140</v>
      </c>
      <c r="CR38" t="s">
        <v>344</v>
      </c>
      <c r="CT38" t="s">
        <v>228</v>
      </c>
      <c r="CU38">
        <v>2</v>
      </c>
      <c r="CV38" s="76">
        <v>100</v>
      </c>
      <c r="CW38" s="76">
        <v>100</v>
      </c>
      <c r="CX3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8">
        <f ca="1">ROUND((Table1820[[#This Row],[XP]]*Table1820[[#This Row],[entity_spawned (AVG)]])*(Table1820[[#This Row],[activating_chance]]/100),0)</f>
        <v>50</v>
      </c>
      <c r="CZ38" t="s">
        <v>344</v>
      </c>
    </row>
    <row r="39" spans="2:104" x14ac:dyDescent="0.25">
      <c r="B39" s="74" t="s">
        <v>229</v>
      </c>
      <c r="C39">
        <v>2</v>
      </c>
      <c r="D39" s="76">
        <v>140</v>
      </c>
      <c r="E39" s="76">
        <v>60</v>
      </c>
      <c r="F39" s="76">
        <f ca="1">INDIRECT(ADDRESS(11+(MATCH(RIGHT(Table245[[#This Row],[spawner_sku]],LEN(Table245[[#This Row],[spawner_sku]])-FIND("/",Table245[[#This Row],[spawner_sku]])),Table1[Entity Prefab],0)),10,1,1,"Entities"))</f>
        <v>25</v>
      </c>
      <c r="G39" s="76">
        <f ca="1">ROUND((Table245[[#This Row],[XP]]*Table245[[#This Row],[entity_spawned (AVG)]])*(Table245[[#This Row],[activating_chance]]/100),0)</f>
        <v>30</v>
      </c>
      <c r="H39" s="73" t="s">
        <v>344</v>
      </c>
      <c r="J39" t="s">
        <v>229</v>
      </c>
      <c r="K39">
        <v>1</v>
      </c>
      <c r="L39" s="76">
        <v>80</v>
      </c>
      <c r="M39" s="76">
        <v>30</v>
      </c>
      <c r="N39">
        <f ca="1">INDIRECT(ADDRESS(11+(MATCH(RIGHT(Table3[[#This Row],[spawner_sku]],LEN(Table3[[#This Row],[spawner_sku]])-FIND("/",Table3[[#This Row],[spawner_sku]])),Table1[Entity Prefab],0)),10,1,1,"Entities"))</f>
        <v>25</v>
      </c>
      <c r="O39" s="76">
        <f ca="1">ROUND((Table3[[#This Row],[XP]]*Table3[[#This Row],[entity_spawned (AVG)]])*(Table3[[#This Row],[activating_chance]]/100),0)</f>
        <v>8</v>
      </c>
      <c r="P39" t="s">
        <v>344</v>
      </c>
      <c r="Q39" s="73"/>
      <c r="R39" t="s">
        <v>233</v>
      </c>
      <c r="S39">
        <v>1</v>
      </c>
      <c r="T39" s="76">
        <v>250</v>
      </c>
      <c r="U39" s="76">
        <v>100</v>
      </c>
      <c r="V39">
        <f ca="1">INDIRECT(ADDRESS(11+(MATCH(RIGHT(Table39[[#This Row],[spawner_sku]],LEN(Table39[[#This Row],[spawner_sku]])-FIND("/",Table39[[#This Row],[spawner_sku]])),Table1[Entity Prefab],0)),10,1,1,"Entities"))</f>
        <v>95</v>
      </c>
      <c r="W39" s="76">
        <f ca="1">ROUND((Table39[[#This Row],[XP]]*Table39[[#This Row],[entity_spawned (AVG)]])*(Table39[[#This Row],[activating_chance]]/100),0)</f>
        <v>95</v>
      </c>
      <c r="X39" t="s">
        <v>345</v>
      </c>
      <c r="Z39" t="s">
        <v>229</v>
      </c>
      <c r="AA39">
        <v>1</v>
      </c>
      <c r="AB39" s="76">
        <v>110</v>
      </c>
      <c r="AC39" s="76">
        <v>90</v>
      </c>
      <c r="AD39">
        <f ca="1">INDIRECT(ADDRESS(11+(MATCH(RIGHT(Table2[[#This Row],[spawner_sku]],LEN(Table2[[#This Row],[spawner_sku]])-FIND("/",Table2[[#This Row],[spawner_sku]])),Table1[Entity Prefab],0)),10,1,1,"Entities"))</f>
        <v>25</v>
      </c>
      <c r="AE39" s="76">
        <f ca="1">ROUND((Table2[[#This Row],[XP]]*Table2[[#This Row],[entity_spawned (AVG)]])*(Table2[[#This Row],[activating_chance]]/100),0)</f>
        <v>23</v>
      </c>
      <c r="AF39" s="73" t="s">
        <v>344</v>
      </c>
      <c r="AH39" t="s">
        <v>229</v>
      </c>
      <c r="AI39">
        <v>1</v>
      </c>
      <c r="AJ39" s="76">
        <v>60</v>
      </c>
      <c r="AK39" s="76">
        <v>80</v>
      </c>
      <c r="AL39">
        <f ca="1">INDIRECT(ADDRESS(11+(MATCH(RIGHT(Table6[[#This Row],[spawner_sku]],LEN(Table6[[#This Row],[spawner_sku]])-FIND("/",Table6[[#This Row],[spawner_sku]])),Table1[Entity Prefab],0)),10,1,1,"Entities"))</f>
        <v>25</v>
      </c>
      <c r="AM39" s="76">
        <f ca="1">ROUND((Table6[[#This Row],[XP]]*Table6[[#This Row],[entity_spawned (AVG)]])*(Table6[[#This Row],[activating_chance]]/100),0)</f>
        <v>20</v>
      </c>
      <c r="AN39" s="73" t="s">
        <v>344</v>
      </c>
      <c r="AP39" t="s">
        <v>227</v>
      </c>
      <c r="AQ39">
        <v>1</v>
      </c>
      <c r="AR39" s="76">
        <v>160</v>
      </c>
      <c r="AS39" s="76">
        <v>100</v>
      </c>
      <c r="AT39">
        <f ca="1">INDIRECT(ADDRESS(11+(MATCH(RIGHT(Table610[[#This Row],[spawner_sku]],LEN(Table610[[#This Row],[spawner_sku]])-FIND("/",Table610[[#This Row],[spawner_sku]])),Table1[Entity Prefab],0)),10,1,1,"Entities"))</f>
        <v>55</v>
      </c>
      <c r="AU39" s="76">
        <f ca="1">ROUND((Table610[[#This Row],[XP]]*Table610[[#This Row],[entity_spawned (AVG)]])*(Table610[[#This Row],[activating_chance]]/100),0)</f>
        <v>55</v>
      </c>
      <c r="AV39" s="73" t="s">
        <v>345</v>
      </c>
      <c r="AX39" t="s">
        <v>229</v>
      </c>
      <c r="AY39">
        <v>3</v>
      </c>
      <c r="AZ39" s="76">
        <v>200</v>
      </c>
      <c r="BA39" s="76">
        <v>100</v>
      </c>
      <c r="BB39">
        <f ca="1">INDIRECT(ADDRESS(11+(MATCH(RIGHT(Table61011[[#This Row],[spawner_sku]],LEN(Table61011[[#This Row],[spawner_sku]])-FIND("/",Table61011[[#This Row],[spawner_sku]])),Table1[Entity Prefab],0)),10,1,1,"Entities"))</f>
        <v>25</v>
      </c>
      <c r="BC39" s="76">
        <f ca="1">ROUND((Table61011[[#This Row],[XP]]*Table61011[[#This Row],[entity_spawned (AVG)]])*(Table61011[[#This Row],[activating_chance]]/100),0)</f>
        <v>75</v>
      </c>
      <c r="BD39" s="73" t="s">
        <v>344</v>
      </c>
      <c r="BF39" t="s">
        <v>229</v>
      </c>
      <c r="BG39">
        <v>1</v>
      </c>
      <c r="BH39" s="76">
        <v>180</v>
      </c>
      <c r="BI39">
        <v>100</v>
      </c>
      <c r="BJ39">
        <f ca="1">INDIRECT(ADDRESS(11+(MATCH(RIGHT(Table11[[#This Row],[spawner_sku]],LEN(Table11[[#This Row],[spawner_sku]])-FIND("/",Table11[[#This Row],[spawner_sku]])),Table1[Entity Prefab],0)),10,1,1,"Entities"))</f>
        <v>25</v>
      </c>
      <c r="BK39">
        <f ca="1">ROUND((Table11[[#This Row],[XP]]*Table11[[#This Row],[entity_spawned (AVG)]])*(Table11[[#This Row],[activating_chance]]/100),0)</f>
        <v>25</v>
      </c>
      <c r="BL39" s="73" t="s">
        <v>344</v>
      </c>
      <c r="BN39" t="s">
        <v>229</v>
      </c>
      <c r="BO39">
        <v>3</v>
      </c>
      <c r="BP39" s="76">
        <v>180</v>
      </c>
      <c r="BQ39" s="76">
        <v>100</v>
      </c>
      <c r="BR39">
        <f ca="1">INDIRECT(ADDRESS(11+(MATCH(RIGHT(Table12[[#This Row],[spawner_sku]],LEN(Table12[[#This Row],[spawner_sku]])-FIND("/",Table12[[#This Row],[spawner_sku]])),Table1[Entity Prefab],0)),10,1,1,"Entities"))</f>
        <v>25</v>
      </c>
      <c r="BS39">
        <f ca="1">ROUND((Table12[[#This Row],[XP]]*Table12[[#This Row],[entity_spawned (AVG)]])*(Table12[[#This Row],[activating_chance]]/100),0)</f>
        <v>75</v>
      </c>
      <c r="BT39" s="73" t="s">
        <v>344</v>
      </c>
      <c r="BV39" t="s">
        <v>228</v>
      </c>
      <c r="BW39">
        <v>11</v>
      </c>
      <c r="BX39" s="76">
        <v>280</v>
      </c>
      <c r="BY39" s="76">
        <v>100</v>
      </c>
      <c r="BZ39">
        <f ca="1">INDIRECT(ADDRESS(11+(MATCH(RIGHT(Table13[[#This Row],[spawner_sku]],LEN(Table13[[#This Row],[spawner_sku]])-FIND("/",Table13[[#This Row],[spawner_sku]])),Table1[Entity Prefab],0)),10,1,1,"Entities"))</f>
        <v>25</v>
      </c>
      <c r="CA39">
        <f ca="1">ROUND((Table13[[#This Row],[XP]]*Table13[[#This Row],[entity_spawned (AVG)]])*(Table13[[#This Row],[activating_chance]]/100),0)</f>
        <v>275</v>
      </c>
      <c r="CB39" s="73" t="s">
        <v>344</v>
      </c>
      <c r="CD39" t="s">
        <v>227</v>
      </c>
      <c r="CE39">
        <v>1</v>
      </c>
      <c r="CF39" s="76">
        <v>200</v>
      </c>
      <c r="CG39" s="76">
        <v>100</v>
      </c>
      <c r="CH39">
        <f ca="1">INDIRECT(ADDRESS(11+(MATCH(RIGHT(Table14[[#This Row],[spawner_sku]],LEN(Table14[[#This Row],[spawner_sku]])-FIND("/",Table14[[#This Row],[spawner_sku]])),Table1[Entity Prefab],0)),10,1,1,"Entities"))</f>
        <v>55</v>
      </c>
      <c r="CI39">
        <f ca="1">ROUND((Table14[[#This Row],[XP]]*Table14[[#This Row],[entity_spawned (AVG)]])*(Table14[[#This Row],[activating_chance]]/100),0)</f>
        <v>55</v>
      </c>
      <c r="CJ39" s="73" t="s">
        <v>345</v>
      </c>
      <c r="CL39" t="s">
        <v>228</v>
      </c>
      <c r="CM39">
        <v>6</v>
      </c>
      <c r="CN39" s="76">
        <v>150</v>
      </c>
      <c r="CO39" s="76">
        <v>100</v>
      </c>
      <c r="CP39" s="115">
        <f ca="1">INDIRECT(ADDRESS(11+(MATCH(RIGHT(Table18[[#This Row],[spawner_sku]],LEN(Table18[[#This Row],[spawner_sku]])-FIND("/",Table18[[#This Row],[spawner_sku]])),Table1[Entity Prefab],0)),10,1,1,"Entities"))</f>
        <v>25</v>
      </c>
      <c r="CQ39" s="115">
        <f ca="1">ROUND((Table18[[#This Row],[XP]]*Table18[[#This Row],[entity_spawned (AVG)]])*(Table18[[#This Row],[activating_chance]]/100),0)</f>
        <v>150</v>
      </c>
      <c r="CR39" t="s">
        <v>344</v>
      </c>
      <c r="CT39" t="s">
        <v>228</v>
      </c>
      <c r="CU39">
        <v>3</v>
      </c>
      <c r="CV39" s="76">
        <v>140</v>
      </c>
      <c r="CW39" s="76">
        <v>100</v>
      </c>
      <c r="CX3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9">
        <f ca="1">ROUND((Table1820[[#This Row],[XP]]*Table1820[[#This Row],[entity_spawned (AVG)]])*(Table1820[[#This Row],[activating_chance]]/100),0)</f>
        <v>75</v>
      </c>
      <c r="CZ39" t="s">
        <v>344</v>
      </c>
    </row>
    <row r="40" spans="2:104" x14ac:dyDescent="0.25">
      <c r="B40" s="74" t="s">
        <v>229</v>
      </c>
      <c r="C40">
        <v>1</v>
      </c>
      <c r="D40" s="76">
        <v>80</v>
      </c>
      <c r="E40" s="76">
        <v>100</v>
      </c>
      <c r="F40" s="76">
        <f ca="1">INDIRECT(ADDRESS(11+(MATCH(RIGHT(Table245[[#This Row],[spawner_sku]],LEN(Table245[[#This Row],[spawner_sku]])-FIND("/",Table245[[#This Row],[spawner_sku]])),Table1[Entity Prefab],0)),10,1,1,"Entities"))</f>
        <v>25</v>
      </c>
      <c r="G40" s="76">
        <f ca="1">ROUND((Table245[[#This Row],[XP]]*Table245[[#This Row],[entity_spawned (AVG)]])*(Table245[[#This Row],[activating_chance]]/100),0)</f>
        <v>25</v>
      </c>
      <c r="H40" s="73" t="s">
        <v>344</v>
      </c>
      <c r="J40" t="s">
        <v>229</v>
      </c>
      <c r="K40">
        <v>1</v>
      </c>
      <c r="L40" s="76">
        <v>70</v>
      </c>
      <c r="M40" s="76">
        <v>100</v>
      </c>
      <c r="N40">
        <f ca="1">INDIRECT(ADDRESS(11+(MATCH(RIGHT(Table3[[#This Row],[spawner_sku]],LEN(Table3[[#This Row],[spawner_sku]])-FIND("/",Table3[[#This Row],[spawner_sku]])),Table1[Entity Prefab],0)),10,1,1,"Entities"))</f>
        <v>25</v>
      </c>
      <c r="O40" s="76">
        <f ca="1">ROUND((Table3[[#This Row],[XP]]*Table3[[#This Row],[entity_spawned (AVG)]])*(Table3[[#This Row],[activating_chance]]/100),0)</f>
        <v>25</v>
      </c>
      <c r="P40" t="s">
        <v>344</v>
      </c>
      <c r="Q40" s="73"/>
      <c r="R40" t="s">
        <v>233</v>
      </c>
      <c r="S40">
        <v>1</v>
      </c>
      <c r="T40" s="76">
        <v>250</v>
      </c>
      <c r="U40" s="76">
        <v>100</v>
      </c>
      <c r="V40">
        <f ca="1">INDIRECT(ADDRESS(11+(MATCH(RIGHT(Table39[[#This Row],[spawner_sku]],LEN(Table39[[#This Row],[spawner_sku]])-FIND("/",Table39[[#This Row],[spawner_sku]])),Table1[Entity Prefab],0)),10,1,1,"Entities"))</f>
        <v>95</v>
      </c>
      <c r="W40" s="76">
        <f ca="1">ROUND((Table39[[#This Row],[XP]]*Table39[[#This Row],[entity_spawned (AVG)]])*(Table39[[#This Row],[activating_chance]]/100),0)</f>
        <v>95</v>
      </c>
      <c r="X40" t="s">
        <v>345</v>
      </c>
      <c r="Z40" t="s">
        <v>229</v>
      </c>
      <c r="AA40">
        <v>2</v>
      </c>
      <c r="AB40" s="76">
        <v>110</v>
      </c>
      <c r="AC40" s="76">
        <v>100</v>
      </c>
      <c r="AD40">
        <f ca="1">INDIRECT(ADDRESS(11+(MATCH(RIGHT(Table2[[#This Row],[spawner_sku]],LEN(Table2[[#This Row],[spawner_sku]])-FIND("/",Table2[[#This Row],[spawner_sku]])),Table1[Entity Prefab],0)),10,1,1,"Entities"))</f>
        <v>25</v>
      </c>
      <c r="AE40" s="76">
        <f ca="1">ROUND((Table2[[#This Row],[XP]]*Table2[[#This Row],[entity_spawned (AVG)]])*(Table2[[#This Row],[activating_chance]]/100),0)</f>
        <v>50</v>
      </c>
      <c r="AF40" s="73" t="s">
        <v>344</v>
      </c>
      <c r="AH40" t="s">
        <v>229</v>
      </c>
      <c r="AI40">
        <v>1</v>
      </c>
      <c r="AJ40" s="76">
        <v>90</v>
      </c>
      <c r="AK40" s="76">
        <v>100</v>
      </c>
      <c r="AL40">
        <f ca="1">INDIRECT(ADDRESS(11+(MATCH(RIGHT(Table6[[#This Row],[spawner_sku]],LEN(Table6[[#This Row],[spawner_sku]])-FIND("/",Table6[[#This Row],[spawner_sku]])),Table1[Entity Prefab],0)),10,1,1,"Entities"))</f>
        <v>25</v>
      </c>
      <c r="AM40" s="76">
        <f ca="1">ROUND((Table6[[#This Row],[XP]]*Table6[[#This Row],[entity_spawned (AVG)]])*(Table6[[#This Row],[activating_chance]]/100),0)</f>
        <v>25</v>
      </c>
      <c r="AN40" s="73" t="s">
        <v>344</v>
      </c>
      <c r="AP40" t="s">
        <v>228</v>
      </c>
      <c r="AQ40">
        <v>6</v>
      </c>
      <c r="AR40" s="76">
        <v>120</v>
      </c>
      <c r="AS40" s="76">
        <v>100</v>
      </c>
      <c r="AT40">
        <f ca="1">INDIRECT(ADDRESS(11+(MATCH(RIGHT(Table610[[#This Row],[spawner_sku]],LEN(Table610[[#This Row],[spawner_sku]])-FIND("/",Table610[[#This Row],[spawner_sku]])),Table1[Entity Prefab],0)),10,1,1,"Entities"))</f>
        <v>25</v>
      </c>
      <c r="AU40" s="76">
        <f ca="1">ROUND((Table610[[#This Row],[XP]]*Table610[[#This Row],[entity_spawned (AVG)]])*(Table610[[#This Row],[activating_chance]]/100),0)</f>
        <v>150</v>
      </c>
      <c r="AV40" s="73" t="s">
        <v>344</v>
      </c>
      <c r="AX40" t="s">
        <v>229</v>
      </c>
      <c r="AY40">
        <v>5</v>
      </c>
      <c r="AZ40" s="76">
        <v>220</v>
      </c>
      <c r="BA40" s="76">
        <v>100</v>
      </c>
      <c r="BB40">
        <f ca="1">INDIRECT(ADDRESS(11+(MATCH(RIGHT(Table61011[[#This Row],[spawner_sku]],LEN(Table61011[[#This Row],[spawner_sku]])-FIND("/",Table61011[[#This Row],[spawner_sku]])),Table1[Entity Prefab],0)),10,1,1,"Entities"))</f>
        <v>25</v>
      </c>
      <c r="BC40" s="76">
        <f ca="1">ROUND((Table61011[[#This Row],[XP]]*Table61011[[#This Row],[entity_spawned (AVG)]])*(Table61011[[#This Row],[activating_chance]]/100),0)</f>
        <v>125</v>
      </c>
      <c r="BD40" s="73" t="s">
        <v>344</v>
      </c>
      <c r="BF40" t="s">
        <v>229</v>
      </c>
      <c r="BG40">
        <v>1</v>
      </c>
      <c r="BH40" s="76">
        <v>180</v>
      </c>
      <c r="BI40">
        <v>30</v>
      </c>
      <c r="BJ40">
        <f ca="1">INDIRECT(ADDRESS(11+(MATCH(RIGHT(Table11[[#This Row],[spawner_sku]],LEN(Table11[[#This Row],[spawner_sku]])-FIND("/",Table11[[#This Row],[spawner_sku]])),Table1[Entity Prefab],0)),10,1,1,"Entities"))</f>
        <v>25</v>
      </c>
      <c r="BK40">
        <f ca="1">ROUND((Table11[[#This Row],[XP]]*Table11[[#This Row],[entity_spawned (AVG)]])*(Table11[[#This Row],[activating_chance]]/100),0)</f>
        <v>8</v>
      </c>
      <c r="BL40" s="73" t="s">
        <v>344</v>
      </c>
      <c r="BN40" t="s">
        <v>229</v>
      </c>
      <c r="BO40">
        <v>1</v>
      </c>
      <c r="BP40" s="76">
        <v>180</v>
      </c>
      <c r="BQ40" s="76">
        <v>100</v>
      </c>
      <c r="BR40">
        <f ca="1">INDIRECT(ADDRESS(11+(MATCH(RIGHT(Table12[[#This Row],[spawner_sku]],LEN(Table12[[#This Row],[spawner_sku]])-FIND("/",Table12[[#This Row],[spawner_sku]])),Table1[Entity Prefab],0)),10,1,1,"Entities"))</f>
        <v>25</v>
      </c>
      <c r="BS40">
        <f ca="1">ROUND((Table12[[#This Row],[XP]]*Table12[[#This Row],[entity_spawned (AVG)]])*(Table12[[#This Row],[activating_chance]]/100),0)</f>
        <v>25</v>
      </c>
      <c r="BT40" s="73" t="s">
        <v>344</v>
      </c>
      <c r="BV40" t="s">
        <v>228</v>
      </c>
      <c r="BW40">
        <v>9</v>
      </c>
      <c r="BX40" s="76">
        <v>280</v>
      </c>
      <c r="BY40" s="76">
        <v>100</v>
      </c>
      <c r="BZ40">
        <f ca="1">INDIRECT(ADDRESS(11+(MATCH(RIGHT(Table13[[#This Row],[spawner_sku]],LEN(Table13[[#This Row],[spawner_sku]])-FIND("/",Table13[[#This Row],[spawner_sku]])),Table1[Entity Prefab],0)),10,1,1,"Entities"))</f>
        <v>25</v>
      </c>
      <c r="CA40">
        <f ca="1">ROUND((Table13[[#This Row],[XP]]*Table13[[#This Row],[entity_spawned (AVG)]])*(Table13[[#This Row],[activating_chance]]/100),0)</f>
        <v>225</v>
      </c>
      <c r="CB40" s="73" t="s">
        <v>344</v>
      </c>
      <c r="CD40" t="s">
        <v>227</v>
      </c>
      <c r="CE40">
        <v>1</v>
      </c>
      <c r="CF40" s="76">
        <v>150</v>
      </c>
      <c r="CG40" s="76">
        <v>30</v>
      </c>
      <c r="CH40">
        <f ca="1">INDIRECT(ADDRESS(11+(MATCH(RIGHT(Table14[[#This Row],[spawner_sku]],LEN(Table14[[#This Row],[spawner_sku]])-FIND("/",Table14[[#This Row],[spawner_sku]])),Table1[Entity Prefab],0)),10,1,1,"Entities"))</f>
        <v>55</v>
      </c>
      <c r="CI40">
        <f ca="1">ROUND((Table14[[#This Row],[XP]]*Table14[[#This Row],[entity_spawned (AVG)]])*(Table14[[#This Row],[activating_chance]]/100),0)</f>
        <v>17</v>
      </c>
      <c r="CJ40" s="73" t="s">
        <v>345</v>
      </c>
      <c r="CL40" t="s">
        <v>228</v>
      </c>
      <c r="CM40">
        <v>4</v>
      </c>
      <c r="CN40" s="76">
        <v>120</v>
      </c>
      <c r="CO40" s="76">
        <v>100</v>
      </c>
      <c r="CP40" s="115">
        <f ca="1">INDIRECT(ADDRESS(11+(MATCH(RIGHT(Table18[[#This Row],[spawner_sku]],LEN(Table18[[#This Row],[spawner_sku]])-FIND("/",Table18[[#This Row],[spawner_sku]])),Table1[Entity Prefab],0)),10,1,1,"Entities"))</f>
        <v>25</v>
      </c>
      <c r="CQ40" s="115">
        <f ca="1">ROUND((Table18[[#This Row],[XP]]*Table18[[#This Row],[entity_spawned (AVG)]])*(Table18[[#This Row],[activating_chance]]/100),0)</f>
        <v>100</v>
      </c>
      <c r="CR40" t="s">
        <v>344</v>
      </c>
      <c r="CT40" t="s">
        <v>228</v>
      </c>
      <c r="CU40">
        <v>3</v>
      </c>
      <c r="CV40" s="76">
        <v>140</v>
      </c>
      <c r="CW40" s="76">
        <v>100</v>
      </c>
      <c r="CX4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0">
        <f ca="1">ROUND((Table1820[[#This Row],[XP]]*Table1820[[#This Row],[entity_spawned (AVG)]])*(Table1820[[#This Row],[activating_chance]]/100),0)</f>
        <v>75</v>
      </c>
      <c r="CZ40" t="s">
        <v>344</v>
      </c>
    </row>
    <row r="41" spans="2:104" x14ac:dyDescent="0.25">
      <c r="B41" s="74" t="s">
        <v>229</v>
      </c>
      <c r="C41">
        <v>1</v>
      </c>
      <c r="D41" s="76">
        <v>80</v>
      </c>
      <c r="E41" s="76">
        <v>100</v>
      </c>
      <c r="F41" s="76">
        <f ca="1">INDIRECT(ADDRESS(11+(MATCH(RIGHT(Table245[[#This Row],[spawner_sku]],LEN(Table245[[#This Row],[spawner_sku]])-FIND("/",Table245[[#This Row],[spawner_sku]])),Table1[Entity Prefab],0)),10,1,1,"Entities"))</f>
        <v>25</v>
      </c>
      <c r="G41" s="76">
        <f ca="1">ROUND((Table245[[#This Row],[XP]]*Table245[[#This Row],[entity_spawned (AVG)]])*(Table245[[#This Row],[activating_chance]]/100),0)</f>
        <v>25</v>
      </c>
      <c r="H41" s="73" t="s">
        <v>344</v>
      </c>
      <c r="J41" t="s">
        <v>229</v>
      </c>
      <c r="K41">
        <v>13</v>
      </c>
      <c r="L41" s="76">
        <v>210</v>
      </c>
      <c r="M41" s="76">
        <v>30</v>
      </c>
      <c r="N41">
        <f ca="1">INDIRECT(ADDRESS(11+(MATCH(RIGHT(Table3[[#This Row],[spawner_sku]],LEN(Table3[[#This Row],[spawner_sku]])-FIND("/",Table3[[#This Row],[spawner_sku]])),Table1[Entity Prefab],0)),10,1,1,"Entities"))</f>
        <v>25</v>
      </c>
      <c r="O41" s="76">
        <f ca="1">ROUND((Table3[[#This Row],[XP]]*Table3[[#This Row],[entity_spawned (AVG)]])*(Table3[[#This Row],[activating_chance]]/100),0)</f>
        <v>98</v>
      </c>
      <c r="P41" t="s">
        <v>344</v>
      </c>
      <c r="Q41" s="73"/>
      <c r="R41" t="s">
        <v>233</v>
      </c>
      <c r="S41">
        <v>1</v>
      </c>
      <c r="T41" s="76">
        <v>250</v>
      </c>
      <c r="U41" s="76">
        <v>100</v>
      </c>
      <c r="V41">
        <f ca="1">INDIRECT(ADDRESS(11+(MATCH(RIGHT(Table39[[#This Row],[spawner_sku]],LEN(Table39[[#This Row],[spawner_sku]])-FIND("/",Table39[[#This Row],[spawner_sku]])),Table1[Entity Prefab],0)),10,1,1,"Entities"))</f>
        <v>95</v>
      </c>
      <c r="W41" s="76">
        <f ca="1">ROUND((Table39[[#This Row],[XP]]*Table39[[#This Row],[entity_spawned (AVG)]])*(Table39[[#This Row],[activating_chance]]/100),0)</f>
        <v>95</v>
      </c>
      <c r="X41" t="s">
        <v>345</v>
      </c>
      <c r="Z41" t="s">
        <v>229</v>
      </c>
      <c r="AA41">
        <v>3</v>
      </c>
      <c r="AB41" s="76">
        <v>170</v>
      </c>
      <c r="AC41" s="76">
        <v>100</v>
      </c>
      <c r="AD41">
        <f ca="1">INDIRECT(ADDRESS(11+(MATCH(RIGHT(Table2[[#This Row],[spawner_sku]],LEN(Table2[[#This Row],[spawner_sku]])-FIND("/",Table2[[#This Row],[spawner_sku]])),Table1[Entity Prefab],0)),10,1,1,"Entities"))</f>
        <v>25</v>
      </c>
      <c r="AE41" s="76">
        <f ca="1">ROUND((Table2[[#This Row],[XP]]*Table2[[#This Row],[entity_spawned (AVG)]])*(Table2[[#This Row],[activating_chance]]/100),0)</f>
        <v>75</v>
      </c>
      <c r="AF41" s="73" t="s">
        <v>344</v>
      </c>
      <c r="AH41" t="s">
        <v>229</v>
      </c>
      <c r="AI41">
        <v>3</v>
      </c>
      <c r="AJ41" s="76">
        <v>90</v>
      </c>
      <c r="AK41" s="76">
        <v>100</v>
      </c>
      <c r="AL41">
        <f ca="1">INDIRECT(ADDRESS(11+(MATCH(RIGHT(Table6[[#This Row],[spawner_sku]],LEN(Table6[[#This Row],[spawner_sku]])-FIND("/",Table6[[#This Row],[spawner_sku]])),Table1[Entity Prefab],0)),10,1,1,"Entities"))</f>
        <v>25</v>
      </c>
      <c r="AM41" s="76">
        <f ca="1">ROUND((Table6[[#This Row],[XP]]*Table6[[#This Row],[entity_spawned (AVG)]])*(Table6[[#This Row],[activating_chance]]/100),0)</f>
        <v>75</v>
      </c>
      <c r="AN41" s="73" t="s">
        <v>344</v>
      </c>
      <c r="AP41" t="s">
        <v>228</v>
      </c>
      <c r="AQ41">
        <v>6</v>
      </c>
      <c r="AR41" s="76">
        <v>120</v>
      </c>
      <c r="AS41" s="76">
        <v>100</v>
      </c>
      <c r="AT41">
        <f ca="1">INDIRECT(ADDRESS(11+(MATCH(RIGHT(Table610[[#This Row],[spawner_sku]],LEN(Table610[[#This Row],[spawner_sku]])-FIND("/",Table610[[#This Row],[spawner_sku]])),Table1[Entity Prefab],0)),10,1,1,"Entities"))</f>
        <v>25</v>
      </c>
      <c r="AU41" s="76">
        <f ca="1">ROUND((Table610[[#This Row],[XP]]*Table610[[#This Row],[entity_spawned (AVG)]])*(Table610[[#This Row],[activating_chance]]/100),0)</f>
        <v>150</v>
      </c>
      <c r="AV41" s="73" t="s">
        <v>344</v>
      </c>
      <c r="AX41" t="s">
        <v>229</v>
      </c>
      <c r="AY41">
        <v>5</v>
      </c>
      <c r="AZ41" s="76">
        <v>220</v>
      </c>
      <c r="BA41" s="76">
        <v>80</v>
      </c>
      <c r="BB41">
        <f ca="1">INDIRECT(ADDRESS(11+(MATCH(RIGHT(Table61011[[#This Row],[spawner_sku]],LEN(Table61011[[#This Row],[spawner_sku]])-FIND("/",Table61011[[#This Row],[spawner_sku]])),Table1[Entity Prefab],0)),10,1,1,"Entities"))</f>
        <v>25</v>
      </c>
      <c r="BC41" s="76">
        <f ca="1">ROUND((Table61011[[#This Row],[XP]]*Table61011[[#This Row],[entity_spawned (AVG)]])*(Table61011[[#This Row],[activating_chance]]/100),0)</f>
        <v>100</v>
      </c>
      <c r="BD41" s="73" t="s">
        <v>344</v>
      </c>
      <c r="BF41" t="s">
        <v>229</v>
      </c>
      <c r="BG41">
        <v>3</v>
      </c>
      <c r="BH41" s="76">
        <v>180</v>
      </c>
      <c r="BI41">
        <v>100</v>
      </c>
      <c r="BJ41">
        <f ca="1">INDIRECT(ADDRESS(11+(MATCH(RIGHT(Table11[[#This Row],[spawner_sku]],LEN(Table11[[#This Row],[spawner_sku]])-FIND("/",Table11[[#This Row],[spawner_sku]])),Table1[Entity Prefab],0)),10,1,1,"Entities"))</f>
        <v>25</v>
      </c>
      <c r="BK41">
        <f ca="1">ROUND((Table11[[#This Row],[XP]]*Table11[[#This Row],[entity_spawned (AVG)]])*(Table11[[#This Row],[activating_chance]]/100),0)</f>
        <v>75</v>
      </c>
      <c r="BL41" s="73" t="s">
        <v>344</v>
      </c>
      <c r="BN41" t="s">
        <v>229</v>
      </c>
      <c r="BO41">
        <v>3</v>
      </c>
      <c r="BP41" s="76">
        <v>180</v>
      </c>
      <c r="BQ41" s="76">
        <v>100</v>
      </c>
      <c r="BR41">
        <f ca="1">INDIRECT(ADDRESS(11+(MATCH(RIGHT(Table12[[#This Row],[spawner_sku]],LEN(Table12[[#This Row],[spawner_sku]])-FIND("/",Table12[[#This Row],[spawner_sku]])),Table1[Entity Prefab],0)),10,1,1,"Entities"))</f>
        <v>25</v>
      </c>
      <c r="BS41">
        <f ca="1">ROUND((Table12[[#This Row],[XP]]*Table12[[#This Row],[entity_spawned (AVG)]])*(Table12[[#This Row],[activating_chance]]/100),0)</f>
        <v>75</v>
      </c>
      <c r="BT41" s="73" t="s">
        <v>344</v>
      </c>
      <c r="BV41" t="s">
        <v>228</v>
      </c>
      <c r="BW41">
        <v>11</v>
      </c>
      <c r="BX41" s="76">
        <v>280</v>
      </c>
      <c r="BY41" s="76">
        <v>100</v>
      </c>
      <c r="BZ41">
        <f ca="1">INDIRECT(ADDRESS(11+(MATCH(RIGHT(Table13[[#This Row],[spawner_sku]],LEN(Table13[[#This Row],[spawner_sku]])-FIND("/",Table13[[#This Row],[spawner_sku]])),Table1[Entity Prefab],0)),10,1,1,"Entities"))</f>
        <v>25</v>
      </c>
      <c r="CA41">
        <f ca="1">ROUND((Table13[[#This Row],[XP]]*Table13[[#This Row],[entity_spawned (AVG)]])*(Table13[[#This Row],[activating_chance]]/100),0)</f>
        <v>275</v>
      </c>
      <c r="CB41" s="73" t="s">
        <v>344</v>
      </c>
      <c r="CD41" t="s">
        <v>227</v>
      </c>
      <c r="CE41">
        <v>1</v>
      </c>
      <c r="CF41" s="76">
        <v>260</v>
      </c>
      <c r="CG41" s="76">
        <v>30</v>
      </c>
      <c r="CH41">
        <f ca="1">INDIRECT(ADDRESS(11+(MATCH(RIGHT(Table14[[#This Row],[spawner_sku]],LEN(Table14[[#This Row],[spawner_sku]])-FIND("/",Table14[[#This Row],[spawner_sku]])),Table1[Entity Prefab],0)),10,1,1,"Entities"))</f>
        <v>55</v>
      </c>
      <c r="CI41">
        <f ca="1">ROUND((Table14[[#This Row],[XP]]*Table14[[#This Row],[entity_spawned (AVG)]])*(Table14[[#This Row],[activating_chance]]/100),0)</f>
        <v>17</v>
      </c>
      <c r="CJ41" s="73" t="s">
        <v>345</v>
      </c>
      <c r="CL41" t="s">
        <v>228</v>
      </c>
      <c r="CM41">
        <v>7</v>
      </c>
      <c r="CN41" s="76">
        <v>160</v>
      </c>
      <c r="CO41" s="76">
        <v>100</v>
      </c>
      <c r="CP41" s="115">
        <f ca="1">INDIRECT(ADDRESS(11+(MATCH(RIGHT(Table18[[#This Row],[spawner_sku]],LEN(Table18[[#This Row],[spawner_sku]])-FIND("/",Table18[[#This Row],[spawner_sku]])),Table1[Entity Prefab],0)),10,1,1,"Entities"))</f>
        <v>25</v>
      </c>
      <c r="CQ41" s="115">
        <f ca="1">ROUND((Table18[[#This Row],[XP]]*Table18[[#This Row],[entity_spawned (AVG)]])*(Table18[[#This Row],[activating_chance]]/100),0)</f>
        <v>175</v>
      </c>
      <c r="CR41" t="s">
        <v>344</v>
      </c>
      <c r="CT41" t="s">
        <v>228</v>
      </c>
      <c r="CU41">
        <v>7</v>
      </c>
      <c r="CV41" s="76">
        <v>160</v>
      </c>
      <c r="CW41" s="76">
        <v>30</v>
      </c>
      <c r="CX4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1">
        <f ca="1">ROUND((Table1820[[#This Row],[XP]]*Table1820[[#This Row],[entity_spawned (AVG)]])*(Table1820[[#This Row],[activating_chance]]/100),0)</f>
        <v>53</v>
      </c>
      <c r="CZ41" t="s">
        <v>344</v>
      </c>
    </row>
    <row r="42" spans="2:104" x14ac:dyDescent="0.25">
      <c r="B42" s="74" t="s">
        <v>229</v>
      </c>
      <c r="C42">
        <v>7</v>
      </c>
      <c r="D42" s="76">
        <v>170</v>
      </c>
      <c r="E42" s="76">
        <v>100</v>
      </c>
      <c r="F42" s="76">
        <f ca="1">INDIRECT(ADDRESS(11+(MATCH(RIGHT(Table245[[#This Row],[spawner_sku]],LEN(Table245[[#This Row],[spawner_sku]])-FIND("/",Table245[[#This Row],[spawner_sku]])),Table1[Entity Prefab],0)),10,1,1,"Entities"))</f>
        <v>25</v>
      </c>
      <c r="G42" s="76">
        <f ca="1">ROUND((Table245[[#This Row],[XP]]*Table245[[#This Row],[entity_spawned (AVG)]])*(Table245[[#This Row],[activating_chance]]/100),0)</f>
        <v>175</v>
      </c>
      <c r="H42" s="73" t="s">
        <v>344</v>
      </c>
      <c r="J42" t="s">
        <v>229</v>
      </c>
      <c r="K42">
        <v>1</v>
      </c>
      <c r="L42" s="76">
        <v>80</v>
      </c>
      <c r="M42" s="76">
        <v>80</v>
      </c>
      <c r="N42">
        <f ca="1">INDIRECT(ADDRESS(11+(MATCH(RIGHT(Table3[[#This Row],[spawner_sku]],LEN(Table3[[#This Row],[spawner_sku]])-FIND("/",Table3[[#This Row],[spawner_sku]])),Table1[Entity Prefab],0)),10,1,1,"Entities"))</f>
        <v>25</v>
      </c>
      <c r="O42" s="76">
        <f ca="1">ROUND((Table3[[#This Row],[XP]]*Table3[[#This Row],[entity_spawned (AVG)]])*(Table3[[#This Row],[activating_chance]]/100),0)</f>
        <v>20</v>
      </c>
      <c r="P42" t="s">
        <v>344</v>
      </c>
      <c r="Q42" s="73"/>
      <c r="R42" t="s">
        <v>338</v>
      </c>
      <c r="S42">
        <v>1</v>
      </c>
      <c r="T42" s="76">
        <v>300</v>
      </c>
      <c r="U42" s="76">
        <v>100</v>
      </c>
      <c r="V42">
        <f ca="1">INDIRECT(ADDRESS(11+(MATCH(RIGHT(Table39[[#This Row],[spawner_sku]],LEN(Table39[[#This Row],[spawner_sku]])-FIND("/",Table39[[#This Row],[spawner_sku]])),Table1[Entity Prefab],0)),10,1,1,"Entities"))</f>
        <v>195</v>
      </c>
      <c r="W42" s="76">
        <f ca="1">ROUND((Table39[[#This Row],[XP]]*Table39[[#This Row],[entity_spawned (AVG)]])*(Table39[[#This Row],[activating_chance]]/100),0)</f>
        <v>195</v>
      </c>
      <c r="X42" t="s">
        <v>345</v>
      </c>
      <c r="Z42" t="s">
        <v>229</v>
      </c>
      <c r="AA42">
        <v>3</v>
      </c>
      <c r="AB42" s="76">
        <v>100</v>
      </c>
      <c r="AC42" s="76">
        <v>100</v>
      </c>
      <c r="AD42">
        <f ca="1">INDIRECT(ADDRESS(11+(MATCH(RIGHT(Table2[[#This Row],[spawner_sku]],LEN(Table2[[#This Row],[spawner_sku]])-FIND("/",Table2[[#This Row],[spawner_sku]])),Table1[Entity Prefab],0)),10,1,1,"Entities"))</f>
        <v>25</v>
      </c>
      <c r="AE42" s="76">
        <f ca="1">ROUND((Table2[[#This Row],[XP]]*Table2[[#This Row],[entity_spawned (AVG)]])*(Table2[[#This Row],[activating_chance]]/100),0)</f>
        <v>75</v>
      </c>
      <c r="AF42" s="73" t="s">
        <v>344</v>
      </c>
      <c r="AH42" t="s">
        <v>229</v>
      </c>
      <c r="AI42">
        <v>1</v>
      </c>
      <c r="AJ42" s="76">
        <v>60</v>
      </c>
      <c r="AK42" s="76">
        <v>100</v>
      </c>
      <c r="AL42">
        <f ca="1">INDIRECT(ADDRESS(11+(MATCH(RIGHT(Table6[[#This Row],[spawner_sku]],LEN(Table6[[#This Row],[spawner_sku]])-FIND("/",Table6[[#This Row],[spawner_sku]])),Table1[Entity Prefab],0)),10,1,1,"Entities"))</f>
        <v>25</v>
      </c>
      <c r="AM42" s="76">
        <f ca="1">ROUND((Table6[[#This Row],[XP]]*Table6[[#This Row],[entity_spawned (AVG)]])*(Table6[[#This Row],[activating_chance]]/100),0)</f>
        <v>25</v>
      </c>
      <c r="AN42" s="73" t="s">
        <v>344</v>
      </c>
      <c r="AP42" t="s">
        <v>228</v>
      </c>
      <c r="AQ42">
        <v>6</v>
      </c>
      <c r="AR42" s="76">
        <v>120</v>
      </c>
      <c r="AS42" s="76">
        <v>100</v>
      </c>
      <c r="AT42">
        <f ca="1">INDIRECT(ADDRESS(11+(MATCH(RIGHT(Table610[[#This Row],[spawner_sku]],LEN(Table610[[#This Row],[spawner_sku]])-FIND("/",Table610[[#This Row],[spawner_sku]])),Table1[Entity Prefab],0)),10,1,1,"Entities"))</f>
        <v>25</v>
      </c>
      <c r="AU42" s="76">
        <f ca="1">ROUND((Table610[[#This Row],[XP]]*Table610[[#This Row],[entity_spawned (AVG)]])*(Table610[[#This Row],[activating_chance]]/100),0)</f>
        <v>150</v>
      </c>
      <c r="AV42" s="73" t="s">
        <v>344</v>
      </c>
      <c r="AX42" t="s">
        <v>229</v>
      </c>
      <c r="AY42">
        <v>1</v>
      </c>
      <c r="AZ42" s="76">
        <v>140</v>
      </c>
      <c r="BA42" s="76">
        <v>100</v>
      </c>
      <c r="BB42">
        <f ca="1">INDIRECT(ADDRESS(11+(MATCH(RIGHT(Table61011[[#This Row],[spawner_sku]],LEN(Table61011[[#This Row],[spawner_sku]])-FIND("/",Table61011[[#This Row],[spawner_sku]])),Table1[Entity Prefab],0)),10,1,1,"Entities"))</f>
        <v>25</v>
      </c>
      <c r="BC42" s="76">
        <f ca="1">ROUND((Table61011[[#This Row],[XP]]*Table61011[[#This Row],[entity_spawned (AVG)]])*(Table61011[[#This Row],[activating_chance]]/100),0)</f>
        <v>25</v>
      </c>
      <c r="BD42" s="73" t="s">
        <v>344</v>
      </c>
      <c r="BF42" t="s">
        <v>229</v>
      </c>
      <c r="BG42">
        <v>10</v>
      </c>
      <c r="BH42" s="76">
        <v>180</v>
      </c>
      <c r="BI42">
        <v>100</v>
      </c>
      <c r="BJ42">
        <f ca="1">INDIRECT(ADDRESS(11+(MATCH(RIGHT(Table11[[#This Row],[spawner_sku]],LEN(Table11[[#This Row],[spawner_sku]])-FIND("/",Table11[[#This Row],[spawner_sku]])),Table1[Entity Prefab],0)),10,1,1,"Entities"))</f>
        <v>25</v>
      </c>
      <c r="BK42">
        <f ca="1">ROUND((Table11[[#This Row],[XP]]*Table11[[#This Row],[entity_spawned (AVG)]])*(Table11[[#This Row],[activating_chance]]/100),0)</f>
        <v>250</v>
      </c>
      <c r="BL42" s="73" t="s">
        <v>344</v>
      </c>
      <c r="BN42" t="s">
        <v>229</v>
      </c>
      <c r="BO42">
        <v>1</v>
      </c>
      <c r="BP42" s="76">
        <v>180</v>
      </c>
      <c r="BQ42" s="76">
        <v>30</v>
      </c>
      <c r="BR42">
        <f ca="1">INDIRECT(ADDRESS(11+(MATCH(RIGHT(Table12[[#This Row],[spawner_sku]],LEN(Table12[[#This Row],[spawner_sku]])-FIND("/",Table12[[#This Row],[spawner_sku]])),Table1[Entity Prefab],0)),10,1,1,"Entities"))</f>
        <v>25</v>
      </c>
      <c r="BS42">
        <f ca="1">ROUND((Table12[[#This Row],[XP]]*Table12[[#This Row],[entity_spawned (AVG)]])*(Table12[[#This Row],[activating_chance]]/100),0)</f>
        <v>8</v>
      </c>
      <c r="BT42" s="73" t="s">
        <v>344</v>
      </c>
      <c r="BV42" t="s">
        <v>228</v>
      </c>
      <c r="BW42">
        <v>11</v>
      </c>
      <c r="BX42" s="76">
        <v>280</v>
      </c>
      <c r="BY42" s="76">
        <v>100</v>
      </c>
      <c r="BZ42">
        <f ca="1">INDIRECT(ADDRESS(11+(MATCH(RIGHT(Table13[[#This Row],[spawner_sku]],LEN(Table13[[#This Row],[spawner_sku]])-FIND("/",Table13[[#This Row],[spawner_sku]])),Table1[Entity Prefab],0)),10,1,1,"Entities"))</f>
        <v>25</v>
      </c>
      <c r="CA42">
        <f ca="1">ROUND((Table13[[#This Row],[XP]]*Table13[[#This Row],[entity_spawned (AVG)]])*(Table13[[#This Row],[activating_chance]]/100),0)</f>
        <v>275</v>
      </c>
      <c r="CB42" s="73" t="s">
        <v>344</v>
      </c>
      <c r="CD42" t="s">
        <v>227</v>
      </c>
      <c r="CE42">
        <v>1</v>
      </c>
      <c r="CF42" s="76">
        <v>160</v>
      </c>
      <c r="CG42" s="76">
        <v>30</v>
      </c>
      <c r="CH42">
        <f ca="1">INDIRECT(ADDRESS(11+(MATCH(RIGHT(Table14[[#This Row],[spawner_sku]],LEN(Table14[[#This Row],[spawner_sku]])-FIND("/",Table14[[#This Row],[spawner_sku]])),Table1[Entity Prefab],0)),10,1,1,"Entities"))</f>
        <v>55</v>
      </c>
      <c r="CI42">
        <f ca="1">ROUND((Table14[[#This Row],[XP]]*Table14[[#This Row],[entity_spawned (AVG)]])*(Table14[[#This Row],[activating_chance]]/100),0)</f>
        <v>17</v>
      </c>
      <c r="CJ42" s="73" t="s">
        <v>345</v>
      </c>
      <c r="CL42" t="s">
        <v>228</v>
      </c>
      <c r="CM42">
        <v>3</v>
      </c>
      <c r="CN42" s="76">
        <v>140</v>
      </c>
      <c r="CO42" s="76">
        <v>100</v>
      </c>
      <c r="CP42" s="115">
        <f ca="1">INDIRECT(ADDRESS(11+(MATCH(RIGHT(Table18[[#This Row],[spawner_sku]],LEN(Table18[[#This Row],[spawner_sku]])-FIND("/",Table18[[#This Row],[spawner_sku]])),Table1[Entity Prefab],0)),10,1,1,"Entities"))</f>
        <v>25</v>
      </c>
      <c r="CQ42" s="115">
        <f ca="1">ROUND((Table18[[#This Row],[XP]]*Table18[[#This Row],[entity_spawned (AVG)]])*(Table18[[#This Row],[activating_chance]]/100),0)</f>
        <v>75</v>
      </c>
      <c r="CR42" t="s">
        <v>344</v>
      </c>
      <c r="CT42" t="s">
        <v>228</v>
      </c>
      <c r="CU42">
        <v>2</v>
      </c>
      <c r="CV42" s="76">
        <v>140</v>
      </c>
      <c r="CW42" s="76">
        <v>100</v>
      </c>
      <c r="CX4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2">
        <f ca="1">ROUND((Table1820[[#This Row],[XP]]*Table1820[[#This Row],[entity_spawned (AVG)]])*(Table1820[[#This Row],[activating_chance]]/100),0)</f>
        <v>50</v>
      </c>
      <c r="CZ42" t="s">
        <v>344</v>
      </c>
    </row>
    <row r="43" spans="2:104" x14ac:dyDescent="0.25">
      <c r="B43" s="74" t="s">
        <v>229</v>
      </c>
      <c r="C43">
        <v>1</v>
      </c>
      <c r="D43" s="76">
        <v>80</v>
      </c>
      <c r="E43" s="76">
        <v>100</v>
      </c>
      <c r="F43" s="76">
        <f ca="1">INDIRECT(ADDRESS(11+(MATCH(RIGHT(Table245[[#This Row],[spawner_sku]],LEN(Table245[[#This Row],[spawner_sku]])-FIND("/",Table245[[#This Row],[spawner_sku]])),Table1[Entity Prefab],0)),10,1,1,"Entities"))</f>
        <v>25</v>
      </c>
      <c r="G43" s="76">
        <f ca="1">ROUND((Table245[[#This Row],[XP]]*Table245[[#This Row],[entity_spawned (AVG)]])*(Table245[[#This Row],[activating_chance]]/100),0)</f>
        <v>25</v>
      </c>
      <c r="H43" s="73" t="s">
        <v>344</v>
      </c>
      <c r="J43" t="s">
        <v>229</v>
      </c>
      <c r="K43">
        <v>1</v>
      </c>
      <c r="L43" s="76">
        <v>200</v>
      </c>
      <c r="M43" s="76">
        <v>80</v>
      </c>
      <c r="N43">
        <f ca="1">INDIRECT(ADDRESS(11+(MATCH(RIGHT(Table3[[#This Row],[spawner_sku]],LEN(Table3[[#This Row],[spawner_sku]])-FIND("/",Table3[[#This Row],[spawner_sku]])),Table1[Entity Prefab],0)),10,1,1,"Entities"))</f>
        <v>25</v>
      </c>
      <c r="O43" s="76">
        <f ca="1">ROUND((Table3[[#This Row],[XP]]*Table3[[#This Row],[entity_spawned (AVG)]])*(Table3[[#This Row],[activating_chance]]/100),0)</f>
        <v>20</v>
      </c>
      <c r="P43" t="s">
        <v>344</v>
      </c>
      <c r="Q43" s="73"/>
      <c r="R43" t="s">
        <v>338</v>
      </c>
      <c r="S43">
        <v>1</v>
      </c>
      <c r="T43" s="76">
        <v>300</v>
      </c>
      <c r="U43" s="76">
        <v>100</v>
      </c>
      <c r="V43">
        <f ca="1">INDIRECT(ADDRESS(11+(MATCH(RIGHT(Table39[[#This Row],[spawner_sku]],LEN(Table39[[#This Row],[spawner_sku]])-FIND("/",Table39[[#This Row],[spawner_sku]])),Table1[Entity Prefab],0)),10,1,1,"Entities"))</f>
        <v>195</v>
      </c>
      <c r="W43" s="76">
        <f ca="1">ROUND((Table39[[#This Row],[XP]]*Table39[[#This Row],[entity_spawned (AVG)]])*(Table39[[#This Row],[activating_chance]]/100),0)</f>
        <v>195</v>
      </c>
      <c r="X43" t="s">
        <v>345</v>
      </c>
      <c r="Z43" t="s">
        <v>229</v>
      </c>
      <c r="AA43">
        <v>1</v>
      </c>
      <c r="AB43" s="76">
        <v>120</v>
      </c>
      <c r="AC43" s="76">
        <v>100</v>
      </c>
      <c r="AD43">
        <f ca="1">INDIRECT(ADDRESS(11+(MATCH(RIGHT(Table2[[#This Row],[spawner_sku]],LEN(Table2[[#This Row],[spawner_sku]])-FIND("/",Table2[[#This Row],[spawner_sku]])),Table1[Entity Prefab],0)),10,1,1,"Entities"))</f>
        <v>25</v>
      </c>
      <c r="AE43" s="76">
        <f ca="1">ROUND((Table2[[#This Row],[XP]]*Table2[[#This Row],[entity_spawned (AVG)]])*(Table2[[#This Row],[activating_chance]]/100),0)</f>
        <v>25</v>
      </c>
      <c r="AF43" s="73" t="s">
        <v>344</v>
      </c>
      <c r="AH43" t="s">
        <v>229</v>
      </c>
      <c r="AI43">
        <v>1</v>
      </c>
      <c r="AJ43" s="76">
        <v>90</v>
      </c>
      <c r="AK43" s="76">
        <v>100</v>
      </c>
      <c r="AL43">
        <f ca="1">INDIRECT(ADDRESS(11+(MATCH(RIGHT(Table6[[#This Row],[spawner_sku]],LEN(Table6[[#This Row],[spawner_sku]])-FIND("/",Table6[[#This Row],[spawner_sku]])),Table1[Entity Prefab],0)),10,1,1,"Entities"))</f>
        <v>25</v>
      </c>
      <c r="AM43" s="76">
        <f ca="1">ROUND((Table6[[#This Row],[XP]]*Table6[[#This Row],[entity_spawned (AVG)]])*(Table6[[#This Row],[activating_chance]]/100),0)</f>
        <v>25</v>
      </c>
      <c r="AN43" s="73" t="s">
        <v>344</v>
      </c>
      <c r="AP43" t="s">
        <v>228</v>
      </c>
      <c r="AQ43">
        <v>6</v>
      </c>
      <c r="AR43" s="76">
        <v>110</v>
      </c>
      <c r="AS43" s="76">
        <v>100</v>
      </c>
      <c r="AT43">
        <f ca="1">INDIRECT(ADDRESS(11+(MATCH(RIGHT(Table610[[#This Row],[spawner_sku]],LEN(Table610[[#This Row],[spawner_sku]])-FIND("/",Table610[[#This Row],[spawner_sku]])),Table1[Entity Prefab],0)),10,1,1,"Entities"))</f>
        <v>25</v>
      </c>
      <c r="AU43" s="76">
        <f ca="1">ROUND((Table610[[#This Row],[XP]]*Table610[[#This Row],[entity_spawned (AVG)]])*(Table610[[#This Row],[activating_chance]]/100),0)</f>
        <v>150</v>
      </c>
      <c r="AV43" s="73" t="s">
        <v>344</v>
      </c>
      <c r="AX43" t="s">
        <v>229</v>
      </c>
      <c r="AY43">
        <v>3</v>
      </c>
      <c r="AZ43" s="76">
        <v>210</v>
      </c>
      <c r="BA43" s="76">
        <v>100</v>
      </c>
      <c r="BB43">
        <f ca="1">INDIRECT(ADDRESS(11+(MATCH(RIGHT(Table61011[[#This Row],[spawner_sku]],LEN(Table61011[[#This Row],[spawner_sku]])-FIND("/",Table61011[[#This Row],[spawner_sku]])),Table1[Entity Prefab],0)),10,1,1,"Entities"))</f>
        <v>25</v>
      </c>
      <c r="BC43" s="76">
        <f ca="1">ROUND((Table61011[[#This Row],[XP]]*Table61011[[#This Row],[entity_spawned (AVG)]])*(Table61011[[#This Row],[activating_chance]]/100),0)</f>
        <v>75</v>
      </c>
      <c r="BD43" s="73" t="s">
        <v>344</v>
      </c>
      <c r="BF43" t="s">
        <v>229</v>
      </c>
      <c r="BG43">
        <v>2</v>
      </c>
      <c r="BH43" s="76">
        <v>180</v>
      </c>
      <c r="BI43">
        <v>100</v>
      </c>
      <c r="BJ43">
        <f ca="1">INDIRECT(ADDRESS(11+(MATCH(RIGHT(Table11[[#This Row],[spawner_sku]],LEN(Table11[[#This Row],[spawner_sku]])-FIND("/",Table11[[#This Row],[spawner_sku]])),Table1[Entity Prefab],0)),10,1,1,"Entities"))</f>
        <v>25</v>
      </c>
      <c r="BK43">
        <f ca="1">ROUND((Table11[[#This Row],[XP]]*Table11[[#This Row],[entity_spawned (AVG)]])*(Table11[[#This Row],[activating_chance]]/100),0)</f>
        <v>50</v>
      </c>
      <c r="BL43" s="73" t="s">
        <v>344</v>
      </c>
      <c r="BN43" t="s">
        <v>229</v>
      </c>
      <c r="BO43">
        <v>3</v>
      </c>
      <c r="BP43" s="76">
        <v>180</v>
      </c>
      <c r="BQ43" s="76">
        <v>100</v>
      </c>
      <c r="BR43">
        <f ca="1">INDIRECT(ADDRESS(11+(MATCH(RIGHT(Table12[[#This Row],[spawner_sku]],LEN(Table12[[#This Row],[spawner_sku]])-FIND("/",Table12[[#This Row],[spawner_sku]])),Table1[Entity Prefab],0)),10,1,1,"Entities"))</f>
        <v>25</v>
      </c>
      <c r="BS43">
        <f ca="1">ROUND((Table12[[#This Row],[XP]]*Table12[[#This Row],[entity_spawned (AVG)]])*(Table12[[#This Row],[activating_chance]]/100),0)</f>
        <v>75</v>
      </c>
      <c r="BT43" s="73" t="s">
        <v>344</v>
      </c>
      <c r="BV43" t="s">
        <v>228</v>
      </c>
      <c r="BW43">
        <v>9</v>
      </c>
      <c r="BX43" s="76">
        <v>280</v>
      </c>
      <c r="BY43" s="76">
        <v>100</v>
      </c>
      <c r="BZ43">
        <f ca="1">INDIRECT(ADDRESS(11+(MATCH(RIGHT(Table13[[#This Row],[spawner_sku]],LEN(Table13[[#This Row],[spawner_sku]])-FIND("/",Table13[[#This Row],[spawner_sku]])),Table1[Entity Prefab],0)),10,1,1,"Entities"))</f>
        <v>25</v>
      </c>
      <c r="CA43">
        <f ca="1">ROUND((Table13[[#This Row],[XP]]*Table13[[#This Row],[entity_spawned (AVG)]])*(Table13[[#This Row],[activating_chance]]/100),0)</f>
        <v>225</v>
      </c>
      <c r="CB43" s="73" t="s">
        <v>344</v>
      </c>
      <c r="CD43" t="s">
        <v>227</v>
      </c>
      <c r="CE43">
        <v>3</v>
      </c>
      <c r="CF43" s="76">
        <v>160</v>
      </c>
      <c r="CG43" s="76">
        <v>100</v>
      </c>
      <c r="CH43">
        <f ca="1">INDIRECT(ADDRESS(11+(MATCH(RIGHT(Table14[[#This Row],[spawner_sku]],LEN(Table14[[#This Row],[spawner_sku]])-FIND("/",Table14[[#This Row],[spawner_sku]])),Table1[Entity Prefab],0)),10,1,1,"Entities"))</f>
        <v>55</v>
      </c>
      <c r="CI43">
        <f ca="1">ROUND((Table14[[#This Row],[XP]]*Table14[[#This Row],[entity_spawned (AVG)]])*(Table14[[#This Row],[activating_chance]]/100),0)</f>
        <v>165</v>
      </c>
      <c r="CJ43" s="73" t="s">
        <v>345</v>
      </c>
      <c r="CL43" t="s">
        <v>228</v>
      </c>
      <c r="CM43">
        <v>7</v>
      </c>
      <c r="CN43" s="76">
        <v>160</v>
      </c>
      <c r="CO43" s="76">
        <v>30</v>
      </c>
      <c r="CP43" s="115">
        <f ca="1">INDIRECT(ADDRESS(11+(MATCH(RIGHT(Table18[[#This Row],[spawner_sku]],LEN(Table18[[#This Row],[spawner_sku]])-FIND("/",Table18[[#This Row],[spawner_sku]])),Table1[Entity Prefab],0)),10,1,1,"Entities"))</f>
        <v>25</v>
      </c>
      <c r="CQ43" s="115">
        <f ca="1">ROUND((Table18[[#This Row],[XP]]*Table18[[#This Row],[entity_spawned (AVG)]])*(Table18[[#This Row],[activating_chance]]/100),0)</f>
        <v>53</v>
      </c>
      <c r="CR43" t="s">
        <v>344</v>
      </c>
      <c r="CT43" t="s">
        <v>228</v>
      </c>
      <c r="CU43">
        <v>2</v>
      </c>
      <c r="CV43" s="76">
        <v>140</v>
      </c>
      <c r="CW43" s="76">
        <v>100</v>
      </c>
      <c r="CX4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3">
        <f ca="1">ROUND((Table1820[[#This Row],[XP]]*Table1820[[#This Row],[entity_spawned (AVG)]])*(Table1820[[#This Row],[activating_chance]]/100),0)</f>
        <v>50</v>
      </c>
      <c r="CZ43" t="s">
        <v>344</v>
      </c>
    </row>
    <row r="44" spans="2:104" x14ac:dyDescent="0.25">
      <c r="B44" s="74" t="s">
        <v>229</v>
      </c>
      <c r="C44">
        <v>1</v>
      </c>
      <c r="D44" s="76">
        <v>80</v>
      </c>
      <c r="E44" s="76">
        <v>100</v>
      </c>
      <c r="F44" s="76">
        <f ca="1">INDIRECT(ADDRESS(11+(MATCH(RIGHT(Table245[[#This Row],[spawner_sku]],LEN(Table245[[#This Row],[spawner_sku]])-FIND("/",Table245[[#This Row],[spawner_sku]])),Table1[Entity Prefab],0)),10,1,1,"Entities"))</f>
        <v>25</v>
      </c>
      <c r="G44" s="76">
        <f ca="1">ROUND((Table245[[#This Row],[XP]]*Table245[[#This Row],[entity_spawned (AVG)]])*(Table245[[#This Row],[activating_chance]]/100),0)</f>
        <v>25</v>
      </c>
      <c r="H44" s="73" t="s">
        <v>344</v>
      </c>
      <c r="J44" t="s">
        <v>229</v>
      </c>
      <c r="K44">
        <v>1</v>
      </c>
      <c r="L44" s="76">
        <v>200</v>
      </c>
      <c r="M44" s="76">
        <v>100</v>
      </c>
      <c r="N44">
        <f ca="1">INDIRECT(ADDRESS(11+(MATCH(RIGHT(Table3[[#This Row],[spawner_sku]],LEN(Table3[[#This Row],[spawner_sku]])-FIND("/",Table3[[#This Row],[spawner_sku]])),Table1[Entity Prefab],0)),10,1,1,"Entities"))</f>
        <v>25</v>
      </c>
      <c r="O44" s="76">
        <f ca="1">ROUND((Table3[[#This Row],[XP]]*Table3[[#This Row],[entity_spawned (AVG)]])*(Table3[[#This Row],[activating_chance]]/100),0)</f>
        <v>25</v>
      </c>
      <c r="P44" t="s">
        <v>344</v>
      </c>
      <c r="Q44" s="73"/>
      <c r="R44" t="s">
        <v>404</v>
      </c>
      <c r="S44">
        <v>1</v>
      </c>
      <c r="T44" s="76">
        <v>340</v>
      </c>
      <c r="U44" s="76">
        <v>100</v>
      </c>
      <c r="V44">
        <f ca="1">INDIRECT(ADDRESS(11+(MATCH(RIGHT(Table39[[#This Row],[spawner_sku]],LEN(Table39[[#This Row],[spawner_sku]])-FIND("/",Table39[[#This Row],[spawner_sku]])),Table1[Entity Prefab],0)),10,1,1,"Entities"))</f>
        <v>263</v>
      </c>
      <c r="W44" s="76">
        <f ca="1">ROUND((Table39[[#This Row],[XP]]*Table39[[#This Row],[entity_spawned (AVG)]])*(Table39[[#This Row],[activating_chance]]/100),0)</f>
        <v>263</v>
      </c>
      <c r="X44" t="s">
        <v>345</v>
      </c>
      <c r="Z44" t="s">
        <v>229</v>
      </c>
      <c r="AA44">
        <v>1</v>
      </c>
      <c r="AB44" s="76">
        <v>90</v>
      </c>
      <c r="AC44" s="76">
        <v>100</v>
      </c>
      <c r="AD44">
        <f ca="1">INDIRECT(ADDRESS(11+(MATCH(RIGHT(Table2[[#This Row],[spawner_sku]],LEN(Table2[[#This Row],[spawner_sku]])-FIND("/",Table2[[#This Row],[spawner_sku]])),Table1[Entity Prefab],0)),10,1,1,"Entities"))</f>
        <v>25</v>
      </c>
      <c r="AE44" s="76">
        <f ca="1">ROUND((Table2[[#This Row],[XP]]*Table2[[#This Row],[entity_spawned (AVG)]])*(Table2[[#This Row],[activating_chance]]/100),0)</f>
        <v>25</v>
      </c>
      <c r="AF44" s="73" t="s">
        <v>344</v>
      </c>
      <c r="AH44" t="s">
        <v>229</v>
      </c>
      <c r="AI44">
        <v>1</v>
      </c>
      <c r="AJ44" s="76">
        <v>60</v>
      </c>
      <c r="AK44" s="76">
        <v>100</v>
      </c>
      <c r="AL44">
        <f ca="1">INDIRECT(ADDRESS(11+(MATCH(RIGHT(Table6[[#This Row],[spawner_sku]],LEN(Table6[[#This Row],[spawner_sku]])-FIND("/",Table6[[#This Row],[spawner_sku]])),Table1[Entity Prefab],0)),10,1,1,"Entities"))</f>
        <v>25</v>
      </c>
      <c r="AM44" s="76">
        <f ca="1">ROUND((Table6[[#This Row],[XP]]*Table6[[#This Row],[entity_spawned (AVG)]])*(Table6[[#This Row],[activating_chance]]/100),0)</f>
        <v>25</v>
      </c>
      <c r="AN44" s="73" t="s">
        <v>344</v>
      </c>
      <c r="AP44" t="s">
        <v>228</v>
      </c>
      <c r="AQ44">
        <v>6</v>
      </c>
      <c r="AR44" s="76">
        <v>120</v>
      </c>
      <c r="AS44" s="76">
        <v>100</v>
      </c>
      <c r="AT44">
        <f ca="1">INDIRECT(ADDRESS(11+(MATCH(RIGHT(Table610[[#This Row],[spawner_sku]],LEN(Table610[[#This Row],[spawner_sku]])-FIND("/",Table610[[#This Row],[spawner_sku]])),Table1[Entity Prefab],0)),10,1,1,"Entities"))</f>
        <v>25</v>
      </c>
      <c r="AU44" s="76">
        <f ca="1">ROUND((Table610[[#This Row],[XP]]*Table610[[#This Row],[entity_spawned (AVG)]])*(Table610[[#This Row],[activating_chance]]/100),0)</f>
        <v>150</v>
      </c>
      <c r="AV44" s="73" t="s">
        <v>344</v>
      </c>
      <c r="AX44" t="s">
        <v>229</v>
      </c>
      <c r="AY44">
        <v>5</v>
      </c>
      <c r="AZ44" s="76">
        <v>200</v>
      </c>
      <c r="BA44" s="76">
        <v>100</v>
      </c>
      <c r="BB44">
        <f ca="1">INDIRECT(ADDRESS(11+(MATCH(RIGHT(Table61011[[#This Row],[spawner_sku]],LEN(Table61011[[#This Row],[spawner_sku]])-FIND("/",Table61011[[#This Row],[spawner_sku]])),Table1[Entity Prefab],0)),10,1,1,"Entities"))</f>
        <v>25</v>
      </c>
      <c r="BC44" s="76">
        <f ca="1">ROUND((Table61011[[#This Row],[XP]]*Table61011[[#This Row],[entity_spawned (AVG)]])*(Table61011[[#This Row],[activating_chance]]/100),0)</f>
        <v>125</v>
      </c>
      <c r="BD44" s="73" t="s">
        <v>344</v>
      </c>
      <c r="BF44" t="s">
        <v>229</v>
      </c>
      <c r="BG44">
        <v>3</v>
      </c>
      <c r="BH44" s="76">
        <v>180</v>
      </c>
      <c r="BI44">
        <v>100</v>
      </c>
      <c r="BJ44">
        <f ca="1">INDIRECT(ADDRESS(11+(MATCH(RIGHT(Table11[[#This Row],[spawner_sku]],LEN(Table11[[#This Row],[spawner_sku]])-FIND("/",Table11[[#This Row],[spawner_sku]])),Table1[Entity Prefab],0)),10,1,1,"Entities"))</f>
        <v>25</v>
      </c>
      <c r="BK44">
        <f ca="1">ROUND((Table11[[#This Row],[XP]]*Table11[[#This Row],[entity_spawned (AVG)]])*(Table11[[#This Row],[activating_chance]]/100),0)</f>
        <v>75</v>
      </c>
      <c r="BL44" s="73" t="s">
        <v>344</v>
      </c>
      <c r="BN44" t="s">
        <v>229</v>
      </c>
      <c r="BO44">
        <v>1</v>
      </c>
      <c r="BP44" s="76">
        <v>180</v>
      </c>
      <c r="BQ44" s="76">
        <v>100</v>
      </c>
      <c r="BR44">
        <f ca="1">INDIRECT(ADDRESS(11+(MATCH(RIGHT(Table12[[#This Row],[spawner_sku]],LEN(Table12[[#This Row],[spawner_sku]])-FIND("/",Table12[[#This Row],[spawner_sku]])),Table1[Entity Prefab],0)),10,1,1,"Entities"))</f>
        <v>25</v>
      </c>
      <c r="BS44">
        <f ca="1">ROUND((Table12[[#This Row],[XP]]*Table12[[#This Row],[entity_spawned (AVG)]])*(Table12[[#This Row],[activating_chance]]/100),0)</f>
        <v>25</v>
      </c>
      <c r="BT44" s="73" t="s">
        <v>344</v>
      </c>
      <c r="BV44" t="s">
        <v>228</v>
      </c>
      <c r="BW44">
        <v>10</v>
      </c>
      <c r="BX44" s="76">
        <v>280</v>
      </c>
      <c r="BY44" s="76">
        <v>100</v>
      </c>
      <c r="BZ44">
        <f ca="1">INDIRECT(ADDRESS(11+(MATCH(RIGHT(Table13[[#This Row],[spawner_sku]],LEN(Table13[[#This Row],[spawner_sku]])-FIND("/",Table13[[#This Row],[spawner_sku]])),Table1[Entity Prefab],0)),10,1,1,"Entities"))</f>
        <v>25</v>
      </c>
      <c r="CA44">
        <f ca="1">ROUND((Table13[[#This Row],[XP]]*Table13[[#This Row],[entity_spawned (AVG)]])*(Table13[[#This Row],[activating_chance]]/100),0)</f>
        <v>250</v>
      </c>
      <c r="CB44" s="73" t="s">
        <v>344</v>
      </c>
      <c r="CD44" t="s">
        <v>227</v>
      </c>
      <c r="CE44">
        <v>2</v>
      </c>
      <c r="CF44" s="76">
        <v>180</v>
      </c>
      <c r="CG44" s="76">
        <v>70</v>
      </c>
      <c r="CH44">
        <f ca="1">INDIRECT(ADDRESS(11+(MATCH(RIGHT(Table14[[#This Row],[spawner_sku]],LEN(Table14[[#This Row],[spawner_sku]])-FIND("/",Table14[[#This Row],[spawner_sku]])),Table1[Entity Prefab],0)),10,1,1,"Entities"))</f>
        <v>55</v>
      </c>
      <c r="CI44">
        <f ca="1">ROUND((Table14[[#This Row],[XP]]*Table14[[#This Row],[entity_spawned (AVG)]])*(Table14[[#This Row],[activating_chance]]/100),0)</f>
        <v>77</v>
      </c>
      <c r="CJ44" s="73" t="s">
        <v>345</v>
      </c>
      <c r="CL44" t="s">
        <v>228</v>
      </c>
      <c r="CM44">
        <v>3</v>
      </c>
      <c r="CN44" s="76">
        <v>140</v>
      </c>
      <c r="CO44" s="76">
        <v>100</v>
      </c>
      <c r="CP44" s="115">
        <f ca="1">INDIRECT(ADDRESS(11+(MATCH(RIGHT(Table18[[#This Row],[spawner_sku]],LEN(Table18[[#This Row],[spawner_sku]])-FIND("/",Table18[[#This Row],[spawner_sku]])),Table1[Entity Prefab],0)),10,1,1,"Entities"))</f>
        <v>25</v>
      </c>
      <c r="CQ44" s="115">
        <f ca="1">ROUND((Table18[[#This Row],[XP]]*Table18[[#This Row],[entity_spawned (AVG)]])*(Table18[[#This Row],[activating_chance]]/100),0)</f>
        <v>75</v>
      </c>
      <c r="CR44" t="s">
        <v>344</v>
      </c>
      <c r="CT44" t="s">
        <v>228</v>
      </c>
      <c r="CU44">
        <v>3</v>
      </c>
      <c r="CV44" s="76">
        <v>140</v>
      </c>
      <c r="CW44" s="76">
        <v>100</v>
      </c>
      <c r="CX4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4">
        <f ca="1">ROUND((Table1820[[#This Row],[XP]]*Table1820[[#This Row],[entity_spawned (AVG)]])*(Table1820[[#This Row],[activating_chance]]/100),0)</f>
        <v>75</v>
      </c>
      <c r="CZ44" t="s">
        <v>344</v>
      </c>
    </row>
    <row r="45" spans="2:104" x14ac:dyDescent="0.25">
      <c r="B45" s="74" t="s">
        <v>229</v>
      </c>
      <c r="C45">
        <v>1</v>
      </c>
      <c r="D45" s="76">
        <v>80</v>
      </c>
      <c r="E45" s="76">
        <v>100</v>
      </c>
      <c r="F45" s="76">
        <f ca="1">INDIRECT(ADDRESS(11+(MATCH(RIGHT(Table245[[#This Row],[spawner_sku]],LEN(Table245[[#This Row],[spawner_sku]])-FIND("/",Table245[[#This Row],[spawner_sku]])),Table1[Entity Prefab],0)),10,1,1,"Entities"))</f>
        <v>25</v>
      </c>
      <c r="G45" s="76">
        <f ca="1">ROUND((Table245[[#This Row],[XP]]*Table245[[#This Row],[entity_spawned (AVG)]])*(Table245[[#This Row],[activating_chance]]/100),0)</f>
        <v>25</v>
      </c>
      <c r="H45" s="73" t="s">
        <v>344</v>
      </c>
      <c r="J45" t="s">
        <v>229</v>
      </c>
      <c r="K45">
        <v>1</v>
      </c>
      <c r="L45" s="76">
        <v>90</v>
      </c>
      <c r="M45" s="76">
        <v>100</v>
      </c>
      <c r="N45">
        <f ca="1">INDIRECT(ADDRESS(11+(MATCH(RIGHT(Table3[[#This Row],[spawner_sku]],LEN(Table3[[#This Row],[spawner_sku]])-FIND("/",Table3[[#This Row],[spawner_sku]])),Table1[Entity Prefab],0)),10,1,1,"Entities"))</f>
        <v>25</v>
      </c>
      <c r="O45" s="76">
        <f ca="1">ROUND((Table3[[#This Row],[XP]]*Table3[[#This Row],[entity_spawned (AVG)]])*(Table3[[#This Row],[activating_chance]]/100),0)</f>
        <v>25</v>
      </c>
      <c r="P45" t="s">
        <v>344</v>
      </c>
      <c r="Q45" s="73"/>
      <c r="R45" t="s">
        <v>473</v>
      </c>
      <c r="S45">
        <v>1</v>
      </c>
      <c r="T45" s="76">
        <v>220</v>
      </c>
      <c r="U45" s="76">
        <v>100</v>
      </c>
      <c r="V45">
        <f ca="1">INDIRECT(ADDRESS(11+(MATCH(RIGHT(Table39[[#This Row],[spawner_sku]],LEN(Table39[[#This Row],[spawner_sku]])-FIND("/",Table39[[#This Row],[spawner_sku]])),Table1[Entity Prefab],0)),10,1,1,"Entities"))</f>
        <v>50</v>
      </c>
      <c r="W45" s="76">
        <f ca="1">ROUND((Table39[[#This Row],[XP]]*Table39[[#This Row],[entity_spawned (AVG)]])*(Table39[[#This Row],[activating_chance]]/100),0)</f>
        <v>50</v>
      </c>
      <c r="X45" t="s">
        <v>345</v>
      </c>
      <c r="Z45" t="s">
        <v>229</v>
      </c>
      <c r="AA45">
        <v>3</v>
      </c>
      <c r="AB45" s="76">
        <v>120</v>
      </c>
      <c r="AC45" s="76">
        <v>100</v>
      </c>
      <c r="AD45">
        <f ca="1">INDIRECT(ADDRESS(11+(MATCH(RIGHT(Table2[[#This Row],[spawner_sku]],LEN(Table2[[#This Row],[spawner_sku]])-FIND("/",Table2[[#This Row],[spawner_sku]])),Table1[Entity Prefab],0)),10,1,1,"Entities"))</f>
        <v>25</v>
      </c>
      <c r="AE45" s="76">
        <f ca="1">ROUND((Table2[[#This Row],[XP]]*Table2[[#This Row],[entity_spawned (AVG)]])*(Table2[[#This Row],[activating_chance]]/100),0)</f>
        <v>75</v>
      </c>
      <c r="AF45" s="73" t="s">
        <v>344</v>
      </c>
      <c r="AH45" t="s">
        <v>229</v>
      </c>
      <c r="AI45">
        <v>2</v>
      </c>
      <c r="AJ45" s="76">
        <v>90</v>
      </c>
      <c r="AK45" s="76">
        <v>100</v>
      </c>
      <c r="AL45">
        <f ca="1">INDIRECT(ADDRESS(11+(MATCH(RIGHT(Table6[[#This Row],[spawner_sku]],LEN(Table6[[#This Row],[spawner_sku]])-FIND("/",Table6[[#This Row],[spawner_sku]])),Table1[Entity Prefab],0)),10,1,1,"Entities"))</f>
        <v>25</v>
      </c>
      <c r="AM45" s="76">
        <f ca="1">ROUND((Table6[[#This Row],[XP]]*Table6[[#This Row],[entity_spawned (AVG)]])*(Table6[[#This Row],[activating_chance]]/100),0)</f>
        <v>50</v>
      </c>
      <c r="AN45" s="73" t="s">
        <v>344</v>
      </c>
      <c r="AP45" t="s">
        <v>228</v>
      </c>
      <c r="AQ45">
        <v>3</v>
      </c>
      <c r="AR45" s="76">
        <v>110</v>
      </c>
      <c r="AS45" s="76">
        <v>100</v>
      </c>
      <c r="AT45">
        <f ca="1">INDIRECT(ADDRESS(11+(MATCH(RIGHT(Table610[[#This Row],[spawner_sku]],LEN(Table610[[#This Row],[spawner_sku]])-FIND("/",Table610[[#This Row],[spawner_sku]])),Table1[Entity Prefab],0)),10,1,1,"Entities"))</f>
        <v>25</v>
      </c>
      <c r="AU45" s="76">
        <f ca="1">ROUND((Table610[[#This Row],[XP]]*Table610[[#This Row],[entity_spawned (AVG)]])*(Table610[[#This Row],[activating_chance]]/100),0)</f>
        <v>75</v>
      </c>
      <c r="AV45" s="73" t="s">
        <v>344</v>
      </c>
      <c r="AX45" t="s">
        <v>229</v>
      </c>
      <c r="AY45">
        <v>9</v>
      </c>
      <c r="AZ45" s="76">
        <v>160</v>
      </c>
      <c r="BA45" s="76">
        <v>100</v>
      </c>
      <c r="BB45">
        <f ca="1">INDIRECT(ADDRESS(11+(MATCH(RIGHT(Table61011[[#This Row],[spawner_sku]],LEN(Table61011[[#This Row],[spawner_sku]])-FIND("/",Table61011[[#This Row],[spawner_sku]])),Table1[Entity Prefab],0)),10,1,1,"Entities"))</f>
        <v>25</v>
      </c>
      <c r="BC45" s="76">
        <f ca="1">ROUND((Table61011[[#This Row],[XP]]*Table61011[[#This Row],[entity_spawned (AVG)]])*(Table61011[[#This Row],[activating_chance]]/100),0)</f>
        <v>225</v>
      </c>
      <c r="BD45" s="73" t="s">
        <v>344</v>
      </c>
      <c r="BF45" t="s">
        <v>229</v>
      </c>
      <c r="BG45">
        <v>2</v>
      </c>
      <c r="BH45" s="76">
        <v>180</v>
      </c>
      <c r="BI45">
        <v>100</v>
      </c>
      <c r="BJ45">
        <f ca="1">INDIRECT(ADDRESS(11+(MATCH(RIGHT(Table11[[#This Row],[spawner_sku]],LEN(Table11[[#This Row],[spawner_sku]])-FIND("/",Table11[[#This Row],[spawner_sku]])),Table1[Entity Prefab],0)),10,1,1,"Entities"))</f>
        <v>25</v>
      </c>
      <c r="BK45">
        <f ca="1">ROUND((Table11[[#This Row],[XP]]*Table11[[#This Row],[entity_spawned (AVG)]])*(Table11[[#This Row],[activating_chance]]/100),0)</f>
        <v>50</v>
      </c>
      <c r="BL45" s="73" t="s">
        <v>344</v>
      </c>
      <c r="BN45" t="s">
        <v>229</v>
      </c>
      <c r="BO45">
        <v>3</v>
      </c>
      <c r="BP45" s="76">
        <v>180</v>
      </c>
      <c r="BQ45" s="76">
        <v>100</v>
      </c>
      <c r="BR45">
        <f ca="1">INDIRECT(ADDRESS(11+(MATCH(RIGHT(Table12[[#This Row],[spawner_sku]],LEN(Table12[[#This Row],[spawner_sku]])-FIND("/",Table12[[#This Row],[spawner_sku]])),Table1[Entity Prefab],0)),10,1,1,"Entities"))</f>
        <v>25</v>
      </c>
      <c r="BS45">
        <f ca="1">ROUND((Table12[[#This Row],[XP]]*Table12[[#This Row],[entity_spawned (AVG)]])*(Table12[[#This Row],[activating_chance]]/100),0)</f>
        <v>75</v>
      </c>
      <c r="BT45" s="73" t="s">
        <v>344</v>
      </c>
      <c r="BV45" t="s">
        <v>228</v>
      </c>
      <c r="BW45">
        <v>5</v>
      </c>
      <c r="BX45" s="76">
        <v>280</v>
      </c>
      <c r="BY45" s="76">
        <v>100</v>
      </c>
      <c r="BZ45">
        <f ca="1">INDIRECT(ADDRESS(11+(MATCH(RIGHT(Table13[[#This Row],[spawner_sku]],LEN(Table13[[#This Row],[spawner_sku]])-FIND("/",Table13[[#This Row],[spawner_sku]])),Table1[Entity Prefab],0)),10,1,1,"Entities"))</f>
        <v>25</v>
      </c>
      <c r="CA45">
        <f ca="1">ROUND((Table13[[#This Row],[XP]]*Table13[[#This Row],[entity_spawned (AVG)]])*(Table13[[#This Row],[activating_chance]]/100),0)</f>
        <v>125</v>
      </c>
      <c r="CB45" s="73" t="s">
        <v>344</v>
      </c>
      <c r="CD45" t="s">
        <v>227</v>
      </c>
      <c r="CE45">
        <v>2</v>
      </c>
      <c r="CF45" s="76">
        <v>200</v>
      </c>
      <c r="CG45" s="76">
        <v>70</v>
      </c>
      <c r="CH45">
        <f ca="1">INDIRECT(ADDRESS(11+(MATCH(RIGHT(Table14[[#This Row],[spawner_sku]],LEN(Table14[[#This Row],[spawner_sku]])-FIND("/",Table14[[#This Row],[spawner_sku]])),Table1[Entity Prefab],0)),10,1,1,"Entities"))</f>
        <v>55</v>
      </c>
      <c r="CI45">
        <f ca="1">ROUND((Table14[[#This Row],[XP]]*Table14[[#This Row],[entity_spawned (AVG)]])*(Table14[[#This Row],[activating_chance]]/100),0)</f>
        <v>77</v>
      </c>
      <c r="CJ45" s="73" t="s">
        <v>345</v>
      </c>
      <c r="CL45" t="s">
        <v>228</v>
      </c>
      <c r="CM45">
        <v>4</v>
      </c>
      <c r="CN45" s="76">
        <v>120</v>
      </c>
      <c r="CO45" s="76">
        <v>100</v>
      </c>
      <c r="CP45" s="115">
        <f ca="1">INDIRECT(ADDRESS(11+(MATCH(RIGHT(Table18[[#This Row],[spawner_sku]],LEN(Table18[[#This Row],[spawner_sku]])-FIND("/",Table18[[#This Row],[spawner_sku]])),Table1[Entity Prefab],0)),10,1,1,"Entities"))</f>
        <v>25</v>
      </c>
      <c r="CQ45" s="115">
        <f ca="1">ROUND((Table18[[#This Row],[XP]]*Table18[[#This Row],[entity_spawned (AVG)]])*(Table18[[#This Row],[activating_chance]]/100),0)</f>
        <v>100</v>
      </c>
      <c r="CR45" t="s">
        <v>344</v>
      </c>
      <c r="CT45" t="s">
        <v>228</v>
      </c>
      <c r="CU45">
        <v>7</v>
      </c>
      <c r="CV45" s="76">
        <v>160</v>
      </c>
      <c r="CW45" s="76">
        <v>100</v>
      </c>
      <c r="CX4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5">
        <f ca="1">ROUND((Table1820[[#This Row],[XP]]*Table1820[[#This Row],[entity_spawned (AVG)]])*(Table1820[[#This Row],[activating_chance]]/100),0)</f>
        <v>175</v>
      </c>
      <c r="CZ45" t="s">
        <v>344</v>
      </c>
    </row>
    <row r="46" spans="2:104" x14ac:dyDescent="0.25">
      <c r="B46" s="74" t="s">
        <v>229</v>
      </c>
      <c r="C46">
        <v>3</v>
      </c>
      <c r="D46" s="76">
        <v>160</v>
      </c>
      <c r="E46" s="76">
        <v>80</v>
      </c>
      <c r="F46" s="76">
        <f ca="1">INDIRECT(ADDRESS(11+(MATCH(RIGHT(Table245[[#This Row],[spawner_sku]],LEN(Table245[[#This Row],[spawner_sku]])-FIND("/",Table245[[#This Row],[spawner_sku]])),Table1[Entity Prefab],0)),10,1,1,"Entities"))</f>
        <v>25</v>
      </c>
      <c r="G46" s="76">
        <f ca="1">ROUND((Table245[[#This Row],[XP]]*Table245[[#This Row],[entity_spawned (AVG)]])*(Table245[[#This Row],[activating_chance]]/100),0)</f>
        <v>60</v>
      </c>
      <c r="H46" s="73" t="s">
        <v>344</v>
      </c>
      <c r="J46" t="s">
        <v>229</v>
      </c>
      <c r="K46">
        <v>2</v>
      </c>
      <c r="L46" s="76">
        <v>130</v>
      </c>
      <c r="M46" s="76">
        <v>100</v>
      </c>
      <c r="N46">
        <f ca="1">INDIRECT(ADDRESS(11+(MATCH(RIGHT(Table3[[#This Row],[spawner_sku]],LEN(Table3[[#This Row],[spawner_sku]])-FIND("/",Table3[[#This Row],[spawner_sku]])),Table1[Entity Prefab],0)),10,1,1,"Entities"))</f>
        <v>25</v>
      </c>
      <c r="O46" s="76">
        <f ca="1">ROUND((Table3[[#This Row],[XP]]*Table3[[#This Row],[entity_spawned (AVG)]])*(Table3[[#This Row],[activating_chance]]/100),0)</f>
        <v>50</v>
      </c>
      <c r="P46" t="s">
        <v>344</v>
      </c>
      <c r="Q46" s="73"/>
      <c r="R46" t="s">
        <v>474</v>
      </c>
      <c r="S46">
        <v>1</v>
      </c>
      <c r="T46" s="76">
        <v>240</v>
      </c>
      <c r="U46" s="76">
        <v>100</v>
      </c>
      <c r="V46">
        <f ca="1">INDIRECT(ADDRESS(11+(MATCH(RIGHT(Table39[[#This Row],[spawner_sku]],LEN(Table39[[#This Row],[spawner_sku]])-FIND("/",Table39[[#This Row],[spawner_sku]])),Table1[Entity Prefab],0)),10,1,1,"Entities"))</f>
        <v>55</v>
      </c>
      <c r="W46" s="76">
        <f ca="1">ROUND((Table39[[#This Row],[XP]]*Table39[[#This Row],[entity_spawned (AVG)]])*(Table39[[#This Row],[activating_chance]]/100),0)</f>
        <v>55</v>
      </c>
      <c r="X46" t="s">
        <v>345</v>
      </c>
      <c r="Z46" t="s">
        <v>229</v>
      </c>
      <c r="AA46">
        <v>1</v>
      </c>
      <c r="AB46" s="76">
        <v>80</v>
      </c>
      <c r="AC46" s="76">
        <v>100</v>
      </c>
      <c r="AD46">
        <f ca="1">INDIRECT(ADDRESS(11+(MATCH(RIGHT(Table2[[#This Row],[spawner_sku]],LEN(Table2[[#This Row],[spawner_sku]])-FIND("/",Table2[[#This Row],[spawner_sku]])),Table1[Entity Prefab],0)),10,1,1,"Entities"))</f>
        <v>25</v>
      </c>
      <c r="AE46" s="76">
        <f ca="1">ROUND((Table2[[#This Row],[XP]]*Table2[[#This Row],[entity_spawned (AVG)]])*(Table2[[#This Row],[activating_chance]]/100),0)</f>
        <v>25</v>
      </c>
      <c r="AF46" s="73" t="s">
        <v>344</v>
      </c>
      <c r="AH46" t="s">
        <v>229</v>
      </c>
      <c r="AI46">
        <v>1</v>
      </c>
      <c r="AJ46" s="76">
        <v>90</v>
      </c>
      <c r="AK46" s="76">
        <v>30</v>
      </c>
      <c r="AL46">
        <f ca="1">INDIRECT(ADDRESS(11+(MATCH(RIGHT(Table6[[#This Row],[spawner_sku]],LEN(Table6[[#This Row],[spawner_sku]])-FIND("/",Table6[[#This Row],[spawner_sku]])),Table1[Entity Prefab],0)),10,1,1,"Entities"))</f>
        <v>25</v>
      </c>
      <c r="AM46" s="76">
        <f ca="1">ROUND((Table6[[#This Row],[XP]]*Table6[[#This Row],[entity_spawned (AVG)]])*(Table6[[#This Row],[activating_chance]]/100),0)</f>
        <v>8</v>
      </c>
      <c r="AN46" s="73" t="s">
        <v>344</v>
      </c>
      <c r="AP46" t="s">
        <v>228</v>
      </c>
      <c r="AQ46">
        <v>3</v>
      </c>
      <c r="AR46" s="76">
        <v>110</v>
      </c>
      <c r="AS46" s="76">
        <v>100</v>
      </c>
      <c r="AT46">
        <f ca="1">INDIRECT(ADDRESS(11+(MATCH(RIGHT(Table610[[#This Row],[spawner_sku]],LEN(Table610[[#This Row],[spawner_sku]])-FIND("/",Table610[[#This Row],[spawner_sku]])),Table1[Entity Prefab],0)),10,1,1,"Entities"))</f>
        <v>25</v>
      </c>
      <c r="AU46" s="76">
        <f ca="1">ROUND((Table610[[#This Row],[XP]]*Table610[[#This Row],[entity_spawned (AVG)]])*(Table610[[#This Row],[activating_chance]]/100),0)</f>
        <v>75</v>
      </c>
      <c r="AV46" s="73" t="s">
        <v>344</v>
      </c>
      <c r="AX46" t="s">
        <v>229</v>
      </c>
      <c r="AY46">
        <v>3</v>
      </c>
      <c r="AZ46" s="76">
        <v>210</v>
      </c>
      <c r="BA46" s="76">
        <v>100</v>
      </c>
      <c r="BB46">
        <f ca="1">INDIRECT(ADDRESS(11+(MATCH(RIGHT(Table61011[[#This Row],[spawner_sku]],LEN(Table61011[[#This Row],[spawner_sku]])-FIND("/",Table61011[[#This Row],[spawner_sku]])),Table1[Entity Prefab],0)),10,1,1,"Entities"))</f>
        <v>25</v>
      </c>
      <c r="BC46" s="76">
        <f ca="1">ROUND((Table61011[[#This Row],[XP]]*Table61011[[#This Row],[entity_spawned (AVG)]])*(Table61011[[#This Row],[activating_chance]]/100),0)</f>
        <v>75</v>
      </c>
      <c r="BD46" s="73" t="s">
        <v>344</v>
      </c>
      <c r="BF46" t="s">
        <v>229</v>
      </c>
      <c r="BG46">
        <v>3</v>
      </c>
      <c r="BH46" s="76">
        <v>180</v>
      </c>
      <c r="BI46">
        <v>80</v>
      </c>
      <c r="BJ46">
        <f ca="1">INDIRECT(ADDRESS(11+(MATCH(RIGHT(Table11[[#This Row],[spawner_sku]],LEN(Table11[[#This Row],[spawner_sku]])-FIND("/",Table11[[#This Row],[spawner_sku]])),Table1[Entity Prefab],0)),10,1,1,"Entities"))</f>
        <v>25</v>
      </c>
      <c r="BK46">
        <f ca="1">ROUND((Table11[[#This Row],[XP]]*Table11[[#This Row],[entity_spawned (AVG)]])*(Table11[[#This Row],[activating_chance]]/100),0)</f>
        <v>60</v>
      </c>
      <c r="BL46" s="73" t="s">
        <v>344</v>
      </c>
      <c r="BN46" t="s">
        <v>229</v>
      </c>
      <c r="BO46">
        <v>2</v>
      </c>
      <c r="BP46" s="76">
        <v>180</v>
      </c>
      <c r="BQ46" s="76">
        <v>80</v>
      </c>
      <c r="BR46">
        <f ca="1">INDIRECT(ADDRESS(11+(MATCH(RIGHT(Table12[[#This Row],[spawner_sku]],LEN(Table12[[#This Row],[spawner_sku]])-FIND("/",Table12[[#This Row],[spawner_sku]])),Table1[Entity Prefab],0)),10,1,1,"Entities"))</f>
        <v>25</v>
      </c>
      <c r="BS46">
        <f ca="1">ROUND((Table12[[#This Row],[XP]]*Table12[[#This Row],[entity_spawned (AVG)]])*(Table12[[#This Row],[activating_chance]]/100),0)</f>
        <v>40</v>
      </c>
      <c r="BT46" s="73" t="s">
        <v>344</v>
      </c>
      <c r="BV46" t="s">
        <v>453</v>
      </c>
      <c r="BW46">
        <v>8</v>
      </c>
      <c r="BX46" s="76">
        <v>5000</v>
      </c>
      <c r="BY46" s="76">
        <v>100</v>
      </c>
      <c r="BZ46">
        <f ca="1">INDIRECT(ADDRESS(11+(MATCH(RIGHT(Table13[[#This Row],[spawner_sku]],LEN(Table13[[#This Row],[spawner_sku]])-FIND("/",Table13[[#This Row],[spawner_sku]])),Table1[Entity Prefab],0)),10,1,1,"Entities"))</f>
        <v>25</v>
      </c>
      <c r="CA46">
        <f ca="1">ROUND((Table13[[#This Row],[XP]]*Table13[[#This Row],[entity_spawned (AVG)]])*(Table13[[#This Row],[activating_chance]]/100),0)</f>
        <v>200</v>
      </c>
      <c r="CB46" s="73" t="s">
        <v>344</v>
      </c>
      <c r="CD46" t="s">
        <v>227</v>
      </c>
      <c r="CE46">
        <v>1</v>
      </c>
      <c r="CF46" s="76">
        <v>200</v>
      </c>
      <c r="CG46" s="76">
        <v>100</v>
      </c>
      <c r="CH46">
        <f ca="1">INDIRECT(ADDRESS(11+(MATCH(RIGHT(Table14[[#This Row],[spawner_sku]],LEN(Table14[[#This Row],[spawner_sku]])-FIND("/",Table14[[#This Row],[spawner_sku]])),Table1[Entity Prefab],0)),10,1,1,"Entities"))</f>
        <v>55</v>
      </c>
      <c r="CI46">
        <f ca="1">ROUND((Table14[[#This Row],[XP]]*Table14[[#This Row],[entity_spawned (AVG)]])*(Table14[[#This Row],[activating_chance]]/100),0)</f>
        <v>55</v>
      </c>
      <c r="CJ46" s="73" t="s">
        <v>345</v>
      </c>
      <c r="CL46" t="s">
        <v>228</v>
      </c>
      <c r="CM46">
        <v>7</v>
      </c>
      <c r="CN46" s="76">
        <v>150</v>
      </c>
      <c r="CO46" s="76">
        <v>100</v>
      </c>
      <c r="CP46" s="115">
        <f ca="1">INDIRECT(ADDRESS(11+(MATCH(RIGHT(Table18[[#This Row],[spawner_sku]],LEN(Table18[[#This Row],[spawner_sku]])-FIND("/",Table18[[#This Row],[spawner_sku]])),Table1[Entity Prefab],0)),10,1,1,"Entities"))</f>
        <v>25</v>
      </c>
      <c r="CQ46" s="115">
        <f ca="1">ROUND((Table18[[#This Row],[XP]]*Table18[[#This Row],[entity_spawned (AVG)]])*(Table18[[#This Row],[activating_chance]]/100),0)</f>
        <v>175</v>
      </c>
      <c r="CR46" t="s">
        <v>344</v>
      </c>
      <c r="CT46" t="s">
        <v>228</v>
      </c>
      <c r="CU46">
        <v>3</v>
      </c>
      <c r="CV46" s="76">
        <v>140</v>
      </c>
      <c r="CW46" s="76">
        <v>100</v>
      </c>
      <c r="CX4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6">
        <f ca="1">ROUND((Table1820[[#This Row],[XP]]*Table1820[[#This Row],[entity_spawned (AVG)]])*(Table1820[[#This Row],[activating_chance]]/100),0)</f>
        <v>75</v>
      </c>
      <c r="CZ46" t="s">
        <v>344</v>
      </c>
    </row>
    <row r="47" spans="2:104" x14ac:dyDescent="0.25">
      <c r="B47" s="74" t="s">
        <v>229</v>
      </c>
      <c r="C47">
        <v>1</v>
      </c>
      <c r="D47" s="76">
        <v>70</v>
      </c>
      <c r="E47" s="76">
        <v>100</v>
      </c>
      <c r="F47" s="76">
        <f ca="1">INDIRECT(ADDRESS(11+(MATCH(RIGHT(Table245[[#This Row],[spawner_sku]],LEN(Table245[[#This Row],[spawner_sku]])-FIND("/",Table245[[#This Row],[spawner_sku]])),Table1[Entity Prefab],0)),10,1,1,"Entities"))</f>
        <v>25</v>
      </c>
      <c r="G47" s="76">
        <f ca="1">ROUND((Table245[[#This Row],[XP]]*Table245[[#This Row],[entity_spawned (AVG)]])*(Table245[[#This Row],[activating_chance]]/100),0)</f>
        <v>25</v>
      </c>
      <c r="H47" s="73" t="s">
        <v>344</v>
      </c>
      <c r="J47" t="s">
        <v>229</v>
      </c>
      <c r="K47">
        <v>3</v>
      </c>
      <c r="L47" s="76">
        <v>200</v>
      </c>
      <c r="M47" s="76">
        <v>100</v>
      </c>
      <c r="N47">
        <f ca="1">INDIRECT(ADDRESS(11+(MATCH(RIGHT(Table3[[#This Row],[spawner_sku]],LEN(Table3[[#This Row],[spawner_sku]])-FIND("/",Table3[[#This Row],[spawner_sku]])),Table1[Entity Prefab],0)),10,1,1,"Entities"))</f>
        <v>25</v>
      </c>
      <c r="O47" s="76">
        <f ca="1">ROUND((Table3[[#This Row],[XP]]*Table3[[#This Row],[entity_spawned (AVG)]])*(Table3[[#This Row],[activating_chance]]/100),0)</f>
        <v>75</v>
      </c>
      <c r="P47" t="s">
        <v>344</v>
      </c>
      <c r="Q47" s="73"/>
      <c r="R47" t="s">
        <v>392</v>
      </c>
      <c r="S47">
        <v>1</v>
      </c>
      <c r="T47" s="76">
        <v>120</v>
      </c>
      <c r="U47" s="76">
        <v>100</v>
      </c>
      <c r="V47">
        <f ca="1">INDIRECT(ADDRESS(11+(MATCH(RIGHT(Table39[[#This Row],[spawner_sku]],LEN(Table39[[#This Row],[spawner_sku]])-FIND("/",Table39[[#This Row],[spawner_sku]])),Table1[Entity Prefab],0)),10,1,1,"Entities"))</f>
        <v>75</v>
      </c>
      <c r="W47" s="76">
        <f ca="1">ROUND((Table39[[#This Row],[XP]]*Table39[[#This Row],[entity_spawned (AVG)]])*(Table39[[#This Row],[activating_chance]]/100),0)</f>
        <v>75</v>
      </c>
      <c r="X47" t="s">
        <v>345</v>
      </c>
      <c r="Z47" t="s">
        <v>229</v>
      </c>
      <c r="AA47">
        <v>2</v>
      </c>
      <c r="AB47" s="76">
        <v>100</v>
      </c>
      <c r="AC47" s="76">
        <v>100</v>
      </c>
      <c r="AD47">
        <f ca="1">INDIRECT(ADDRESS(11+(MATCH(RIGHT(Table2[[#This Row],[spawner_sku]],LEN(Table2[[#This Row],[spawner_sku]])-FIND("/",Table2[[#This Row],[spawner_sku]])),Table1[Entity Prefab],0)),10,1,1,"Entities"))</f>
        <v>25</v>
      </c>
      <c r="AE47" s="76">
        <f ca="1">ROUND((Table2[[#This Row],[XP]]*Table2[[#This Row],[entity_spawned (AVG)]])*(Table2[[#This Row],[activating_chance]]/100),0)</f>
        <v>50</v>
      </c>
      <c r="AF47" s="73" t="s">
        <v>344</v>
      </c>
      <c r="AH47" t="s">
        <v>229</v>
      </c>
      <c r="AI47">
        <v>2</v>
      </c>
      <c r="AJ47" s="76">
        <v>140</v>
      </c>
      <c r="AK47" s="76">
        <v>100</v>
      </c>
      <c r="AL47">
        <f ca="1">INDIRECT(ADDRESS(11+(MATCH(RIGHT(Table6[[#This Row],[spawner_sku]],LEN(Table6[[#This Row],[spawner_sku]])-FIND("/",Table6[[#This Row],[spawner_sku]])),Table1[Entity Prefab],0)),10,1,1,"Entities"))</f>
        <v>25</v>
      </c>
      <c r="AM47" s="76">
        <f ca="1">ROUND((Table6[[#This Row],[XP]]*Table6[[#This Row],[entity_spawned (AVG)]])*(Table6[[#This Row],[activating_chance]]/100),0)</f>
        <v>50</v>
      </c>
      <c r="AN47" s="73" t="s">
        <v>344</v>
      </c>
      <c r="AP47" t="s">
        <v>228</v>
      </c>
      <c r="AQ47">
        <v>6</v>
      </c>
      <c r="AR47" s="76">
        <v>120</v>
      </c>
      <c r="AS47" s="76">
        <v>100</v>
      </c>
      <c r="AT47">
        <f ca="1">INDIRECT(ADDRESS(11+(MATCH(RIGHT(Table610[[#This Row],[spawner_sku]],LEN(Table610[[#This Row],[spawner_sku]])-FIND("/",Table610[[#This Row],[spawner_sku]])),Table1[Entity Prefab],0)),10,1,1,"Entities"))</f>
        <v>25</v>
      </c>
      <c r="AU47" s="76">
        <f ca="1">ROUND((Table610[[#This Row],[XP]]*Table610[[#This Row],[entity_spawned (AVG)]])*(Table610[[#This Row],[activating_chance]]/100),0)</f>
        <v>150</v>
      </c>
      <c r="AV47" s="73" t="s">
        <v>344</v>
      </c>
      <c r="AX47" t="s">
        <v>229</v>
      </c>
      <c r="AY47">
        <v>1</v>
      </c>
      <c r="AZ47" s="76">
        <v>110</v>
      </c>
      <c r="BA47" s="76">
        <v>100</v>
      </c>
      <c r="BB47">
        <f ca="1">INDIRECT(ADDRESS(11+(MATCH(RIGHT(Table61011[[#This Row],[spawner_sku]],LEN(Table61011[[#This Row],[spawner_sku]])-FIND("/",Table61011[[#This Row],[spawner_sku]])),Table1[Entity Prefab],0)),10,1,1,"Entities"))</f>
        <v>25</v>
      </c>
      <c r="BC47" s="76">
        <f ca="1">ROUND((Table61011[[#This Row],[XP]]*Table61011[[#This Row],[entity_spawned (AVG)]])*(Table61011[[#This Row],[activating_chance]]/100),0)</f>
        <v>25</v>
      </c>
      <c r="BD47" s="73" t="s">
        <v>344</v>
      </c>
      <c r="BF47" t="s">
        <v>229</v>
      </c>
      <c r="BG47">
        <v>1</v>
      </c>
      <c r="BH47" s="76">
        <v>180</v>
      </c>
      <c r="BI47">
        <v>80</v>
      </c>
      <c r="BJ47">
        <f ca="1">INDIRECT(ADDRESS(11+(MATCH(RIGHT(Table11[[#This Row],[spawner_sku]],LEN(Table11[[#This Row],[spawner_sku]])-FIND("/",Table11[[#This Row],[spawner_sku]])),Table1[Entity Prefab],0)),10,1,1,"Entities"))</f>
        <v>25</v>
      </c>
      <c r="BK47">
        <f ca="1">ROUND((Table11[[#This Row],[XP]]*Table11[[#This Row],[entity_spawned (AVG)]])*(Table11[[#This Row],[activating_chance]]/100),0)</f>
        <v>20</v>
      </c>
      <c r="BL47" s="73" t="s">
        <v>344</v>
      </c>
      <c r="BN47" t="s">
        <v>229</v>
      </c>
      <c r="BO47">
        <v>2</v>
      </c>
      <c r="BP47" s="76">
        <v>180</v>
      </c>
      <c r="BQ47" s="76">
        <v>30</v>
      </c>
      <c r="BR47">
        <f ca="1">INDIRECT(ADDRESS(11+(MATCH(RIGHT(Table12[[#This Row],[spawner_sku]],LEN(Table12[[#This Row],[spawner_sku]])-FIND("/",Table12[[#This Row],[spawner_sku]])),Table1[Entity Prefab],0)),10,1,1,"Entities"))</f>
        <v>25</v>
      </c>
      <c r="BS47">
        <f ca="1">ROUND((Table12[[#This Row],[XP]]*Table12[[#This Row],[entity_spawned (AVG)]])*(Table12[[#This Row],[activating_chance]]/100),0)</f>
        <v>15</v>
      </c>
      <c r="BT47" s="73" t="s">
        <v>344</v>
      </c>
      <c r="BV47" t="s">
        <v>453</v>
      </c>
      <c r="BW47">
        <v>10</v>
      </c>
      <c r="BX47" s="76">
        <v>5000</v>
      </c>
      <c r="BY47" s="76">
        <v>100</v>
      </c>
      <c r="BZ47">
        <f ca="1">INDIRECT(ADDRESS(11+(MATCH(RIGHT(Table13[[#This Row],[spawner_sku]],LEN(Table13[[#This Row],[spawner_sku]])-FIND("/",Table13[[#This Row],[spawner_sku]])),Table1[Entity Prefab],0)),10,1,1,"Entities"))</f>
        <v>25</v>
      </c>
      <c r="CA47">
        <f ca="1">ROUND((Table13[[#This Row],[XP]]*Table13[[#This Row],[entity_spawned (AVG)]])*(Table13[[#This Row],[activating_chance]]/100),0)</f>
        <v>250</v>
      </c>
      <c r="CB47" s="73" t="s">
        <v>344</v>
      </c>
      <c r="CD47" t="s">
        <v>227</v>
      </c>
      <c r="CE47">
        <v>1</v>
      </c>
      <c r="CF47" s="76">
        <v>240</v>
      </c>
      <c r="CG47" s="76">
        <v>100</v>
      </c>
      <c r="CH47">
        <f ca="1">INDIRECT(ADDRESS(11+(MATCH(RIGHT(Table14[[#This Row],[spawner_sku]],LEN(Table14[[#This Row],[spawner_sku]])-FIND("/",Table14[[#This Row],[spawner_sku]])),Table1[Entity Prefab],0)),10,1,1,"Entities"))</f>
        <v>55</v>
      </c>
      <c r="CI47">
        <f ca="1">ROUND((Table14[[#This Row],[XP]]*Table14[[#This Row],[entity_spawned (AVG)]])*(Table14[[#This Row],[activating_chance]]/100),0)</f>
        <v>55</v>
      </c>
      <c r="CJ47" s="73" t="s">
        <v>345</v>
      </c>
      <c r="CL47" t="s">
        <v>228</v>
      </c>
      <c r="CM47">
        <v>3</v>
      </c>
      <c r="CN47" s="76">
        <v>140</v>
      </c>
      <c r="CO47" s="76">
        <v>100</v>
      </c>
      <c r="CP47" s="115">
        <f ca="1">INDIRECT(ADDRESS(11+(MATCH(RIGHT(Table18[[#This Row],[spawner_sku]],LEN(Table18[[#This Row],[spawner_sku]])-FIND("/",Table18[[#This Row],[spawner_sku]])),Table1[Entity Prefab],0)),10,1,1,"Entities"))</f>
        <v>25</v>
      </c>
      <c r="CQ47" s="115">
        <f ca="1">ROUND((Table18[[#This Row],[XP]]*Table18[[#This Row],[entity_spawned (AVG)]])*(Table18[[#This Row],[activating_chance]]/100),0)</f>
        <v>75</v>
      </c>
      <c r="CR47" t="s">
        <v>344</v>
      </c>
      <c r="CT47" t="s">
        <v>228</v>
      </c>
      <c r="CU47">
        <v>3</v>
      </c>
      <c r="CV47" s="76">
        <v>140</v>
      </c>
      <c r="CW47" s="76">
        <v>100</v>
      </c>
      <c r="CX4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7">
        <f ca="1">ROUND((Table1820[[#This Row],[XP]]*Table1820[[#This Row],[entity_spawned (AVG)]])*(Table1820[[#This Row],[activating_chance]]/100),0)</f>
        <v>75</v>
      </c>
      <c r="CZ47" t="s">
        <v>344</v>
      </c>
    </row>
    <row r="48" spans="2:104" x14ac:dyDescent="0.25">
      <c r="B48" s="74" t="s">
        <v>229</v>
      </c>
      <c r="C48">
        <v>5</v>
      </c>
      <c r="D48" s="76">
        <v>160</v>
      </c>
      <c r="E48" s="76">
        <v>30</v>
      </c>
      <c r="F48" s="76">
        <f ca="1">INDIRECT(ADDRESS(11+(MATCH(RIGHT(Table245[[#This Row],[spawner_sku]],LEN(Table245[[#This Row],[spawner_sku]])-FIND("/",Table245[[#This Row],[spawner_sku]])),Table1[Entity Prefab],0)),10,1,1,"Entities"))</f>
        <v>25</v>
      </c>
      <c r="G48" s="76">
        <f ca="1">ROUND((Table245[[#This Row],[XP]]*Table245[[#This Row],[entity_spawned (AVG)]])*(Table245[[#This Row],[activating_chance]]/100),0)</f>
        <v>38</v>
      </c>
      <c r="H48" s="73" t="s">
        <v>344</v>
      </c>
      <c r="J48" t="s">
        <v>229</v>
      </c>
      <c r="K48">
        <v>2</v>
      </c>
      <c r="L48" s="76">
        <v>110</v>
      </c>
      <c r="M48" s="76">
        <v>100</v>
      </c>
      <c r="N48">
        <f ca="1">INDIRECT(ADDRESS(11+(MATCH(RIGHT(Table3[[#This Row],[spawner_sku]],LEN(Table3[[#This Row],[spawner_sku]])-FIND("/",Table3[[#This Row],[spawner_sku]])),Table1[Entity Prefab],0)),10,1,1,"Entities"))</f>
        <v>25</v>
      </c>
      <c r="O48" s="76">
        <f ca="1">ROUND((Table3[[#This Row],[XP]]*Table3[[#This Row],[entity_spawned (AVG)]])*(Table3[[#This Row],[activating_chance]]/100),0)</f>
        <v>50</v>
      </c>
      <c r="P48" t="s">
        <v>344</v>
      </c>
      <c r="Q48" s="73"/>
      <c r="R48" t="s">
        <v>392</v>
      </c>
      <c r="S48">
        <v>1</v>
      </c>
      <c r="T48" s="76">
        <v>120</v>
      </c>
      <c r="U48" s="76">
        <v>100</v>
      </c>
      <c r="V48">
        <f ca="1">INDIRECT(ADDRESS(11+(MATCH(RIGHT(Table39[[#This Row],[spawner_sku]],LEN(Table39[[#This Row],[spawner_sku]])-FIND("/",Table39[[#This Row],[spawner_sku]])),Table1[Entity Prefab],0)),10,1,1,"Entities"))</f>
        <v>75</v>
      </c>
      <c r="W48" s="76">
        <f ca="1">ROUND((Table39[[#This Row],[XP]]*Table39[[#This Row],[entity_spawned (AVG)]])*(Table39[[#This Row],[activating_chance]]/100),0)</f>
        <v>75</v>
      </c>
      <c r="X48" t="s">
        <v>345</v>
      </c>
      <c r="Z48" t="s">
        <v>229</v>
      </c>
      <c r="AA48">
        <v>9</v>
      </c>
      <c r="AB48" s="76">
        <v>200</v>
      </c>
      <c r="AC48" s="76">
        <v>40</v>
      </c>
      <c r="AD48">
        <f ca="1">INDIRECT(ADDRESS(11+(MATCH(RIGHT(Table2[[#This Row],[spawner_sku]],LEN(Table2[[#This Row],[spawner_sku]])-FIND("/",Table2[[#This Row],[spawner_sku]])),Table1[Entity Prefab],0)),10,1,1,"Entities"))</f>
        <v>25</v>
      </c>
      <c r="AE48" s="76">
        <f ca="1">ROUND((Table2[[#This Row],[XP]]*Table2[[#This Row],[entity_spawned (AVG)]])*(Table2[[#This Row],[activating_chance]]/100),0)</f>
        <v>90</v>
      </c>
      <c r="AF48" s="73" t="s">
        <v>344</v>
      </c>
      <c r="AH48" t="s">
        <v>229</v>
      </c>
      <c r="AI48">
        <v>1</v>
      </c>
      <c r="AJ48" s="76">
        <v>90</v>
      </c>
      <c r="AK48" s="76">
        <v>100</v>
      </c>
      <c r="AL48">
        <f ca="1">INDIRECT(ADDRESS(11+(MATCH(RIGHT(Table6[[#This Row],[spawner_sku]],LEN(Table6[[#This Row],[spawner_sku]])-FIND("/",Table6[[#This Row],[spawner_sku]])),Table1[Entity Prefab],0)),10,1,1,"Entities"))</f>
        <v>25</v>
      </c>
      <c r="AM48" s="76">
        <f ca="1">ROUND((Table6[[#This Row],[XP]]*Table6[[#This Row],[entity_spawned (AVG)]])*(Table6[[#This Row],[activating_chance]]/100),0)</f>
        <v>25</v>
      </c>
      <c r="AN48" s="73" t="s">
        <v>344</v>
      </c>
      <c r="AP48" t="s">
        <v>228</v>
      </c>
      <c r="AQ48">
        <v>6</v>
      </c>
      <c r="AR48" s="76">
        <v>110</v>
      </c>
      <c r="AS48" s="76">
        <v>100</v>
      </c>
      <c r="AT48">
        <f ca="1">INDIRECT(ADDRESS(11+(MATCH(RIGHT(Table610[[#This Row],[spawner_sku]],LEN(Table610[[#This Row],[spawner_sku]])-FIND("/",Table610[[#This Row],[spawner_sku]])),Table1[Entity Prefab],0)),10,1,1,"Entities"))</f>
        <v>25</v>
      </c>
      <c r="AU48" s="76">
        <f ca="1">ROUND((Table610[[#This Row],[XP]]*Table610[[#This Row],[entity_spawned (AVG)]])*(Table610[[#This Row],[activating_chance]]/100),0)</f>
        <v>150</v>
      </c>
      <c r="AV48" s="73" t="s">
        <v>344</v>
      </c>
      <c r="AX48" t="s">
        <v>229</v>
      </c>
      <c r="AY48">
        <v>3</v>
      </c>
      <c r="AZ48" s="76">
        <v>170</v>
      </c>
      <c r="BA48" s="76">
        <v>100</v>
      </c>
      <c r="BB48">
        <f ca="1">INDIRECT(ADDRESS(11+(MATCH(RIGHT(Table61011[[#This Row],[spawner_sku]],LEN(Table61011[[#This Row],[spawner_sku]])-FIND("/",Table61011[[#This Row],[spawner_sku]])),Table1[Entity Prefab],0)),10,1,1,"Entities"))</f>
        <v>25</v>
      </c>
      <c r="BC48" s="76">
        <f ca="1">ROUND((Table61011[[#This Row],[XP]]*Table61011[[#This Row],[entity_spawned (AVG)]])*(Table61011[[#This Row],[activating_chance]]/100),0)</f>
        <v>75</v>
      </c>
      <c r="BD48" s="73" t="s">
        <v>344</v>
      </c>
      <c r="BF48" t="s">
        <v>229</v>
      </c>
      <c r="BG48">
        <v>1</v>
      </c>
      <c r="BH48" s="76">
        <v>180</v>
      </c>
      <c r="BI48">
        <v>100</v>
      </c>
      <c r="BJ48">
        <f ca="1">INDIRECT(ADDRESS(11+(MATCH(RIGHT(Table11[[#This Row],[spawner_sku]],LEN(Table11[[#This Row],[spawner_sku]])-FIND("/",Table11[[#This Row],[spawner_sku]])),Table1[Entity Prefab],0)),10,1,1,"Entities"))</f>
        <v>25</v>
      </c>
      <c r="BK48">
        <f ca="1">ROUND((Table11[[#This Row],[XP]]*Table11[[#This Row],[entity_spawned (AVG)]])*(Table11[[#This Row],[activating_chance]]/100),0)</f>
        <v>25</v>
      </c>
      <c r="BL48" s="73" t="s">
        <v>344</v>
      </c>
      <c r="BN48" t="s">
        <v>229</v>
      </c>
      <c r="BO48">
        <v>1</v>
      </c>
      <c r="BP48" s="76">
        <v>180</v>
      </c>
      <c r="BQ48" s="76">
        <v>100</v>
      </c>
      <c r="BR48">
        <f ca="1">INDIRECT(ADDRESS(11+(MATCH(RIGHT(Table12[[#This Row],[spawner_sku]],LEN(Table12[[#This Row],[spawner_sku]])-FIND("/",Table12[[#This Row],[spawner_sku]])),Table1[Entity Prefab],0)),10,1,1,"Entities"))</f>
        <v>25</v>
      </c>
      <c r="BS48">
        <f ca="1">ROUND((Table12[[#This Row],[XP]]*Table12[[#This Row],[entity_spawned (AVG)]])*(Table12[[#This Row],[activating_chance]]/100),0)</f>
        <v>25</v>
      </c>
      <c r="BT48" s="73" t="s">
        <v>344</v>
      </c>
      <c r="BV48" t="s">
        <v>397</v>
      </c>
      <c r="BW48">
        <v>12</v>
      </c>
      <c r="BX48" s="76">
        <v>200</v>
      </c>
      <c r="BY48" s="76">
        <v>100</v>
      </c>
      <c r="BZ48">
        <f ca="1">INDIRECT(ADDRESS(11+(MATCH(RIGHT(Table13[[#This Row],[spawner_sku]],LEN(Table13[[#This Row],[spawner_sku]])-FIND("/",Table13[[#This Row],[spawner_sku]])),Table1[Entity Prefab],0)),10,1,1,"Entities"))</f>
        <v>50</v>
      </c>
      <c r="CA48">
        <f ca="1">ROUND((Table13[[#This Row],[XP]]*Table13[[#This Row],[entity_spawned (AVG)]])*(Table13[[#This Row],[activating_chance]]/100),0)</f>
        <v>600</v>
      </c>
      <c r="CB48" s="73" t="s">
        <v>344</v>
      </c>
      <c r="CD48" t="s">
        <v>227</v>
      </c>
      <c r="CE48">
        <v>2</v>
      </c>
      <c r="CF48" s="76">
        <v>220</v>
      </c>
      <c r="CG48" s="76">
        <v>70</v>
      </c>
      <c r="CH48">
        <f ca="1">INDIRECT(ADDRESS(11+(MATCH(RIGHT(Table14[[#This Row],[spawner_sku]],LEN(Table14[[#This Row],[spawner_sku]])-FIND("/",Table14[[#This Row],[spawner_sku]])),Table1[Entity Prefab],0)),10,1,1,"Entities"))</f>
        <v>55</v>
      </c>
      <c r="CI48">
        <f ca="1">ROUND((Table14[[#This Row],[XP]]*Table14[[#This Row],[entity_spawned (AVG)]])*(Table14[[#This Row],[activating_chance]]/100),0)</f>
        <v>77</v>
      </c>
      <c r="CJ48" s="73" t="s">
        <v>345</v>
      </c>
      <c r="CL48" t="s">
        <v>228</v>
      </c>
      <c r="CM48">
        <v>7</v>
      </c>
      <c r="CN48" s="76">
        <v>160</v>
      </c>
      <c r="CO48" s="76">
        <v>100</v>
      </c>
      <c r="CP48" s="115">
        <f ca="1">INDIRECT(ADDRESS(11+(MATCH(RIGHT(Table18[[#This Row],[spawner_sku]],LEN(Table18[[#This Row],[spawner_sku]])-FIND("/",Table18[[#This Row],[spawner_sku]])),Table1[Entity Prefab],0)),10,1,1,"Entities"))</f>
        <v>25</v>
      </c>
      <c r="CQ48" s="115">
        <f ca="1">ROUND((Table18[[#This Row],[XP]]*Table18[[#This Row],[entity_spawned (AVG)]])*(Table18[[#This Row],[activating_chance]]/100),0)</f>
        <v>175</v>
      </c>
      <c r="CR48" t="s">
        <v>344</v>
      </c>
      <c r="CT48" t="s">
        <v>228</v>
      </c>
      <c r="CU48">
        <v>2</v>
      </c>
      <c r="CV48" s="76">
        <v>140</v>
      </c>
      <c r="CW48" s="76">
        <v>80</v>
      </c>
      <c r="CX4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8">
        <f ca="1">ROUND((Table1820[[#This Row],[XP]]*Table1820[[#This Row],[entity_spawned (AVG)]])*(Table1820[[#This Row],[activating_chance]]/100),0)</f>
        <v>40</v>
      </c>
      <c r="CZ48" t="s">
        <v>344</v>
      </c>
    </row>
    <row r="49" spans="2:104" x14ac:dyDescent="0.25">
      <c r="B49" s="74" t="s">
        <v>229</v>
      </c>
      <c r="C49">
        <v>1</v>
      </c>
      <c r="D49" s="76">
        <v>75</v>
      </c>
      <c r="E49" s="76">
        <v>100</v>
      </c>
      <c r="F49" s="76">
        <f ca="1">INDIRECT(ADDRESS(11+(MATCH(RIGHT(Table245[[#This Row],[spawner_sku]],LEN(Table245[[#This Row],[spawner_sku]])-FIND("/",Table245[[#This Row],[spawner_sku]])),Table1[Entity Prefab],0)),10,1,1,"Entities"))</f>
        <v>25</v>
      </c>
      <c r="G49" s="76">
        <f ca="1">ROUND((Table245[[#This Row],[XP]]*Table245[[#This Row],[entity_spawned (AVG)]])*(Table245[[#This Row],[activating_chance]]/100),0)</f>
        <v>25</v>
      </c>
      <c r="H49" s="73" t="s">
        <v>344</v>
      </c>
      <c r="J49" t="s">
        <v>229</v>
      </c>
      <c r="K49">
        <v>6</v>
      </c>
      <c r="L49" s="76">
        <v>180</v>
      </c>
      <c r="M49" s="76">
        <v>100</v>
      </c>
      <c r="N49">
        <f ca="1">INDIRECT(ADDRESS(11+(MATCH(RIGHT(Table3[[#This Row],[spawner_sku]],LEN(Table3[[#This Row],[spawner_sku]])-FIND("/",Table3[[#This Row],[spawner_sku]])),Table1[Entity Prefab],0)),10,1,1,"Entities"))</f>
        <v>25</v>
      </c>
      <c r="O49" s="76">
        <f ca="1">ROUND((Table3[[#This Row],[XP]]*Table3[[#This Row],[entity_spawned (AVG)]])*(Table3[[#This Row],[activating_chance]]/100),0)</f>
        <v>150</v>
      </c>
      <c r="P49" t="s">
        <v>344</v>
      </c>
      <c r="Q49" s="73"/>
      <c r="R49" t="s">
        <v>392</v>
      </c>
      <c r="S49">
        <v>1</v>
      </c>
      <c r="T49" s="76">
        <v>120</v>
      </c>
      <c r="U49" s="76">
        <v>100</v>
      </c>
      <c r="V49">
        <f ca="1">INDIRECT(ADDRESS(11+(MATCH(RIGHT(Table39[[#This Row],[spawner_sku]],LEN(Table39[[#This Row],[spawner_sku]])-FIND("/",Table39[[#This Row],[spawner_sku]])),Table1[Entity Prefab],0)),10,1,1,"Entities"))</f>
        <v>75</v>
      </c>
      <c r="W49" s="76">
        <f ca="1">ROUND((Table39[[#This Row],[XP]]*Table39[[#This Row],[entity_spawned (AVG)]])*(Table39[[#This Row],[activating_chance]]/100),0)</f>
        <v>75</v>
      </c>
      <c r="X49" t="s">
        <v>345</v>
      </c>
      <c r="Z49" t="s">
        <v>229</v>
      </c>
      <c r="AA49">
        <v>2</v>
      </c>
      <c r="AB49" s="76">
        <v>150</v>
      </c>
      <c r="AC49" s="76">
        <v>100</v>
      </c>
      <c r="AD49">
        <f ca="1">INDIRECT(ADDRESS(11+(MATCH(RIGHT(Table2[[#This Row],[spawner_sku]],LEN(Table2[[#This Row],[spawner_sku]])-FIND("/",Table2[[#This Row],[spawner_sku]])),Table1[Entity Prefab],0)),10,1,1,"Entities"))</f>
        <v>25</v>
      </c>
      <c r="AE49" s="76">
        <f ca="1">ROUND((Table2[[#This Row],[XP]]*Table2[[#This Row],[entity_spawned (AVG)]])*(Table2[[#This Row],[activating_chance]]/100),0)</f>
        <v>50</v>
      </c>
      <c r="AF49" s="73" t="s">
        <v>344</v>
      </c>
      <c r="AH49" t="s">
        <v>229</v>
      </c>
      <c r="AI49">
        <v>1</v>
      </c>
      <c r="AJ49" s="76">
        <v>90</v>
      </c>
      <c r="AK49" s="76">
        <v>100</v>
      </c>
      <c r="AL49">
        <f ca="1">INDIRECT(ADDRESS(11+(MATCH(RIGHT(Table6[[#This Row],[spawner_sku]],LEN(Table6[[#This Row],[spawner_sku]])-FIND("/",Table6[[#This Row],[spawner_sku]])),Table1[Entity Prefab],0)),10,1,1,"Entities"))</f>
        <v>25</v>
      </c>
      <c r="AM49" s="76">
        <f ca="1">ROUND((Table6[[#This Row],[XP]]*Table6[[#This Row],[entity_spawned (AVG)]])*(Table6[[#This Row],[activating_chance]]/100),0)</f>
        <v>25</v>
      </c>
      <c r="AN49" s="73" t="s">
        <v>344</v>
      </c>
      <c r="AP49" t="s">
        <v>228</v>
      </c>
      <c r="AQ49">
        <v>6</v>
      </c>
      <c r="AR49" s="76">
        <v>120</v>
      </c>
      <c r="AS49" s="76">
        <v>100</v>
      </c>
      <c r="AT49">
        <f ca="1">INDIRECT(ADDRESS(11+(MATCH(RIGHT(Table610[[#This Row],[spawner_sku]],LEN(Table610[[#This Row],[spawner_sku]])-FIND("/",Table610[[#This Row],[spawner_sku]])),Table1[Entity Prefab],0)),10,1,1,"Entities"))</f>
        <v>25</v>
      </c>
      <c r="AU49" s="76">
        <f ca="1">ROUND((Table610[[#This Row],[XP]]*Table610[[#This Row],[entity_spawned (AVG)]])*(Table610[[#This Row],[activating_chance]]/100),0)</f>
        <v>150</v>
      </c>
      <c r="AV49" s="73" t="s">
        <v>344</v>
      </c>
      <c r="AX49" t="s">
        <v>229</v>
      </c>
      <c r="AY49">
        <v>1</v>
      </c>
      <c r="AZ49" s="76">
        <v>130</v>
      </c>
      <c r="BA49" s="76">
        <v>100</v>
      </c>
      <c r="BB49">
        <f ca="1">INDIRECT(ADDRESS(11+(MATCH(RIGHT(Table61011[[#This Row],[spawner_sku]],LEN(Table61011[[#This Row],[spawner_sku]])-FIND("/",Table61011[[#This Row],[spawner_sku]])),Table1[Entity Prefab],0)),10,1,1,"Entities"))</f>
        <v>25</v>
      </c>
      <c r="BC49" s="76">
        <f ca="1">ROUND((Table61011[[#This Row],[XP]]*Table61011[[#This Row],[entity_spawned (AVG)]])*(Table61011[[#This Row],[activating_chance]]/100),0)</f>
        <v>25</v>
      </c>
      <c r="BD49" s="73" t="s">
        <v>344</v>
      </c>
      <c r="BF49" t="s">
        <v>229</v>
      </c>
      <c r="BG49">
        <v>7</v>
      </c>
      <c r="BH49" s="76">
        <v>180</v>
      </c>
      <c r="BI49">
        <v>100</v>
      </c>
      <c r="BJ49">
        <f ca="1">INDIRECT(ADDRESS(11+(MATCH(RIGHT(Table11[[#This Row],[spawner_sku]],LEN(Table11[[#This Row],[spawner_sku]])-FIND("/",Table11[[#This Row],[spawner_sku]])),Table1[Entity Prefab],0)),10,1,1,"Entities"))</f>
        <v>25</v>
      </c>
      <c r="BK49">
        <f ca="1">ROUND((Table11[[#This Row],[XP]]*Table11[[#This Row],[entity_spawned (AVG)]])*(Table11[[#This Row],[activating_chance]]/100),0)</f>
        <v>175</v>
      </c>
      <c r="BL49" s="73" t="s">
        <v>344</v>
      </c>
      <c r="BN49" t="s">
        <v>229</v>
      </c>
      <c r="BO49">
        <v>1</v>
      </c>
      <c r="BP49" s="76">
        <v>180</v>
      </c>
      <c r="BQ49" s="76">
        <v>100</v>
      </c>
      <c r="BR49">
        <f ca="1">INDIRECT(ADDRESS(11+(MATCH(RIGHT(Table12[[#This Row],[spawner_sku]],LEN(Table12[[#This Row],[spawner_sku]])-FIND("/",Table12[[#This Row],[spawner_sku]])),Table1[Entity Prefab],0)),10,1,1,"Entities"))</f>
        <v>25</v>
      </c>
      <c r="BS49">
        <f ca="1">ROUND((Table12[[#This Row],[XP]]*Table12[[#This Row],[entity_spawned (AVG)]])*(Table12[[#This Row],[activating_chance]]/100),0)</f>
        <v>25</v>
      </c>
      <c r="BT49" s="73" t="s">
        <v>344</v>
      </c>
      <c r="BV49" t="s">
        <v>397</v>
      </c>
      <c r="BW49">
        <v>3</v>
      </c>
      <c r="BX49" s="76">
        <v>200</v>
      </c>
      <c r="BY49" s="76">
        <v>80</v>
      </c>
      <c r="BZ49">
        <f ca="1">INDIRECT(ADDRESS(11+(MATCH(RIGHT(Table13[[#This Row],[spawner_sku]],LEN(Table13[[#This Row],[spawner_sku]])-FIND("/",Table13[[#This Row],[spawner_sku]])),Table1[Entity Prefab],0)),10,1,1,"Entities"))</f>
        <v>50</v>
      </c>
      <c r="CA49">
        <f ca="1">ROUND((Table13[[#This Row],[XP]]*Table13[[#This Row],[entity_spawned (AVG)]])*(Table13[[#This Row],[activating_chance]]/100),0)</f>
        <v>120</v>
      </c>
      <c r="CB49" s="73" t="s">
        <v>344</v>
      </c>
      <c r="CD49" t="s">
        <v>227</v>
      </c>
      <c r="CE49">
        <v>1</v>
      </c>
      <c r="CF49" s="76">
        <v>260</v>
      </c>
      <c r="CG49" s="76">
        <v>80</v>
      </c>
      <c r="CH49">
        <f ca="1">INDIRECT(ADDRESS(11+(MATCH(RIGHT(Table14[[#This Row],[spawner_sku]],LEN(Table14[[#This Row],[spawner_sku]])-FIND("/",Table14[[#This Row],[spawner_sku]])),Table1[Entity Prefab],0)),10,1,1,"Entities"))</f>
        <v>55</v>
      </c>
      <c r="CI49">
        <f ca="1">ROUND((Table14[[#This Row],[XP]]*Table14[[#This Row],[entity_spawned (AVG)]])*(Table14[[#This Row],[activating_chance]]/100),0)</f>
        <v>44</v>
      </c>
      <c r="CJ49" s="73" t="s">
        <v>345</v>
      </c>
      <c r="CL49" t="s">
        <v>228</v>
      </c>
      <c r="CM49">
        <v>3</v>
      </c>
      <c r="CN49" s="76">
        <v>120</v>
      </c>
      <c r="CO49" s="76">
        <v>100</v>
      </c>
      <c r="CP49" s="115">
        <f ca="1">INDIRECT(ADDRESS(11+(MATCH(RIGHT(Table18[[#This Row],[spawner_sku]],LEN(Table18[[#This Row],[spawner_sku]])-FIND("/",Table18[[#This Row],[spawner_sku]])),Table1[Entity Prefab],0)),10,1,1,"Entities"))</f>
        <v>25</v>
      </c>
      <c r="CQ49" s="115">
        <f ca="1">ROUND((Table18[[#This Row],[XP]]*Table18[[#This Row],[entity_spawned (AVG)]])*(Table18[[#This Row],[activating_chance]]/100),0)</f>
        <v>75</v>
      </c>
      <c r="CR49" t="s">
        <v>344</v>
      </c>
      <c r="CT49" t="s">
        <v>228</v>
      </c>
      <c r="CU49">
        <v>2</v>
      </c>
      <c r="CV49" s="76">
        <v>140</v>
      </c>
      <c r="CW49" s="76">
        <v>30</v>
      </c>
      <c r="CX4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9">
        <f ca="1">ROUND((Table1820[[#This Row],[XP]]*Table1820[[#This Row],[entity_spawned (AVG)]])*(Table1820[[#This Row],[activating_chance]]/100),0)</f>
        <v>15</v>
      </c>
      <c r="CZ49" t="s">
        <v>344</v>
      </c>
    </row>
    <row r="50" spans="2:104" x14ac:dyDescent="0.25">
      <c r="B50" s="74" t="s">
        <v>229</v>
      </c>
      <c r="C50">
        <v>1</v>
      </c>
      <c r="D50" s="76">
        <v>80</v>
      </c>
      <c r="E50" s="76">
        <v>100</v>
      </c>
      <c r="F50" s="76">
        <f ca="1">INDIRECT(ADDRESS(11+(MATCH(RIGHT(Table245[[#This Row],[spawner_sku]],LEN(Table245[[#This Row],[spawner_sku]])-FIND("/",Table245[[#This Row],[spawner_sku]])),Table1[Entity Prefab],0)),10,1,1,"Entities"))</f>
        <v>25</v>
      </c>
      <c r="G50" s="76">
        <f ca="1">ROUND((Table245[[#This Row],[XP]]*Table245[[#This Row],[entity_spawned (AVG)]])*(Table245[[#This Row],[activating_chance]]/100),0)</f>
        <v>25</v>
      </c>
      <c r="H50" s="73" t="s">
        <v>344</v>
      </c>
      <c r="J50" t="s">
        <v>229</v>
      </c>
      <c r="K50">
        <v>2</v>
      </c>
      <c r="L50" s="76">
        <v>110</v>
      </c>
      <c r="M50" s="76">
        <v>100</v>
      </c>
      <c r="N50">
        <f ca="1">INDIRECT(ADDRESS(11+(MATCH(RIGHT(Table3[[#This Row],[spawner_sku]],LEN(Table3[[#This Row],[spawner_sku]])-FIND("/",Table3[[#This Row],[spawner_sku]])),Table1[Entity Prefab],0)),10,1,1,"Entities"))</f>
        <v>25</v>
      </c>
      <c r="O50" s="76">
        <f ca="1">ROUND((Table3[[#This Row],[XP]]*Table3[[#This Row],[entity_spawned (AVG)]])*(Table3[[#This Row],[activating_chance]]/100),0)</f>
        <v>50</v>
      </c>
      <c r="P50" t="s">
        <v>344</v>
      </c>
      <c r="Q50" s="73"/>
      <c r="R50" t="s">
        <v>387</v>
      </c>
      <c r="S50">
        <v>1</v>
      </c>
      <c r="T50" s="76">
        <v>170</v>
      </c>
      <c r="U50" s="76">
        <v>100</v>
      </c>
      <c r="V50">
        <f ca="1">INDIRECT(ADDRESS(11+(MATCH(RIGHT(Table39[[#This Row],[spawner_sku]],LEN(Table39[[#This Row],[spawner_sku]])-FIND("/",Table39[[#This Row],[spawner_sku]])),Table1[Entity Prefab],0)),10,1,1,"Entities"))</f>
        <v>75</v>
      </c>
      <c r="W50" s="76">
        <f ca="1">ROUND((Table39[[#This Row],[XP]]*Table39[[#This Row],[entity_spawned (AVG)]])*(Table39[[#This Row],[activating_chance]]/100),0)</f>
        <v>75</v>
      </c>
      <c r="X50" t="s">
        <v>344</v>
      </c>
      <c r="Z50" t="s">
        <v>229</v>
      </c>
      <c r="AA50">
        <v>3</v>
      </c>
      <c r="AB50" s="76">
        <v>100</v>
      </c>
      <c r="AC50" s="76">
        <v>85</v>
      </c>
      <c r="AD50">
        <f ca="1">INDIRECT(ADDRESS(11+(MATCH(RIGHT(Table2[[#This Row],[spawner_sku]],LEN(Table2[[#This Row],[spawner_sku]])-FIND("/",Table2[[#This Row],[spawner_sku]])),Table1[Entity Prefab],0)),10,1,1,"Entities"))</f>
        <v>25</v>
      </c>
      <c r="AE50" s="76">
        <f ca="1">ROUND((Table2[[#This Row],[XP]]*Table2[[#This Row],[entity_spawned (AVG)]])*(Table2[[#This Row],[activating_chance]]/100),0)</f>
        <v>64</v>
      </c>
      <c r="AF50" s="73" t="s">
        <v>344</v>
      </c>
      <c r="AH50" t="s">
        <v>229</v>
      </c>
      <c r="AI50">
        <v>1</v>
      </c>
      <c r="AJ50" s="76">
        <v>90</v>
      </c>
      <c r="AK50" s="76">
        <v>100</v>
      </c>
      <c r="AL50">
        <f ca="1">INDIRECT(ADDRESS(11+(MATCH(RIGHT(Table6[[#This Row],[spawner_sku]],LEN(Table6[[#This Row],[spawner_sku]])-FIND("/",Table6[[#This Row],[spawner_sku]])),Table1[Entity Prefab],0)),10,1,1,"Entities"))</f>
        <v>25</v>
      </c>
      <c r="AM50" s="76">
        <f ca="1">ROUND((Table6[[#This Row],[XP]]*Table6[[#This Row],[entity_spawned (AVG)]])*(Table6[[#This Row],[activating_chance]]/100),0)</f>
        <v>25</v>
      </c>
      <c r="AN50" s="73" t="s">
        <v>344</v>
      </c>
      <c r="AP50" t="s">
        <v>228</v>
      </c>
      <c r="AQ50">
        <v>6</v>
      </c>
      <c r="AR50" s="76">
        <v>120</v>
      </c>
      <c r="AS50" s="76">
        <v>100</v>
      </c>
      <c r="AT50">
        <f ca="1">INDIRECT(ADDRESS(11+(MATCH(RIGHT(Table610[[#This Row],[spawner_sku]],LEN(Table610[[#This Row],[spawner_sku]])-FIND("/",Table610[[#This Row],[spawner_sku]])),Table1[Entity Prefab],0)),10,1,1,"Entities"))</f>
        <v>25</v>
      </c>
      <c r="AU50" s="76">
        <f ca="1">ROUND((Table610[[#This Row],[XP]]*Table610[[#This Row],[entity_spawned (AVG)]])*(Table610[[#This Row],[activating_chance]]/100),0)</f>
        <v>150</v>
      </c>
      <c r="AV50" s="73" t="s">
        <v>344</v>
      </c>
      <c r="AX50" t="s">
        <v>229</v>
      </c>
      <c r="AY50">
        <v>1</v>
      </c>
      <c r="AZ50" s="76">
        <v>120</v>
      </c>
      <c r="BA50" s="76">
        <v>100</v>
      </c>
      <c r="BB50">
        <f ca="1">INDIRECT(ADDRESS(11+(MATCH(RIGHT(Table61011[[#This Row],[spawner_sku]],LEN(Table61011[[#This Row],[spawner_sku]])-FIND("/",Table61011[[#This Row],[spawner_sku]])),Table1[Entity Prefab],0)),10,1,1,"Entities"))</f>
        <v>25</v>
      </c>
      <c r="BC50" s="76">
        <f ca="1">ROUND((Table61011[[#This Row],[XP]]*Table61011[[#This Row],[entity_spawned (AVG)]])*(Table61011[[#This Row],[activating_chance]]/100),0)</f>
        <v>25</v>
      </c>
      <c r="BD50" s="73" t="s">
        <v>344</v>
      </c>
      <c r="BF50" t="s">
        <v>229</v>
      </c>
      <c r="BG50">
        <v>1</v>
      </c>
      <c r="BH50" s="76">
        <v>180</v>
      </c>
      <c r="BI50">
        <v>10</v>
      </c>
      <c r="BJ50">
        <f ca="1">INDIRECT(ADDRESS(11+(MATCH(RIGHT(Table11[[#This Row],[spawner_sku]],LEN(Table11[[#This Row],[spawner_sku]])-FIND("/",Table11[[#This Row],[spawner_sku]])),Table1[Entity Prefab],0)),10,1,1,"Entities"))</f>
        <v>25</v>
      </c>
      <c r="BK50">
        <f ca="1">ROUND((Table11[[#This Row],[XP]]*Table11[[#This Row],[entity_spawned (AVG)]])*(Table11[[#This Row],[activating_chance]]/100),0)</f>
        <v>3</v>
      </c>
      <c r="BL50" s="73" t="s">
        <v>344</v>
      </c>
      <c r="BN50" t="s">
        <v>229</v>
      </c>
      <c r="BO50">
        <v>1</v>
      </c>
      <c r="BP50" s="76">
        <v>180</v>
      </c>
      <c r="BQ50" s="76">
        <v>100</v>
      </c>
      <c r="BR50">
        <f ca="1">INDIRECT(ADDRESS(11+(MATCH(RIGHT(Table12[[#This Row],[spawner_sku]],LEN(Table12[[#This Row],[spawner_sku]])-FIND("/",Table12[[#This Row],[spawner_sku]])),Table1[Entity Prefab],0)),10,1,1,"Entities"))</f>
        <v>25</v>
      </c>
      <c r="BS50">
        <f ca="1">ROUND((Table12[[#This Row],[XP]]*Table12[[#This Row],[entity_spawned (AVG)]])*(Table12[[#This Row],[activating_chance]]/100),0)</f>
        <v>25</v>
      </c>
      <c r="BT50" s="73" t="s">
        <v>344</v>
      </c>
      <c r="BV50" t="s">
        <v>397</v>
      </c>
      <c r="BW50">
        <v>5</v>
      </c>
      <c r="BX50" s="76">
        <v>200</v>
      </c>
      <c r="BY50" s="76">
        <v>100</v>
      </c>
      <c r="BZ50">
        <f ca="1">INDIRECT(ADDRESS(11+(MATCH(RIGHT(Table13[[#This Row],[spawner_sku]],LEN(Table13[[#This Row],[spawner_sku]])-FIND("/",Table13[[#This Row],[spawner_sku]])),Table1[Entity Prefab],0)),10,1,1,"Entities"))</f>
        <v>50</v>
      </c>
      <c r="CA50">
        <f ca="1">ROUND((Table13[[#This Row],[XP]]*Table13[[#This Row],[entity_spawned (AVG)]])*(Table13[[#This Row],[activating_chance]]/100),0)</f>
        <v>250</v>
      </c>
      <c r="CB50" s="73" t="s">
        <v>344</v>
      </c>
      <c r="CD50" t="s">
        <v>227</v>
      </c>
      <c r="CE50">
        <v>1</v>
      </c>
      <c r="CF50" s="76">
        <v>100</v>
      </c>
      <c r="CG50" s="76">
        <v>80</v>
      </c>
      <c r="CH50">
        <f ca="1">INDIRECT(ADDRESS(11+(MATCH(RIGHT(Table14[[#This Row],[spawner_sku]],LEN(Table14[[#This Row],[spawner_sku]])-FIND("/",Table14[[#This Row],[spawner_sku]])),Table1[Entity Prefab],0)),10,1,1,"Entities"))</f>
        <v>55</v>
      </c>
      <c r="CI50">
        <f ca="1">ROUND((Table14[[#This Row],[XP]]*Table14[[#This Row],[entity_spawned (AVG)]])*(Table14[[#This Row],[activating_chance]]/100),0)</f>
        <v>44</v>
      </c>
      <c r="CJ50" s="73" t="s">
        <v>345</v>
      </c>
      <c r="CL50" t="s">
        <v>228</v>
      </c>
      <c r="CM50">
        <v>3</v>
      </c>
      <c r="CN50" s="76">
        <v>140</v>
      </c>
      <c r="CO50" s="76">
        <v>100</v>
      </c>
      <c r="CP50" s="115">
        <f ca="1">INDIRECT(ADDRESS(11+(MATCH(RIGHT(Table18[[#This Row],[spawner_sku]],LEN(Table18[[#This Row],[spawner_sku]])-FIND("/",Table18[[#This Row],[spawner_sku]])),Table1[Entity Prefab],0)),10,1,1,"Entities"))</f>
        <v>25</v>
      </c>
      <c r="CQ50" s="115">
        <f ca="1">ROUND((Table18[[#This Row],[XP]]*Table18[[#This Row],[entity_spawned (AVG)]])*(Table18[[#This Row],[activating_chance]]/100),0)</f>
        <v>75</v>
      </c>
      <c r="CR50" t="s">
        <v>344</v>
      </c>
      <c r="CT50" t="s">
        <v>228</v>
      </c>
      <c r="CU50">
        <v>3</v>
      </c>
      <c r="CV50" s="76">
        <v>140</v>
      </c>
      <c r="CW50" s="76">
        <v>100</v>
      </c>
      <c r="CX5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0">
        <f ca="1">ROUND((Table1820[[#This Row],[XP]]*Table1820[[#This Row],[entity_spawned (AVG)]])*(Table1820[[#This Row],[activating_chance]]/100),0)</f>
        <v>75</v>
      </c>
      <c r="CZ50" t="s">
        <v>344</v>
      </c>
    </row>
    <row r="51" spans="2:104" x14ac:dyDescent="0.25">
      <c r="B51" s="74" t="s">
        <v>229</v>
      </c>
      <c r="C51">
        <v>6</v>
      </c>
      <c r="D51" s="76">
        <v>140</v>
      </c>
      <c r="E51" s="76">
        <v>100</v>
      </c>
      <c r="F51" s="76">
        <f ca="1">INDIRECT(ADDRESS(11+(MATCH(RIGHT(Table245[[#This Row],[spawner_sku]],LEN(Table245[[#This Row],[spawner_sku]])-FIND("/",Table245[[#This Row],[spawner_sku]])),Table1[Entity Prefab],0)),10,1,1,"Entities"))</f>
        <v>25</v>
      </c>
      <c r="G51" s="76">
        <f ca="1">ROUND((Table245[[#This Row],[XP]]*Table245[[#This Row],[entity_spawned (AVG)]])*(Table245[[#This Row],[activating_chance]]/100),0)</f>
        <v>150</v>
      </c>
      <c r="H51" s="73" t="s">
        <v>344</v>
      </c>
      <c r="J51" t="s">
        <v>229</v>
      </c>
      <c r="K51">
        <v>6</v>
      </c>
      <c r="L51" s="76">
        <v>160</v>
      </c>
      <c r="M51" s="76">
        <v>100</v>
      </c>
      <c r="N51">
        <f ca="1">INDIRECT(ADDRESS(11+(MATCH(RIGHT(Table3[[#This Row],[spawner_sku]],LEN(Table3[[#This Row],[spawner_sku]])-FIND("/",Table3[[#This Row],[spawner_sku]])),Table1[Entity Prefab],0)),10,1,1,"Entities"))</f>
        <v>25</v>
      </c>
      <c r="O51" s="76">
        <f ca="1">ROUND((Table3[[#This Row],[XP]]*Table3[[#This Row],[entity_spawned (AVG)]])*(Table3[[#This Row],[activating_chance]]/100),0)</f>
        <v>150</v>
      </c>
      <c r="P51" t="s">
        <v>344</v>
      </c>
      <c r="Q51" s="73"/>
      <c r="R51" t="s">
        <v>387</v>
      </c>
      <c r="S51">
        <v>1</v>
      </c>
      <c r="T51" s="76">
        <v>170</v>
      </c>
      <c r="U51" s="76">
        <v>100</v>
      </c>
      <c r="V51">
        <f ca="1">INDIRECT(ADDRESS(11+(MATCH(RIGHT(Table39[[#This Row],[spawner_sku]],LEN(Table39[[#This Row],[spawner_sku]])-FIND("/",Table39[[#This Row],[spawner_sku]])),Table1[Entity Prefab],0)),10,1,1,"Entities"))</f>
        <v>75</v>
      </c>
      <c r="W51" s="76">
        <f ca="1">ROUND((Table39[[#This Row],[XP]]*Table39[[#This Row],[entity_spawned (AVG)]])*(Table39[[#This Row],[activating_chance]]/100),0)</f>
        <v>75</v>
      </c>
      <c r="X51" t="s">
        <v>344</v>
      </c>
      <c r="Z51" t="s">
        <v>229</v>
      </c>
      <c r="AA51">
        <v>1</v>
      </c>
      <c r="AB51" s="76">
        <v>110</v>
      </c>
      <c r="AC51" s="76">
        <v>100</v>
      </c>
      <c r="AD51">
        <f ca="1">INDIRECT(ADDRESS(11+(MATCH(RIGHT(Table2[[#This Row],[spawner_sku]],LEN(Table2[[#This Row],[spawner_sku]])-FIND("/",Table2[[#This Row],[spawner_sku]])),Table1[Entity Prefab],0)),10,1,1,"Entities"))</f>
        <v>25</v>
      </c>
      <c r="AE51" s="76">
        <f ca="1">ROUND((Table2[[#This Row],[XP]]*Table2[[#This Row],[entity_spawned (AVG)]])*(Table2[[#This Row],[activating_chance]]/100),0)</f>
        <v>25</v>
      </c>
      <c r="AF51" s="73" t="s">
        <v>344</v>
      </c>
      <c r="AH51" t="s">
        <v>229</v>
      </c>
      <c r="AI51">
        <v>1</v>
      </c>
      <c r="AJ51" s="76">
        <v>90</v>
      </c>
      <c r="AK51" s="76">
        <v>100</v>
      </c>
      <c r="AL51">
        <f ca="1">INDIRECT(ADDRESS(11+(MATCH(RIGHT(Table6[[#This Row],[spawner_sku]],LEN(Table6[[#This Row],[spawner_sku]])-FIND("/",Table6[[#This Row],[spawner_sku]])),Table1[Entity Prefab],0)),10,1,1,"Entities"))</f>
        <v>25</v>
      </c>
      <c r="AM51" s="76">
        <f ca="1">ROUND((Table6[[#This Row],[XP]]*Table6[[#This Row],[entity_spawned (AVG)]])*(Table6[[#This Row],[activating_chance]]/100),0)</f>
        <v>25</v>
      </c>
      <c r="AN51" s="73" t="s">
        <v>344</v>
      </c>
      <c r="AP51" t="s">
        <v>228</v>
      </c>
      <c r="AQ51">
        <v>6</v>
      </c>
      <c r="AR51" s="76">
        <v>120</v>
      </c>
      <c r="AS51" s="76">
        <v>100</v>
      </c>
      <c r="AT51">
        <f ca="1">INDIRECT(ADDRESS(11+(MATCH(RIGHT(Table610[[#This Row],[spawner_sku]],LEN(Table610[[#This Row],[spawner_sku]])-FIND("/",Table610[[#This Row],[spawner_sku]])),Table1[Entity Prefab],0)),10,1,1,"Entities"))</f>
        <v>25</v>
      </c>
      <c r="AU51" s="76">
        <f ca="1">ROUND((Table610[[#This Row],[XP]]*Table610[[#This Row],[entity_spawned (AVG)]])*(Table610[[#This Row],[activating_chance]]/100),0)</f>
        <v>150</v>
      </c>
      <c r="AV51" s="73" t="s">
        <v>344</v>
      </c>
      <c r="AX51" t="s">
        <v>229</v>
      </c>
      <c r="AY51">
        <v>3</v>
      </c>
      <c r="AZ51" s="76">
        <v>200</v>
      </c>
      <c r="BA51" s="76">
        <v>100</v>
      </c>
      <c r="BB51">
        <f ca="1">INDIRECT(ADDRESS(11+(MATCH(RIGHT(Table61011[[#This Row],[spawner_sku]],LEN(Table61011[[#This Row],[spawner_sku]])-FIND("/",Table61011[[#This Row],[spawner_sku]])),Table1[Entity Prefab],0)),10,1,1,"Entities"))</f>
        <v>25</v>
      </c>
      <c r="BC51" s="76">
        <f ca="1">ROUND((Table61011[[#This Row],[XP]]*Table61011[[#This Row],[entity_spawned (AVG)]])*(Table61011[[#This Row],[activating_chance]]/100),0)</f>
        <v>75</v>
      </c>
      <c r="BD51" s="73" t="s">
        <v>344</v>
      </c>
      <c r="BF51" t="s">
        <v>229</v>
      </c>
      <c r="BG51">
        <v>3</v>
      </c>
      <c r="BH51" s="76">
        <v>180</v>
      </c>
      <c r="BI51">
        <v>100</v>
      </c>
      <c r="BJ51">
        <f ca="1">INDIRECT(ADDRESS(11+(MATCH(RIGHT(Table11[[#This Row],[spawner_sku]],LEN(Table11[[#This Row],[spawner_sku]])-FIND("/",Table11[[#This Row],[spawner_sku]])),Table1[Entity Prefab],0)),10,1,1,"Entities"))</f>
        <v>25</v>
      </c>
      <c r="BK51">
        <f ca="1">ROUND((Table11[[#This Row],[XP]]*Table11[[#This Row],[entity_spawned (AVG)]])*(Table11[[#This Row],[activating_chance]]/100),0)</f>
        <v>75</v>
      </c>
      <c r="BL51" s="73" t="s">
        <v>344</v>
      </c>
      <c r="BN51" t="s">
        <v>229</v>
      </c>
      <c r="BO51">
        <v>1</v>
      </c>
      <c r="BP51" s="76">
        <v>180</v>
      </c>
      <c r="BQ51" s="76">
        <v>30</v>
      </c>
      <c r="BR51">
        <f ca="1">INDIRECT(ADDRESS(11+(MATCH(RIGHT(Table12[[#This Row],[spawner_sku]],LEN(Table12[[#This Row],[spawner_sku]])-FIND("/",Table12[[#This Row],[spawner_sku]])),Table1[Entity Prefab],0)),10,1,1,"Entities"))</f>
        <v>25</v>
      </c>
      <c r="BS51">
        <f ca="1">ROUND((Table12[[#This Row],[XP]]*Table12[[#This Row],[entity_spawned (AVG)]])*(Table12[[#This Row],[activating_chance]]/100),0)</f>
        <v>8</v>
      </c>
      <c r="BT51" s="73" t="s">
        <v>344</v>
      </c>
      <c r="BV51" t="s">
        <v>397</v>
      </c>
      <c r="BW51">
        <v>3</v>
      </c>
      <c r="BX51" s="76">
        <v>200</v>
      </c>
      <c r="BY51" s="76">
        <v>100</v>
      </c>
      <c r="BZ51">
        <f ca="1">INDIRECT(ADDRESS(11+(MATCH(RIGHT(Table13[[#This Row],[spawner_sku]],LEN(Table13[[#This Row],[spawner_sku]])-FIND("/",Table13[[#This Row],[spawner_sku]])),Table1[Entity Prefab],0)),10,1,1,"Entities"))</f>
        <v>50</v>
      </c>
      <c r="CA51">
        <f ca="1">ROUND((Table13[[#This Row],[XP]]*Table13[[#This Row],[entity_spawned (AVG)]])*(Table13[[#This Row],[activating_chance]]/100),0)</f>
        <v>150</v>
      </c>
      <c r="CB51" s="73" t="s">
        <v>344</v>
      </c>
      <c r="CD51" t="s">
        <v>227</v>
      </c>
      <c r="CE51">
        <v>1</v>
      </c>
      <c r="CF51" s="76">
        <v>260</v>
      </c>
      <c r="CG51" s="76">
        <v>10</v>
      </c>
      <c r="CH51">
        <f ca="1">INDIRECT(ADDRESS(11+(MATCH(RIGHT(Table14[[#This Row],[spawner_sku]],LEN(Table14[[#This Row],[spawner_sku]])-FIND("/",Table14[[#This Row],[spawner_sku]])),Table1[Entity Prefab],0)),10,1,1,"Entities"))</f>
        <v>55</v>
      </c>
      <c r="CI51">
        <f ca="1">ROUND((Table14[[#This Row],[XP]]*Table14[[#This Row],[entity_spawned (AVG)]])*(Table14[[#This Row],[activating_chance]]/100),0)</f>
        <v>6</v>
      </c>
      <c r="CJ51" s="73" t="s">
        <v>345</v>
      </c>
      <c r="CL51" t="s">
        <v>228</v>
      </c>
      <c r="CM51">
        <v>3</v>
      </c>
      <c r="CN51" s="76">
        <v>140</v>
      </c>
      <c r="CO51" s="76">
        <v>100</v>
      </c>
      <c r="CP51" s="115">
        <f ca="1">INDIRECT(ADDRESS(11+(MATCH(RIGHT(Table18[[#This Row],[spawner_sku]],LEN(Table18[[#This Row],[spawner_sku]])-FIND("/",Table18[[#This Row],[spawner_sku]])),Table1[Entity Prefab],0)),10,1,1,"Entities"))</f>
        <v>25</v>
      </c>
      <c r="CQ51" s="115">
        <f ca="1">ROUND((Table18[[#This Row],[XP]]*Table18[[#This Row],[entity_spawned (AVG)]])*(Table18[[#This Row],[activating_chance]]/100),0)</f>
        <v>75</v>
      </c>
      <c r="CR51" t="s">
        <v>344</v>
      </c>
      <c r="CT51" t="s">
        <v>228</v>
      </c>
      <c r="CU51">
        <v>3</v>
      </c>
      <c r="CV51" s="76">
        <v>100</v>
      </c>
      <c r="CW51" s="76">
        <v>100</v>
      </c>
      <c r="CX5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1">
        <f ca="1">ROUND((Table1820[[#This Row],[XP]]*Table1820[[#This Row],[entity_spawned (AVG)]])*(Table1820[[#This Row],[activating_chance]]/100),0)</f>
        <v>75</v>
      </c>
      <c r="CZ51" t="s">
        <v>344</v>
      </c>
    </row>
    <row r="52" spans="2:104" x14ac:dyDescent="0.25">
      <c r="B52" s="74" t="s">
        <v>229</v>
      </c>
      <c r="C52">
        <v>1</v>
      </c>
      <c r="D52" s="76">
        <v>80</v>
      </c>
      <c r="E52" s="76">
        <v>80</v>
      </c>
      <c r="F52" s="76">
        <f ca="1">INDIRECT(ADDRESS(11+(MATCH(RIGHT(Table245[[#This Row],[spawner_sku]],LEN(Table245[[#This Row],[spawner_sku]])-FIND("/",Table245[[#This Row],[spawner_sku]])),Table1[Entity Prefab],0)),10,1,1,"Entities"))</f>
        <v>25</v>
      </c>
      <c r="G52" s="76">
        <f ca="1">ROUND((Table245[[#This Row],[XP]]*Table245[[#This Row],[entity_spawned (AVG)]])*(Table245[[#This Row],[activating_chance]]/100),0)</f>
        <v>20</v>
      </c>
      <c r="H52" s="73" t="s">
        <v>344</v>
      </c>
      <c r="J52" t="s">
        <v>229</v>
      </c>
      <c r="K52">
        <v>3</v>
      </c>
      <c r="L52" s="76">
        <v>200</v>
      </c>
      <c r="M52" s="76">
        <v>100</v>
      </c>
      <c r="N52">
        <f ca="1">INDIRECT(ADDRESS(11+(MATCH(RIGHT(Table3[[#This Row],[spawner_sku]],LEN(Table3[[#This Row],[spawner_sku]])-FIND("/",Table3[[#This Row],[spawner_sku]])),Table1[Entity Prefab],0)),10,1,1,"Entities"))</f>
        <v>25</v>
      </c>
      <c r="O52" s="76">
        <f ca="1">ROUND((Table3[[#This Row],[XP]]*Table3[[#This Row],[entity_spawned (AVG)]])*(Table3[[#This Row],[activating_chance]]/100),0)</f>
        <v>75</v>
      </c>
      <c r="P52" t="s">
        <v>344</v>
      </c>
      <c r="Q52" s="73"/>
      <c r="R52" t="s">
        <v>449</v>
      </c>
      <c r="S52">
        <v>1</v>
      </c>
      <c r="T52" s="76">
        <v>180</v>
      </c>
      <c r="U52" s="76">
        <v>100</v>
      </c>
      <c r="V52">
        <f ca="1">INDIRECT(ADDRESS(11+(MATCH(RIGHT(Table39[[#This Row],[spawner_sku]],LEN(Table39[[#This Row],[spawner_sku]])-FIND("/",Table39[[#This Row],[spawner_sku]])),Table1[Entity Prefab],0)),10,1,1,"Entities"))</f>
        <v>25</v>
      </c>
      <c r="W52" s="76">
        <f ca="1">ROUND((Table39[[#This Row],[XP]]*Table39[[#This Row],[entity_spawned (AVG)]])*(Table39[[#This Row],[activating_chance]]/100),0)</f>
        <v>25</v>
      </c>
      <c r="X52" t="s">
        <v>345</v>
      </c>
      <c r="Z52" t="s">
        <v>229</v>
      </c>
      <c r="AA52">
        <v>2</v>
      </c>
      <c r="AB52" s="76">
        <v>100</v>
      </c>
      <c r="AC52" s="76">
        <v>85</v>
      </c>
      <c r="AD52">
        <f ca="1">INDIRECT(ADDRESS(11+(MATCH(RIGHT(Table2[[#This Row],[spawner_sku]],LEN(Table2[[#This Row],[spawner_sku]])-FIND("/",Table2[[#This Row],[spawner_sku]])),Table1[Entity Prefab],0)),10,1,1,"Entities"))</f>
        <v>25</v>
      </c>
      <c r="AE52" s="76">
        <f ca="1">ROUND((Table2[[#This Row],[XP]]*Table2[[#This Row],[entity_spawned (AVG)]])*(Table2[[#This Row],[activating_chance]]/100),0)</f>
        <v>43</v>
      </c>
      <c r="AF52" s="73" t="s">
        <v>344</v>
      </c>
      <c r="AH52" t="s">
        <v>229</v>
      </c>
      <c r="AI52">
        <v>3</v>
      </c>
      <c r="AJ52" s="76">
        <v>80</v>
      </c>
      <c r="AK52" s="76">
        <v>100</v>
      </c>
      <c r="AL52">
        <f ca="1">INDIRECT(ADDRESS(11+(MATCH(RIGHT(Table6[[#This Row],[spawner_sku]],LEN(Table6[[#This Row],[spawner_sku]])-FIND("/",Table6[[#This Row],[spawner_sku]])),Table1[Entity Prefab],0)),10,1,1,"Entities"))</f>
        <v>25</v>
      </c>
      <c r="AM52" s="76">
        <f ca="1">ROUND((Table6[[#This Row],[XP]]*Table6[[#This Row],[entity_spawned (AVG)]])*(Table6[[#This Row],[activating_chance]]/100),0)</f>
        <v>75</v>
      </c>
      <c r="AN52" s="73" t="s">
        <v>344</v>
      </c>
      <c r="AP52" t="s">
        <v>228</v>
      </c>
      <c r="AQ52">
        <v>6</v>
      </c>
      <c r="AR52" s="76">
        <v>120</v>
      </c>
      <c r="AS52" s="76">
        <v>100</v>
      </c>
      <c r="AT52">
        <f ca="1">INDIRECT(ADDRESS(11+(MATCH(RIGHT(Table610[[#This Row],[spawner_sku]],LEN(Table610[[#This Row],[spawner_sku]])-FIND("/",Table610[[#This Row],[spawner_sku]])),Table1[Entity Prefab],0)),10,1,1,"Entities"))</f>
        <v>25</v>
      </c>
      <c r="AU52" s="76">
        <f ca="1">ROUND((Table610[[#This Row],[XP]]*Table610[[#This Row],[entity_spawned (AVG)]])*(Table610[[#This Row],[activating_chance]]/100),0)</f>
        <v>150</v>
      </c>
      <c r="AV52" s="73" t="s">
        <v>344</v>
      </c>
      <c r="AX52" t="s">
        <v>229</v>
      </c>
      <c r="AY52">
        <v>1</v>
      </c>
      <c r="AZ52" s="76">
        <v>100</v>
      </c>
      <c r="BA52" s="76">
        <v>100</v>
      </c>
      <c r="BB52">
        <f ca="1">INDIRECT(ADDRESS(11+(MATCH(RIGHT(Table61011[[#This Row],[spawner_sku]],LEN(Table61011[[#This Row],[spawner_sku]])-FIND("/",Table61011[[#This Row],[spawner_sku]])),Table1[Entity Prefab],0)),10,1,1,"Entities"))</f>
        <v>25</v>
      </c>
      <c r="BC52" s="76">
        <f ca="1">ROUND((Table61011[[#This Row],[XP]]*Table61011[[#This Row],[entity_spawned (AVG)]])*(Table61011[[#This Row],[activating_chance]]/100),0)</f>
        <v>25</v>
      </c>
      <c r="BD52" s="73" t="s">
        <v>344</v>
      </c>
      <c r="BF52" t="s">
        <v>229</v>
      </c>
      <c r="BG52">
        <v>2</v>
      </c>
      <c r="BH52" s="76">
        <v>180</v>
      </c>
      <c r="BI52">
        <v>100</v>
      </c>
      <c r="BJ52">
        <f ca="1">INDIRECT(ADDRESS(11+(MATCH(RIGHT(Table11[[#This Row],[spawner_sku]],LEN(Table11[[#This Row],[spawner_sku]])-FIND("/",Table11[[#This Row],[spawner_sku]])),Table1[Entity Prefab],0)),10,1,1,"Entities"))</f>
        <v>25</v>
      </c>
      <c r="BK52">
        <f ca="1">ROUND((Table11[[#This Row],[XP]]*Table11[[#This Row],[entity_spawned (AVG)]])*(Table11[[#This Row],[activating_chance]]/100),0)</f>
        <v>50</v>
      </c>
      <c r="BL52" s="73" t="s">
        <v>344</v>
      </c>
      <c r="BN52" t="s">
        <v>229</v>
      </c>
      <c r="BO52">
        <v>10</v>
      </c>
      <c r="BP52" s="76">
        <v>180</v>
      </c>
      <c r="BQ52" s="76">
        <v>100</v>
      </c>
      <c r="BR52">
        <f ca="1">INDIRECT(ADDRESS(11+(MATCH(RIGHT(Table12[[#This Row],[spawner_sku]],LEN(Table12[[#This Row],[spawner_sku]])-FIND("/",Table12[[#This Row],[spawner_sku]])),Table1[Entity Prefab],0)),10,1,1,"Entities"))</f>
        <v>25</v>
      </c>
      <c r="BS52">
        <f ca="1">ROUND((Table12[[#This Row],[XP]]*Table12[[#This Row],[entity_spawned (AVG)]])*(Table12[[#This Row],[activating_chance]]/100),0)</f>
        <v>250</v>
      </c>
      <c r="BT52" s="73" t="s">
        <v>344</v>
      </c>
      <c r="BV52" t="s">
        <v>397</v>
      </c>
      <c r="BW52">
        <v>9</v>
      </c>
      <c r="BX52" s="76">
        <v>200</v>
      </c>
      <c r="BY52" s="76">
        <v>30</v>
      </c>
      <c r="BZ52">
        <f ca="1">INDIRECT(ADDRESS(11+(MATCH(RIGHT(Table13[[#This Row],[spawner_sku]],LEN(Table13[[#This Row],[spawner_sku]])-FIND("/",Table13[[#This Row],[spawner_sku]])),Table1[Entity Prefab],0)),10,1,1,"Entities"))</f>
        <v>50</v>
      </c>
      <c r="CA52">
        <f ca="1">ROUND((Table13[[#This Row],[XP]]*Table13[[#This Row],[entity_spawned (AVG)]])*(Table13[[#This Row],[activating_chance]]/100),0)</f>
        <v>135</v>
      </c>
      <c r="CB52" s="73" t="s">
        <v>344</v>
      </c>
      <c r="CD52" t="s">
        <v>228</v>
      </c>
      <c r="CE52">
        <v>2</v>
      </c>
      <c r="CF52" s="76">
        <v>80</v>
      </c>
      <c r="CG52" s="76">
        <v>100</v>
      </c>
      <c r="CH52">
        <f ca="1">INDIRECT(ADDRESS(11+(MATCH(RIGHT(Table14[[#This Row],[spawner_sku]],LEN(Table14[[#This Row],[spawner_sku]])-FIND("/",Table14[[#This Row],[spawner_sku]])),Table1[Entity Prefab],0)),10,1,1,"Entities"))</f>
        <v>25</v>
      </c>
      <c r="CI52">
        <f ca="1">ROUND((Table14[[#This Row],[XP]]*Table14[[#This Row],[entity_spawned (AVG)]])*(Table14[[#This Row],[activating_chance]]/100),0)</f>
        <v>50</v>
      </c>
      <c r="CJ52" s="73" t="s">
        <v>344</v>
      </c>
      <c r="CL52" t="s">
        <v>228</v>
      </c>
      <c r="CM52">
        <v>4</v>
      </c>
      <c r="CN52" s="76">
        <v>120</v>
      </c>
      <c r="CO52" s="76">
        <v>100</v>
      </c>
      <c r="CP52" s="115">
        <f ca="1">INDIRECT(ADDRESS(11+(MATCH(RIGHT(Table18[[#This Row],[spawner_sku]],LEN(Table18[[#This Row],[spawner_sku]])-FIND("/",Table18[[#This Row],[spawner_sku]])),Table1[Entity Prefab],0)),10,1,1,"Entities"))</f>
        <v>25</v>
      </c>
      <c r="CQ52" s="115">
        <f ca="1">ROUND((Table18[[#This Row],[XP]]*Table18[[#This Row],[entity_spawned (AVG)]])*(Table18[[#This Row],[activating_chance]]/100),0)</f>
        <v>100</v>
      </c>
      <c r="CR52" t="s">
        <v>344</v>
      </c>
      <c r="CT52" t="s">
        <v>228</v>
      </c>
      <c r="CU52">
        <v>3</v>
      </c>
      <c r="CV52" s="76">
        <v>100</v>
      </c>
      <c r="CW52" s="76">
        <v>100</v>
      </c>
      <c r="CX5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2">
        <f ca="1">ROUND((Table1820[[#This Row],[XP]]*Table1820[[#This Row],[entity_spawned (AVG)]])*(Table1820[[#This Row],[activating_chance]]/100),0)</f>
        <v>75</v>
      </c>
      <c r="CZ52" t="s">
        <v>344</v>
      </c>
    </row>
    <row r="53" spans="2:104" x14ac:dyDescent="0.25">
      <c r="B53" s="74" t="s">
        <v>229</v>
      </c>
      <c r="C53">
        <v>1</v>
      </c>
      <c r="D53" s="76">
        <v>100</v>
      </c>
      <c r="E53" s="76">
        <v>100</v>
      </c>
      <c r="F53" s="76">
        <f ca="1">INDIRECT(ADDRESS(11+(MATCH(RIGHT(Table245[[#This Row],[spawner_sku]],LEN(Table245[[#This Row],[spawner_sku]])-FIND("/",Table245[[#This Row],[spawner_sku]])),Table1[Entity Prefab],0)),10,1,1,"Entities"))</f>
        <v>25</v>
      </c>
      <c r="G53" s="76">
        <f ca="1">ROUND((Table245[[#This Row],[XP]]*Table245[[#This Row],[entity_spawned (AVG)]])*(Table245[[#This Row],[activating_chance]]/100),0)</f>
        <v>25</v>
      </c>
      <c r="H53" s="73" t="s">
        <v>344</v>
      </c>
      <c r="J53" t="s">
        <v>229</v>
      </c>
      <c r="K53">
        <v>2</v>
      </c>
      <c r="L53" s="76">
        <v>110</v>
      </c>
      <c r="M53" s="76">
        <v>100</v>
      </c>
      <c r="N53">
        <f ca="1">INDIRECT(ADDRESS(11+(MATCH(RIGHT(Table3[[#This Row],[spawner_sku]],LEN(Table3[[#This Row],[spawner_sku]])-FIND("/",Table3[[#This Row],[spawner_sku]])),Table1[Entity Prefab],0)),10,1,1,"Entities"))</f>
        <v>25</v>
      </c>
      <c r="O53" s="76">
        <f ca="1">ROUND((Table3[[#This Row],[XP]]*Table3[[#This Row],[entity_spawned (AVG)]])*(Table3[[#This Row],[activating_chance]]/100),0)</f>
        <v>50</v>
      </c>
      <c r="P53" t="s">
        <v>344</v>
      </c>
      <c r="Q53" s="73"/>
      <c r="R53" t="s">
        <v>449</v>
      </c>
      <c r="S53">
        <v>1</v>
      </c>
      <c r="T53" s="76">
        <v>180</v>
      </c>
      <c r="U53" s="76">
        <v>100</v>
      </c>
      <c r="V53">
        <f ca="1">INDIRECT(ADDRESS(11+(MATCH(RIGHT(Table39[[#This Row],[spawner_sku]],LEN(Table39[[#This Row],[spawner_sku]])-FIND("/",Table39[[#This Row],[spawner_sku]])),Table1[Entity Prefab],0)),10,1,1,"Entities"))</f>
        <v>25</v>
      </c>
      <c r="W53" s="76">
        <f ca="1">ROUND((Table39[[#This Row],[XP]]*Table39[[#This Row],[entity_spawned (AVG)]])*(Table39[[#This Row],[activating_chance]]/100),0)</f>
        <v>25</v>
      </c>
      <c r="X53" t="s">
        <v>345</v>
      </c>
      <c r="Z53" t="s">
        <v>229</v>
      </c>
      <c r="AA53">
        <v>3</v>
      </c>
      <c r="AB53" s="76">
        <v>120</v>
      </c>
      <c r="AC53" s="76">
        <v>100</v>
      </c>
      <c r="AD53">
        <f ca="1">INDIRECT(ADDRESS(11+(MATCH(RIGHT(Table2[[#This Row],[spawner_sku]],LEN(Table2[[#This Row],[spawner_sku]])-FIND("/",Table2[[#This Row],[spawner_sku]])),Table1[Entity Prefab],0)),10,1,1,"Entities"))</f>
        <v>25</v>
      </c>
      <c r="AE53" s="76">
        <f ca="1">ROUND((Table2[[#This Row],[XP]]*Table2[[#This Row],[entity_spawned (AVG)]])*(Table2[[#This Row],[activating_chance]]/100),0)</f>
        <v>75</v>
      </c>
      <c r="AF53" s="73" t="s">
        <v>344</v>
      </c>
      <c r="AH53" t="s">
        <v>229</v>
      </c>
      <c r="AI53">
        <v>1</v>
      </c>
      <c r="AJ53" s="76">
        <v>90</v>
      </c>
      <c r="AK53" s="76">
        <v>80</v>
      </c>
      <c r="AL53">
        <f ca="1">INDIRECT(ADDRESS(11+(MATCH(RIGHT(Table6[[#This Row],[spawner_sku]],LEN(Table6[[#This Row],[spawner_sku]])-FIND("/",Table6[[#This Row],[spawner_sku]])),Table1[Entity Prefab],0)),10,1,1,"Entities"))</f>
        <v>25</v>
      </c>
      <c r="AM53" s="76">
        <f ca="1">ROUND((Table6[[#This Row],[XP]]*Table6[[#This Row],[entity_spawned (AVG)]])*(Table6[[#This Row],[activating_chance]]/100),0)</f>
        <v>20</v>
      </c>
      <c r="AN53" s="73" t="s">
        <v>344</v>
      </c>
      <c r="AP53" t="s">
        <v>228</v>
      </c>
      <c r="AQ53">
        <v>6</v>
      </c>
      <c r="AR53" s="76">
        <v>120</v>
      </c>
      <c r="AS53" s="76">
        <v>100</v>
      </c>
      <c r="AT53">
        <f ca="1">INDIRECT(ADDRESS(11+(MATCH(RIGHT(Table610[[#This Row],[spawner_sku]],LEN(Table610[[#This Row],[spawner_sku]])-FIND("/",Table610[[#This Row],[spawner_sku]])),Table1[Entity Prefab],0)),10,1,1,"Entities"))</f>
        <v>25</v>
      </c>
      <c r="AU53" s="76">
        <f ca="1">ROUND((Table610[[#This Row],[XP]]*Table610[[#This Row],[entity_spawned (AVG)]])*(Table610[[#This Row],[activating_chance]]/100),0)</f>
        <v>150</v>
      </c>
      <c r="AV53" s="73" t="s">
        <v>344</v>
      </c>
      <c r="AX53" t="s">
        <v>229</v>
      </c>
      <c r="AY53">
        <v>1</v>
      </c>
      <c r="AZ53" s="76">
        <v>120</v>
      </c>
      <c r="BA53" s="76">
        <v>100</v>
      </c>
      <c r="BB53">
        <f ca="1">INDIRECT(ADDRESS(11+(MATCH(RIGHT(Table61011[[#This Row],[spawner_sku]],LEN(Table61011[[#This Row],[spawner_sku]])-FIND("/",Table61011[[#This Row],[spawner_sku]])),Table1[Entity Prefab],0)),10,1,1,"Entities"))</f>
        <v>25</v>
      </c>
      <c r="BC53" s="76">
        <f ca="1">ROUND((Table61011[[#This Row],[XP]]*Table61011[[#This Row],[entity_spawned (AVG)]])*(Table61011[[#This Row],[activating_chance]]/100),0)</f>
        <v>25</v>
      </c>
      <c r="BD53" s="73" t="s">
        <v>344</v>
      </c>
      <c r="BF53" t="s">
        <v>229</v>
      </c>
      <c r="BG53">
        <v>1</v>
      </c>
      <c r="BH53" s="76">
        <v>180</v>
      </c>
      <c r="BI53">
        <v>80</v>
      </c>
      <c r="BJ53">
        <f ca="1">INDIRECT(ADDRESS(11+(MATCH(RIGHT(Table11[[#This Row],[spawner_sku]],LEN(Table11[[#This Row],[spawner_sku]])-FIND("/",Table11[[#This Row],[spawner_sku]])),Table1[Entity Prefab],0)),10,1,1,"Entities"))</f>
        <v>25</v>
      </c>
      <c r="BK53">
        <f ca="1">ROUND((Table11[[#This Row],[XP]]*Table11[[#This Row],[entity_spawned (AVG)]])*(Table11[[#This Row],[activating_chance]]/100),0)</f>
        <v>20</v>
      </c>
      <c r="BL53" s="73" t="s">
        <v>344</v>
      </c>
      <c r="BN53" t="s">
        <v>239</v>
      </c>
      <c r="BO53">
        <v>1</v>
      </c>
      <c r="BP53" s="76">
        <v>2500</v>
      </c>
      <c r="BQ53" s="76">
        <v>100</v>
      </c>
      <c r="BR53">
        <f ca="1">INDIRECT(ADDRESS(11+(MATCH(RIGHT(Table12[[#This Row],[spawner_sku]],LEN(Table12[[#This Row],[spawner_sku]])-FIND("/",Table12[[#This Row],[spawner_sku]])),Table1[Entity Prefab],0)),10,1,1,"Entities"))</f>
        <v>263</v>
      </c>
      <c r="BS53">
        <f ca="1">ROUND((Table12[[#This Row],[XP]]*Table12[[#This Row],[entity_spawned (AVG)]])*(Table12[[#This Row],[activating_chance]]/100),0)</f>
        <v>263</v>
      </c>
      <c r="BT53" s="73" t="s">
        <v>345</v>
      </c>
      <c r="BV53" t="s">
        <v>397</v>
      </c>
      <c r="BW53">
        <v>10</v>
      </c>
      <c r="BX53" s="76">
        <v>200</v>
      </c>
      <c r="BY53" s="76">
        <v>100</v>
      </c>
      <c r="BZ53">
        <f ca="1">INDIRECT(ADDRESS(11+(MATCH(RIGHT(Table13[[#This Row],[spawner_sku]],LEN(Table13[[#This Row],[spawner_sku]])-FIND("/",Table13[[#This Row],[spawner_sku]])),Table1[Entity Prefab],0)),10,1,1,"Entities"))</f>
        <v>50</v>
      </c>
      <c r="CA53">
        <f ca="1">ROUND((Table13[[#This Row],[XP]]*Table13[[#This Row],[entity_spawned (AVG)]])*(Table13[[#This Row],[activating_chance]]/100),0)</f>
        <v>500</v>
      </c>
      <c r="CB53" s="73" t="s">
        <v>344</v>
      </c>
      <c r="CD53" t="s">
        <v>228</v>
      </c>
      <c r="CE53">
        <v>3</v>
      </c>
      <c r="CF53" s="76">
        <v>120</v>
      </c>
      <c r="CG53" s="76">
        <v>100</v>
      </c>
      <c r="CH53">
        <f ca="1">INDIRECT(ADDRESS(11+(MATCH(RIGHT(Table14[[#This Row],[spawner_sku]],LEN(Table14[[#This Row],[spawner_sku]])-FIND("/",Table14[[#This Row],[spawner_sku]])),Table1[Entity Prefab],0)),10,1,1,"Entities"))</f>
        <v>25</v>
      </c>
      <c r="CI53">
        <f ca="1">ROUND((Table14[[#This Row],[XP]]*Table14[[#This Row],[entity_spawned (AVG)]])*(Table14[[#This Row],[activating_chance]]/100),0)</f>
        <v>75</v>
      </c>
      <c r="CJ53" s="73" t="s">
        <v>344</v>
      </c>
      <c r="CL53" t="s">
        <v>228</v>
      </c>
      <c r="CM53">
        <v>2</v>
      </c>
      <c r="CN53" s="76">
        <v>140</v>
      </c>
      <c r="CO53" s="76">
        <v>30</v>
      </c>
      <c r="CP53" s="115">
        <f ca="1">INDIRECT(ADDRESS(11+(MATCH(RIGHT(Table18[[#This Row],[spawner_sku]],LEN(Table18[[#This Row],[spawner_sku]])-FIND("/",Table18[[#This Row],[spawner_sku]])),Table1[Entity Prefab],0)),10,1,1,"Entities"))</f>
        <v>25</v>
      </c>
      <c r="CQ53" s="115">
        <f ca="1">ROUND((Table18[[#This Row],[XP]]*Table18[[#This Row],[entity_spawned (AVG)]])*(Table18[[#This Row],[activating_chance]]/100),0)</f>
        <v>15</v>
      </c>
      <c r="CR53" t="s">
        <v>344</v>
      </c>
      <c r="CT53" t="s">
        <v>228</v>
      </c>
      <c r="CU53">
        <v>2</v>
      </c>
      <c r="CV53" s="76">
        <v>280</v>
      </c>
      <c r="CW53" s="76">
        <v>100</v>
      </c>
      <c r="CX5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3">
        <f ca="1">ROUND((Table1820[[#This Row],[XP]]*Table1820[[#This Row],[entity_spawned (AVG)]])*(Table1820[[#This Row],[activating_chance]]/100),0)</f>
        <v>50</v>
      </c>
      <c r="CZ53" t="s">
        <v>344</v>
      </c>
    </row>
    <row r="54" spans="2:104" x14ac:dyDescent="0.25">
      <c r="B54" s="74" t="s">
        <v>229</v>
      </c>
      <c r="C54">
        <v>7</v>
      </c>
      <c r="D54" s="76">
        <v>170</v>
      </c>
      <c r="E54" s="76">
        <v>100</v>
      </c>
      <c r="F54" s="76">
        <f ca="1">INDIRECT(ADDRESS(11+(MATCH(RIGHT(Table245[[#This Row],[spawner_sku]],LEN(Table245[[#This Row],[spawner_sku]])-FIND("/",Table245[[#This Row],[spawner_sku]])),Table1[Entity Prefab],0)),10,1,1,"Entities"))</f>
        <v>25</v>
      </c>
      <c r="G54" s="76">
        <f ca="1">ROUND((Table245[[#This Row],[XP]]*Table245[[#This Row],[entity_spawned (AVG)]])*(Table245[[#This Row],[activating_chance]]/100),0)</f>
        <v>175</v>
      </c>
      <c r="H54" s="73" t="s">
        <v>344</v>
      </c>
      <c r="J54" t="s">
        <v>229</v>
      </c>
      <c r="K54">
        <v>2</v>
      </c>
      <c r="L54" s="76">
        <v>130</v>
      </c>
      <c r="M54" s="76">
        <v>40</v>
      </c>
      <c r="N54">
        <f ca="1">INDIRECT(ADDRESS(11+(MATCH(RIGHT(Table3[[#This Row],[spawner_sku]],LEN(Table3[[#This Row],[spawner_sku]])-FIND("/",Table3[[#This Row],[spawner_sku]])),Table1[Entity Prefab],0)),10,1,1,"Entities"))</f>
        <v>25</v>
      </c>
      <c r="O54" s="76">
        <f ca="1">ROUND((Table3[[#This Row],[XP]]*Table3[[#This Row],[entity_spawned (AVG)]])*(Table3[[#This Row],[activating_chance]]/100),0)</f>
        <v>20</v>
      </c>
      <c r="P54" t="s">
        <v>344</v>
      </c>
      <c r="Q54" s="73"/>
      <c r="R54" t="s">
        <v>449</v>
      </c>
      <c r="S54">
        <v>1</v>
      </c>
      <c r="T54" s="76">
        <v>180</v>
      </c>
      <c r="U54" s="76">
        <v>100</v>
      </c>
      <c r="V54">
        <f ca="1">INDIRECT(ADDRESS(11+(MATCH(RIGHT(Table39[[#This Row],[spawner_sku]],LEN(Table39[[#This Row],[spawner_sku]])-FIND("/",Table39[[#This Row],[spawner_sku]])),Table1[Entity Prefab],0)),10,1,1,"Entities"))</f>
        <v>25</v>
      </c>
      <c r="W54" s="76">
        <f ca="1">ROUND((Table39[[#This Row],[XP]]*Table39[[#This Row],[entity_spawned (AVG)]])*(Table39[[#This Row],[activating_chance]]/100),0)</f>
        <v>25</v>
      </c>
      <c r="X54" t="s">
        <v>345</v>
      </c>
      <c r="Z54" t="s">
        <v>229</v>
      </c>
      <c r="AA54">
        <v>7</v>
      </c>
      <c r="AB54" s="76">
        <v>160</v>
      </c>
      <c r="AC54" s="76">
        <v>100</v>
      </c>
      <c r="AD54">
        <f ca="1">INDIRECT(ADDRESS(11+(MATCH(RIGHT(Table2[[#This Row],[spawner_sku]],LEN(Table2[[#This Row],[spawner_sku]])-FIND("/",Table2[[#This Row],[spawner_sku]])),Table1[Entity Prefab],0)),10,1,1,"Entities"))</f>
        <v>25</v>
      </c>
      <c r="AE54" s="76">
        <f ca="1">ROUND((Table2[[#This Row],[XP]]*Table2[[#This Row],[entity_spawned (AVG)]])*(Table2[[#This Row],[activating_chance]]/100),0)</f>
        <v>175</v>
      </c>
      <c r="AF54" s="73" t="s">
        <v>344</v>
      </c>
      <c r="AH54" t="s">
        <v>397</v>
      </c>
      <c r="AI54">
        <v>7</v>
      </c>
      <c r="AJ54" s="76">
        <v>200</v>
      </c>
      <c r="AK54" s="76">
        <v>100</v>
      </c>
      <c r="AL54">
        <f ca="1">INDIRECT(ADDRESS(11+(MATCH(RIGHT(Table6[[#This Row],[spawner_sku]],LEN(Table6[[#This Row],[spawner_sku]])-FIND("/",Table6[[#This Row],[spawner_sku]])),Table1[Entity Prefab],0)),10,1,1,"Entities"))</f>
        <v>50</v>
      </c>
      <c r="AM54" s="76">
        <f ca="1">ROUND((Table6[[#This Row],[XP]]*Table6[[#This Row],[entity_spawned (AVG)]])*(Table6[[#This Row],[activating_chance]]/100),0)</f>
        <v>350</v>
      </c>
      <c r="AN54" s="73" t="s">
        <v>344</v>
      </c>
      <c r="AP54" t="s">
        <v>228</v>
      </c>
      <c r="AQ54">
        <v>6</v>
      </c>
      <c r="AR54" s="76">
        <v>120</v>
      </c>
      <c r="AS54" s="76">
        <v>100</v>
      </c>
      <c r="AT54">
        <f ca="1">INDIRECT(ADDRESS(11+(MATCH(RIGHT(Table610[[#This Row],[spawner_sku]],LEN(Table610[[#This Row],[spawner_sku]])-FIND("/",Table610[[#This Row],[spawner_sku]])),Table1[Entity Prefab],0)),10,1,1,"Entities"))</f>
        <v>25</v>
      </c>
      <c r="AU54" s="76">
        <f ca="1">ROUND((Table610[[#This Row],[XP]]*Table610[[#This Row],[entity_spawned (AVG)]])*(Table610[[#This Row],[activating_chance]]/100),0)</f>
        <v>150</v>
      </c>
      <c r="AV54" s="73" t="s">
        <v>344</v>
      </c>
      <c r="AX54" t="s">
        <v>229</v>
      </c>
      <c r="AY54">
        <v>1</v>
      </c>
      <c r="AZ54" s="76">
        <v>110</v>
      </c>
      <c r="BA54" s="76">
        <v>100</v>
      </c>
      <c r="BB54">
        <f ca="1">INDIRECT(ADDRESS(11+(MATCH(RIGHT(Table61011[[#This Row],[spawner_sku]],LEN(Table61011[[#This Row],[spawner_sku]])-FIND("/",Table61011[[#This Row],[spawner_sku]])),Table1[Entity Prefab],0)),10,1,1,"Entities"))</f>
        <v>25</v>
      </c>
      <c r="BC54" s="76">
        <f ca="1">ROUND((Table61011[[#This Row],[XP]]*Table61011[[#This Row],[entity_spawned (AVG)]])*(Table61011[[#This Row],[activating_chance]]/100),0)</f>
        <v>25</v>
      </c>
      <c r="BD54" s="73" t="s">
        <v>344</v>
      </c>
      <c r="BF54" t="s">
        <v>229</v>
      </c>
      <c r="BG54">
        <v>3</v>
      </c>
      <c r="BH54" s="76">
        <v>180</v>
      </c>
      <c r="BI54">
        <v>100</v>
      </c>
      <c r="BJ54">
        <f ca="1">INDIRECT(ADDRESS(11+(MATCH(RIGHT(Table11[[#This Row],[spawner_sku]],LEN(Table11[[#This Row],[spawner_sku]])-FIND("/",Table11[[#This Row],[spawner_sku]])),Table1[Entity Prefab],0)),10,1,1,"Entities"))</f>
        <v>25</v>
      </c>
      <c r="BK54">
        <f ca="1">ROUND((Table11[[#This Row],[XP]]*Table11[[#This Row],[entity_spawned (AVG)]])*(Table11[[#This Row],[activating_chance]]/100),0)</f>
        <v>75</v>
      </c>
      <c r="BL54" s="73" t="s">
        <v>344</v>
      </c>
      <c r="BN54" t="s">
        <v>239</v>
      </c>
      <c r="BO54">
        <v>1</v>
      </c>
      <c r="BP54" s="76">
        <v>2500</v>
      </c>
      <c r="BQ54" s="76">
        <v>100</v>
      </c>
      <c r="BR54">
        <f ca="1">INDIRECT(ADDRESS(11+(MATCH(RIGHT(Table12[[#This Row],[spawner_sku]],LEN(Table12[[#This Row],[spawner_sku]])-FIND("/",Table12[[#This Row],[spawner_sku]])),Table1[Entity Prefab],0)),10,1,1,"Entities"))</f>
        <v>263</v>
      </c>
      <c r="BS54">
        <f ca="1">ROUND((Table12[[#This Row],[XP]]*Table12[[#This Row],[entity_spawned (AVG)]])*(Table12[[#This Row],[activating_chance]]/100),0)</f>
        <v>263</v>
      </c>
      <c r="BT54" s="73" t="s">
        <v>345</v>
      </c>
      <c r="BV54" t="s">
        <v>397</v>
      </c>
      <c r="BW54">
        <v>3</v>
      </c>
      <c r="BX54" s="76">
        <v>200</v>
      </c>
      <c r="BY54" s="76">
        <v>80</v>
      </c>
      <c r="BZ54">
        <f ca="1">INDIRECT(ADDRESS(11+(MATCH(RIGHT(Table13[[#This Row],[spawner_sku]],LEN(Table13[[#This Row],[spawner_sku]])-FIND("/",Table13[[#This Row],[spawner_sku]])),Table1[Entity Prefab],0)),10,1,1,"Entities"))</f>
        <v>50</v>
      </c>
      <c r="CA54">
        <f ca="1">ROUND((Table13[[#This Row],[XP]]*Table13[[#This Row],[entity_spawned (AVG)]])*(Table13[[#This Row],[activating_chance]]/100),0)</f>
        <v>120</v>
      </c>
      <c r="CB54" s="73" t="s">
        <v>344</v>
      </c>
      <c r="CD54" t="s">
        <v>228</v>
      </c>
      <c r="CE54">
        <v>6</v>
      </c>
      <c r="CF54" s="76">
        <v>140</v>
      </c>
      <c r="CG54" s="76">
        <v>100</v>
      </c>
      <c r="CH54">
        <f ca="1">INDIRECT(ADDRESS(11+(MATCH(RIGHT(Table14[[#This Row],[spawner_sku]],LEN(Table14[[#This Row],[spawner_sku]])-FIND("/",Table14[[#This Row],[spawner_sku]])),Table1[Entity Prefab],0)),10,1,1,"Entities"))</f>
        <v>25</v>
      </c>
      <c r="CI54">
        <f ca="1">ROUND((Table14[[#This Row],[XP]]*Table14[[#This Row],[entity_spawned (AVG)]])*(Table14[[#This Row],[activating_chance]]/100),0)</f>
        <v>150</v>
      </c>
      <c r="CJ54" s="73" t="s">
        <v>344</v>
      </c>
      <c r="CL54" t="s">
        <v>228</v>
      </c>
      <c r="CM54">
        <v>3</v>
      </c>
      <c r="CN54" s="76">
        <v>140</v>
      </c>
      <c r="CO54" s="76">
        <v>100</v>
      </c>
      <c r="CP54" s="115">
        <f ca="1">INDIRECT(ADDRESS(11+(MATCH(RIGHT(Table18[[#This Row],[spawner_sku]],LEN(Table18[[#This Row],[spawner_sku]])-FIND("/",Table18[[#This Row],[spawner_sku]])),Table1[Entity Prefab],0)),10,1,1,"Entities"))</f>
        <v>25</v>
      </c>
      <c r="CQ54" s="115">
        <f ca="1">ROUND((Table18[[#This Row],[XP]]*Table18[[#This Row],[entity_spawned (AVG)]])*(Table18[[#This Row],[activating_chance]]/100),0)</f>
        <v>75</v>
      </c>
      <c r="CR54" t="s">
        <v>344</v>
      </c>
      <c r="CT54" t="s">
        <v>228</v>
      </c>
      <c r="CU54">
        <v>16</v>
      </c>
      <c r="CV54" s="76">
        <v>180</v>
      </c>
      <c r="CW54" s="76">
        <v>100</v>
      </c>
      <c r="CX5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4">
        <f ca="1">ROUND((Table1820[[#This Row],[XP]]*Table1820[[#This Row],[entity_spawned (AVG)]])*(Table1820[[#This Row],[activating_chance]]/100),0)</f>
        <v>400</v>
      </c>
      <c r="CZ54" t="s">
        <v>344</v>
      </c>
    </row>
    <row r="55" spans="2:104" x14ac:dyDescent="0.25">
      <c r="B55" s="74" t="s">
        <v>229</v>
      </c>
      <c r="C55">
        <v>1</v>
      </c>
      <c r="D55" s="76">
        <v>70</v>
      </c>
      <c r="E55" s="76">
        <v>100</v>
      </c>
      <c r="F55" s="76">
        <f ca="1">INDIRECT(ADDRESS(11+(MATCH(RIGHT(Table245[[#This Row],[spawner_sku]],LEN(Table245[[#This Row],[spawner_sku]])-FIND("/",Table245[[#This Row],[spawner_sku]])),Table1[Entity Prefab],0)),10,1,1,"Entities"))</f>
        <v>25</v>
      </c>
      <c r="G55" s="76">
        <f ca="1">ROUND((Table245[[#This Row],[XP]]*Table245[[#This Row],[entity_spawned (AVG)]])*(Table245[[#This Row],[activating_chance]]/100),0)</f>
        <v>25</v>
      </c>
      <c r="H55" s="73" t="s">
        <v>344</v>
      </c>
      <c r="J55" t="s">
        <v>229</v>
      </c>
      <c r="K55">
        <v>6</v>
      </c>
      <c r="L55" s="76">
        <v>200</v>
      </c>
      <c r="M55" s="76">
        <v>100</v>
      </c>
      <c r="N55">
        <f ca="1">INDIRECT(ADDRESS(11+(MATCH(RIGHT(Table3[[#This Row],[spawner_sku]],LEN(Table3[[#This Row],[spawner_sku]])-FIND("/",Table3[[#This Row],[spawner_sku]])),Table1[Entity Prefab],0)),10,1,1,"Entities"))</f>
        <v>25</v>
      </c>
      <c r="O55" s="76">
        <f ca="1">ROUND((Table3[[#This Row],[XP]]*Table3[[#This Row],[entity_spawned (AVG)]])*(Table3[[#This Row],[activating_chance]]/100),0)</f>
        <v>150</v>
      </c>
      <c r="P55" t="s">
        <v>344</v>
      </c>
      <c r="Q55" s="73"/>
      <c r="R55" t="s">
        <v>449</v>
      </c>
      <c r="S55">
        <v>1</v>
      </c>
      <c r="T55" s="76">
        <v>180</v>
      </c>
      <c r="U55" s="76">
        <v>100</v>
      </c>
      <c r="V55">
        <f ca="1">INDIRECT(ADDRESS(11+(MATCH(RIGHT(Table39[[#This Row],[spawner_sku]],LEN(Table39[[#This Row],[spawner_sku]])-FIND("/",Table39[[#This Row],[spawner_sku]])),Table1[Entity Prefab],0)),10,1,1,"Entities"))</f>
        <v>25</v>
      </c>
      <c r="W55" s="76">
        <f ca="1">ROUND((Table39[[#This Row],[XP]]*Table39[[#This Row],[entity_spawned (AVG)]])*(Table39[[#This Row],[activating_chance]]/100),0)</f>
        <v>25</v>
      </c>
      <c r="X55" t="s">
        <v>345</v>
      </c>
      <c r="Z55" t="s">
        <v>229</v>
      </c>
      <c r="AA55">
        <v>3</v>
      </c>
      <c r="AB55" s="76">
        <v>160</v>
      </c>
      <c r="AC55" s="76">
        <v>100</v>
      </c>
      <c r="AD55">
        <f ca="1">INDIRECT(ADDRESS(11+(MATCH(RIGHT(Table2[[#This Row],[spawner_sku]],LEN(Table2[[#This Row],[spawner_sku]])-FIND("/",Table2[[#This Row],[spawner_sku]])),Table1[Entity Prefab],0)),10,1,1,"Entities"))</f>
        <v>25</v>
      </c>
      <c r="AE55" s="76">
        <f ca="1">ROUND((Table2[[#This Row],[XP]]*Table2[[#This Row],[entity_spawned (AVG)]])*(Table2[[#This Row],[activating_chance]]/100),0)</f>
        <v>75</v>
      </c>
      <c r="AF55" s="73" t="s">
        <v>344</v>
      </c>
      <c r="AH55" t="s">
        <v>397</v>
      </c>
      <c r="AI55">
        <v>3</v>
      </c>
      <c r="AJ55" s="76">
        <v>200</v>
      </c>
      <c r="AK55" s="76">
        <v>100</v>
      </c>
      <c r="AL55">
        <f ca="1">INDIRECT(ADDRESS(11+(MATCH(RIGHT(Table6[[#This Row],[spawner_sku]],LEN(Table6[[#This Row],[spawner_sku]])-FIND("/",Table6[[#This Row],[spawner_sku]])),Table1[Entity Prefab],0)),10,1,1,"Entities"))</f>
        <v>50</v>
      </c>
      <c r="AM55" s="76">
        <f ca="1">ROUND((Table6[[#This Row],[XP]]*Table6[[#This Row],[entity_spawned (AVG)]])*(Table6[[#This Row],[activating_chance]]/100),0)</f>
        <v>150</v>
      </c>
      <c r="AN55" s="73" t="s">
        <v>344</v>
      </c>
      <c r="AP55" t="s">
        <v>228</v>
      </c>
      <c r="AQ55">
        <v>3</v>
      </c>
      <c r="AR55" s="76">
        <v>100</v>
      </c>
      <c r="AS55" s="76">
        <v>100</v>
      </c>
      <c r="AT55">
        <f ca="1">INDIRECT(ADDRESS(11+(MATCH(RIGHT(Table610[[#This Row],[spawner_sku]],LEN(Table610[[#This Row],[spawner_sku]])-FIND("/",Table610[[#This Row],[spawner_sku]])),Table1[Entity Prefab],0)),10,1,1,"Entities"))</f>
        <v>25</v>
      </c>
      <c r="AU55" s="76">
        <f ca="1">ROUND((Table610[[#This Row],[XP]]*Table610[[#This Row],[entity_spawned (AVG)]])*(Table610[[#This Row],[activating_chance]]/100),0)</f>
        <v>75</v>
      </c>
      <c r="AV55" s="73" t="s">
        <v>344</v>
      </c>
      <c r="AX55" t="s">
        <v>229</v>
      </c>
      <c r="AY55">
        <v>1</v>
      </c>
      <c r="AZ55" s="76">
        <v>100</v>
      </c>
      <c r="BA55" s="76">
        <v>100</v>
      </c>
      <c r="BB55">
        <f ca="1">INDIRECT(ADDRESS(11+(MATCH(RIGHT(Table61011[[#This Row],[spawner_sku]],LEN(Table61011[[#This Row],[spawner_sku]])-FIND("/",Table61011[[#This Row],[spawner_sku]])),Table1[Entity Prefab],0)),10,1,1,"Entities"))</f>
        <v>25</v>
      </c>
      <c r="BC55" s="76">
        <f ca="1">ROUND((Table61011[[#This Row],[XP]]*Table61011[[#This Row],[entity_spawned (AVG)]])*(Table61011[[#This Row],[activating_chance]]/100),0)</f>
        <v>25</v>
      </c>
      <c r="BD55" s="73" t="s">
        <v>344</v>
      </c>
      <c r="BF55" t="s">
        <v>229</v>
      </c>
      <c r="BG55">
        <v>3</v>
      </c>
      <c r="BH55" s="76">
        <v>180</v>
      </c>
      <c r="BI55">
        <v>100</v>
      </c>
      <c r="BJ55">
        <f ca="1">INDIRECT(ADDRESS(11+(MATCH(RIGHT(Table11[[#This Row],[spawner_sku]],LEN(Table11[[#This Row],[spawner_sku]])-FIND("/",Table11[[#This Row],[spawner_sku]])),Table1[Entity Prefab],0)),10,1,1,"Entities"))</f>
        <v>25</v>
      </c>
      <c r="BK55">
        <f ca="1">ROUND((Table11[[#This Row],[XP]]*Table11[[#This Row],[entity_spawned (AVG)]])*(Table11[[#This Row],[activating_chance]]/100),0)</f>
        <v>75</v>
      </c>
      <c r="BL55" s="73" t="s">
        <v>344</v>
      </c>
      <c r="BN55" t="s">
        <v>239</v>
      </c>
      <c r="BO55">
        <v>1</v>
      </c>
      <c r="BP55" s="76">
        <v>2500</v>
      </c>
      <c r="BQ55" s="76">
        <v>100</v>
      </c>
      <c r="BR55">
        <f ca="1">INDIRECT(ADDRESS(11+(MATCH(RIGHT(Table12[[#This Row],[spawner_sku]],LEN(Table12[[#This Row],[spawner_sku]])-FIND("/",Table12[[#This Row],[spawner_sku]])),Table1[Entity Prefab],0)),10,1,1,"Entities"))</f>
        <v>263</v>
      </c>
      <c r="BS55">
        <f ca="1">ROUND((Table12[[#This Row],[XP]]*Table12[[#This Row],[entity_spawned (AVG)]])*(Table12[[#This Row],[activating_chance]]/100),0)</f>
        <v>263</v>
      </c>
      <c r="BT55" s="73" t="s">
        <v>345</v>
      </c>
      <c r="BV55" t="s">
        <v>397</v>
      </c>
      <c r="BW55">
        <v>7</v>
      </c>
      <c r="BX55" s="76">
        <v>200</v>
      </c>
      <c r="BY55" s="76">
        <v>100</v>
      </c>
      <c r="BZ55">
        <f ca="1">INDIRECT(ADDRESS(11+(MATCH(RIGHT(Table13[[#This Row],[spawner_sku]],LEN(Table13[[#This Row],[spawner_sku]])-FIND("/",Table13[[#This Row],[spawner_sku]])),Table1[Entity Prefab],0)),10,1,1,"Entities"))</f>
        <v>50</v>
      </c>
      <c r="CA55">
        <f ca="1">ROUND((Table13[[#This Row],[XP]]*Table13[[#This Row],[entity_spawned (AVG)]])*(Table13[[#This Row],[activating_chance]]/100),0)</f>
        <v>350</v>
      </c>
      <c r="CB55" s="73" t="s">
        <v>344</v>
      </c>
      <c r="CD55" t="s">
        <v>228</v>
      </c>
      <c r="CE55">
        <v>8</v>
      </c>
      <c r="CF55" s="76">
        <v>180</v>
      </c>
      <c r="CG55" s="76">
        <v>30</v>
      </c>
      <c r="CH55">
        <f ca="1">INDIRECT(ADDRESS(11+(MATCH(RIGHT(Table14[[#This Row],[spawner_sku]],LEN(Table14[[#This Row],[spawner_sku]])-FIND("/",Table14[[#This Row],[spawner_sku]])),Table1[Entity Prefab],0)),10,1,1,"Entities"))</f>
        <v>25</v>
      </c>
      <c r="CI55">
        <f ca="1">ROUND((Table14[[#This Row],[XP]]*Table14[[#This Row],[entity_spawned (AVG)]])*(Table14[[#This Row],[activating_chance]]/100),0)</f>
        <v>60</v>
      </c>
      <c r="CJ55" s="73" t="s">
        <v>344</v>
      </c>
      <c r="CL55" t="s">
        <v>228</v>
      </c>
      <c r="CM55">
        <v>10</v>
      </c>
      <c r="CN55" s="76">
        <v>160</v>
      </c>
      <c r="CO55" s="76">
        <v>100</v>
      </c>
      <c r="CP55" s="115">
        <f ca="1">INDIRECT(ADDRESS(11+(MATCH(RIGHT(Table18[[#This Row],[spawner_sku]],LEN(Table18[[#This Row],[spawner_sku]])-FIND("/",Table18[[#This Row],[spawner_sku]])),Table1[Entity Prefab],0)),10,1,1,"Entities"))</f>
        <v>25</v>
      </c>
      <c r="CQ55" s="115">
        <f ca="1">ROUND((Table18[[#This Row],[XP]]*Table18[[#This Row],[entity_spawned (AVG)]])*(Table18[[#This Row],[activating_chance]]/100),0)</f>
        <v>250</v>
      </c>
      <c r="CR55" t="s">
        <v>344</v>
      </c>
      <c r="CT55" t="s">
        <v>228</v>
      </c>
      <c r="CU55">
        <v>9</v>
      </c>
      <c r="CV55" s="76">
        <v>160</v>
      </c>
      <c r="CW55" s="76">
        <v>100</v>
      </c>
      <c r="CX5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5">
        <f ca="1">ROUND((Table1820[[#This Row],[XP]]*Table1820[[#This Row],[entity_spawned (AVG)]])*(Table1820[[#This Row],[activating_chance]]/100),0)</f>
        <v>225</v>
      </c>
      <c r="CZ55" t="s">
        <v>344</v>
      </c>
    </row>
    <row r="56" spans="2:104" x14ac:dyDescent="0.25">
      <c r="B56" s="74" t="s">
        <v>229</v>
      </c>
      <c r="C56">
        <v>6</v>
      </c>
      <c r="D56" s="76">
        <v>170</v>
      </c>
      <c r="E56" s="76">
        <v>100</v>
      </c>
      <c r="F56" s="76">
        <f ca="1">INDIRECT(ADDRESS(11+(MATCH(RIGHT(Table245[[#This Row],[spawner_sku]],LEN(Table245[[#This Row],[spawner_sku]])-FIND("/",Table245[[#This Row],[spawner_sku]])),Table1[Entity Prefab],0)),10,1,1,"Entities"))</f>
        <v>25</v>
      </c>
      <c r="G56" s="76">
        <f ca="1">ROUND((Table245[[#This Row],[XP]]*Table245[[#This Row],[entity_spawned (AVG)]])*(Table245[[#This Row],[activating_chance]]/100),0)</f>
        <v>150</v>
      </c>
      <c r="H56" s="73" t="s">
        <v>344</v>
      </c>
      <c r="J56" t="s">
        <v>229</v>
      </c>
      <c r="K56">
        <v>1</v>
      </c>
      <c r="L56" s="76">
        <v>80</v>
      </c>
      <c r="M56" s="76">
        <v>30</v>
      </c>
      <c r="N56">
        <f ca="1">INDIRECT(ADDRESS(11+(MATCH(RIGHT(Table3[[#This Row],[spawner_sku]],LEN(Table3[[#This Row],[spawner_sku]])-FIND("/",Table3[[#This Row],[spawner_sku]])),Table1[Entity Prefab],0)),10,1,1,"Entities"))</f>
        <v>25</v>
      </c>
      <c r="O56" s="76">
        <f ca="1">ROUND((Table3[[#This Row],[XP]]*Table3[[#This Row],[entity_spawned (AVG)]])*(Table3[[#This Row],[activating_chance]]/100),0)</f>
        <v>8</v>
      </c>
      <c r="P56" t="s">
        <v>344</v>
      </c>
      <c r="Q56" s="73"/>
      <c r="R56" t="s">
        <v>449</v>
      </c>
      <c r="S56">
        <v>1</v>
      </c>
      <c r="T56" s="76">
        <v>180</v>
      </c>
      <c r="U56" s="76">
        <v>100</v>
      </c>
      <c r="V56">
        <f ca="1">INDIRECT(ADDRESS(11+(MATCH(RIGHT(Table39[[#This Row],[spawner_sku]],LEN(Table39[[#This Row],[spawner_sku]])-FIND("/",Table39[[#This Row],[spawner_sku]])),Table1[Entity Prefab],0)),10,1,1,"Entities"))</f>
        <v>25</v>
      </c>
      <c r="W56" s="76">
        <f ca="1">ROUND((Table39[[#This Row],[XP]]*Table39[[#This Row],[entity_spawned (AVG)]])*(Table39[[#This Row],[activating_chance]]/100),0)</f>
        <v>25</v>
      </c>
      <c r="X56" t="s">
        <v>345</v>
      </c>
      <c r="Z56" t="s">
        <v>229</v>
      </c>
      <c r="AA56">
        <v>7</v>
      </c>
      <c r="AB56" s="76">
        <v>150</v>
      </c>
      <c r="AC56" s="76">
        <v>40</v>
      </c>
      <c r="AD56">
        <f ca="1">INDIRECT(ADDRESS(11+(MATCH(RIGHT(Table2[[#This Row],[spawner_sku]],LEN(Table2[[#This Row],[spawner_sku]])-FIND("/",Table2[[#This Row],[spawner_sku]])),Table1[Entity Prefab],0)),10,1,1,"Entities"))</f>
        <v>25</v>
      </c>
      <c r="AE56" s="76">
        <f ca="1">ROUND((Table2[[#This Row],[XP]]*Table2[[#This Row],[entity_spawned (AVG)]])*(Table2[[#This Row],[activating_chance]]/100),0)</f>
        <v>70</v>
      </c>
      <c r="AF56" s="73" t="s">
        <v>344</v>
      </c>
      <c r="AH56" t="s">
        <v>397</v>
      </c>
      <c r="AI56">
        <v>3</v>
      </c>
      <c r="AJ56" s="76">
        <v>200</v>
      </c>
      <c r="AK56" s="76">
        <v>100</v>
      </c>
      <c r="AL56">
        <f ca="1">INDIRECT(ADDRESS(11+(MATCH(RIGHT(Table6[[#This Row],[spawner_sku]],LEN(Table6[[#This Row],[spawner_sku]])-FIND("/",Table6[[#This Row],[spawner_sku]])),Table1[Entity Prefab],0)),10,1,1,"Entities"))</f>
        <v>50</v>
      </c>
      <c r="AM56" s="76">
        <f ca="1">ROUND((Table6[[#This Row],[XP]]*Table6[[#This Row],[entity_spawned (AVG)]])*(Table6[[#This Row],[activating_chance]]/100),0)</f>
        <v>150</v>
      </c>
      <c r="AN56" s="73" t="s">
        <v>344</v>
      </c>
      <c r="AP56" t="s">
        <v>228</v>
      </c>
      <c r="AQ56">
        <v>6</v>
      </c>
      <c r="AR56" s="76">
        <v>120</v>
      </c>
      <c r="AS56" s="76">
        <v>100</v>
      </c>
      <c r="AT56">
        <f ca="1">INDIRECT(ADDRESS(11+(MATCH(RIGHT(Table610[[#This Row],[spawner_sku]],LEN(Table610[[#This Row],[spawner_sku]])-FIND("/",Table610[[#This Row],[spawner_sku]])),Table1[Entity Prefab],0)),10,1,1,"Entities"))</f>
        <v>25</v>
      </c>
      <c r="AU56" s="76">
        <f ca="1">ROUND((Table610[[#This Row],[XP]]*Table610[[#This Row],[entity_spawned (AVG)]])*(Table610[[#This Row],[activating_chance]]/100),0)</f>
        <v>150</v>
      </c>
      <c r="AV56" s="73" t="s">
        <v>344</v>
      </c>
      <c r="AX56" t="s">
        <v>229</v>
      </c>
      <c r="AY56">
        <v>5</v>
      </c>
      <c r="AZ56" s="76">
        <v>220</v>
      </c>
      <c r="BA56" s="76">
        <v>100</v>
      </c>
      <c r="BB56">
        <f ca="1">INDIRECT(ADDRESS(11+(MATCH(RIGHT(Table61011[[#This Row],[spawner_sku]],LEN(Table61011[[#This Row],[spawner_sku]])-FIND("/",Table61011[[#This Row],[spawner_sku]])),Table1[Entity Prefab],0)),10,1,1,"Entities"))</f>
        <v>25</v>
      </c>
      <c r="BC56" s="76">
        <f ca="1">ROUND((Table61011[[#This Row],[XP]]*Table61011[[#This Row],[entity_spawned (AVG)]])*(Table61011[[#This Row],[activating_chance]]/100),0)</f>
        <v>125</v>
      </c>
      <c r="BD56" s="73" t="s">
        <v>344</v>
      </c>
      <c r="BF56" t="s">
        <v>229</v>
      </c>
      <c r="BG56">
        <v>3</v>
      </c>
      <c r="BH56" s="76">
        <v>180</v>
      </c>
      <c r="BI56">
        <v>100</v>
      </c>
      <c r="BJ56">
        <f ca="1">INDIRECT(ADDRESS(11+(MATCH(RIGHT(Table11[[#This Row],[spawner_sku]],LEN(Table11[[#This Row],[spawner_sku]])-FIND("/",Table11[[#This Row],[spawner_sku]])),Table1[Entity Prefab],0)),10,1,1,"Entities"))</f>
        <v>25</v>
      </c>
      <c r="BK56">
        <f ca="1">ROUND((Table11[[#This Row],[XP]]*Table11[[#This Row],[entity_spawned (AVG)]])*(Table11[[#This Row],[activating_chance]]/100),0)</f>
        <v>75</v>
      </c>
      <c r="BL56" s="73" t="s">
        <v>344</v>
      </c>
      <c r="BN56" t="s">
        <v>240</v>
      </c>
      <c r="BO56">
        <v>1</v>
      </c>
      <c r="BP56" s="76">
        <v>2000</v>
      </c>
      <c r="BQ56" s="76">
        <v>100</v>
      </c>
      <c r="BR56">
        <f ca="1">INDIRECT(ADDRESS(11+(MATCH(RIGHT(Table12[[#This Row],[spawner_sku]],LEN(Table12[[#This Row],[spawner_sku]])-FIND("/",Table12[[#This Row],[spawner_sku]])),Table1[Entity Prefab],0)),10,1,1,"Entities"))</f>
        <v>175</v>
      </c>
      <c r="BS56">
        <f ca="1">ROUND((Table12[[#This Row],[XP]]*Table12[[#This Row],[entity_spawned (AVG)]])*(Table12[[#This Row],[activating_chance]]/100),0)</f>
        <v>175</v>
      </c>
      <c r="BT56" s="73" t="s">
        <v>345</v>
      </c>
      <c r="BV56" t="s">
        <v>397</v>
      </c>
      <c r="BW56">
        <v>3</v>
      </c>
      <c r="BX56" s="76">
        <v>200</v>
      </c>
      <c r="BY56" s="76">
        <v>100</v>
      </c>
      <c r="BZ56">
        <f ca="1">INDIRECT(ADDRESS(11+(MATCH(RIGHT(Table13[[#This Row],[spawner_sku]],LEN(Table13[[#This Row],[spawner_sku]])-FIND("/",Table13[[#This Row],[spawner_sku]])),Table1[Entity Prefab],0)),10,1,1,"Entities"))</f>
        <v>50</v>
      </c>
      <c r="CA56">
        <f ca="1">ROUND((Table13[[#This Row],[XP]]*Table13[[#This Row],[entity_spawned (AVG)]])*(Table13[[#This Row],[activating_chance]]/100),0)</f>
        <v>150</v>
      </c>
      <c r="CB56" s="73" t="s">
        <v>344</v>
      </c>
      <c r="CD56" t="s">
        <v>228</v>
      </c>
      <c r="CE56">
        <v>3</v>
      </c>
      <c r="CF56" s="76">
        <v>140</v>
      </c>
      <c r="CG56" s="76">
        <v>100</v>
      </c>
      <c r="CH56">
        <f ca="1">INDIRECT(ADDRESS(11+(MATCH(RIGHT(Table14[[#This Row],[spawner_sku]],LEN(Table14[[#This Row],[spawner_sku]])-FIND("/",Table14[[#This Row],[spawner_sku]])),Table1[Entity Prefab],0)),10,1,1,"Entities"))</f>
        <v>25</v>
      </c>
      <c r="CI56">
        <f ca="1">ROUND((Table14[[#This Row],[XP]]*Table14[[#This Row],[entity_spawned (AVG)]])*(Table14[[#This Row],[activating_chance]]/100),0)</f>
        <v>75</v>
      </c>
      <c r="CJ56" s="73" t="s">
        <v>344</v>
      </c>
      <c r="CL56" t="s">
        <v>228</v>
      </c>
      <c r="CM56">
        <v>3</v>
      </c>
      <c r="CN56" s="76">
        <v>140</v>
      </c>
      <c r="CO56" s="76">
        <v>30</v>
      </c>
      <c r="CP56" s="115">
        <f ca="1">INDIRECT(ADDRESS(11+(MATCH(RIGHT(Table18[[#This Row],[spawner_sku]],LEN(Table18[[#This Row],[spawner_sku]])-FIND("/",Table18[[#This Row],[spawner_sku]])),Table1[Entity Prefab],0)),10,1,1,"Entities"))</f>
        <v>25</v>
      </c>
      <c r="CQ56" s="115">
        <f ca="1">ROUND((Table18[[#This Row],[XP]]*Table18[[#This Row],[entity_spawned (AVG)]])*(Table18[[#This Row],[activating_chance]]/100),0)</f>
        <v>23</v>
      </c>
      <c r="CR56" t="s">
        <v>344</v>
      </c>
      <c r="CT56" t="s">
        <v>228</v>
      </c>
      <c r="CU56">
        <v>2</v>
      </c>
      <c r="CV56" s="76">
        <v>140</v>
      </c>
      <c r="CW56" s="76">
        <v>100</v>
      </c>
      <c r="CX5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6">
        <f ca="1">ROUND((Table1820[[#This Row],[XP]]*Table1820[[#This Row],[entity_spawned (AVG)]])*(Table1820[[#This Row],[activating_chance]]/100),0)</f>
        <v>50</v>
      </c>
      <c r="CZ56" t="s">
        <v>344</v>
      </c>
    </row>
    <row r="57" spans="2:104" x14ac:dyDescent="0.25">
      <c r="B57" s="74" t="s">
        <v>229</v>
      </c>
      <c r="C57">
        <v>2</v>
      </c>
      <c r="D57" s="76">
        <v>110</v>
      </c>
      <c r="E57" s="76">
        <v>100</v>
      </c>
      <c r="F57" s="76">
        <f ca="1">INDIRECT(ADDRESS(11+(MATCH(RIGHT(Table245[[#This Row],[spawner_sku]],LEN(Table245[[#This Row],[spawner_sku]])-FIND("/",Table245[[#This Row],[spawner_sku]])),Table1[Entity Prefab],0)),10,1,1,"Entities"))</f>
        <v>25</v>
      </c>
      <c r="G57" s="76">
        <f ca="1">ROUND((Table245[[#This Row],[XP]]*Table245[[#This Row],[entity_spawned (AVG)]])*(Table245[[#This Row],[activating_chance]]/100),0)</f>
        <v>50</v>
      </c>
      <c r="H57" s="73" t="s">
        <v>344</v>
      </c>
      <c r="J57" t="s">
        <v>229</v>
      </c>
      <c r="K57">
        <v>3</v>
      </c>
      <c r="L57" s="76">
        <v>200</v>
      </c>
      <c r="M57" s="76">
        <v>100</v>
      </c>
      <c r="N57">
        <f ca="1">INDIRECT(ADDRESS(11+(MATCH(RIGHT(Table3[[#This Row],[spawner_sku]],LEN(Table3[[#This Row],[spawner_sku]])-FIND("/",Table3[[#This Row],[spawner_sku]])),Table1[Entity Prefab],0)),10,1,1,"Entities"))</f>
        <v>25</v>
      </c>
      <c r="O57" s="76">
        <f ca="1">ROUND((Table3[[#This Row],[XP]]*Table3[[#This Row],[entity_spawned (AVG)]])*(Table3[[#This Row],[activating_chance]]/100),0)</f>
        <v>75</v>
      </c>
      <c r="P57" t="s">
        <v>344</v>
      </c>
      <c r="Q57" s="73"/>
      <c r="R57" t="s">
        <v>449</v>
      </c>
      <c r="S57">
        <v>1</v>
      </c>
      <c r="T57" s="76">
        <v>180</v>
      </c>
      <c r="U57" s="76">
        <v>100</v>
      </c>
      <c r="V57">
        <f ca="1">INDIRECT(ADDRESS(11+(MATCH(RIGHT(Table39[[#This Row],[spawner_sku]],LEN(Table39[[#This Row],[spawner_sku]])-FIND("/",Table39[[#This Row],[spawner_sku]])),Table1[Entity Prefab],0)),10,1,1,"Entities"))</f>
        <v>25</v>
      </c>
      <c r="W57" s="76">
        <f ca="1">ROUND((Table39[[#This Row],[XP]]*Table39[[#This Row],[entity_spawned (AVG)]])*(Table39[[#This Row],[activating_chance]]/100),0)</f>
        <v>25</v>
      </c>
      <c r="X57" t="s">
        <v>345</v>
      </c>
      <c r="Z57" t="s">
        <v>229</v>
      </c>
      <c r="AA57">
        <v>2</v>
      </c>
      <c r="AB57" s="76">
        <v>100</v>
      </c>
      <c r="AC57" s="76">
        <v>85</v>
      </c>
      <c r="AD57">
        <f ca="1">INDIRECT(ADDRESS(11+(MATCH(RIGHT(Table2[[#This Row],[spawner_sku]],LEN(Table2[[#This Row],[spawner_sku]])-FIND("/",Table2[[#This Row],[spawner_sku]])),Table1[Entity Prefab],0)),10,1,1,"Entities"))</f>
        <v>25</v>
      </c>
      <c r="AE57" s="76">
        <f ca="1">ROUND((Table2[[#This Row],[XP]]*Table2[[#This Row],[entity_spawned (AVG)]])*(Table2[[#This Row],[activating_chance]]/100),0)</f>
        <v>43</v>
      </c>
      <c r="AF57" s="73" t="s">
        <v>344</v>
      </c>
      <c r="AH57" t="s">
        <v>397</v>
      </c>
      <c r="AI57">
        <v>3</v>
      </c>
      <c r="AJ57" s="76">
        <v>200</v>
      </c>
      <c r="AK57" s="76">
        <v>100</v>
      </c>
      <c r="AL57">
        <f ca="1">INDIRECT(ADDRESS(11+(MATCH(RIGHT(Table6[[#This Row],[spawner_sku]],LEN(Table6[[#This Row],[spawner_sku]])-FIND("/",Table6[[#This Row],[spawner_sku]])),Table1[Entity Prefab],0)),10,1,1,"Entities"))</f>
        <v>50</v>
      </c>
      <c r="AM57" s="76">
        <f ca="1">ROUND((Table6[[#This Row],[XP]]*Table6[[#This Row],[entity_spawned (AVG)]])*(Table6[[#This Row],[activating_chance]]/100),0)</f>
        <v>150</v>
      </c>
      <c r="AN57" s="73" t="s">
        <v>344</v>
      </c>
      <c r="AP57" t="s">
        <v>397</v>
      </c>
      <c r="AQ57">
        <v>6</v>
      </c>
      <c r="AR57" s="76">
        <v>220</v>
      </c>
      <c r="AS57" s="76">
        <v>100</v>
      </c>
      <c r="AT57">
        <f ca="1">INDIRECT(ADDRESS(11+(MATCH(RIGHT(Table610[[#This Row],[spawner_sku]],LEN(Table610[[#This Row],[spawner_sku]])-FIND("/",Table610[[#This Row],[spawner_sku]])),Table1[Entity Prefab],0)),10,1,1,"Entities"))</f>
        <v>50</v>
      </c>
      <c r="AU57" s="76">
        <f ca="1">ROUND((Table610[[#This Row],[XP]]*Table610[[#This Row],[entity_spawned (AVG)]])*(Table610[[#This Row],[activating_chance]]/100),0)</f>
        <v>300</v>
      </c>
      <c r="AV57" s="73" t="s">
        <v>344</v>
      </c>
      <c r="AX57" t="s">
        <v>229</v>
      </c>
      <c r="AY57">
        <v>5</v>
      </c>
      <c r="AZ57" s="76">
        <v>220</v>
      </c>
      <c r="BA57" s="76">
        <v>100</v>
      </c>
      <c r="BB57">
        <f ca="1">INDIRECT(ADDRESS(11+(MATCH(RIGHT(Table61011[[#This Row],[spawner_sku]],LEN(Table61011[[#This Row],[spawner_sku]])-FIND("/",Table61011[[#This Row],[spawner_sku]])),Table1[Entity Prefab],0)),10,1,1,"Entities"))</f>
        <v>25</v>
      </c>
      <c r="BC57" s="76">
        <f ca="1">ROUND((Table61011[[#This Row],[XP]]*Table61011[[#This Row],[entity_spawned (AVG)]])*(Table61011[[#This Row],[activating_chance]]/100),0)</f>
        <v>125</v>
      </c>
      <c r="BD57" s="73" t="s">
        <v>344</v>
      </c>
      <c r="BF57" t="s">
        <v>229</v>
      </c>
      <c r="BG57">
        <v>2</v>
      </c>
      <c r="BH57" s="76">
        <v>180</v>
      </c>
      <c r="BI57">
        <v>100</v>
      </c>
      <c r="BJ57">
        <f ca="1">INDIRECT(ADDRESS(11+(MATCH(RIGHT(Table11[[#This Row],[spawner_sku]],LEN(Table11[[#This Row],[spawner_sku]])-FIND("/",Table11[[#This Row],[spawner_sku]])),Table1[Entity Prefab],0)),10,1,1,"Entities"))</f>
        <v>25</v>
      </c>
      <c r="BK57">
        <f ca="1">ROUND((Table11[[#This Row],[XP]]*Table11[[#This Row],[entity_spawned (AVG)]])*(Table11[[#This Row],[activating_chance]]/100),0)</f>
        <v>50</v>
      </c>
      <c r="BL57" s="73" t="s">
        <v>344</v>
      </c>
      <c r="BN57" t="s">
        <v>240</v>
      </c>
      <c r="BO57">
        <v>1</v>
      </c>
      <c r="BP57" s="76">
        <v>2000</v>
      </c>
      <c r="BQ57" s="76">
        <v>100</v>
      </c>
      <c r="BR57">
        <f ca="1">INDIRECT(ADDRESS(11+(MATCH(RIGHT(Table12[[#This Row],[spawner_sku]],LEN(Table12[[#This Row],[spawner_sku]])-FIND("/",Table12[[#This Row],[spawner_sku]])),Table1[Entity Prefab],0)),10,1,1,"Entities"))</f>
        <v>175</v>
      </c>
      <c r="BS57">
        <f ca="1">ROUND((Table12[[#This Row],[XP]]*Table12[[#This Row],[entity_spawned (AVG)]])*(Table12[[#This Row],[activating_chance]]/100),0)</f>
        <v>175</v>
      </c>
      <c r="BT57" s="73" t="s">
        <v>345</v>
      </c>
      <c r="BV57" t="s">
        <v>232</v>
      </c>
      <c r="BW57">
        <v>1</v>
      </c>
      <c r="BX57" s="76">
        <v>5000</v>
      </c>
      <c r="BY57" s="76">
        <v>75</v>
      </c>
      <c r="BZ57">
        <f ca="1">INDIRECT(ADDRESS(11+(MATCH(RIGHT(Table13[[#This Row],[spawner_sku]],LEN(Table13[[#This Row],[spawner_sku]])-FIND("/",Table13[[#This Row],[spawner_sku]])),Table1[Entity Prefab],0)),10,1,1,"Entities"))</f>
        <v>75</v>
      </c>
      <c r="CA57">
        <f ca="1">ROUND((Table13[[#This Row],[XP]]*Table13[[#This Row],[entity_spawned (AVG)]])*(Table13[[#This Row],[activating_chance]]/100),0)</f>
        <v>56</v>
      </c>
      <c r="CB57" s="73" t="s">
        <v>344</v>
      </c>
      <c r="CD57" t="s">
        <v>228</v>
      </c>
      <c r="CE57">
        <v>12</v>
      </c>
      <c r="CF57" s="76">
        <v>200</v>
      </c>
      <c r="CG57" s="76">
        <v>100</v>
      </c>
      <c r="CH57">
        <f ca="1">INDIRECT(ADDRESS(11+(MATCH(RIGHT(Table14[[#This Row],[spawner_sku]],LEN(Table14[[#This Row],[spawner_sku]])-FIND("/",Table14[[#This Row],[spawner_sku]])),Table1[Entity Prefab],0)),10,1,1,"Entities"))</f>
        <v>25</v>
      </c>
      <c r="CI57">
        <f ca="1">ROUND((Table14[[#This Row],[XP]]*Table14[[#This Row],[entity_spawned (AVG)]])*(Table14[[#This Row],[activating_chance]]/100),0)</f>
        <v>300</v>
      </c>
      <c r="CJ57" s="73" t="s">
        <v>344</v>
      </c>
      <c r="CL57" t="s">
        <v>228</v>
      </c>
      <c r="CM57">
        <v>3</v>
      </c>
      <c r="CN57" s="76">
        <v>140</v>
      </c>
      <c r="CO57" s="76">
        <v>100</v>
      </c>
      <c r="CP57" s="115">
        <f ca="1">INDIRECT(ADDRESS(11+(MATCH(RIGHT(Table18[[#This Row],[spawner_sku]],LEN(Table18[[#This Row],[spawner_sku]])-FIND("/",Table18[[#This Row],[spawner_sku]])),Table1[Entity Prefab],0)),10,1,1,"Entities"))</f>
        <v>25</v>
      </c>
      <c r="CQ57" s="115">
        <f ca="1">ROUND((Table18[[#This Row],[XP]]*Table18[[#This Row],[entity_spawned (AVG)]])*(Table18[[#This Row],[activating_chance]]/100),0)</f>
        <v>75</v>
      </c>
      <c r="CR57" t="s">
        <v>344</v>
      </c>
      <c r="CT57" t="s">
        <v>228</v>
      </c>
      <c r="CU57">
        <v>2</v>
      </c>
      <c r="CV57" s="76">
        <v>140</v>
      </c>
      <c r="CW57" s="76">
        <v>30</v>
      </c>
      <c r="CX5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7">
        <f ca="1">ROUND((Table1820[[#This Row],[XP]]*Table1820[[#This Row],[entity_spawned (AVG)]])*(Table1820[[#This Row],[activating_chance]]/100),0)</f>
        <v>15</v>
      </c>
      <c r="CZ57" t="s">
        <v>344</v>
      </c>
    </row>
    <row r="58" spans="2:104" x14ac:dyDescent="0.25">
      <c r="B58" s="74" t="s">
        <v>229</v>
      </c>
      <c r="C58">
        <v>1</v>
      </c>
      <c r="D58" s="76">
        <v>110</v>
      </c>
      <c r="E58" s="76">
        <v>100</v>
      </c>
      <c r="F58" s="76">
        <f ca="1">INDIRECT(ADDRESS(11+(MATCH(RIGHT(Table245[[#This Row],[spawner_sku]],LEN(Table245[[#This Row],[spawner_sku]])-FIND("/",Table245[[#This Row],[spawner_sku]])),Table1[Entity Prefab],0)),10,1,1,"Entities"))</f>
        <v>25</v>
      </c>
      <c r="G58" s="76">
        <f ca="1">ROUND((Table245[[#This Row],[XP]]*Table245[[#This Row],[entity_spawned (AVG)]])*(Table245[[#This Row],[activating_chance]]/100),0)</f>
        <v>25</v>
      </c>
      <c r="H58" s="73" t="s">
        <v>344</v>
      </c>
      <c r="J58" t="s">
        <v>229</v>
      </c>
      <c r="K58">
        <v>1</v>
      </c>
      <c r="L58" s="76">
        <v>80</v>
      </c>
      <c r="M58" s="76">
        <v>80</v>
      </c>
      <c r="N58">
        <f ca="1">INDIRECT(ADDRESS(11+(MATCH(RIGHT(Table3[[#This Row],[spawner_sku]],LEN(Table3[[#This Row],[spawner_sku]])-FIND("/",Table3[[#This Row],[spawner_sku]])),Table1[Entity Prefab],0)),10,1,1,"Entities"))</f>
        <v>25</v>
      </c>
      <c r="O58" s="76">
        <f ca="1">ROUND((Table3[[#This Row],[XP]]*Table3[[#This Row],[entity_spawned (AVG)]])*(Table3[[#This Row],[activating_chance]]/100),0)</f>
        <v>20</v>
      </c>
      <c r="P58" t="s">
        <v>344</v>
      </c>
      <c r="Q58" s="73"/>
      <c r="R58" t="s">
        <v>449</v>
      </c>
      <c r="S58">
        <v>1</v>
      </c>
      <c r="T58" s="76">
        <v>180</v>
      </c>
      <c r="U58" s="76">
        <v>100</v>
      </c>
      <c r="V58">
        <f ca="1">INDIRECT(ADDRESS(11+(MATCH(RIGHT(Table39[[#This Row],[spawner_sku]],LEN(Table39[[#This Row],[spawner_sku]])-FIND("/",Table39[[#This Row],[spawner_sku]])),Table1[Entity Prefab],0)),10,1,1,"Entities"))</f>
        <v>25</v>
      </c>
      <c r="W58" s="76">
        <f ca="1">ROUND((Table39[[#This Row],[XP]]*Table39[[#This Row],[entity_spawned (AVG)]])*(Table39[[#This Row],[activating_chance]]/100),0)</f>
        <v>25</v>
      </c>
      <c r="X58" t="s">
        <v>345</v>
      </c>
      <c r="Z58" t="s">
        <v>229</v>
      </c>
      <c r="AA58">
        <v>1</v>
      </c>
      <c r="AB58" s="76">
        <v>120</v>
      </c>
      <c r="AC58" s="76">
        <v>100</v>
      </c>
      <c r="AD58">
        <f ca="1">INDIRECT(ADDRESS(11+(MATCH(RIGHT(Table2[[#This Row],[spawner_sku]],LEN(Table2[[#This Row],[spawner_sku]])-FIND("/",Table2[[#This Row],[spawner_sku]])),Table1[Entity Prefab],0)),10,1,1,"Entities"))</f>
        <v>25</v>
      </c>
      <c r="AE58" s="76">
        <f ca="1">ROUND((Table2[[#This Row],[XP]]*Table2[[#This Row],[entity_spawned (AVG)]])*(Table2[[#This Row],[activating_chance]]/100),0)</f>
        <v>25</v>
      </c>
      <c r="AF58" s="73" t="s">
        <v>344</v>
      </c>
      <c r="AH58" t="s">
        <v>397</v>
      </c>
      <c r="AI58">
        <v>10</v>
      </c>
      <c r="AJ58" s="76">
        <v>200</v>
      </c>
      <c r="AK58" s="76">
        <v>100</v>
      </c>
      <c r="AL58">
        <f ca="1">INDIRECT(ADDRESS(11+(MATCH(RIGHT(Table6[[#This Row],[spawner_sku]],LEN(Table6[[#This Row],[spawner_sku]])-FIND("/",Table6[[#This Row],[spawner_sku]])),Table1[Entity Prefab],0)),10,1,1,"Entities"))</f>
        <v>50</v>
      </c>
      <c r="AM58" s="76">
        <f ca="1">ROUND((Table6[[#This Row],[XP]]*Table6[[#This Row],[entity_spawned (AVG)]])*(Table6[[#This Row],[activating_chance]]/100),0)</f>
        <v>500</v>
      </c>
      <c r="AN58" s="73" t="s">
        <v>344</v>
      </c>
      <c r="AP58" t="s">
        <v>397</v>
      </c>
      <c r="AQ58">
        <v>6</v>
      </c>
      <c r="AR58" s="76">
        <v>220</v>
      </c>
      <c r="AS58" s="76">
        <v>100</v>
      </c>
      <c r="AT58">
        <f ca="1">INDIRECT(ADDRESS(11+(MATCH(RIGHT(Table610[[#This Row],[spawner_sku]],LEN(Table610[[#This Row],[spawner_sku]])-FIND("/",Table610[[#This Row],[spawner_sku]])),Table1[Entity Prefab],0)),10,1,1,"Entities"))</f>
        <v>50</v>
      </c>
      <c r="AU58" s="76">
        <f ca="1">ROUND((Table610[[#This Row],[XP]]*Table610[[#This Row],[entity_spawned (AVG)]])*(Table610[[#This Row],[activating_chance]]/100),0)</f>
        <v>300</v>
      </c>
      <c r="AV58" s="73" t="s">
        <v>344</v>
      </c>
      <c r="AX58" t="s">
        <v>229</v>
      </c>
      <c r="AY58">
        <v>5</v>
      </c>
      <c r="AZ58" s="76">
        <v>200</v>
      </c>
      <c r="BA58" s="76">
        <v>100</v>
      </c>
      <c r="BB58">
        <f ca="1">INDIRECT(ADDRESS(11+(MATCH(RIGHT(Table61011[[#This Row],[spawner_sku]],LEN(Table61011[[#This Row],[spawner_sku]])-FIND("/",Table61011[[#This Row],[spawner_sku]])),Table1[Entity Prefab],0)),10,1,1,"Entities"))</f>
        <v>25</v>
      </c>
      <c r="BC58" s="76">
        <f ca="1">ROUND((Table61011[[#This Row],[XP]]*Table61011[[#This Row],[entity_spawned (AVG)]])*(Table61011[[#This Row],[activating_chance]]/100),0)</f>
        <v>125</v>
      </c>
      <c r="BD58" s="73" t="s">
        <v>344</v>
      </c>
      <c r="BF58" t="s">
        <v>229</v>
      </c>
      <c r="BG58">
        <v>7</v>
      </c>
      <c r="BH58" s="76">
        <v>180</v>
      </c>
      <c r="BI58">
        <v>30</v>
      </c>
      <c r="BJ58">
        <f ca="1">INDIRECT(ADDRESS(11+(MATCH(RIGHT(Table11[[#This Row],[spawner_sku]],LEN(Table11[[#This Row],[spawner_sku]])-FIND("/",Table11[[#This Row],[spawner_sku]])),Table1[Entity Prefab],0)),10,1,1,"Entities"))</f>
        <v>25</v>
      </c>
      <c r="BK58">
        <f ca="1">ROUND((Table11[[#This Row],[XP]]*Table11[[#This Row],[entity_spawned (AVG)]])*(Table11[[#This Row],[activating_chance]]/100),0)</f>
        <v>53</v>
      </c>
      <c r="BL58" s="73" t="s">
        <v>344</v>
      </c>
      <c r="BN58" t="s">
        <v>241</v>
      </c>
      <c r="BO58">
        <v>1</v>
      </c>
      <c r="BP58" s="76">
        <v>2000</v>
      </c>
      <c r="BQ58" s="76">
        <v>100</v>
      </c>
      <c r="BR58">
        <f ca="1">INDIRECT(ADDRESS(11+(MATCH(RIGHT(Table12[[#This Row],[spawner_sku]],LEN(Table12[[#This Row],[spawner_sku]])-FIND("/",Table12[[#This Row],[spawner_sku]])),Table1[Entity Prefab],0)),10,1,1,"Entities"))</f>
        <v>175</v>
      </c>
      <c r="BS58">
        <f ca="1">ROUND((Table12[[#This Row],[XP]]*Table12[[#This Row],[entity_spawned (AVG)]])*(Table12[[#This Row],[activating_chance]]/100),0)</f>
        <v>175</v>
      </c>
      <c r="BT58" s="73" t="s">
        <v>345</v>
      </c>
      <c r="BV58" t="s">
        <v>232</v>
      </c>
      <c r="BW58">
        <v>1</v>
      </c>
      <c r="BX58" s="76">
        <v>5000</v>
      </c>
      <c r="BY58" s="76">
        <v>75</v>
      </c>
      <c r="BZ58">
        <f ca="1">INDIRECT(ADDRESS(11+(MATCH(RIGHT(Table13[[#This Row],[spawner_sku]],LEN(Table13[[#This Row],[spawner_sku]])-FIND("/",Table13[[#This Row],[spawner_sku]])),Table1[Entity Prefab],0)),10,1,1,"Entities"))</f>
        <v>75</v>
      </c>
      <c r="CA58">
        <f ca="1">ROUND((Table13[[#This Row],[XP]]*Table13[[#This Row],[entity_spawned (AVG)]])*(Table13[[#This Row],[activating_chance]]/100),0)</f>
        <v>56</v>
      </c>
      <c r="CB58" s="73" t="s">
        <v>344</v>
      </c>
      <c r="CD58" t="s">
        <v>228</v>
      </c>
      <c r="CE58">
        <v>7</v>
      </c>
      <c r="CF58" s="76">
        <v>180</v>
      </c>
      <c r="CG58" s="76">
        <v>100</v>
      </c>
      <c r="CH58">
        <f ca="1">INDIRECT(ADDRESS(11+(MATCH(RIGHT(Table14[[#This Row],[spawner_sku]],LEN(Table14[[#This Row],[spawner_sku]])-FIND("/",Table14[[#This Row],[spawner_sku]])),Table1[Entity Prefab],0)),10,1,1,"Entities"))</f>
        <v>25</v>
      </c>
      <c r="CI58">
        <f ca="1">ROUND((Table14[[#This Row],[XP]]*Table14[[#This Row],[entity_spawned (AVG)]])*(Table14[[#This Row],[activating_chance]]/100),0)</f>
        <v>175</v>
      </c>
      <c r="CJ58" s="73" t="s">
        <v>344</v>
      </c>
      <c r="CL58" t="s">
        <v>228</v>
      </c>
      <c r="CM58">
        <v>3</v>
      </c>
      <c r="CN58" s="76">
        <v>140</v>
      </c>
      <c r="CO58" s="76">
        <v>100</v>
      </c>
      <c r="CP58" s="115">
        <f ca="1">INDIRECT(ADDRESS(11+(MATCH(RIGHT(Table18[[#This Row],[spawner_sku]],LEN(Table18[[#This Row],[spawner_sku]])-FIND("/",Table18[[#This Row],[spawner_sku]])),Table1[Entity Prefab],0)),10,1,1,"Entities"))</f>
        <v>25</v>
      </c>
      <c r="CQ58" s="115">
        <f ca="1">ROUND((Table18[[#This Row],[XP]]*Table18[[#This Row],[entity_spawned (AVG)]])*(Table18[[#This Row],[activating_chance]]/100),0)</f>
        <v>75</v>
      </c>
      <c r="CR58" t="s">
        <v>344</v>
      </c>
      <c r="CT58" t="s">
        <v>228</v>
      </c>
      <c r="CU58">
        <v>6</v>
      </c>
      <c r="CV58" s="76">
        <v>160</v>
      </c>
      <c r="CW58" s="76">
        <v>70</v>
      </c>
      <c r="CX5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8">
        <f ca="1">ROUND((Table1820[[#This Row],[XP]]*Table1820[[#This Row],[entity_spawned (AVG)]])*(Table1820[[#This Row],[activating_chance]]/100),0)</f>
        <v>105</v>
      </c>
      <c r="CZ58" t="s">
        <v>344</v>
      </c>
    </row>
    <row r="59" spans="2:104" x14ac:dyDescent="0.25">
      <c r="B59" s="74" t="s">
        <v>229</v>
      </c>
      <c r="C59">
        <v>1</v>
      </c>
      <c r="D59" s="76">
        <v>80</v>
      </c>
      <c r="E59" s="76">
        <v>80</v>
      </c>
      <c r="F59" s="76">
        <f ca="1">INDIRECT(ADDRESS(11+(MATCH(RIGHT(Table245[[#This Row],[spawner_sku]],LEN(Table245[[#This Row],[spawner_sku]])-FIND("/",Table245[[#This Row],[spawner_sku]])),Table1[Entity Prefab],0)),10,1,1,"Entities"))</f>
        <v>25</v>
      </c>
      <c r="G59" s="76">
        <f ca="1">ROUND((Table245[[#This Row],[XP]]*Table245[[#This Row],[entity_spawned (AVG)]])*(Table245[[#This Row],[activating_chance]]/100),0)</f>
        <v>20</v>
      </c>
      <c r="H59" s="73" t="s">
        <v>344</v>
      </c>
      <c r="J59" t="s">
        <v>229</v>
      </c>
      <c r="K59">
        <v>2</v>
      </c>
      <c r="L59" s="76">
        <v>80</v>
      </c>
      <c r="M59" s="76">
        <v>100</v>
      </c>
      <c r="N59">
        <f ca="1">INDIRECT(ADDRESS(11+(MATCH(RIGHT(Table3[[#This Row],[spawner_sku]],LEN(Table3[[#This Row],[spawner_sku]])-FIND("/",Table3[[#This Row],[spawner_sku]])),Table1[Entity Prefab],0)),10,1,1,"Entities"))</f>
        <v>25</v>
      </c>
      <c r="O59" s="76">
        <f ca="1">ROUND((Table3[[#This Row],[XP]]*Table3[[#This Row],[entity_spawned (AVG)]])*(Table3[[#This Row],[activating_chance]]/100),0)</f>
        <v>50</v>
      </c>
      <c r="P59" t="s">
        <v>344</v>
      </c>
      <c r="Q59" s="73"/>
      <c r="R59" t="s">
        <v>449</v>
      </c>
      <c r="S59">
        <v>1</v>
      </c>
      <c r="T59" s="76">
        <v>180</v>
      </c>
      <c r="U59" s="76">
        <v>100</v>
      </c>
      <c r="V59">
        <f ca="1">INDIRECT(ADDRESS(11+(MATCH(RIGHT(Table39[[#This Row],[spawner_sku]],LEN(Table39[[#This Row],[spawner_sku]])-FIND("/",Table39[[#This Row],[spawner_sku]])),Table1[Entity Prefab],0)),10,1,1,"Entities"))</f>
        <v>25</v>
      </c>
      <c r="W59" s="76">
        <f ca="1">ROUND((Table39[[#This Row],[XP]]*Table39[[#This Row],[entity_spawned (AVG)]])*(Table39[[#This Row],[activating_chance]]/100),0)</f>
        <v>25</v>
      </c>
      <c r="X59" t="s">
        <v>345</v>
      </c>
      <c r="Z59" t="s">
        <v>229</v>
      </c>
      <c r="AA59">
        <v>3</v>
      </c>
      <c r="AB59" s="76">
        <v>100</v>
      </c>
      <c r="AC59" s="76">
        <v>100</v>
      </c>
      <c r="AD59">
        <f ca="1">INDIRECT(ADDRESS(11+(MATCH(RIGHT(Table2[[#This Row],[spawner_sku]],LEN(Table2[[#This Row],[spawner_sku]])-FIND("/",Table2[[#This Row],[spawner_sku]])),Table1[Entity Prefab],0)),10,1,1,"Entities"))</f>
        <v>25</v>
      </c>
      <c r="AE59" s="76">
        <f ca="1">ROUND((Table2[[#This Row],[XP]]*Table2[[#This Row],[entity_spawned (AVG)]])*(Table2[[#This Row],[activating_chance]]/100),0)</f>
        <v>75</v>
      </c>
      <c r="AF59" s="73" t="s">
        <v>344</v>
      </c>
      <c r="AH59" t="s">
        <v>397</v>
      </c>
      <c r="AI59">
        <v>3</v>
      </c>
      <c r="AJ59" s="76">
        <v>200</v>
      </c>
      <c r="AK59" s="76">
        <v>100</v>
      </c>
      <c r="AL59">
        <f ca="1">INDIRECT(ADDRESS(11+(MATCH(RIGHT(Table6[[#This Row],[spawner_sku]],LEN(Table6[[#This Row],[spawner_sku]])-FIND("/",Table6[[#This Row],[spawner_sku]])),Table1[Entity Prefab],0)),10,1,1,"Entities"))</f>
        <v>50</v>
      </c>
      <c r="AM59" s="76">
        <f ca="1">ROUND((Table6[[#This Row],[XP]]*Table6[[#This Row],[entity_spawned (AVG)]])*(Table6[[#This Row],[activating_chance]]/100),0)</f>
        <v>150</v>
      </c>
      <c r="AN59" s="73" t="s">
        <v>344</v>
      </c>
      <c r="AP59" t="s">
        <v>397</v>
      </c>
      <c r="AQ59">
        <v>3</v>
      </c>
      <c r="AR59" s="76">
        <v>200</v>
      </c>
      <c r="AS59" s="76">
        <v>100</v>
      </c>
      <c r="AT59">
        <f ca="1">INDIRECT(ADDRESS(11+(MATCH(RIGHT(Table610[[#This Row],[spawner_sku]],LEN(Table610[[#This Row],[spawner_sku]])-FIND("/",Table610[[#This Row],[spawner_sku]])),Table1[Entity Prefab],0)),10,1,1,"Entities"))</f>
        <v>50</v>
      </c>
      <c r="AU59" s="76">
        <f ca="1">ROUND((Table610[[#This Row],[XP]]*Table610[[#This Row],[entity_spawned (AVG)]])*(Table610[[#This Row],[activating_chance]]/100),0)</f>
        <v>150</v>
      </c>
      <c r="AV59" s="73" t="s">
        <v>344</v>
      </c>
      <c r="AX59" t="s">
        <v>229</v>
      </c>
      <c r="AY59">
        <v>5</v>
      </c>
      <c r="AZ59" s="76">
        <v>200</v>
      </c>
      <c r="BA59" s="76">
        <v>100</v>
      </c>
      <c r="BB59">
        <f ca="1">INDIRECT(ADDRESS(11+(MATCH(RIGHT(Table61011[[#This Row],[spawner_sku]],LEN(Table61011[[#This Row],[spawner_sku]])-FIND("/",Table61011[[#This Row],[spawner_sku]])),Table1[Entity Prefab],0)),10,1,1,"Entities"))</f>
        <v>25</v>
      </c>
      <c r="BC59" s="76">
        <f ca="1">ROUND((Table61011[[#This Row],[XP]]*Table61011[[#This Row],[entity_spawned (AVG)]])*(Table61011[[#This Row],[activating_chance]]/100),0)</f>
        <v>125</v>
      </c>
      <c r="BD59" s="73" t="s">
        <v>344</v>
      </c>
      <c r="BF59" t="s">
        <v>229</v>
      </c>
      <c r="BG59">
        <v>2</v>
      </c>
      <c r="BH59" s="76">
        <v>180</v>
      </c>
      <c r="BI59">
        <v>100</v>
      </c>
      <c r="BJ59">
        <f ca="1">INDIRECT(ADDRESS(11+(MATCH(RIGHT(Table11[[#This Row],[spawner_sku]],LEN(Table11[[#This Row],[spawner_sku]])-FIND("/",Table11[[#This Row],[spawner_sku]])),Table1[Entity Prefab],0)),10,1,1,"Entities"))</f>
        <v>25</v>
      </c>
      <c r="BK59">
        <f ca="1">ROUND((Table11[[#This Row],[XP]]*Table11[[#This Row],[entity_spawned (AVG)]])*(Table11[[#This Row],[activating_chance]]/100),0)</f>
        <v>50</v>
      </c>
      <c r="BL59" s="73" t="s">
        <v>344</v>
      </c>
      <c r="BN59" t="s">
        <v>241</v>
      </c>
      <c r="BO59">
        <v>1</v>
      </c>
      <c r="BP59" s="76">
        <v>2000</v>
      </c>
      <c r="BQ59" s="76">
        <v>30</v>
      </c>
      <c r="BR59">
        <f ca="1">INDIRECT(ADDRESS(11+(MATCH(RIGHT(Table12[[#This Row],[spawner_sku]],LEN(Table12[[#This Row],[spawner_sku]])-FIND("/",Table12[[#This Row],[spawner_sku]])),Table1[Entity Prefab],0)),10,1,1,"Entities"))</f>
        <v>175</v>
      </c>
      <c r="BS59">
        <f ca="1">ROUND((Table12[[#This Row],[XP]]*Table12[[#This Row],[entity_spawned (AVG)]])*(Table12[[#This Row],[activating_chance]]/100),0)</f>
        <v>53</v>
      </c>
      <c r="BT59" s="73" t="s">
        <v>345</v>
      </c>
      <c r="BV59" t="s">
        <v>233</v>
      </c>
      <c r="BW59">
        <v>1</v>
      </c>
      <c r="BX59" s="76">
        <v>250</v>
      </c>
      <c r="BY59" s="76">
        <v>100</v>
      </c>
      <c r="BZ59">
        <f ca="1">INDIRECT(ADDRESS(11+(MATCH(RIGHT(Table13[[#This Row],[spawner_sku]],LEN(Table13[[#This Row],[spawner_sku]])-FIND("/",Table13[[#This Row],[spawner_sku]])),Table1[Entity Prefab],0)),10,1,1,"Entities"))</f>
        <v>95</v>
      </c>
      <c r="CA59">
        <f ca="1">ROUND((Table13[[#This Row],[XP]]*Table13[[#This Row],[entity_spawned (AVG)]])*(Table13[[#This Row],[activating_chance]]/100),0)</f>
        <v>95</v>
      </c>
      <c r="CB59" s="73" t="s">
        <v>345</v>
      </c>
      <c r="CD59" t="s">
        <v>228</v>
      </c>
      <c r="CE59">
        <v>9</v>
      </c>
      <c r="CF59" s="76">
        <v>200</v>
      </c>
      <c r="CG59" s="76">
        <v>100</v>
      </c>
      <c r="CH59">
        <f ca="1">INDIRECT(ADDRESS(11+(MATCH(RIGHT(Table14[[#This Row],[spawner_sku]],LEN(Table14[[#This Row],[spawner_sku]])-FIND("/",Table14[[#This Row],[spawner_sku]])),Table1[Entity Prefab],0)),10,1,1,"Entities"))</f>
        <v>25</v>
      </c>
      <c r="CI59">
        <f ca="1">ROUND((Table14[[#This Row],[XP]]*Table14[[#This Row],[entity_spawned (AVG)]])*(Table14[[#This Row],[activating_chance]]/100),0)</f>
        <v>225</v>
      </c>
      <c r="CJ59" s="73" t="s">
        <v>344</v>
      </c>
      <c r="CL59" t="s">
        <v>228</v>
      </c>
      <c r="CM59">
        <v>7</v>
      </c>
      <c r="CN59" s="76">
        <v>160</v>
      </c>
      <c r="CO59" s="76">
        <v>100</v>
      </c>
      <c r="CP59" s="115">
        <f ca="1">INDIRECT(ADDRESS(11+(MATCH(RIGHT(Table18[[#This Row],[spawner_sku]],LEN(Table18[[#This Row],[spawner_sku]])-FIND("/",Table18[[#This Row],[spawner_sku]])),Table1[Entity Prefab],0)),10,1,1,"Entities"))</f>
        <v>25</v>
      </c>
      <c r="CQ59" s="115">
        <f ca="1">ROUND((Table18[[#This Row],[XP]]*Table18[[#This Row],[entity_spawned (AVG)]])*(Table18[[#This Row],[activating_chance]]/100),0)</f>
        <v>175</v>
      </c>
      <c r="CR59" t="s">
        <v>344</v>
      </c>
      <c r="CT59" t="s">
        <v>228</v>
      </c>
      <c r="CU59">
        <v>3</v>
      </c>
      <c r="CV59" s="76">
        <v>140</v>
      </c>
      <c r="CW59" s="76">
        <v>100</v>
      </c>
      <c r="CX5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9">
        <f ca="1">ROUND((Table1820[[#This Row],[XP]]*Table1820[[#This Row],[entity_spawned (AVG)]])*(Table1820[[#This Row],[activating_chance]]/100),0)</f>
        <v>75</v>
      </c>
      <c r="CZ59" t="s">
        <v>344</v>
      </c>
    </row>
    <row r="60" spans="2:104" x14ac:dyDescent="0.25">
      <c r="B60" s="74" t="s">
        <v>229</v>
      </c>
      <c r="C60">
        <v>3</v>
      </c>
      <c r="D60" s="76">
        <v>160</v>
      </c>
      <c r="E60" s="76">
        <v>100</v>
      </c>
      <c r="F60" s="76">
        <f ca="1">INDIRECT(ADDRESS(11+(MATCH(RIGHT(Table245[[#This Row],[spawner_sku]],LEN(Table245[[#This Row],[spawner_sku]])-FIND("/",Table245[[#This Row],[spawner_sku]])),Table1[Entity Prefab],0)),10,1,1,"Entities"))</f>
        <v>25</v>
      </c>
      <c r="G60" s="76">
        <f ca="1">ROUND((Table245[[#This Row],[XP]]*Table245[[#This Row],[entity_spawned (AVG)]])*(Table245[[#This Row],[activating_chance]]/100),0)</f>
        <v>75</v>
      </c>
      <c r="H60" s="73" t="s">
        <v>344</v>
      </c>
      <c r="J60" t="s">
        <v>229</v>
      </c>
      <c r="K60">
        <v>1</v>
      </c>
      <c r="L60" s="76">
        <v>200</v>
      </c>
      <c r="M60" s="76">
        <v>60</v>
      </c>
      <c r="N60">
        <f ca="1">INDIRECT(ADDRESS(11+(MATCH(RIGHT(Table3[[#This Row],[spawner_sku]],LEN(Table3[[#This Row],[spawner_sku]])-FIND("/",Table3[[#This Row],[spawner_sku]])),Table1[Entity Prefab],0)),10,1,1,"Entities"))</f>
        <v>25</v>
      </c>
      <c r="O60" s="76">
        <f ca="1">ROUND((Table3[[#This Row],[XP]]*Table3[[#This Row],[entity_spawned (AVG)]])*(Table3[[#This Row],[activating_chance]]/100),0)</f>
        <v>15</v>
      </c>
      <c r="P60" t="s">
        <v>344</v>
      </c>
      <c r="Q60" s="73"/>
      <c r="R60" t="s">
        <v>449</v>
      </c>
      <c r="S60">
        <v>1</v>
      </c>
      <c r="T60" s="76">
        <v>180</v>
      </c>
      <c r="U60" s="76">
        <v>100</v>
      </c>
      <c r="V60">
        <f ca="1">INDIRECT(ADDRESS(11+(MATCH(RIGHT(Table39[[#This Row],[spawner_sku]],LEN(Table39[[#This Row],[spawner_sku]])-FIND("/",Table39[[#This Row],[spawner_sku]])),Table1[Entity Prefab],0)),10,1,1,"Entities"))</f>
        <v>25</v>
      </c>
      <c r="W60" s="76">
        <f ca="1">ROUND((Table39[[#This Row],[XP]]*Table39[[#This Row],[entity_spawned (AVG)]])*(Table39[[#This Row],[activating_chance]]/100),0)</f>
        <v>25</v>
      </c>
      <c r="X60" t="s">
        <v>345</v>
      </c>
      <c r="Z60" t="s">
        <v>229</v>
      </c>
      <c r="AA60">
        <v>2</v>
      </c>
      <c r="AB60" s="76">
        <v>120</v>
      </c>
      <c r="AC60" s="76">
        <v>100</v>
      </c>
      <c r="AD60">
        <f ca="1">INDIRECT(ADDRESS(11+(MATCH(RIGHT(Table2[[#This Row],[spawner_sku]],LEN(Table2[[#This Row],[spawner_sku]])-FIND("/",Table2[[#This Row],[spawner_sku]])),Table1[Entity Prefab],0)),10,1,1,"Entities"))</f>
        <v>25</v>
      </c>
      <c r="AE60" s="76">
        <f ca="1">ROUND((Table2[[#This Row],[XP]]*Table2[[#This Row],[entity_spawned (AVG)]])*(Table2[[#This Row],[activating_chance]]/100),0)</f>
        <v>50</v>
      </c>
      <c r="AF60" s="73" t="s">
        <v>344</v>
      </c>
      <c r="AH60" t="s">
        <v>397</v>
      </c>
      <c r="AI60">
        <v>6</v>
      </c>
      <c r="AJ60" s="76">
        <v>200</v>
      </c>
      <c r="AK60" s="76">
        <v>100</v>
      </c>
      <c r="AL60">
        <f ca="1">INDIRECT(ADDRESS(11+(MATCH(RIGHT(Table6[[#This Row],[spawner_sku]],LEN(Table6[[#This Row],[spawner_sku]])-FIND("/",Table6[[#This Row],[spawner_sku]])),Table1[Entity Prefab],0)),10,1,1,"Entities"))</f>
        <v>50</v>
      </c>
      <c r="AM60" s="76">
        <f ca="1">ROUND((Table6[[#This Row],[XP]]*Table6[[#This Row],[entity_spawned (AVG)]])*(Table6[[#This Row],[activating_chance]]/100),0)</f>
        <v>300</v>
      </c>
      <c r="AN60" s="73" t="s">
        <v>344</v>
      </c>
      <c r="AP60" t="s">
        <v>397</v>
      </c>
      <c r="AQ60">
        <v>6</v>
      </c>
      <c r="AR60" s="76">
        <v>220</v>
      </c>
      <c r="AS60" s="76">
        <v>100</v>
      </c>
      <c r="AT60">
        <f ca="1">INDIRECT(ADDRESS(11+(MATCH(RIGHT(Table610[[#This Row],[spawner_sku]],LEN(Table610[[#This Row],[spawner_sku]])-FIND("/",Table610[[#This Row],[spawner_sku]])),Table1[Entity Prefab],0)),10,1,1,"Entities"))</f>
        <v>50</v>
      </c>
      <c r="AU60" s="76">
        <f ca="1">ROUND((Table610[[#This Row],[XP]]*Table610[[#This Row],[entity_spawned (AVG)]])*(Table610[[#This Row],[activating_chance]]/100),0)</f>
        <v>300</v>
      </c>
      <c r="AV60" s="73" t="s">
        <v>344</v>
      </c>
      <c r="AX60" t="s">
        <v>229</v>
      </c>
      <c r="AY60">
        <v>6</v>
      </c>
      <c r="AZ60" s="76">
        <v>210</v>
      </c>
      <c r="BA60" s="76">
        <v>100</v>
      </c>
      <c r="BB60">
        <f ca="1">INDIRECT(ADDRESS(11+(MATCH(RIGHT(Table61011[[#This Row],[spawner_sku]],LEN(Table61011[[#This Row],[spawner_sku]])-FIND("/",Table61011[[#This Row],[spawner_sku]])),Table1[Entity Prefab],0)),10,1,1,"Entities"))</f>
        <v>25</v>
      </c>
      <c r="BC60" s="76">
        <f ca="1">ROUND((Table61011[[#This Row],[XP]]*Table61011[[#This Row],[entity_spawned (AVG)]])*(Table61011[[#This Row],[activating_chance]]/100),0)</f>
        <v>150</v>
      </c>
      <c r="BD60" s="73" t="s">
        <v>344</v>
      </c>
      <c r="BF60" t="s">
        <v>229</v>
      </c>
      <c r="BG60">
        <v>2</v>
      </c>
      <c r="BH60" s="76">
        <v>180</v>
      </c>
      <c r="BI60">
        <v>100</v>
      </c>
      <c r="BJ60">
        <f ca="1">INDIRECT(ADDRESS(11+(MATCH(RIGHT(Table11[[#This Row],[spawner_sku]],LEN(Table11[[#This Row],[spawner_sku]])-FIND("/",Table11[[#This Row],[spawner_sku]])),Table1[Entity Prefab],0)),10,1,1,"Entities"))</f>
        <v>25</v>
      </c>
      <c r="BK60">
        <f ca="1">ROUND((Table11[[#This Row],[XP]]*Table11[[#This Row],[entity_spawned (AVG)]])*(Table11[[#This Row],[activating_chance]]/100),0)</f>
        <v>50</v>
      </c>
      <c r="BL60" s="73" t="s">
        <v>344</v>
      </c>
      <c r="BN60" t="s">
        <v>243</v>
      </c>
      <c r="BO60">
        <v>1</v>
      </c>
      <c r="BP60" s="76">
        <v>1500</v>
      </c>
      <c r="BQ60" s="76">
        <v>80</v>
      </c>
      <c r="BR60">
        <f ca="1">INDIRECT(ADDRESS(11+(MATCH(RIGHT(Table12[[#This Row],[spawner_sku]],LEN(Table12[[#This Row],[spawner_sku]])-FIND("/",Table12[[#This Row],[spawner_sku]])),Table1[Entity Prefab],0)),10,1,1,"Entities"))</f>
        <v>130</v>
      </c>
      <c r="BS60">
        <f ca="1">ROUND((Table12[[#This Row],[XP]]*Table12[[#This Row],[entity_spawned (AVG)]])*(Table12[[#This Row],[activating_chance]]/100),0)</f>
        <v>104</v>
      </c>
      <c r="BT60" s="73" t="s">
        <v>345</v>
      </c>
      <c r="BV60" t="s">
        <v>233</v>
      </c>
      <c r="BW60">
        <v>1</v>
      </c>
      <c r="BX60" s="76">
        <v>250</v>
      </c>
      <c r="BY60" s="76">
        <v>100</v>
      </c>
      <c r="BZ60">
        <f ca="1">INDIRECT(ADDRESS(11+(MATCH(RIGHT(Table13[[#This Row],[spawner_sku]],LEN(Table13[[#This Row],[spawner_sku]])-FIND("/",Table13[[#This Row],[spawner_sku]])),Table1[Entity Prefab],0)),10,1,1,"Entities"))</f>
        <v>95</v>
      </c>
      <c r="CA60">
        <f ca="1">ROUND((Table13[[#This Row],[XP]]*Table13[[#This Row],[entity_spawned (AVG)]])*(Table13[[#This Row],[activating_chance]]/100),0)</f>
        <v>95</v>
      </c>
      <c r="CB60" s="73" t="s">
        <v>345</v>
      </c>
      <c r="CD60" t="s">
        <v>228</v>
      </c>
      <c r="CE60">
        <v>3</v>
      </c>
      <c r="CF60" s="76">
        <v>100</v>
      </c>
      <c r="CG60" s="76">
        <v>100</v>
      </c>
      <c r="CH60">
        <f ca="1">INDIRECT(ADDRESS(11+(MATCH(RIGHT(Table14[[#This Row],[spawner_sku]],LEN(Table14[[#This Row],[spawner_sku]])-FIND("/",Table14[[#This Row],[spawner_sku]])),Table1[Entity Prefab],0)),10,1,1,"Entities"))</f>
        <v>25</v>
      </c>
      <c r="CI60">
        <f ca="1">ROUND((Table14[[#This Row],[XP]]*Table14[[#This Row],[entity_spawned (AVG)]])*(Table14[[#This Row],[activating_chance]]/100),0)</f>
        <v>75</v>
      </c>
      <c r="CJ60" s="73" t="s">
        <v>344</v>
      </c>
      <c r="CL60" t="s">
        <v>228</v>
      </c>
      <c r="CM60">
        <v>3</v>
      </c>
      <c r="CN60" s="76">
        <v>140</v>
      </c>
      <c r="CO60" s="76">
        <v>100</v>
      </c>
      <c r="CP60" s="115">
        <f ca="1">INDIRECT(ADDRESS(11+(MATCH(RIGHT(Table18[[#This Row],[spawner_sku]],LEN(Table18[[#This Row],[spawner_sku]])-FIND("/",Table18[[#This Row],[spawner_sku]])),Table1[Entity Prefab],0)),10,1,1,"Entities"))</f>
        <v>25</v>
      </c>
      <c r="CQ60" s="115">
        <f ca="1">ROUND((Table18[[#This Row],[XP]]*Table18[[#This Row],[entity_spawned (AVG)]])*(Table18[[#This Row],[activating_chance]]/100),0)</f>
        <v>75</v>
      </c>
      <c r="CR60" t="s">
        <v>344</v>
      </c>
      <c r="CT60" t="s">
        <v>228</v>
      </c>
      <c r="CU60">
        <v>2</v>
      </c>
      <c r="CV60" s="76">
        <v>140</v>
      </c>
      <c r="CW60" s="76">
        <v>100</v>
      </c>
      <c r="CX6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0">
        <f ca="1">ROUND((Table1820[[#This Row],[XP]]*Table1820[[#This Row],[entity_spawned (AVG)]])*(Table1820[[#This Row],[activating_chance]]/100),0)</f>
        <v>50</v>
      </c>
      <c r="CZ60" t="s">
        <v>344</v>
      </c>
    </row>
    <row r="61" spans="2:104" x14ac:dyDescent="0.25">
      <c r="B61" s="74" t="s">
        <v>229</v>
      </c>
      <c r="C61">
        <v>2</v>
      </c>
      <c r="D61" s="76">
        <v>130</v>
      </c>
      <c r="E61" s="76">
        <v>40</v>
      </c>
      <c r="F61" s="76">
        <f ca="1">INDIRECT(ADDRESS(11+(MATCH(RIGHT(Table245[[#This Row],[spawner_sku]],LEN(Table245[[#This Row],[spawner_sku]])-FIND("/",Table245[[#This Row],[spawner_sku]])),Table1[Entity Prefab],0)),10,1,1,"Entities"))</f>
        <v>25</v>
      </c>
      <c r="G61" s="76">
        <f ca="1">ROUND((Table245[[#This Row],[XP]]*Table245[[#This Row],[entity_spawned (AVG)]])*(Table245[[#This Row],[activating_chance]]/100),0)</f>
        <v>20</v>
      </c>
      <c r="H61" s="73" t="s">
        <v>344</v>
      </c>
      <c r="J61" t="s">
        <v>230</v>
      </c>
      <c r="K61">
        <v>6</v>
      </c>
      <c r="L61" s="76">
        <v>140</v>
      </c>
      <c r="M61" s="76">
        <v>100</v>
      </c>
      <c r="N61">
        <f ca="1">INDIRECT(ADDRESS(11+(MATCH(RIGHT(Table3[[#This Row],[spawner_sku]],LEN(Table3[[#This Row],[spawner_sku]])-FIND("/",Table3[[#This Row],[spawner_sku]])),Table1[Entity Prefab],0)),10,1,1,"Entities"))</f>
        <v>25</v>
      </c>
      <c r="O61" s="76">
        <f ca="1">ROUND((Table3[[#This Row],[XP]]*Table3[[#This Row],[entity_spawned (AVG)]])*(Table3[[#This Row],[activating_chance]]/100),0)</f>
        <v>150</v>
      </c>
      <c r="P61" t="s">
        <v>344</v>
      </c>
      <c r="Q61" s="73"/>
      <c r="R61" t="s">
        <v>449</v>
      </c>
      <c r="S61">
        <v>1</v>
      </c>
      <c r="T61" s="76">
        <v>180</v>
      </c>
      <c r="U61" s="76">
        <v>100</v>
      </c>
      <c r="V61">
        <f ca="1">INDIRECT(ADDRESS(11+(MATCH(RIGHT(Table39[[#This Row],[spawner_sku]],LEN(Table39[[#This Row],[spawner_sku]])-FIND("/",Table39[[#This Row],[spawner_sku]])),Table1[Entity Prefab],0)),10,1,1,"Entities"))</f>
        <v>25</v>
      </c>
      <c r="W61" s="76">
        <f ca="1">ROUND((Table39[[#This Row],[XP]]*Table39[[#This Row],[entity_spawned (AVG)]])*(Table39[[#This Row],[activating_chance]]/100),0)</f>
        <v>25</v>
      </c>
      <c r="X61" t="s">
        <v>345</v>
      </c>
      <c r="Z61" t="s">
        <v>229</v>
      </c>
      <c r="AA61">
        <v>3</v>
      </c>
      <c r="AB61" s="76">
        <v>100</v>
      </c>
      <c r="AC61" s="76">
        <v>100</v>
      </c>
      <c r="AD61">
        <f ca="1">INDIRECT(ADDRESS(11+(MATCH(RIGHT(Table2[[#This Row],[spawner_sku]],LEN(Table2[[#This Row],[spawner_sku]])-FIND("/",Table2[[#This Row],[spawner_sku]])),Table1[Entity Prefab],0)),10,1,1,"Entities"))</f>
        <v>25</v>
      </c>
      <c r="AE61" s="76">
        <f ca="1">ROUND((Table2[[#This Row],[XP]]*Table2[[#This Row],[entity_spawned (AVG)]])*(Table2[[#This Row],[activating_chance]]/100),0)</f>
        <v>75</v>
      </c>
      <c r="AF61" s="73" t="s">
        <v>344</v>
      </c>
      <c r="AH61" t="s">
        <v>397</v>
      </c>
      <c r="AI61">
        <v>7</v>
      </c>
      <c r="AJ61" s="76">
        <v>200</v>
      </c>
      <c r="AK61" s="76">
        <v>100</v>
      </c>
      <c r="AL61">
        <f ca="1">INDIRECT(ADDRESS(11+(MATCH(RIGHT(Table6[[#This Row],[spawner_sku]],LEN(Table6[[#This Row],[spawner_sku]])-FIND("/",Table6[[#This Row],[spawner_sku]])),Table1[Entity Prefab],0)),10,1,1,"Entities"))</f>
        <v>50</v>
      </c>
      <c r="AM61" s="76">
        <f ca="1">ROUND((Table6[[#This Row],[XP]]*Table6[[#This Row],[entity_spawned (AVG)]])*(Table6[[#This Row],[activating_chance]]/100),0)</f>
        <v>350</v>
      </c>
      <c r="AN61" s="73" t="s">
        <v>344</v>
      </c>
      <c r="AP61" t="s">
        <v>397</v>
      </c>
      <c r="AQ61">
        <v>3</v>
      </c>
      <c r="AR61" s="76">
        <v>220</v>
      </c>
      <c r="AS61" s="76">
        <v>100</v>
      </c>
      <c r="AT61">
        <f ca="1">INDIRECT(ADDRESS(11+(MATCH(RIGHT(Table610[[#This Row],[spawner_sku]],LEN(Table610[[#This Row],[spawner_sku]])-FIND("/",Table610[[#This Row],[spawner_sku]])),Table1[Entity Prefab],0)),10,1,1,"Entities"))</f>
        <v>50</v>
      </c>
      <c r="AU61" s="76">
        <f ca="1">ROUND((Table610[[#This Row],[XP]]*Table610[[#This Row],[entity_spawned (AVG)]])*(Table610[[#This Row],[activating_chance]]/100),0)</f>
        <v>150</v>
      </c>
      <c r="AV61" s="73" t="s">
        <v>344</v>
      </c>
      <c r="AX61" t="s">
        <v>229</v>
      </c>
      <c r="AY61">
        <v>1</v>
      </c>
      <c r="AZ61" s="76">
        <v>70</v>
      </c>
      <c r="BA61" s="76">
        <v>100</v>
      </c>
      <c r="BB61">
        <f ca="1">INDIRECT(ADDRESS(11+(MATCH(RIGHT(Table61011[[#This Row],[spawner_sku]],LEN(Table61011[[#This Row],[spawner_sku]])-FIND("/",Table61011[[#This Row],[spawner_sku]])),Table1[Entity Prefab],0)),10,1,1,"Entities"))</f>
        <v>25</v>
      </c>
      <c r="BC61" s="76">
        <f ca="1">ROUND((Table61011[[#This Row],[XP]]*Table61011[[#This Row],[entity_spawned (AVG)]])*(Table61011[[#This Row],[activating_chance]]/100),0)</f>
        <v>25</v>
      </c>
      <c r="BD61" s="73" t="s">
        <v>344</v>
      </c>
      <c r="BF61" t="s">
        <v>229</v>
      </c>
      <c r="BG61">
        <v>3</v>
      </c>
      <c r="BH61" s="76">
        <v>180</v>
      </c>
      <c r="BI61">
        <v>100</v>
      </c>
      <c r="BJ61">
        <f ca="1">INDIRECT(ADDRESS(11+(MATCH(RIGHT(Table11[[#This Row],[spawner_sku]],LEN(Table11[[#This Row],[spawner_sku]])-FIND("/",Table11[[#This Row],[spawner_sku]])),Table1[Entity Prefab],0)),10,1,1,"Entities"))</f>
        <v>25</v>
      </c>
      <c r="BK61">
        <f ca="1">ROUND((Table11[[#This Row],[XP]]*Table11[[#This Row],[entity_spawned (AVG)]])*(Table11[[#This Row],[activating_chance]]/100),0)</f>
        <v>75</v>
      </c>
      <c r="BL61" s="73" t="s">
        <v>344</v>
      </c>
      <c r="BN61" t="s">
        <v>243</v>
      </c>
      <c r="BO61">
        <v>1</v>
      </c>
      <c r="BP61" s="76">
        <v>1500</v>
      </c>
      <c r="BQ61" s="76">
        <v>100</v>
      </c>
      <c r="BR61">
        <f ca="1">INDIRECT(ADDRESS(11+(MATCH(RIGHT(Table12[[#This Row],[spawner_sku]],LEN(Table12[[#This Row],[spawner_sku]])-FIND("/",Table12[[#This Row],[spawner_sku]])),Table1[Entity Prefab],0)),10,1,1,"Entities"))</f>
        <v>130</v>
      </c>
      <c r="BS61">
        <f ca="1">ROUND((Table12[[#This Row],[XP]]*Table12[[#This Row],[entity_spawned (AVG)]])*(Table12[[#This Row],[activating_chance]]/100),0)</f>
        <v>130</v>
      </c>
      <c r="BT61" s="73" t="s">
        <v>345</v>
      </c>
      <c r="BV61" t="s">
        <v>233</v>
      </c>
      <c r="BW61">
        <v>1</v>
      </c>
      <c r="BX61" s="76">
        <v>250</v>
      </c>
      <c r="BY61" s="76">
        <v>100</v>
      </c>
      <c r="BZ61">
        <f ca="1">INDIRECT(ADDRESS(11+(MATCH(RIGHT(Table13[[#This Row],[spawner_sku]],LEN(Table13[[#This Row],[spawner_sku]])-FIND("/",Table13[[#This Row],[spawner_sku]])),Table1[Entity Prefab],0)),10,1,1,"Entities"))</f>
        <v>95</v>
      </c>
      <c r="CA61">
        <f ca="1">ROUND((Table13[[#This Row],[XP]]*Table13[[#This Row],[entity_spawned (AVG)]])*(Table13[[#This Row],[activating_chance]]/100),0)</f>
        <v>95</v>
      </c>
      <c r="CB61" s="73" t="s">
        <v>345</v>
      </c>
      <c r="CD61" t="s">
        <v>228</v>
      </c>
      <c r="CE61">
        <v>3</v>
      </c>
      <c r="CF61" s="76">
        <v>160</v>
      </c>
      <c r="CG61" s="76">
        <v>70</v>
      </c>
      <c r="CH61">
        <f ca="1">INDIRECT(ADDRESS(11+(MATCH(RIGHT(Table14[[#This Row],[spawner_sku]],LEN(Table14[[#This Row],[spawner_sku]])-FIND("/",Table14[[#This Row],[spawner_sku]])),Table1[Entity Prefab],0)),10,1,1,"Entities"))</f>
        <v>25</v>
      </c>
      <c r="CI61">
        <f ca="1">ROUND((Table14[[#This Row],[XP]]*Table14[[#This Row],[entity_spawned (AVG)]])*(Table14[[#This Row],[activating_chance]]/100),0)</f>
        <v>53</v>
      </c>
      <c r="CJ61" s="73" t="s">
        <v>344</v>
      </c>
      <c r="CL61" t="s">
        <v>228</v>
      </c>
      <c r="CM61">
        <v>17</v>
      </c>
      <c r="CN61" s="76">
        <v>180</v>
      </c>
      <c r="CO61" s="76">
        <v>100</v>
      </c>
      <c r="CP61" s="115">
        <f ca="1">INDIRECT(ADDRESS(11+(MATCH(RIGHT(Table18[[#This Row],[spawner_sku]],LEN(Table18[[#This Row],[spawner_sku]])-FIND("/",Table18[[#This Row],[spawner_sku]])),Table1[Entity Prefab],0)),10,1,1,"Entities"))</f>
        <v>25</v>
      </c>
      <c r="CQ61" s="115">
        <f ca="1">ROUND((Table18[[#This Row],[XP]]*Table18[[#This Row],[entity_spawned (AVG)]])*(Table18[[#This Row],[activating_chance]]/100),0)</f>
        <v>425</v>
      </c>
      <c r="CR61" t="s">
        <v>344</v>
      </c>
      <c r="CT61" t="s">
        <v>228</v>
      </c>
      <c r="CU61">
        <v>3</v>
      </c>
      <c r="CV61" s="76">
        <v>140</v>
      </c>
      <c r="CW61" s="76">
        <v>100</v>
      </c>
      <c r="CX6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1">
        <f ca="1">ROUND((Table1820[[#This Row],[XP]]*Table1820[[#This Row],[entity_spawned (AVG)]])*(Table1820[[#This Row],[activating_chance]]/100),0)</f>
        <v>75</v>
      </c>
      <c r="CZ61" t="s">
        <v>344</v>
      </c>
    </row>
    <row r="62" spans="2:104" x14ac:dyDescent="0.25">
      <c r="B62" s="74" t="s">
        <v>229</v>
      </c>
      <c r="C62">
        <v>2</v>
      </c>
      <c r="D62" s="76">
        <v>140</v>
      </c>
      <c r="E62" s="76">
        <v>80</v>
      </c>
      <c r="F62" s="76">
        <f ca="1">INDIRECT(ADDRESS(11+(MATCH(RIGHT(Table245[[#This Row],[spawner_sku]],LEN(Table245[[#This Row],[spawner_sku]])-FIND("/",Table245[[#This Row],[spawner_sku]])),Table1[Entity Prefab],0)),10,1,1,"Entities"))</f>
        <v>25</v>
      </c>
      <c r="G62" s="76">
        <f ca="1">ROUND((Table245[[#This Row],[XP]]*Table245[[#This Row],[entity_spawned (AVG)]])*(Table245[[#This Row],[activating_chance]]/100),0)</f>
        <v>40</v>
      </c>
      <c r="H62" s="73" t="s">
        <v>344</v>
      </c>
      <c r="J62" t="s">
        <v>230</v>
      </c>
      <c r="K62">
        <v>6</v>
      </c>
      <c r="L62" s="76">
        <v>140</v>
      </c>
      <c r="M62" s="76">
        <v>100</v>
      </c>
      <c r="N62">
        <f ca="1">INDIRECT(ADDRESS(11+(MATCH(RIGHT(Table3[[#This Row],[spawner_sku]],LEN(Table3[[#This Row],[spawner_sku]])-FIND("/",Table3[[#This Row],[spawner_sku]])),Table1[Entity Prefab],0)),10,1,1,"Entities"))</f>
        <v>25</v>
      </c>
      <c r="O62" s="76">
        <f ca="1">ROUND((Table3[[#This Row],[XP]]*Table3[[#This Row],[entity_spawned (AVG)]])*(Table3[[#This Row],[activating_chance]]/100),0)</f>
        <v>150</v>
      </c>
      <c r="P62" t="s">
        <v>344</v>
      </c>
      <c r="Q62" s="73"/>
      <c r="R62" t="s">
        <v>612</v>
      </c>
      <c r="S62">
        <v>1</v>
      </c>
      <c r="T62" s="76">
        <v>5000</v>
      </c>
      <c r="U62" s="76">
        <v>30</v>
      </c>
      <c r="V62">
        <f ca="1">INDIRECT(ADDRESS(11+(MATCH(RIGHT(Table39[[#This Row],[spawner_sku]],LEN(Table39[[#This Row],[spawner_sku]])-FIND("/",Table39[[#This Row],[spawner_sku]])),Table1[Entity Prefab],0)),10,1,1,"Entities"))</f>
        <v>75</v>
      </c>
      <c r="W62" s="76">
        <f ca="1">ROUND((Table39[[#This Row],[XP]]*Table39[[#This Row],[entity_spawned (AVG)]])*(Table39[[#This Row],[activating_chance]]/100),0)</f>
        <v>23</v>
      </c>
      <c r="X62" t="s">
        <v>344</v>
      </c>
      <c r="Z62" t="s">
        <v>229</v>
      </c>
      <c r="AA62">
        <v>1</v>
      </c>
      <c r="AB62" s="76">
        <v>80</v>
      </c>
      <c r="AC62" s="76">
        <v>100</v>
      </c>
      <c r="AD62">
        <f ca="1">INDIRECT(ADDRESS(11+(MATCH(RIGHT(Table2[[#This Row],[spawner_sku]],LEN(Table2[[#This Row],[spawner_sku]])-FIND("/",Table2[[#This Row],[spawner_sku]])),Table1[Entity Prefab],0)),10,1,1,"Entities"))</f>
        <v>25</v>
      </c>
      <c r="AE62" s="76">
        <f ca="1">ROUND((Table2[[#This Row],[XP]]*Table2[[#This Row],[entity_spawned (AVG)]])*(Table2[[#This Row],[activating_chance]]/100),0)</f>
        <v>25</v>
      </c>
      <c r="AF62" s="73" t="s">
        <v>344</v>
      </c>
      <c r="AH62" t="s">
        <v>397</v>
      </c>
      <c r="AI62">
        <v>7</v>
      </c>
      <c r="AJ62" s="76">
        <v>200</v>
      </c>
      <c r="AK62" s="76">
        <v>100</v>
      </c>
      <c r="AL62">
        <f ca="1">INDIRECT(ADDRESS(11+(MATCH(RIGHT(Table6[[#This Row],[spawner_sku]],LEN(Table6[[#This Row],[spawner_sku]])-FIND("/",Table6[[#This Row],[spawner_sku]])),Table1[Entity Prefab],0)),10,1,1,"Entities"))</f>
        <v>50</v>
      </c>
      <c r="AM62" s="76">
        <f ca="1">ROUND((Table6[[#This Row],[XP]]*Table6[[#This Row],[entity_spawned (AVG)]])*(Table6[[#This Row],[activating_chance]]/100),0)</f>
        <v>350</v>
      </c>
      <c r="AN62" s="73" t="s">
        <v>344</v>
      </c>
      <c r="AP62" t="s">
        <v>232</v>
      </c>
      <c r="AQ62">
        <v>1</v>
      </c>
      <c r="AR62" s="76">
        <v>5000</v>
      </c>
      <c r="AS62" s="76">
        <v>100</v>
      </c>
      <c r="AT62">
        <f ca="1">INDIRECT(ADDRESS(11+(MATCH(RIGHT(Table610[[#This Row],[spawner_sku]],LEN(Table610[[#This Row],[spawner_sku]])-FIND("/",Table610[[#This Row],[spawner_sku]])),Table1[Entity Prefab],0)),10,1,1,"Entities"))</f>
        <v>75</v>
      </c>
      <c r="AU62" s="76">
        <f ca="1">ROUND((Table610[[#This Row],[XP]]*Table610[[#This Row],[entity_spawned (AVG)]])*(Table610[[#This Row],[activating_chance]]/100),0)</f>
        <v>75</v>
      </c>
      <c r="AV62" s="73" t="s">
        <v>344</v>
      </c>
      <c r="AX62" t="s">
        <v>229</v>
      </c>
      <c r="AY62">
        <v>3</v>
      </c>
      <c r="AZ62" s="76">
        <v>160</v>
      </c>
      <c r="BA62" s="76">
        <v>100</v>
      </c>
      <c r="BB62">
        <f ca="1">INDIRECT(ADDRESS(11+(MATCH(RIGHT(Table61011[[#This Row],[spawner_sku]],LEN(Table61011[[#This Row],[spawner_sku]])-FIND("/",Table61011[[#This Row],[spawner_sku]])),Table1[Entity Prefab],0)),10,1,1,"Entities"))</f>
        <v>25</v>
      </c>
      <c r="BC62" s="76">
        <f ca="1">ROUND((Table61011[[#This Row],[XP]]*Table61011[[#This Row],[entity_spawned (AVG)]])*(Table61011[[#This Row],[activating_chance]]/100),0)</f>
        <v>75</v>
      </c>
      <c r="BD62" s="73" t="s">
        <v>344</v>
      </c>
      <c r="BF62" t="s">
        <v>229</v>
      </c>
      <c r="BG62">
        <v>3</v>
      </c>
      <c r="BH62" s="76">
        <v>180</v>
      </c>
      <c r="BI62">
        <v>100</v>
      </c>
      <c r="BJ62">
        <f ca="1">INDIRECT(ADDRESS(11+(MATCH(RIGHT(Table11[[#This Row],[spawner_sku]],LEN(Table11[[#This Row],[spawner_sku]])-FIND("/",Table11[[#This Row],[spawner_sku]])),Table1[Entity Prefab],0)),10,1,1,"Entities"))</f>
        <v>25</v>
      </c>
      <c r="BK62">
        <f ca="1">ROUND((Table11[[#This Row],[XP]]*Table11[[#This Row],[entity_spawned (AVG)]])*(Table11[[#This Row],[activating_chance]]/100),0)</f>
        <v>75</v>
      </c>
      <c r="BL62" s="73" t="s">
        <v>344</v>
      </c>
      <c r="BN62" t="s">
        <v>243</v>
      </c>
      <c r="BO62">
        <v>1</v>
      </c>
      <c r="BP62" s="76">
        <v>1500</v>
      </c>
      <c r="BQ62" s="76">
        <v>10</v>
      </c>
      <c r="BR62">
        <f ca="1">INDIRECT(ADDRESS(11+(MATCH(RIGHT(Table12[[#This Row],[spawner_sku]],LEN(Table12[[#This Row],[spawner_sku]])-FIND("/",Table12[[#This Row],[spawner_sku]])),Table1[Entity Prefab],0)),10,1,1,"Entities"))</f>
        <v>130</v>
      </c>
      <c r="BS62">
        <f ca="1">ROUND((Table12[[#This Row],[XP]]*Table12[[#This Row],[entity_spawned (AVG)]])*(Table12[[#This Row],[activating_chance]]/100),0)</f>
        <v>13</v>
      </c>
      <c r="BT62" s="73" t="s">
        <v>345</v>
      </c>
      <c r="BV62" t="s">
        <v>233</v>
      </c>
      <c r="BW62">
        <v>1</v>
      </c>
      <c r="BX62" s="76">
        <v>250</v>
      </c>
      <c r="BY62" s="76">
        <v>100</v>
      </c>
      <c r="BZ62">
        <f ca="1">INDIRECT(ADDRESS(11+(MATCH(RIGHT(Table13[[#This Row],[spawner_sku]],LEN(Table13[[#This Row],[spawner_sku]])-FIND("/",Table13[[#This Row],[spawner_sku]])),Table1[Entity Prefab],0)),10,1,1,"Entities"))</f>
        <v>95</v>
      </c>
      <c r="CA62">
        <f ca="1">ROUND((Table13[[#This Row],[XP]]*Table13[[#This Row],[entity_spawned (AVG)]])*(Table13[[#This Row],[activating_chance]]/100),0)</f>
        <v>95</v>
      </c>
      <c r="CB62" s="73" t="s">
        <v>345</v>
      </c>
      <c r="CD62" t="s">
        <v>228</v>
      </c>
      <c r="CE62">
        <v>12</v>
      </c>
      <c r="CF62" s="76">
        <v>280</v>
      </c>
      <c r="CG62" s="76">
        <v>100</v>
      </c>
      <c r="CH62">
        <f ca="1">INDIRECT(ADDRESS(11+(MATCH(RIGHT(Table14[[#This Row],[spawner_sku]],LEN(Table14[[#This Row],[spawner_sku]])-FIND("/",Table14[[#This Row],[spawner_sku]])),Table1[Entity Prefab],0)),10,1,1,"Entities"))</f>
        <v>25</v>
      </c>
      <c r="CI62">
        <f ca="1">ROUND((Table14[[#This Row],[XP]]*Table14[[#This Row],[entity_spawned (AVG)]])*(Table14[[#This Row],[activating_chance]]/100),0)</f>
        <v>300</v>
      </c>
      <c r="CJ62" s="73" t="s">
        <v>344</v>
      </c>
      <c r="CL62" t="s">
        <v>228</v>
      </c>
      <c r="CM62">
        <v>7</v>
      </c>
      <c r="CN62" s="76">
        <v>160</v>
      </c>
      <c r="CO62" s="76">
        <v>30</v>
      </c>
      <c r="CP62" s="115">
        <f ca="1">INDIRECT(ADDRESS(11+(MATCH(RIGHT(Table18[[#This Row],[spawner_sku]],LEN(Table18[[#This Row],[spawner_sku]])-FIND("/",Table18[[#This Row],[spawner_sku]])),Table1[Entity Prefab],0)),10,1,1,"Entities"))</f>
        <v>25</v>
      </c>
      <c r="CQ62" s="115">
        <f ca="1">ROUND((Table18[[#This Row],[XP]]*Table18[[#This Row],[entity_spawned (AVG)]])*(Table18[[#This Row],[activating_chance]]/100),0)</f>
        <v>53</v>
      </c>
      <c r="CR62" t="s">
        <v>344</v>
      </c>
      <c r="CT62" t="s">
        <v>228</v>
      </c>
      <c r="CU62">
        <v>3</v>
      </c>
      <c r="CV62" s="76">
        <v>140</v>
      </c>
      <c r="CW62" s="76">
        <v>100</v>
      </c>
      <c r="CX6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2">
        <f ca="1">ROUND((Table1820[[#This Row],[XP]]*Table1820[[#This Row],[entity_spawned (AVG)]])*(Table1820[[#This Row],[activating_chance]]/100),0)</f>
        <v>75</v>
      </c>
      <c r="CZ62" t="s">
        <v>344</v>
      </c>
    </row>
    <row r="63" spans="2:104" x14ac:dyDescent="0.25">
      <c r="B63" s="74" t="s">
        <v>229</v>
      </c>
      <c r="C63">
        <v>1</v>
      </c>
      <c r="D63" s="76">
        <v>100</v>
      </c>
      <c r="E63" s="76">
        <v>40</v>
      </c>
      <c r="F63" s="76">
        <f ca="1">INDIRECT(ADDRESS(11+(MATCH(RIGHT(Table245[[#This Row],[spawner_sku]],LEN(Table245[[#This Row],[spawner_sku]])-FIND("/",Table245[[#This Row],[spawner_sku]])),Table1[Entity Prefab],0)),10,1,1,"Entities"))</f>
        <v>25</v>
      </c>
      <c r="G63" s="76">
        <f ca="1">ROUND((Table245[[#This Row],[XP]]*Table245[[#This Row],[entity_spawned (AVG)]])*(Table245[[#This Row],[activating_chance]]/100),0)</f>
        <v>10</v>
      </c>
      <c r="H63" s="73" t="s">
        <v>344</v>
      </c>
      <c r="J63" t="s">
        <v>230</v>
      </c>
      <c r="K63">
        <v>6</v>
      </c>
      <c r="L63" s="76">
        <v>140</v>
      </c>
      <c r="M63" s="76">
        <v>100</v>
      </c>
      <c r="N63">
        <f ca="1">INDIRECT(ADDRESS(11+(MATCH(RIGHT(Table3[[#This Row],[spawner_sku]],LEN(Table3[[#This Row],[spawner_sku]])-FIND("/",Table3[[#This Row],[spawner_sku]])),Table1[Entity Prefab],0)),10,1,1,"Entities"))</f>
        <v>25</v>
      </c>
      <c r="O63" s="76">
        <f ca="1">ROUND((Table3[[#This Row],[XP]]*Table3[[#This Row],[entity_spawned (AVG)]])*(Table3[[#This Row],[activating_chance]]/100),0)</f>
        <v>150</v>
      </c>
      <c r="P63" t="s">
        <v>344</v>
      </c>
      <c r="Q63" s="73"/>
      <c r="R63" t="s">
        <v>612</v>
      </c>
      <c r="S63">
        <v>1</v>
      </c>
      <c r="T63" s="76">
        <v>5000</v>
      </c>
      <c r="U63" s="76">
        <v>30</v>
      </c>
      <c r="V63">
        <f ca="1">INDIRECT(ADDRESS(11+(MATCH(RIGHT(Table39[[#This Row],[spawner_sku]],LEN(Table39[[#This Row],[spawner_sku]])-FIND("/",Table39[[#This Row],[spawner_sku]])),Table1[Entity Prefab],0)),10,1,1,"Entities"))</f>
        <v>75</v>
      </c>
      <c r="W63" s="76">
        <f ca="1">ROUND((Table39[[#This Row],[XP]]*Table39[[#This Row],[entity_spawned (AVG)]])*(Table39[[#This Row],[activating_chance]]/100),0)</f>
        <v>23</v>
      </c>
      <c r="X63" t="s">
        <v>344</v>
      </c>
      <c r="Z63" t="s">
        <v>229</v>
      </c>
      <c r="AA63">
        <v>2</v>
      </c>
      <c r="AB63" s="76">
        <v>160</v>
      </c>
      <c r="AC63" s="76">
        <v>100</v>
      </c>
      <c r="AD63">
        <f ca="1">INDIRECT(ADDRESS(11+(MATCH(RIGHT(Table2[[#This Row],[spawner_sku]],LEN(Table2[[#This Row],[spawner_sku]])-FIND("/",Table2[[#This Row],[spawner_sku]])),Table1[Entity Prefab],0)),10,1,1,"Entities"))</f>
        <v>25</v>
      </c>
      <c r="AE63" s="76">
        <f ca="1">ROUND((Table2[[#This Row],[XP]]*Table2[[#This Row],[entity_spawned (AVG)]])*(Table2[[#This Row],[activating_chance]]/100),0)</f>
        <v>50</v>
      </c>
      <c r="AF63" s="73" t="s">
        <v>344</v>
      </c>
      <c r="AH63" t="s">
        <v>397</v>
      </c>
      <c r="AI63">
        <v>1</v>
      </c>
      <c r="AJ63" s="76">
        <v>200</v>
      </c>
      <c r="AK63" s="76">
        <v>80</v>
      </c>
      <c r="AL63">
        <f ca="1">INDIRECT(ADDRESS(11+(MATCH(RIGHT(Table6[[#This Row],[spawner_sku]],LEN(Table6[[#This Row],[spawner_sku]])-FIND("/",Table6[[#This Row],[spawner_sku]])),Table1[Entity Prefab],0)),10,1,1,"Entities"))</f>
        <v>50</v>
      </c>
      <c r="AM63" s="76">
        <f ca="1">ROUND((Table6[[#This Row],[XP]]*Table6[[#This Row],[entity_spawned (AVG)]])*(Table6[[#This Row],[activating_chance]]/100),0)</f>
        <v>40</v>
      </c>
      <c r="AN63" s="73" t="s">
        <v>344</v>
      </c>
      <c r="AP63" t="s">
        <v>232</v>
      </c>
      <c r="AQ63">
        <v>1</v>
      </c>
      <c r="AR63" s="76">
        <v>5000</v>
      </c>
      <c r="AS63" s="76">
        <v>75</v>
      </c>
      <c r="AT63">
        <f ca="1">INDIRECT(ADDRESS(11+(MATCH(RIGHT(Table610[[#This Row],[spawner_sku]],LEN(Table610[[#This Row],[spawner_sku]])-FIND("/",Table610[[#This Row],[spawner_sku]])),Table1[Entity Prefab],0)),10,1,1,"Entities"))</f>
        <v>75</v>
      </c>
      <c r="AU63" s="76">
        <f ca="1">ROUND((Table610[[#This Row],[XP]]*Table610[[#This Row],[entity_spawned (AVG)]])*(Table610[[#This Row],[activating_chance]]/100),0)</f>
        <v>56</v>
      </c>
      <c r="AV63" s="73" t="s">
        <v>344</v>
      </c>
      <c r="AX63" t="s">
        <v>229</v>
      </c>
      <c r="AY63">
        <v>3</v>
      </c>
      <c r="AZ63" s="76">
        <v>130</v>
      </c>
      <c r="BA63" s="76">
        <v>100</v>
      </c>
      <c r="BB63">
        <f ca="1">INDIRECT(ADDRESS(11+(MATCH(RIGHT(Table61011[[#This Row],[spawner_sku]],LEN(Table61011[[#This Row],[spawner_sku]])-FIND("/",Table61011[[#This Row],[spawner_sku]])),Table1[Entity Prefab],0)),10,1,1,"Entities"))</f>
        <v>25</v>
      </c>
      <c r="BC63" s="76">
        <f ca="1">ROUND((Table61011[[#This Row],[XP]]*Table61011[[#This Row],[entity_spawned (AVG)]])*(Table61011[[#This Row],[activating_chance]]/100),0)</f>
        <v>75</v>
      </c>
      <c r="BD63" s="73" t="s">
        <v>344</v>
      </c>
      <c r="BF63" t="s">
        <v>229</v>
      </c>
      <c r="BG63">
        <v>3</v>
      </c>
      <c r="BH63" s="76">
        <v>180</v>
      </c>
      <c r="BI63">
        <v>100</v>
      </c>
      <c r="BJ63">
        <f ca="1">INDIRECT(ADDRESS(11+(MATCH(RIGHT(Table11[[#This Row],[spawner_sku]],LEN(Table11[[#This Row],[spawner_sku]])-FIND("/",Table11[[#This Row],[spawner_sku]])),Table1[Entity Prefab],0)),10,1,1,"Entities"))</f>
        <v>25</v>
      </c>
      <c r="BK63">
        <f ca="1">ROUND((Table11[[#This Row],[XP]]*Table11[[#This Row],[entity_spawned (AVG)]])*(Table11[[#This Row],[activating_chance]]/100),0)</f>
        <v>75</v>
      </c>
      <c r="BL63" s="73" t="s">
        <v>344</v>
      </c>
      <c r="BN63" t="s">
        <v>243</v>
      </c>
      <c r="BO63">
        <v>1</v>
      </c>
      <c r="BP63" s="76">
        <v>1500</v>
      </c>
      <c r="BQ63" s="76">
        <v>100</v>
      </c>
      <c r="BR63">
        <f ca="1">INDIRECT(ADDRESS(11+(MATCH(RIGHT(Table12[[#This Row],[spawner_sku]],LEN(Table12[[#This Row],[spawner_sku]])-FIND("/",Table12[[#This Row],[spawner_sku]])),Table1[Entity Prefab],0)),10,1,1,"Entities"))</f>
        <v>130</v>
      </c>
      <c r="BS63">
        <f ca="1">ROUND((Table12[[#This Row],[XP]]*Table12[[#This Row],[entity_spawned (AVG)]])*(Table12[[#This Row],[activating_chance]]/100),0)</f>
        <v>130</v>
      </c>
      <c r="BT63" s="73" t="s">
        <v>345</v>
      </c>
      <c r="BV63" t="s">
        <v>233</v>
      </c>
      <c r="BW63">
        <v>1</v>
      </c>
      <c r="BX63" s="76">
        <v>250</v>
      </c>
      <c r="BY63" s="76">
        <v>100</v>
      </c>
      <c r="BZ63">
        <f ca="1">INDIRECT(ADDRESS(11+(MATCH(RIGHT(Table13[[#This Row],[spawner_sku]],LEN(Table13[[#This Row],[spawner_sku]])-FIND("/",Table13[[#This Row],[spawner_sku]])),Table1[Entity Prefab],0)),10,1,1,"Entities"))</f>
        <v>95</v>
      </c>
      <c r="CA63">
        <f ca="1">ROUND((Table13[[#This Row],[XP]]*Table13[[#This Row],[entity_spawned (AVG)]])*(Table13[[#This Row],[activating_chance]]/100),0)</f>
        <v>95</v>
      </c>
      <c r="CB63" s="73" t="s">
        <v>345</v>
      </c>
      <c r="CD63" t="s">
        <v>228</v>
      </c>
      <c r="CE63">
        <v>3</v>
      </c>
      <c r="CF63" s="76">
        <v>80</v>
      </c>
      <c r="CG63" s="76">
        <v>100</v>
      </c>
      <c r="CH63">
        <f ca="1">INDIRECT(ADDRESS(11+(MATCH(RIGHT(Table14[[#This Row],[spawner_sku]],LEN(Table14[[#This Row],[spawner_sku]])-FIND("/",Table14[[#This Row],[spawner_sku]])),Table1[Entity Prefab],0)),10,1,1,"Entities"))</f>
        <v>25</v>
      </c>
      <c r="CI63">
        <f ca="1">ROUND((Table14[[#This Row],[XP]]*Table14[[#This Row],[entity_spawned (AVG)]])*(Table14[[#This Row],[activating_chance]]/100),0)</f>
        <v>75</v>
      </c>
      <c r="CJ63" s="73" t="s">
        <v>344</v>
      </c>
      <c r="CL63" t="s">
        <v>228</v>
      </c>
      <c r="CM63">
        <v>7</v>
      </c>
      <c r="CN63" s="76">
        <v>160</v>
      </c>
      <c r="CO63" s="76">
        <v>100</v>
      </c>
      <c r="CP63" s="115">
        <f ca="1">INDIRECT(ADDRESS(11+(MATCH(RIGHT(Table18[[#This Row],[spawner_sku]],LEN(Table18[[#This Row],[spawner_sku]])-FIND("/",Table18[[#This Row],[spawner_sku]])),Table1[Entity Prefab],0)),10,1,1,"Entities"))</f>
        <v>25</v>
      </c>
      <c r="CQ63" s="115">
        <f ca="1">ROUND((Table18[[#This Row],[XP]]*Table18[[#This Row],[entity_spawned (AVG)]])*(Table18[[#This Row],[activating_chance]]/100),0)</f>
        <v>175</v>
      </c>
      <c r="CR63" t="s">
        <v>344</v>
      </c>
      <c r="CT63" t="s">
        <v>228</v>
      </c>
      <c r="CU63">
        <v>11</v>
      </c>
      <c r="CV63" s="76">
        <v>180</v>
      </c>
      <c r="CW63" s="76">
        <v>80</v>
      </c>
      <c r="CX6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3">
        <f ca="1">ROUND((Table1820[[#This Row],[XP]]*Table1820[[#This Row],[entity_spawned (AVG)]])*(Table1820[[#This Row],[activating_chance]]/100),0)</f>
        <v>220</v>
      </c>
      <c r="CZ63" t="s">
        <v>344</v>
      </c>
    </row>
    <row r="64" spans="2:104" x14ac:dyDescent="0.25">
      <c r="B64" s="74" t="s">
        <v>229</v>
      </c>
      <c r="C64">
        <v>1</v>
      </c>
      <c r="D64" s="76">
        <v>90</v>
      </c>
      <c r="E64" s="76">
        <v>100</v>
      </c>
      <c r="F64" s="76">
        <f ca="1">INDIRECT(ADDRESS(11+(MATCH(RIGHT(Table245[[#This Row],[spawner_sku]],LEN(Table245[[#This Row],[spawner_sku]])-FIND("/",Table245[[#This Row],[spawner_sku]])),Table1[Entity Prefab],0)),10,1,1,"Entities"))</f>
        <v>25</v>
      </c>
      <c r="G64" s="76">
        <f ca="1">ROUND((Table245[[#This Row],[XP]]*Table245[[#This Row],[entity_spawned (AVG)]])*(Table245[[#This Row],[activating_chance]]/100),0)</f>
        <v>25</v>
      </c>
      <c r="H64" s="73" t="s">
        <v>344</v>
      </c>
      <c r="J64" t="s">
        <v>230</v>
      </c>
      <c r="K64">
        <v>8</v>
      </c>
      <c r="L64" s="76">
        <v>170</v>
      </c>
      <c r="M64" s="76">
        <v>100</v>
      </c>
      <c r="N64">
        <f ca="1">INDIRECT(ADDRESS(11+(MATCH(RIGHT(Table3[[#This Row],[spawner_sku]],LEN(Table3[[#This Row],[spawner_sku]])-FIND("/",Table3[[#This Row],[spawner_sku]])),Table1[Entity Prefab],0)),10,1,1,"Entities"))</f>
        <v>25</v>
      </c>
      <c r="O64" s="76">
        <f ca="1">ROUND((Table3[[#This Row],[XP]]*Table3[[#This Row],[entity_spawned (AVG)]])*(Table3[[#This Row],[activating_chance]]/100),0)</f>
        <v>200</v>
      </c>
      <c r="P64" t="s">
        <v>344</v>
      </c>
      <c r="Q64" s="73"/>
      <c r="R64" t="s">
        <v>495</v>
      </c>
      <c r="S64">
        <v>1</v>
      </c>
      <c r="T64" s="76">
        <v>110</v>
      </c>
      <c r="U64" s="76">
        <v>100</v>
      </c>
      <c r="V64">
        <f ca="1">INDIRECT(ADDRESS(11+(MATCH(RIGHT(Table39[[#This Row],[spawner_sku]],LEN(Table39[[#This Row],[spawner_sku]])-FIND("/",Table39[[#This Row],[spawner_sku]])),Table1[Entity Prefab],0)),10,1,1,"Entities"))</f>
        <v>25</v>
      </c>
      <c r="W64" s="76">
        <f ca="1">ROUND((Table39[[#This Row],[XP]]*Table39[[#This Row],[entity_spawned (AVG)]])*(Table39[[#This Row],[activating_chance]]/100),0)</f>
        <v>25</v>
      </c>
      <c r="X64" t="s">
        <v>344</v>
      </c>
      <c r="Z64" t="s">
        <v>229</v>
      </c>
      <c r="AA64">
        <v>2</v>
      </c>
      <c r="AB64" s="76">
        <v>110</v>
      </c>
      <c r="AC64" s="76">
        <v>80</v>
      </c>
      <c r="AD64">
        <f ca="1">INDIRECT(ADDRESS(11+(MATCH(RIGHT(Table2[[#This Row],[spawner_sku]],LEN(Table2[[#This Row],[spawner_sku]])-FIND("/",Table2[[#This Row],[spawner_sku]])),Table1[Entity Prefab],0)),10,1,1,"Entities"))</f>
        <v>25</v>
      </c>
      <c r="AE64" s="76">
        <f ca="1">ROUND((Table2[[#This Row],[XP]]*Table2[[#This Row],[entity_spawned (AVG)]])*(Table2[[#This Row],[activating_chance]]/100),0)</f>
        <v>40</v>
      </c>
      <c r="AF64" s="73" t="s">
        <v>344</v>
      </c>
      <c r="AH64" t="s">
        <v>397</v>
      </c>
      <c r="AI64">
        <v>3</v>
      </c>
      <c r="AJ64" s="76">
        <v>200</v>
      </c>
      <c r="AK64" s="76">
        <v>100</v>
      </c>
      <c r="AL64">
        <f ca="1">INDIRECT(ADDRESS(11+(MATCH(RIGHT(Table6[[#This Row],[spawner_sku]],LEN(Table6[[#This Row],[spawner_sku]])-FIND("/",Table6[[#This Row],[spawner_sku]])),Table1[Entity Prefab],0)),10,1,1,"Entities"))</f>
        <v>50</v>
      </c>
      <c r="AM64" s="76">
        <f ca="1">ROUND((Table6[[#This Row],[XP]]*Table6[[#This Row],[entity_spawned (AVG)]])*(Table6[[#This Row],[activating_chance]]/100),0)</f>
        <v>150</v>
      </c>
      <c r="AN64" s="73" t="s">
        <v>344</v>
      </c>
      <c r="AP64" t="s">
        <v>233</v>
      </c>
      <c r="AQ64">
        <v>1</v>
      </c>
      <c r="AR64" s="76">
        <v>250</v>
      </c>
      <c r="AS64" s="76">
        <v>100</v>
      </c>
      <c r="AT64">
        <f ca="1">INDIRECT(ADDRESS(11+(MATCH(RIGHT(Table610[[#This Row],[spawner_sku]],LEN(Table610[[#This Row],[spawner_sku]])-FIND("/",Table610[[#This Row],[spawner_sku]])),Table1[Entity Prefab],0)),10,1,1,"Entities"))</f>
        <v>95</v>
      </c>
      <c r="AU64" s="76">
        <f ca="1">ROUND((Table610[[#This Row],[XP]]*Table610[[#This Row],[entity_spawned (AVG)]])*(Table610[[#This Row],[activating_chance]]/100),0)</f>
        <v>95</v>
      </c>
      <c r="AV64" s="73" t="s">
        <v>345</v>
      </c>
      <c r="AX64" t="s">
        <v>229</v>
      </c>
      <c r="AY64">
        <v>3</v>
      </c>
      <c r="AZ64" s="76">
        <v>200</v>
      </c>
      <c r="BA64" s="76">
        <v>100</v>
      </c>
      <c r="BB64">
        <f ca="1">INDIRECT(ADDRESS(11+(MATCH(RIGHT(Table61011[[#This Row],[spawner_sku]],LEN(Table61011[[#This Row],[spawner_sku]])-FIND("/",Table61011[[#This Row],[spawner_sku]])),Table1[Entity Prefab],0)),10,1,1,"Entities"))</f>
        <v>25</v>
      </c>
      <c r="BC64" s="76">
        <f ca="1">ROUND((Table61011[[#This Row],[XP]]*Table61011[[#This Row],[entity_spawned (AVG)]])*(Table61011[[#This Row],[activating_chance]]/100),0)</f>
        <v>75</v>
      </c>
      <c r="BD64" s="73" t="s">
        <v>344</v>
      </c>
      <c r="BF64" t="s">
        <v>229</v>
      </c>
      <c r="BG64">
        <v>7</v>
      </c>
      <c r="BH64" s="76">
        <v>180</v>
      </c>
      <c r="BI64">
        <v>100</v>
      </c>
      <c r="BJ64">
        <f ca="1">INDIRECT(ADDRESS(11+(MATCH(RIGHT(Table11[[#This Row],[spawner_sku]],LEN(Table11[[#This Row],[spawner_sku]])-FIND("/",Table11[[#This Row],[spawner_sku]])),Table1[Entity Prefab],0)),10,1,1,"Entities"))</f>
        <v>25</v>
      </c>
      <c r="BK64">
        <f ca="1">ROUND((Table11[[#This Row],[XP]]*Table11[[#This Row],[entity_spawned (AVG)]])*(Table11[[#This Row],[activating_chance]]/100),0)</f>
        <v>175</v>
      </c>
      <c r="BL64" s="73" t="s">
        <v>344</v>
      </c>
      <c r="BN64" t="s">
        <v>243</v>
      </c>
      <c r="BO64">
        <v>1</v>
      </c>
      <c r="BP64" s="76">
        <v>1500</v>
      </c>
      <c r="BQ64" s="76">
        <v>80</v>
      </c>
      <c r="BR64">
        <f ca="1">INDIRECT(ADDRESS(11+(MATCH(RIGHT(Table12[[#This Row],[spawner_sku]],LEN(Table12[[#This Row],[spawner_sku]])-FIND("/",Table12[[#This Row],[spawner_sku]])),Table1[Entity Prefab],0)),10,1,1,"Entities"))</f>
        <v>130</v>
      </c>
      <c r="BS64">
        <f ca="1">ROUND((Table12[[#This Row],[XP]]*Table12[[#This Row],[entity_spawned (AVG)]])*(Table12[[#This Row],[activating_chance]]/100),0)</f>
        <v>104</v>
      </c>
      <c r="BT64" s="73" t="s">
        <v>345</v>
      </c>
      <c r="BV64" t="s">
        <v>233</v>
      </c>
      <c r="BW64">
        <v>1</v>
      </c>
      <c r="BX64" s="76">
        <v>250</v>
      </c>
      <c r="BY64" s="76">
        <v>100</v>
      </c>
      <c r="BZ64">
        <f ca="1">INDIRECT(ADDRESS(11+(MATCH(RIGHT(Table13[[#This Row],[spawner_sku]],LEN(Table13[[#This Row],[spawner_sku]])-FIND("/",Table13[[#This Row],[spawner_sku]])),Table1[Entity Prefab],0)),10,1,1,"Entities"))</f>
        <v>95</v>
      </c>
      <c r="CA64">
        <f ca="1">ROUND((Table13[[#This Row],[XP]]*Table13[[#This Row],[entity_spawned (AVG)]])*(Table13[[#This Row],[activating_chance]]/100),0)</f>
        <v>95</v>
      </c>
      <c r="CB64" s="73" t="s">
        <v>345</v>
      </c>
      <c r="CD64" t="s">
        <v>228</v>
      </c>
      <c r="CE64">
        <v>3</v>
      </c>
      <c r="CF64" s="76">
        <v>130</v>
      </c>
      <c r="CG64" s="76">
        <v>100</v>
      </c>
      <c r="CH64">
        <f ca="1">INDIRECT(ADDRESS(11+(MATCH(RIGHT(Table14[[#This Row],[spawner_sku]],LEN(Table14[[#This Row],[spawner_sku]])-FIND("/",Table14[[#This Row],[spawner_sku]])),Table1[Entity Prefab],0)),10,1,1,"Entities"))</f>
        <v>25</v>
      </c>
      <c r="CI64">
        <f ca="1">ROUND((Table14[[#This Row],[XP]]*Table14[[#This Row],[entity_spawned (AVG)]])*(Table14[[#This Row],[activating_chance]]/100),0)</f>
        <v>75</v>
      </c>
      <c r="CJ64" s="73" t="s">
        <v>344</v>
      </c>
      <c r="CL64" t="s">
        <v>228</v>
      </c>
      <c r="CM64">
        <v>2</v>
      </c>
      <c r="CN64" s="76">
        <v>140</v>
      </c>
      <c r="CO64" s="76">
        <v>80</v>
      </c>
      <c r="CP64" s="115">
        <f ca="1">INDIRECT(ADDRESS(11+(MATCH(RIGHT(Table18[[#This Row],[spawner_sku]],LEN(Table18[[#This Row],[spawner_sku]])-FIND("/",Table18[[#This Row],[spawner_sku]])),Table1[Entity Prefab],0)),10,1,1,"Entities"))</f>
        <v>25</v>
      </c>
      <c r="CQ64" s="115">
        <f ca="1">ROUND((Table18[[#This Row],[XP]]*Table18[[#This Row],[entity_spawned (AVG)]])*(Table18[[#This Row],[activating_chance]]/100),0)</f>
        <v>40</v>
      </c>
      <c r="CR64" t="s">
        <v>344</v>
      </c>
      <c r="CT64" t="s">
        <v>228</v>
      </c>
      <c r="CU64">
        <v>2</v>
      </c>
      <c r="CV64" s="76">
        <v>140</v>
      </c>
      <c r="CW64" s="76">
        <v>80</v>
      </c>
      <c r="CX6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4">
        <f ca="1">ROUND((Table1820[[#This Row],[XP]]*Table1820[[#This Row],[entity_spawned (AVG)]])*(Table1820[[#This Row],[activating_chance]]/100),0)</f>
        <v>40</v>
      </c>
      <c r="CZ64" t="s">
        <v>344</v>
      </c>
    </row>
    <row r="65" spans="2:104" x14ac:dyDescent="0.25">
      <c r="B65" s="74" t="s">
        <v>229</v>
      </c>
      <c r="C65">
        <v>2</v>
      </c>
      <c r="D65" s="76">
        <v>130</v>
      </c>
      <c r="E65" s="76">
        <v>100</v>
      </c>
      <c r="F65" s="76">
        <f ca="1">INDIRECT(ADDRESS(11+(MATCH(RIGHT(Table245[[#This Row],[spawner_sku]],LEN(Table245[[#This Row],[spawner_sku]])-FIND("/",Table245[[#This Row],[spawner_sku]])),Table1[Entity Prefab],0)),10,1,1,"Entities"))</f>
        <v>25</v>
      </c>
      <c r="G65" s="76">
        <f ca="1">ROUND((Table245[[#This Row],[XP]]*Table245[[#This Row],[entity_spawned (AVG)]])*(Table245[[#This Row],[activating_chance]]/100),0)</f>
        <v>50</v>
      </c>
      <c r="H65" s="73" t="s">
        <v>344</v>
      </c>
      <c r="J65" t="s">
        <v>231</v>
      </c>
      <c r="K65">
        <v>10</v>
      </c>
      <c r="L65" s="76">
        <v>200</v>
      </c>
      <c r="M65" s="76">
        <v>100</v>
      </c>
      <c r="N65">
        <f ca="1">INDIRECT(ADDRESS(11+(MATCH(RIGHT(Table3[[#This Row],[spawner_sku]],LEN(Table3[[#This Row],[spawner_sku]])-FIND("/",Table3[[#This Row],[spawner_sku]])),Table1[Entity Prefab],0)),10,1,1,"Entities"))</f>
        <v>25</v>
      </c>
      <c r="O65" s="76">
        <f ca="1">ROUND((Table3[[#This Row],[XP]]*Table3[[#This Row],[entity_spawned (AVG)]])*(Table3[[#This Row],[activating_chance]]/100),0)</f>
        <v>250</v>
      </c>
      <c r="P65" t="s">
        <v>344</v>
      </c>
      <c r="Q65" s="73"/>
      <c r="R65" t="s">
        <v>495</v>
      </c>
      <c r="S65">
        <v>1</v>
      </c>
      <c r="T65" s="76">
        <v>110</v>
      </c>
      <c r="U65" s="76">
        <v>100</v>
      </c>
      <c r="V65">
        <f ca="1">INDIRECT(ADDRESS(11+(MATCH(RIGHT(Table39[[#This Row],[spawner_sku]],LEN(Table39[[#This Row],[spawner_sku]])-FIND("/",Table39[[#This Row],[spawner_sku]])),Table1[Entity Prefab],0)),10,1,1,"Entities"))</f>
        <v>25</v>
      </c>
      <c r="W65" s="76">
        <f ca="1">ROUND((Table39[[#This Row],[XP]]*Table39[[#This Row],[entity_spawned (AVG)]])*(Table39[[#This Row],[activating_chance]]/100),0)</f>
        <v>25</v>
      </c>
      <c r="X65" t="s">
        <v>344</v>
      </c>
      <c r="Z65" t="s">
        <v>229</v>
      </c>
      <c r="AA65">
        <v>1</v>
      </c>
      <c r="AB65" s="76">
        <v>160</v>
      </c>
      <c r="AC65" s="76">
        <v>100</v>
      </c>
      <c r="AD65">
        <f ca="1">INDIRECT(ADDRESS(11+(MATCH(RIGHT(Table2[[#This Row],[spawner_sku]],LEN(Table2[[#This Row],[spawner_sku]])-FIND("/",Table2[[#This Row],[spawner_sku]])),Table1[Entity Prefab],0)),10,1,1,"Entities"))</f>
        <v>25</v>
      </c>
      <c r="AE65" s="76">
        <f ca="1">ROUND((Table2[[#This Row],[XP]]*Table2[[#This Row],[entity_spawned (AVG)]])*(Table2[[#This Row],[activating_chance]]/100),0)</f>
        <v>25</v>
      </c>
      <c r="AF65" s="73" t="s">
        <v>344</v>
      </c>
      <c r="AH65" t="s">
        <v>397</v>
      </c>
      <c r="AI65">
        <v>7</v>
      </c>
      <c r="AJ65" s="76">
        <v>200</v>
      </c>
      <c r="AK65" s="76">
        <v>30</v>
      </c>
      <c r="AL65">
        <f ca="1">INDIRECT(ADDRESS(11+(MATCH(RIGHT(Table6[[#This Row],[spawner_sku]],LEN(Table6[[#This Row],[spawner_sku]])-FIND("/",Table6[[#This Row],[spawner_sku]])),Table1[Entity Prefab],0)),10,1,1,"Entities"))</f>
        <v>50</v>
      </c>
      <c r="AM65" s="76">
        <f ca="1">ROUND((Table6[[#This Row],[XP]]*Table6[[#This Row],[entity_spawned (AVG)]])*(Table6[[#This Row],[activating_chance]]/100),0)</f>
        <v>105</v>
      </c>
      <c r="AN65" s="73" t="s">
        <v>344</v>
      </c>
      <c r="AP65" t="s">
        <v>233</v>
      </c>
      <c r="AQ65">
        <v>1</v>
      </c>
      <c r="AR65" s="76">
        <v>250</v>
      </c>
      <c r="AS65" s="76">
        <v>50</v>
      </c>
      <c r="AT65">
        <f ca="1">INDIRECT(ADDRESS(11+(MATCH(RIGHT(Table610[[#This Row],[spawner_sku]],LEN(Table610[[#This Row],[spawner_sku]])-FIND("/",Table610[[#This Row],[spawner_sku]])),Table1[Entity Prefab],0)),10,1,1,"Entities"))</f>
        <v>95</v>
      </c>
      <c r="AU65" s="76">
        <f ca="1">ROUND((Table610[[#This Row],[XP]]*Table610[[#This Row],[entity_spawned (AVG)]])*(Table610[[#This Row],[activating_chance]]/100),0)</f>
        <v>48</v>
      </c>
      <c r="AV65" s="73" t="s">
        <v>345</v>
      </c>
      <c r="AX65" t="s">
        <v>229</v>
      </c>
      <c r="AY65">
        <v>3</v>
      </c>
      <c r="AZ65" s="76">
        <v>160</v>
      </c>
      <c r="BA65" s="76">
        <v>100</v>
      </c>
      <c r="BB65">
        <f ca="1">INDIRECT(ADDRESS(11+(MATCH(RIGHT(Table61011[[#This Row],[spawner_sku]],LEN(Table61011[[#This Row],[spawner_sku]])-FIND("/",Table61011[[#This Row],[spawner_sku]])),Table1[Entity Prefab],0)),10,1,1,"Entities"))</f>
        <v>25</v>
      </c>
      <c r="BC65" s="76">
        <f ca="1">ROUND((Table61011[[#This Row],[XP]]*Table61011[[#This Row],[entity_spawned (AVG)]])*(Table61011[[#This Row],[activating_chance]]/100),0)</f>
        <v>75</v>
      </c>
      <c r="BD65" s="73" t="s">
        <v>344</v>
      </c>
      <c r="BF65" t="s">
        <v>229</v>
      </c>
      <c r="BG65">
        <v>3</v>
      </c>
      <c r="BH65" s="76">
        <v>180</v>
      </c>
      <c r="BI65">
        <v>80</v>
      </c>
      <c r="BJ65">
        <f ca="1">INDIRECT(ADDRESS(11+(MATCH(RIGHT(Table11[[#This Row],[spawner_sku]],LEN(Table11[[#This Row],[spawner_sku]])-FIND("/",Table11[[#This Row],[spawner_sku]])),Table1[Entity Prefab],0)),10,1,1,"Entities"))</f>
        <v>25</v>
      </c>
      <c r="BK65">
        <f ca="1">ROUND((Table11[[#This Row],[XP]]*Table11[[#This Row],[entity_spawned (AVG)]])*(Table11[[#This Row],[activating_chance]]/100),0)</f>
        <v>60</v>
      </c>
      <c r="BL65" s="73" t="s">
        <v>344</v>
      </c>
      <c r="BN65" t="s">
        <v>243</v>
      </c>
      <c r="BO65">
        <v>1</v>
      </c>
      <c r="BP65" s="76">
        <v>1500</v>
      </c>
      <c r="BQ65" s="76">
        <v>100</v>
      </c>
      <c r="BR65">
        <f ca="1">INDIRECT(ADDRESS(11+(MATCH(RIGHT(Table12[[#This Row],[spawner_sku]],LEN(Table12[[#This Row],[spawner_sku]])-FIND("/",Table12[[#This Row],[spawner_sku]])),Table1[Entity Prefab],0)),10,1,1,"Entities"))</f>
        <v>130</v>
      </c>
      <c r="BS65">
        <f ca="1">ROUND((Table12[[#This Row],[XP]]*Table12[[#This Row],[entity_spawned (AVG)]])*(Table12[[#This Row],[activating_chance]]/100),0)</f>
        <v>130</v>
      </c>
      <c r="BT65" s="73" t="s">
        <v>345</v>
      </c>
      <c r="BV65" t="s">
        <v>233</v>
      </c>
      <c r="BW65">
        <v>1</v>
      </c>
      <c r="BX65" s="76">
        <v>250</v>
      </c>
      <c r="BY65" s="76">
        <v>100</v>
      </c>
      <c r="BZ65">
        <f ca="1">INDIRECT(ADDRESS(11+(MATCH(RIGHT(Table13[[#This Row],[spawner_sku]],LEN(Table13[[#This Row],[spawner_sku]])-FIND("/",Table13[[#This Row],[spawner_sku]])),Table1[Entity Prefab],0)),10,1,1,"Entities"))</f>
        <v>95</v>
      </c>
      <c r="CA65">
        <f ca="1">ROUND((Table13[[#This Row],[XP]]*Table13[[#This Row],[entity_spawned (AVG)]])*(Table13[[#This Row],[activating_chance]]/100),0)</f>
        <v>95</v>
      </c>
      <c r="CB65" s="73" t="s">
        <v>345</v>
      </c>
      <c r="CD65" t="s">
        <v>228</v>
      </c>
      <c r="CE65">
        <v>3</v>
      </c>
      <c r="CF65" s="76">
        <v>150</v>
      </c>
      <c r="CG65" s="76">
        <v>30</v>
      </c>
      <c r="CH65">
        <f ca="1">INDIRECT(ADDRESS(11+(MATCH(RIGHT(Table14[[#This Row],[spawner_sku]],LEN(Table14[[#This Row],[spawner_sku]])-FIND("/",Table14[[#This Row],[spawner_sku]])),Table1[Entity Prefab],0)),10,1,1,"Entities"))</f>
        <v>25</v>
      </c>
      <c r="CI65">
        <f ca="1">ROUND((Table14[[#This Row],[XP]]*Table14[[#This Row],[entity_spawned (AVG)]])*(Table14[[#This Row],[activating_chance]]/100),0)</f>
        <v>23</v>
      </c>
      <c r="CJ65" s="73" t="s">
        <v>344</v>
      </c>
      <c r="CL65" t="s">
        <v>228</v>
      </c>
      <c r="CM65">
        <v>10</v>
      </c>
      <c r="CN65" s="76">
        <v>160</v>
      </c>
      <c r="CO65" s="76">
        <v>100</v>
      </c>
      <c r="CP65" s="115">
        <f ca="1">INDIRECT(ADDRESS(11+(MATCH(RIGHT(Table18[[#This Row],[spawner_sku]],LEN(Table18[[#This Row],[spawner_sku]])-FIND("/",Table18[[#This Row],[spawner_sku]])),Table1[Entity Prefab],0)),10,1,1,"Entities"))</f>
        <v>25</v>
      </c>
      <c r="CQ65" s="115">
        <f ca="1">ROUND((Table18[[#This Row],[XP]]*Table18[[#This Row],[entity_spawned (AVG)]])*(Table18[[#This Row],[activating_chance]]/100),0)</f>
        <v>250</v>
      </c>
      <c r="CR65" t="s">
        <v>344</v>
      </c>
      <c r="CT65" t="s">
        <v>228</v>
      </c>
      <c r="CU65">
        <v>3</v>
      </c>
      <c r="CV65" s="76">
        <v>140</v>
      </c>
      <c r="CW65" s="76">
        <v>100</v>
      </c>
      <c r="CX6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5">
        <f ca="1">ROUND((Table1820[[#This Row],[XP]]*Table1820[[#This Row],[entity_spawned (AVG)]])*(Table1820[[#This Row],[activating_chance]]/100),0)</f>
        <v>75</v>
      </c>
      <c r="CZ65" t="s">
        <v>344</v>
      </c>
    </row>
    <row r="66" spans="2:104" x14ac:dyDescent="0.25">
      <c r="B66" s="74" t="s">
        <v>229</v>
      </c>
      <c r="C66">
        <v>7</v>
      </c>
      <c r="D66" s="76">
        <v>180</v>
      </c>
      <c r="E66" s="76">
        <v>100</v>
      </c>
      <c r="F66" s="76">
        <f ca="1">INDIRECT(ADDRESS(11+(MATCH(RIGHT(Table245[[#This Row],[spawner_sku]],LEN(Table245[[#This Row],[spawner_sku]])-FIND("/",Table245[[#This Row],[spawner_sku]])),Table1[Entity Prefab],0)),10,1,1,"Entities"))</f>
        <v>25</v>
      </c>
      <c r="G66" s="76">
        <f ca="1">ROUND((Table245[[#This Row],[XP]]*Table245[[#This Row],[entity_spawned (AVG)]])*(Table245[[#This Row],[activating_chance]]/100),0)</f>
        <v>175</v>
      </c>
      <c r="H66" s="73" t="s">
        <v>344</v>
      </c>
      <c r="J66" t="s">
        <v>233</v>
      </c>
      <c r="K66">
        <v>1</v>
      </c>
      <c r="L66" s="76">
        <v>250</v>
      </c>
      <c r="M66" s="76">
        <v>100</v>
      </c>
      <c r="N66">
        <f ca="1">INDIRECT(ADDRESS(11+(MATCH(RIGHT(Table3[[#This Row],[spawner_sku]],LEN(Table3[[#This Row],[spawner_sku]])-FIND("/",Table3[[#This Row],[spawner_sku]])),Table1[Entity Prefab],0)),10,1,1,"Entities"))</f>
        <v>95</v>
      </c>
      <c r="O66" s="76">
        <f ca="1">ROUND((Table3[[#This Row],[XP]]*Table3[[#This Row],[entity_spawned (AVG)]])*(Table3[[#This Row],[activating_chance]]/100),0)</f>
        <v>95</v>
      </c>
      <c r="P66" t="s">
        <v>345</v>
      </c>
      <c r="Q66" s="73"/>
      <c r="R66" t="s">
        <v>398</v>
      </c>
      <c r="S66">
        <v>1</v>
      </c>
      <c r="T66" s="76">
        <v>160</v>
      </c>
      <c r="U66" s="76">
        <v>50</v>
      </c>
      <c r="V66">
        <f ca="1">INDIRECT(ADDRESS(11+(MATCH(RIGHT(Table39[[#This Row],[spawner_sku]],LEN(Table39[[#This Row],[spawner_sku]])-FIND("/",Table39[[#This Row],[spawner_sku]])),Table1[Entity Prefab],0)),10,1,1,"Entities"))</f>
        <v>25</v>
      </c>
      <c r="W66" s="76">
        <f ca="1">ROUND((Table39[[#This Row],[XP]]*Table39[[#This Row],[entity_spawned (AVG)]])*(Table39[[#This Row],[activating_chance]]/100),0)</f>
        <v>13</v>
      </c>
      <c r="X66" t="s">
        <v>344</v>
      </c>
      <c r="Z66" t="s">
        <v>229</v>
      </c>
      <c r="AA66">
        <v>2</v>
      </c>
      <c r="AB66" s="76">
        <v>120</v>
      </c>
      <c r="AC66" s="76">
        <v>100</v>
      </c>
      <c r="AD66">
        <f ca="1">INDIRECT(ADDRESS(11+(MATCH(RIGHT(Table2[[#This Row],[spawner_sku]],LEN(Table2[[#This Row],[spawner_sku]])-FIND("/",Table2[[#This Row],[spawner_sku]])),Table1[Entity Prefab],0)),10,1,1,"Entities"))</f>
        <v>25</v>
      </c>
      <c r="AE66" s="76">
        <f ca="1">ROUND((Table2[[#This Row],[XP]]*Table2[[#This Row],[entity_spawned (AVG)]])*(Table2[[#This Row],[activating_chance]]/100),0)</f>
        <v>50</v>
      </c>
      <c r="AF66" s="73" t="s">
        <v>344</v>
      </c>
      <c r="AH66" t="s">
        <v>397</v>
      </c>
      <c r="AI66">
        <v>7</v>
      </c>
      <c r="AJ66" s="76">
        <v>200</v>
      </c>
      <c r="AK66" s="76">
        <v>30</v>
      </c>
      <c r="AL66">
        <f ca="1">INDIRECT(ADDRESS(11+(MATCH(RIGHT(Table6[[#This Row],[spawner_sku]],LEN(Table6[[#This Row],[spawner_sku]])-FIND("/",Table6[[#This Row],[spawner_sku]])),Table1[Entity Prefab],0)),10,1,1,"Entities"))</f>
        <v>50</v>
      </c>
      <c r="AM66" s="76">
        <f ca="1">ROUND((Table6[[#This Row],[XP]]*Table6[[#This Row],[entity_spawned (AVG)]])*(Table6[[#This Row],[activating_chance]]/100),0)</f>
        <v>105</v>
      </c>
      <c r="AN66" s="73" t="s">
        <v>344</v>
      </c>
      <c r="AP66" t="s">
        <v>233</v>
      </c>
      <c r="AQ66">
        <v>1</v>
      </c>
      <c r="AR66" s="76">
        <v>250</v>
      </c>
      <c r="AS66" s="76">
        <v>100</v>
      </c>
      <c r="AT66">
        <f ca="1">INDIRECT(ADDRESS(11+(MATCH(RIGHT(Table610[[#This Row],[spawner_sku]],LEN(Table610[[#This Row],[spawner_sku]])-FIND("/",Table610[[#This Row],[spawner_sku]])),Table1[Entity Prefab],0)),10,1,1,"Entities"))</f>
        <v>95</v>
      </c>
      <c r="AU66" s="76">
        <f ca="1">ROUND((Table610[[#This Row],[XP]]*Table610[[#This Row],[entity_spawned (AVG)]])*(Table610[[#This Row],[activating_chance]]/100),0)</f>
        <v>95</v>
      </c>
      <c r="AV66" s="73" t="s">
        <v>345</v>
      </c>
      <c r="AX66" t="s">
        <v>229</v>
      </c>
      <c r="AY66">
        <v>5</v>
      </c>
      <c r="AZ66" s="76">
        <v>220</v>
      </c>
      <c r="BA66" s="76">
        <v>100</v>
      </c>
      <c r="BB66">
        <f ca="1">INDIRECT(ADDRESS(11+(MATCH(RIGHT(Table61011[[#This Row],[spawner_sku]],LEN(Table61011[[#This Row],[spawner_sku]])-FIND("/",Table61011[[#This Row],[spawner_sku]])),Table1[Entity Prefab],0)),10,1,1,"Entities"))</f>
        <v>25</v>
      </c>
      <c r="BC66" s="76">
        <f ca="1">ROUND((Table61011[[#This Row],[XP]]*Table61011[[#This Row],[entity_spawned (AVG)]])*(Table61011[[#This Row],[activating_chance]]/100),0)</f>
        <v>125</v>
      </c>
      <c r="BD66" s="73" t="s">
        <v>344</v>
      </c>
      <c r="BF66" t="s">
        <v>229</v>
      </c>
      <c r="BG66">
        <v>1</v>
      </c>
      <c r="BH66" s="76">
        <v>180</v>
      </c>
      <c r="BI66">
        <v>100</v>
      </c>
      <c r="BJ66">
        <f ca="1">INDIRECT(ADDRESS(11+(MATCH(RIGHT(Table11[[#This Row],[spawner_sku]],LEN(Table11[[#This Row],[spawner_sku]])-FIND("/",Table11[[#This Row],[spawner_sku]])),Table1[Entity Prefab],0)),10,1,1,"Entities"))</f>
        <v>25</v>
      </c>
      <c r="BK66">
        <f ca="1">ROUND((Table11[[#This Row],[XP]]*Table11[[#This Row],[entity_spawned (AVG)]])*(Table11[[#This Row],[activating_chance]]/100),0)</f>
        <v>25</v>
      </c>
      <c r="BL66" s="73" t="s">
        <v>344</v>
      </c>
      <c r="BN66" t="s">
        <v>244</v>
      </c>
      <c r="BO66">
        <v>1</v>
      </c>
      <c r="BP66" s="76">
        <v>200</v>
      </c>
      <c r="BQ66" s="76">
        <v>100</v>
      </c>
      <c r="BR66">
        <f ca="1">INDIRECT(ADDRESS(11+(MATCH(RIGHT(Table12[[#This Row],[spawner_sku]],LEN(Table12[[#This Row],[spawner_sku]])-FIND("/",Table12[[#This Row],[spawner_sku]])),Table1[Entity Prefab],0)),10,1,1,"Entities"))</f>
        <v>28</v>
      </c>
      <c r="BS66">
        <f ca="1">ROUND((Table12[[#This Row],[XP]]*Table12[[#This Row],[entity_spawned (AVG)]])*(Table12[[#This Row],[activating_chance]]/100),0)</f>
        <v>28</v>
      </c>
      <c r="BT66" s="73" t="s">
        <v>344</v>
      </c>
      <c r="BV66" t="s">
        <v>233</v>
      </c>
      <c r="BW66">
        <v>1</v>
      </c>
      <c r="BX66" s="76">
        <v>250</v>
      </c>
      <c r="BY66" s="76">
        <v>100</v>
      </c>
      <c r="BZ66">
        <f ca="1">INDIRECT(ADDRESS(11+(MATCH(RIGHT(Table13[[#This Row],[spawner_sku]],LEN(Table13[[#This Row],[spawner_sku]])-FIND("/",Table13[[#This Row],[spawner_sku]])),Table1[Entity Prefab],0)),10,1,1,"Entities"))</f>
        <v>95</v>
      </c>
      <c r="CA66">
        <f ca="1">ROUND((Table13[[#This Row],[XP]]*Table13[[#This Row],[entity_spawned (AVG)]])*(Table13[[#This Row],[activating_chance]]/100),0)</f>
        <v>95</v>
      </c>
      <c r="CB66" s="73" t="s">
        <v>345</v>
      </c>
      <c r="CD66" t="s">
        <v>228</v>
      </c>
      <c r="CE66">
        <v>5</v>
      </c>
      <c r="CF66" s="76">
        <v>150</v>
      </c>
      <c r="CG66" s="76">
        <v>100</v>
      </c>
      <c r="CH66">
        <f ca="1">INDIRECT(ADDRESS(11+(MATCH(RIGHT(Table14[[#This Row],[spawner_sku]],LEN(Table14[[#This Row],[spawner_sku]])-FIND("/",Table14[[#This Row],[spawner_sku]])),Table1[Entity Prefab],0)),10,1,1,"Entities"))</f>
        <v>25</v>
      </c>
      <c r="CI66">
        <f ca="1">ROUND((Table14[[#This Row],[XP]]*Table14[[#This Row],[entity_spawned (AVG)]])*(Table14[[#This Row],[activating_chance]]/100),0)</f>
        <v>125</v>
      </c>
      <c r="CJ66" s="73" t="s">
        <v>344</v>
      </c>
      <c r="CL66" t="s">
        <v>228</v>
      </c>
      <c r="CM66">
        <v>3</v>
      </c>
      <c r="CN66" s="76">
        <v>140</v>
      </c>
      <c r="CO66" s="76">
        <v>100</v>
      </c>
      <c r="CP66" s="115">
        <f ca="1">INDIRECT(ADDRESS(11+(MATCH(RIGHT(Table18[[#This Row],[spawner_sku]],LEN(Table18[[#This Row],[spawner_sku]])-FIND("/",Table18[[#This Row],[spawner_sku]])),Table1[Entity Prefab],0)),10,1,1,"Entities"))</f>
        <v>25</v>
      </c>
      <c r="CQ66" s="115">
        <f ca="1">ROUND((Table18[[#This Row],[XP]]*Table18[[#This Row],[entity_spawned (AVG)]])*(Table18[[#This Row],[activating_chance]]/100),0)</f>
        <v>75</v>
      </c>
      <c r="CR66" t="s">
        <v>344</v>
      </c>
      <c r="CT66" t="s">
        <v>228</v>
      </c>
      <c r="CU66">
        <v>2</v>
      </c>
      <c r="CV66" s="76">
        <v>140</v>
      </c>
      <c r="CW66" s="76">
        <v>30</v>
      </c>
      <c r="CX6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6">
        <f ca="1">ROUND((Table1820[[#This Row],[XP]]*Table1820[[#This Row],[entity_spawned (AVG)]])*(Table1820[[#This Row],[activating_chance]]/100),0)</f>
        <v>15</v>
      </c>
      <c r="CZ66" t="s">
        <v>344</v>
      </c>
    </row>
    <row r="67" spans="2:104" x14ac:dyDescent="0.25">
      <c r="B67" s="74" t="s">
        <v>229</v>
      </c>
      <c r="C67">
        <v>1</v>
      </c>
      <c r="D67" s="76">
        <v>60</v>
      </c>
      <c r="E67" s="76">
        <v>85</v>
      </c>
      <c r="F67" s="76">
        <f ca="1">INDIRECT(ADDRESS(11+(MATCH(RIGHT(Table245[[#This Row],[spawner_sku]],LEN(Table245[[#This Row],[spawner_sku]])-FIND("/",Table245[[#This Row],[spawner_sku]])),Table1[Entity Prefab],0)),10,1,1,"Entities"))</f>
        <v>25</v>
      </c>
      <c r="G67" s="76">
        <f ca="1">ROUND((Table245[[#This Row],[XP]]*Table245[[#This Row],[entity_spawned (AVG)]])*(Table245[[#This Row],[activating_chance]]/100),0)</f>
        <v>21</v>
      </c>
      <c r="H67" s="73" t="s">
        <v>344</v>
      </c>
      <c r="J67" t="s">
        <v>233</v>
      </c>
      <c r="K67">
        <v>1</v>
      </c>
      <c r="L67" s="76">
        <v>250</v>
      </c>
      <c r="M67" s="76">
        <v>100</v>
      </c>
      <c r="N67">
        <f ca="1">INDIRECT(ADDRESS(11+(MATCH(RIGHT(Table3[[#This Row],[spawner_sku]],LEN(Table3[[#This Row],[spawner_sku]])-FIND("/",Table3[[#This Row],[spawner_sku]])),Table1[Entity Prefab],0)),10,1,1,"Entities"))</f>
        <v>95</v>
      </c>
      <c r="O67" s="76">
        <f ca="1">ROUND((Table3[[#This Row],[XP]]*Table3[[#This Row],[entity_spawned (AVG)]])*(Table3[[#This Row],[activating_chance]]/100),0)</f>
        <v>95</v>
      </c>
      <c r="P67" t="s">
        <v>345</v>
      </c>
      <c r="Q67" s="73"/>
      <c r="R67" t="s">
        <v>398</v>
      </c>
      <c r="S67">
        <v>1</v>
      </c>
      <c r="T67" s="76">
        <v>160</v>
      </c>
      <c r="U67" s="76">
        <v>50</v>
      </c>
      <c r="V67">
        <f ca="1">INDIRECT(ADDRESS(11+(MATCH(RIGHT(Table39[[#This Row],[spawner_sku]],LEN(Table39[[#This Row],[spawner_sku]])-FIND("/",Table39[[#This Row],[spawner_sku]])),Table1[Entity Prefab],0)),10,1,1,"Entities"))</f>
        <v>25</v>
      </c>
      <c r="W67" s="76">
        <f ca="1">ROUND((Table39[[#This Row],[XP]]*Table39[[#This Row],[entity_spawned (AVG)]])*(Table39[[#This Row],[activating_chance]]/100),0)</f>
        <v>13</v>
      </c>
      <c r="X67" t="s">
        <v>344</v>
      </c>
      <c r="Z67" t="s">
        <v>229</v>
      </c>
      <c r="AA67">
        <v>3</v>
      </c>
      <c r="AB67" s="76">
        <v>160</v>
      </c>
      <c r="AC67" s="76">
        <v>100</v>
      </c>
      <c r="AD67">
        <f ca="1">INDIRECT(ADDRESS(11+(MATCH(RIGHT(Table2[[#This Row],[spawner_sku]],LEN(Table2[[#This Row],[spawner_sku]])-FIND("/",Table2[[#This Row],[spawner_sku]])),Table1[Entity Prefab],0)),10,1,1,"Entities"))</f>
        <v>25</v>
      </c>
      <c r="AE67" s="76">
        <f ca="1">ROUND((Table2[[#This Row],[XP]]*Table2[[#This Row],[entity_spawned (AVG)]])*(Table2[[#This Row],[activating_chance]]/100),0)</f>
        <v>75</v>
      </c>
      <c r="AF67" s="73" t="s">
        <v>344</v>
      </c>
      <c r="AH67" t="s">
        <v>397</v>
      </c>
      <c r="AI67">
        <v>3</v>
      </c>
      <c r="AJ67" s="76">
        <v>200</v>
      </c>
      <c r="AK67" s="76">
        <v>80</v>
      </c>
      <c r="AL67">
        <f ca="1">INDIRECT(ADDRESS(11+(MATCH(RIGHT(Table6[[#This Row],[spawner_sku]],LEN(Table6[[#This Row],[spawner_sku]])-FIND("/",Table6[[#This Row],[spawner_sku]])),Table1[Entity Prefab],0)),10,1,1,"Entities"))</f>
        <v>50</v>
      </c>
      <c r="AM67" s="76">
        <f ca="1">ROUND((Table6[[#This Row],[XP]]*Table6[[#This Row],[entity_spawned (AVG)]])*(Table6[[#This Row],[activating_chance]]/100),0)</f>
        <v>120</v>
      </c>
      <c r="AN67" s="73" t="s">
        <v>344</v>
      </c>
      <c r="AP67" t="s">
        <v>233</v>
      </c>
      <c r="AQ67">
        <v>1</v>
      </c>
      <c r="AR67" s="76">
        <v>250</v>
      </c>
      <c r="AS67" s="76">
        <v>100</v>
      </c>
      <c r="AT67">
        <f ca="1">INDIRECT(ADDRESS(11+(MATCH(RIGHT(Table610[[#This Row],[spawner_sku]],LEN(Table610[[#This Row],[spawner_sku]])-FIND("/",Table610[[#This Row],[spawner_sku]])),Table1[Entity Prefab],0)),10,1,1,"Entities"))</f>
        <v>95</v>
      </c>
      <c r="AU67" s="76">
        <f ca="1">ROUND((Table610[[#This Row],[XP]]*Table610[[#This Row],[entity_spawned (AVG)]])*(Table610[[#This Row],[activating_chance]]/100),0)</f>
        <v>95</v>
      </c>
      <c r="AV67" s="73" t="s">
        <v>345</v>
      </c>
      <c r="AX67" t="s">
        <v>229</v>
      </c>
      <c r="AY67">
        <v>1</v>
      </c>
      <c r="AZ67" s="76">
        <v>140</v>
      </c>
      <c r="BA67" s="76">
        <v>80</v>
      </c>
      <c r="BB67">
        <f ca="1">INDIRECT(ADDRESS(11+(MATCH(RIGHT(Table61011[[#This Row],[spawner_sku]],LEN(Table61011[[#This Row],[spawner_sku]])-FIND("/",Table61011[[#This Row],[spawner_sku]])),Table1[Entity Prefab],0)),10,1,1,"Entities"))</f>
        <v>25</v>
      </c>
      <c r="BC67" s="76">
        <f ca="1">ROUND((Table61011[[#This Row],[XP]]*Table61011[[#This Row],[entity_spawned (AVG)]])*(Table61011[[#This Row],[activating_chance]]/100),0)</f>
        <v>20</v>
      </c>
      <c r="BD67" s="73" t="s">
        <v>344</v>
      </c>
      <c r="BF67" t="s">
        <v>229</v>
      </c>
      <c r="BG67">
        <v>8</v>
      </c>
      <c r="BH67" s="76">
        <v>180</v>
      </c>
      <c r="BI67">
        <v>100</v>
      </c>
      <c r="BJ67">
        <f ca="1">INDIRECT(ADDRESS(11+(MATCH(RIGHT(Table11[[#This Row],[spawner_sku]],LEN(Table11[[#This Row],[spawner_sku]])-FIND("/",Table11[[#This Row],[spawner_sku]])),Table1[Entity Prefab],0)),10,1,1,"Entities"))</f>
        <v>25</v>
      </c>
      <c r="BK67">
        <f ca="1">ROUND((Table11[[#This Row],[XP]]*Table11[[#This Row],[entity_spawned (AVG)]])*(Table11[[#This Row],[activating_chance]]/100),0)</f>
        <v>200</v>
      </c>
      <c r="BL67" s="73" t="s">
        <v>344</v>
      </c>
      <c r="BN67" t="s">
        <v>244</v>
      </c>
      <c r="BO67">
        <v>1</v>
      </c>
      <c r="BP67" s="76">
        <v>200</v>
      </c>
      <c r="BQ67" s="76">
        <v>80</v>
      </c>
      <c r="BR67">
        <f ca="1">INDIRECT(ADDRESS(11+(MATCH(RIGHT(Table12[[#This Row],[spawner_sku]],LEN(Table12[[#This Row],[spawner_sku]])-FIND("/",Table12[[#This Row],[spawner_sku]])),Table1[Entity Prefab],0)),10,1,1,"Entities"))</f>
        <v>28</v>
      </c>
      <c r="BS67">
        <f ca="1">ROUND((Table12[[#This Row],[XP]]*Table12[[#This Row],[entity_spawned (AVG)]])*(Table12[[#This Row],[activating_chance]]/100),0)</f>
        <v>22</v>
      </c>
      <c r="BT67" s="73" t="s">
        <v>344</v>
      </c>
      <c r="BV67" t="s">
        <v>233</v>
      </c>
      <c r="BW67">
        <v>1</v>
      </c>
      <c r="BX67" s="76">
        <v>250</v>
      </c>
      <c r="BY67" s="76">
        <v>100</v>
      </c>
      <c r="BZ67">
        <f ca="1">INDIRECT(ADDRESS(11+(MATCH(RIGHT(Table13[[#This Row],[spawner_sku]],LEN(Table13[[#This Row],[spawner_sku]])-FIND("/",Table13[[#This Row],[spawner_sku]])),Table1[Entity Prefab],0)),10,1,1,"Entities"))</f>
        <v>95</v>
      </c>
      <c r="CA67">
        <f ca="1">ROUND((Table13[[#This Row],[XP]]*Table13[[#This Row],[entity_spawned (AVG)]])*(Table13[[#This Row],[activating_chance]]/100),0)</f>
        <v>95</v>
      </c>
      <c r="CB67" s="73" t="s">
        <v>345</v>
      </c>
      <c r="CD67" t="s">
        <v>228</v>
      </c>
      <c r="CE67">
        <v>17</v>
      </c>
      <c r="CF67" s="76">
        <v>180</v>
      </c>
      <c r="CG67" s="76">
        <v>100</v>
      </c>
      <c r="CH67">
        <f ca="1">INDIRECT(ADDRESS(11+(MATCH(RIGHT(Table14[[#This Row],[spawner_sku]],LEN(Table14[[#This Row],[spawner_sku]])-FIND("/",Table14[[#This Row],[spawner_sku]])),Table1[Entity Prefab],0)),10,1,1,"Entities"))</f>
        <v>25</v>
      </c>
      <c r="CI67">
        <f ca="1">ROUND((Table14[[#This Row],[XP]]*Table14[[#This Row],[entity_spawned (AVG)]])*(Table14[[#This Row],[activating_chance]]/100),0)</f>
        <v>425</v>
      </c>
      <c r="CJ67" s="73" t="s">
        <v>344</v>
      </c>
      <c r="CL67" t="s">
        <v>228</v>
      </c>
      <c r="CM67">
        <v>3</v>
      </c>
      <c r="CN67" s="76">
        <v>140</v>
      </c>
      <c r="CO67" s="76">
        <v>100</v>
      </c>
      <c r="CP67" s="115">
        <f ca="1">INDIRECT(ADDRESS(11+(MATCH(RIGHT(Table18[[#This Row],[spawner_sku]],LEN(Table18[[#This Row],[spawner_sku]])-FIND("/",Table18[[#This Row],[spawner_sku]])),Table1[Entity Prefab],0)),10,1,1,"Entities"))</f>
        <v>25</v>
      </c>
      <c r="CQ67" s="115">
        <f ca="1">ROUND((Table18[[#This Row],[XP]]*Table18[[#This Row],[entity_spawned (AVG)]])*(Table18[[#This Row],[activating_chance]]/100),0)</f>
        <v>75</v>
      </c>
      <c r="CR67" t="s">
        <v>344</v>
      </c>
      <c r="CT67" t="s">
        <v>228</v>
      </c>
      <c r="CU67">
        <v>9</v>
      </c>
      <c r="CV67" s="76">
        <v>140</v>
      </c>
      <c r="CW67" s="76">
        <v>100</v>
      </c>
      <c r="CX6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7">
        <f ca="1">ROUND((Table1820[[#This Row],[XP]]*Table1820[[#This Row],[entity_spawned (AVG)]])*(Table1820[[#This Row],[activating_chance]]/100),0)</f>
        <v>225</v>
      </c>
      <c r="CZ67" t="s">
        <v>344</v>
      </c>
    </row>
    <row r="68" spans="2:104" x14ac:dyDescent="0.25">
      <c r="B68" s="74" t="s">
        <v>229</v>
      </c>
      <c r="C68">
        <v>3</v>
      </c>
      <c r="D68" s="76">
        <v>160</v>
      </c>
      <c r="E68" s="76">
        <v>40</v>
      </c>
      <c r="F68" s="76">
        <f ca="1">INDIRECT(ADDRESS(11+(MATCH(RIGHT(Table245[[#This Row],[spawner_sku]],LEN(Table245[[#This Row],[spawner_sku]])-FIND("/",Table245[[#This Row],[spawner_sku]])),Table1[Entity Prefab],0)),10,1,1,"Entities"))</f>
        <v>25</v>
      </c>
      <c r="G68" s="76">
        <f ca="1">ROUND((Table245[[#This Row],[XP]]*Table245[[#This Row],[entity_spawned (AVG)]])*(Table245[[#This Row],[activating_chance]]/100),0)</f>
        <v>30</v>
      </c>
      <c r="H68" s="73" t="s">
        <v>344</v>
      </c>
      <c r="J68" t="s">
        <v>233</v>
      </c>
      <c r="K68">
        <v>1</v>
      </c>
      <c r="L68" s="76">
        <v>250</v>
      </c>
      <c r="M68" s="76">
        <v>100</v>
      </c>
      <c r="N68">
        <f ca="1">INDIRECT(ADDRESS(11+(MATCH(RIGHT(Table3[[#This Row],[spawner_sku]],LEN(Table3[[#This Row],[spawner_sku]])-FIND("/",Table3[[#This Row],[spawner_sku]])),Table1[Entity Prefab],0)),10,1,1,"Entities"))</f>
        <v>95</v>
      </c>
      <c r="O68" s="76">
        <f ca="1">ROUND((Table3[[#This Row],[XP]]*Table3[[#This Row],[entity_spawned (AVG)]])*(Table3[[#This Row],[activating_chance]]/100),0)</f>
        <v>95</v>
      </c>
      <c r="P68" t="s">
        <v>345</v>
      </c>
      <c r="Q68" s="73"/>
      <c r="R68" t="s">
        <v>647</v>
      </c>
      <c r="S68">
        <v>1</v>
      </c>
      <c r="T68" s="76">
        <v>160</v>
      </c>
      <c r="U68" s="76">
        <v>50</v>
      </c>
      <c r="V68">
        <f ca="1">INDIRECT(ADDRESS(11+(MATCH(RIGHT(Table39[[#This Row],[spawner_sku]],LEN(Table39[[#This Row],[spawner_sku]])-FIND("/",Table39[[#This Row],[spawner_sku]])),Table1[Entity Prefab],0)),10,1,1,"Entities"))</f>
        <v>25</v>
      </c>
      <c r="W68" s="76">
        <f ca="1">ROUND((Table39[[#This Row],[XP]]*Table39[[#This Row],[entity_spawned (AVG)]])*(Table39[[#This Row],[activating_chance]]/100),0)</f>
        <v>13</v>
      </c>
      <c r="X68" t="s">
        <v>344</v>
      </c>
      <c r="Z68" t="s">
        <v>229</v>
      </c>
      <c r="AA68">
        <v>2</v>
      </c>
      <c r="AB68" s="76">
        <v>160</v>
      </c>
      <c r="AC68" s="76">
        <v>80</v>
      </c>
      <c r="AD68">
        <f ca="1">INDIRECT(ADDRESS(11+(MATCH(RIGHT(Table2[[#This Row],[spawner_sku]],LEN(Table2[[#This Row],[spawner_sku]])-FIND("/",Table2[[#This Row],[spawner_sku]])),Table1[Entity Prefab],0)),10,1,1,"Entities"))</f>
        <v>25</v>
      </c>
      <c r="AE68" s="76">
        <f ca="1">ROUND((Table2[[#This Row],[XP]]*Table2[[#This Row],[entity_spawned (AVG)]])*(Table2[[#This Row],[activating_chance]]/100),0)</f>
        <v>40</v>
      </c>
      <c r="AF68" s="73" t="s">
        <v>344</v>
      </c>
      <c r="AH68" t="s">
        <v>397</v>
      </c>
      <c r="AI68">
        <v>2</v>
      </c>
      <c r="AJ68" s="76">
        <v>200</v>
      </c>
      <c r="AK68" s="76">
        <v>100</v>
      </c>
      <c r="AL68">
        <f ca="1">INDIRECT(ADDRESS(11+(MATCH(RIGHT(Table6[[#This Row],[spawner_sku]],LEN(Table6[[#This Row],[spawner_sku]])-FIND("/",Table6[[#This Row],[spawner_sku]])),Table1[Entity Prefab],0)),10,1,1,"Entities"))</f>
        <v>50</v>
      </c>
      <c r="AM68" s="76">
        <f ca="1">ROUND((Table6[[#This Row],[XP]]*Table6[[#This Row],[entity_spawned (AVG)]])*(Table6[[#This Row],[activating_chance]]/100),0)</f>
        <v>100</v>
      </c>
      <c r="AN68" s="73" t="s">
        <v>344</v>
      </c>
      <c r="AP68" t="s">
        <v>233</v>
      </c>
      <c r="AQ68">
        <v>1</v>
      </c>
      <c r="AR68" s="76">
        <v>250</v>
      </c>
      <c r="AS68" s="76">
        <v>50</v>
      </c>
      <c r="AT68">
        <f ca="1">INDIRECT(ADDRESS(11+(MATCH(RIGHT(Table610[[#This Row],[spawner_sku]],LEN(Table610[[#This Row],[spawner_sku]])-FIND("/",Table610[[#This Row],[spawner_sku]])),Table1[Entity Prefab],0)),10,1,1,"Entities"))</f>
        <v>95</v>
      </c>
      <c r="AU68" s="76">
        <f ca="1">ROUND((Table610[[#This Row],[XP]]*Table610[[#This Row],[entity_spawned (AVG)]])*(Table610[[#This Row],[activating_chance]]/100),0)</f>
        <v>48</v>
      </c>
      <c r="AV68" s="73" t="s">
        <v>345</v>
      </c>
      <c r="AX68" t="s">
        <v>229</v>
      </c>
      <c r="AY68">
        <v>6</v>
      </c>
      <c r="AZ68" s="76">
        <v>220</v>
      </c>
      <c r="BA68" s="76">
        <v>100</v>
      </c>
      <c r="BB68">
        <f ca="1">INDIRECT(ADDRESS(11+(MATCH(RIGHT(Table61011[[#This Row],[spawner_sku]],LEN(Table61011[[#This Row],[spawner_sku]])-FIND("/",Table61011[[#This Row],[spawner_sku]])),Table1[Entity Prefab],0)),10,1,1,"Entities"))</f>
        <v>25</v>
      </c>
      <c r="BC68" s="76">
        <f ca="1">ROUND((Table61011[[#This Row],[XP]]*Table61011[[#This Row],[entity_spawned (AVG)]])*(Table61011[[#This Row],[activating_chance]]/100),0)</f>
        <v>150</v>
      </c>
      <c r="BD68" s="73" t="s">
        <v>344</v>
      </c>
      <c r="BF68" t="s">
        <v>229</v>
      </c>
      <c r="BG68">
        <v>3</v>
      </c>
      <c r="BH68" s="76">
        <v>180</v>
      </c>
      <c r="BI68">
        <v>80</v>
      </c>
      <c r="BJ68">
        <f ca="1">INDIRECT(ADDRESS(11+(MATCH(RIGHT(Table11[[#This Row],[spawner_sku]],LEN(Table11[[#This Row],[spawner_sku]])-FIND("/",Table11[[#This Row],[spawner_sku]])),Table1[Entity Prefab],0)),10,1,1,"Entities"))</f>
        <v>25</v>
      </c>
      <c r="BK68">
        <f ca="1">ROUND((Table11[[#This Row],[XP]]*Table11[[#This Row],[entity_spawned (AVG)]])*(Table11[[#This Row],[activating_chance]]/100),0)</f>
        <v>60</v>
      </c>
      <c r="BL68" s="73" t="s">
        <v>344</v>
      </c>
      <c r="BN68" t="s">
        <v>244</v>
      </c>
      <c r="BO68">
        <v>1</v>
      </c>
      <c r="BP68" s="76">
        <v>200</v>
      </c>
      <c r="BQ68" s="76">
        <v>100</v>
      </c>
      <c r="BR68">
        <f ca="1">INDIRECT(ADDRESS(11+(MATCH(RIGHT(Table12[[#This Row],[spawner_sku]],LEN(Table12[[#This Row],[spawner_sku]])-FIND("/",Table12[[#This Row],[spawner_sku]])),Table1[Entity Prefab],0)),10,1,1,"Entities"))</f>
        <v>28</v>
      </c>
      <c r="BS68">
        <f ca="1">ROUND((Table12[[#This Row],[XP]]*Table12[[#This Row],[entity_spawned (AVG)]])*(Table12[[#This Row],[activating_chance]]/100),0)</f>
        <v>28</v>
      </c>
      <c r="BT68" s="73" t="s">
        <v>344</v>
      </c>
      <c r="BV68" t="s">
        <v>233</v>
      </c>
      <c r="BW68">
        <v>1</v>
      </c>
      <c r="BX68" s="76">
        <v>250</v>
      </c>
      <c r="BY68" s="76">
        <v>100</v>
      </c>
      <c r="BZ68">
        <f ca="1">INDIRECT(ADDRESS(11+(MATCH(RIGHT(Table13[[#This Row],[spawner_sku]],LEN(Table13[[#This Row],[spawner_sku]])-FIND("/",Table13[[#This Row],[spawner_sku]])),Table1[Entity Prefab],0)),10,1,1,"Entities"))</f>
        <v>95</v>
      </c>
      <c r="CA68">
        <f ca="1">ROUND((Table13[[#This Row],[XP]]*Table13[[#This Row],[entity_spawned (AVG)]])*(Table13[[#This Row],[activating_chance]]/100),0)</f>
        <v>95</v>
      </c>
      <c r="CB68" s="73" t="s">
        <v>345</v>
      </c>
      <c r="CD68" t="s">
        <v>228</v>
      </c>
      <c r="CE68">
        <v>18</v>
      </c>
      <c r="CF68" s="76">
        <v>200</v>
      </c>
      <c r="CG68" s="76">
        <v>100</v>
      </c>
      <c r="CH68">
        <f ca="1">INDIRECT(ADDRESS(11+(MATCH(RIGHT(Table14[[#This Row],[spawner_sku]],LEN(Table14[[#This Row],[spawner_sku]])-FIND("/",Table14[[#This Row],[spawner_sku]])),Table1[Entity Prefab],0)),10,1,1,"Entities"))</f>
        <v>25</v>
      </c>
      <c r="CI68">
        <f ca="1">ROUND((Table14[[#This Row],[XP]]*Table14[[#This Row],[entity_spawned (AVG)]])*(Table14[[#This Row],[activating_chance]]/100),0)</f>
        <v>450</v>
      </c>
      <c r="CJ68" s="73" t="s">
        <v>344</v>
      </c>
      <c r="CL68" t="s">
        <v>228</v>
      </c>
      <c r="CM68">
        <v>13</v>
      </c>
      <c r="CN68" s="76">
        <v>180</v>
      </c>
      <c r="CO68" s="76">
        <v>10</v>
      </c>
      <c r="CP68" s="115">
        <f ca="1">INDIRECT(ADDRESS(11+(MATCH(RIGHT(Table18[[#This Row],[spawner_sku]],LEN(Table18[[#This Row],[spawner_sku]])-FIND("/",Table18[[#This Row],[spawner_sku]])),Table1[Entity Prefab],0)),10,1,1,"Entities"))</f>
        <v>25</v>
      </c>
      <c r="CQ68" s="115">
        <f ca="1">ROUND((Table18[[#This Row],[XP]]*Table18[[#This Row],[entity_spawned (AVG)]])*(Table18[[#This Row],[activating_chance]]/100),0)</f>
        <v>33</v>
      </c>
      <c r="CR68" t="s">
        <v>344</v>
      </c>
      <c r="CT68" t="s">
        <v>228</v>
      </c>
      <c r="CU68">
        <v>5</v>
      </c>
      <c r="CV68" s="76">
        <v>160</v>
      </c>
      <c r="CW68" s="76">
        <v>100</v>
      </c>
      <c r="CX6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8">
        <f ca="1">ROUND((Table1820[[#This Row],[XP]]*Table1820[[#This Row],[entity_spawned (AVG)]])*(Table1820[[#This Row],[activating_chance]]/100),0)</f>
        <v>125</v>
      </c>
      <c r="CZ68" t="s">
        <v>344</v>
      </c>
    </row>
    <row r="69" spans="2:104" x14ac:dyDescent="0.25">
      <c r="B69" s="74" t="s">
        <v>229</v>
      </c>
      <c r="C69">
        <v>1</v>
      </c>
      <c r="D69" s="76">
        <v>85</v>
      </c>
      <c r="E69" s="76">
        <v>100</v>
      </c>
      <c r="F69" s="76">
        <f ca="1">INDIRECT(ADDRESS(11+(MATCH(RIGHT(Table245[[#This Row],[spawner_sku]],LEN(Table245[[#This Row],[spawner_sku]])-FIND("/",Table245[[#This Row],[spawner_sku]])),Table1[Entity Prefab],0)),10,1,1,"Entities"))</f>
        <v>25</v>
      </c>
      <c r="G69" s="76">
        <f ca="1">ROUND((Table245[[#This Row],[XP]]*Table245[[#This Row],[entity_spawned (AVG)]])*(Table245[[#This Row],[activating_chance]]/100),0)</f>
        <v>25</v>
      </c>
      <c r="H69" s="73" t="s">
        <v>344</v>
      </c>
      <c r="J69" t="s">
        <v>233</v>
      </c>
      <c r="K69">
        <v>1</v>
      </c>
      <c r="L69" s="76">
        <v>250</v>
      </c>
      <c r="M69" s="76">
        <v>100</v>
      </c>
      <c r="N69">
        <f ca="1">INDIRECT(ADDRESS(11+(MATCH(RIGHT(Table3[[#This Row],[spawner_sku]],LEN(Table3[[#This Row],[spawner_sku]])-FIND("/",Table3[[#This Row],[spawner_sku]])),Table1[Entity Prefab],0)),10,1,1,"Entities"))</f>
        <v>95</v>
      </c>
      <c r="O69" s="76">
        <f ca="1">ROUND((Table3[[#This Row],[XP]]*Table3[[#This Row],[entity_spawned (AVG)]])*(Table3[[#This Row],[activating_chance]]/100),0)</f>
        <v>95</v>
      </c>
      <c r="P69" t="s">
        <v>345</v>
      </c>
      <c r="Q69" s="73"/>
      <c r="R69" t="s">
        <v>647</v>
      </c>
      <c r="S69">
        <v>1</v>
      </c>
      <c r="T69" s="76">
        <v>140</v>
      </c>
      <c r="U69" s="76">
        <v>100</v>
      </c>
      <c r="V69">
        <f ca="1">INDIRECT(ADDRESS(11+(MATCH(RIGHT(Table39[[#This Row],[spawner_sku]],LEN(Table39[[#This Row],[spawner_sku]])-FIND("/",Table39[[#This Row],[spawner_sku]])),Table1[Entity Prefab],0)),10,1,1,"Entities"))</f>
        <v>25</v>
      </c>
      <c r="W69" s="76">
        <f ca="1">ROUND((Table39[[#This Row],[XP]]*Table39[[#This Row],[entity_spawned (AVG)]])*(Table39[[#This Row],[activating_chance]]/100),0)</f>
        <v>25</v>
      </c>
      <c r="X69" t="s">
        <v>344</v>
      </c>
      <c r="Z69" t="s">
        <v>229</v>
      </c>
      <c r="AA69">
        <v>3</v>
      </c>
      <c r="AB69" s="76">
        <v>120</v>
      </c>
      <c r="AC69" s="76">
        <v>100</v>
      </c>
      <c r="AD69">
        <f ca="1">INDIRECT(ADDRESS(11+(MATCH(RIGHT(Table2[[#This Row],[spawner_sku]],LEN(Table2[[#This Row],[spawner_sku]])-FIND("/",Table2[[#This Row],[spawner_sku]])),Table1[Entity Prefab],0)),10,1,1,"Entities"))</f>
        <v>25</v>
      </c>
      <c r="AE69" s="76">
        <f ca="1">ROUND((Table2[[#This Row],[XP]]*Table2[[#This Row],[entity_spawned (AVG)]])*(Table2[[#This Row],[activating_chance]]/100),0)</f>
        <v>75</v>
      </c>
      <c r="AF69" s="73" t="s">
        <v>344</v>
      </c>
      <c r="AH69" t="s">
        <v>397</v>
      </c>
      <c r="AI69">
        <v>2</v>
      </c>
      <c r="AJ69" s="76">
        <v>200</v>
      </c>
      <c r="AK69" s="76">
        <v>100</v>
      </c>
      <c r="AL69">
        <f ca="1">INDIRECT(ADDRESS(11+(MATCH(RIGHT(Table6[[#This Row],[spawner_sku]],LEN(Table6[[#This Row],[spawner_sku]])-FIND("/",Table6[[#This Row],[spawner_sku]])),Table1[Entity Prefab],0)),10,1,1,"Entities"))</f>
        <v>50</v>
      </c>
      <c r="AM69" s="76">
        <f ca="1">ROUND((Table6[[#This Row],[XP]]*Table6[[#This Row],[entity_spawned (AVG)]])*(Table6[[#This Row],[activating_chance]]/100),0)</f>
        <v>100</v>
      </c>
      <c r="AN69" s="73" t="s">
        <v>344</v>
      </c>
      <c r="AP69" t="s">
        <v>233</v>
      </c>
      <c r="AQ69">
        <v>1</v>
      </c>
      <c r="AR69" s="76">
        <v>250</v>
      </c>
      <c r="AS69" s="76">
        <v>50</v>
      </c>
      <c r="AT69">
        <f ca="1">INDIRECT(ADDRESS(11+(MATCH(RIGHT(Table610[[#This Row],[spawner_sku]],LEN(Table610[[#This Row],[spawner_sku]])-FIND("/",Table610[[#This Row],[spawner_sku]])),Table1[Entity Prefab],0)),10,1,1,"Entities"))</f>
        <v>95</v>
      </c>
      <c r="AU69" s="76">
        <f ca="1">ROUND((Table610[[#This Row],[XP]]*Table610[[#This Row],[entity_spawned (AVG)]])*(Table610[[#This Row],[activating_chance]]/100),0)</f>
        <v>48</v>
      </c>
      <c r="AV69" s="73" t="s">
        <v>345</v>
      </c>
      <c r="AX69" t="s">
        <v>229</v>
      </c>
      <c r="AY69">
        <v>5</v>
      </c>
      <c r="AZ69" s="76">
        <v>220</v>
      </c>
      <c r="BA69" s="76">
        <v>80</v>
      </c>
      <c r="BB69">
        <f ca="1">INDIRECT(ADDRESS(11+(MATCH(RIGHT(Table61011[[#This Row],[spawner_sku]],LEN(Table61011[[#This Row],[spawner_sku]])-FIND("/",Table61011[[#This Row],[spawner_sku]])),Table1[Entity Prefab],0)),10,1,1,"Entities"))</f>
        <v>25</v>
      </c>
      <c r="BC69" s="76">
        <f ca="1">ROUND((Table61011[[#This Row],[XP]]*Table61011[[#This Row],[entity_spawned (AVG)]])*(Table61011[[#This Row],[activating_chance]]/100),0)</f>
        <v>100</v>
      </c>
      <c r="BD69" s="73" t="s">
        <v>344</v>
      </c>
      <c r="BF69" t="s">
        <v>229</v>
      </c>
      <c r="BG69">
        <v>3</v>
      </c>
      <c r="BH69" s="76">
        <v>180</v>
      </c>
      <c r="BI69">
        <v>100</v>
      </c>
      <c r="BJ69">
        <f ca="1">INDIRECT(ADDRESS(11+(MATCH(RIGHT(Table11[[#This Row],[spawner_sku]],LEN(Table11[[#This Row],[spawner_sku]])-FIND("/",Table11[[#This Row],[spawner_sku]])),Table1[Entity Prefab],0)),10,1,1,"Entities"))</f>
        <v>25</v>
      </c>
      <c r="BK69">
        <f ca="1">ROUND((Table11[[#This Row],[XP]]*Table11[[#This Row],[entity_spawned (AVG)]])*(Table11[[#This Row],[activating_chance]]/100),0)</f>
        <v>75</v>
      </c>
      <c r="BL69" s="73" t="s">
        <v>344</v>
      </c>
      <c r="BN69" t="s">
        <v>244</v>
      </c>
      <c r="BO69">
        <v>1</v>
      </c>
      <c r="BP69" s="76">
        <v>200</v>
      </c>
      <c r="BQ69" s="76">
        <v>100</v>
      </c>
      <c r="BR69">
        <f ca="1">INDIRECT(ADDRESS(11+(MATCH(RIGHT(Table12[[#This Row],[spawner_sku]],LEN(Table12[[#This Row],[spawner_sku]])-FIND("/",Table12[[#This Row],[spawner_sku]])),Table1[Entity Prefab],0)),10,1,1,"Entities"))</f>
        <v>28</v>
      </c>
      <c r="BS69">
        <f ca="1">ROUND((Table12[[#This Row],[XP]]*Table12[[#This Row],[entity_spawned (AVG)]])*(Table12[[#This Row],[activating_chance]]/100),0)</f>
        <v>28</v>
      </c>
      <c r="BT69" s="73" t="s">
        <v>344</v>
      </c>
      <c r="BV69" t="s">
        <v>233</v>
      </c>
      <c r="BW69">
        <v>1</v>
      </c>
      <c r="BX69" s="76">
        <v>250</v>
      </c>
      <c r="BY69" s="76">
        <v>100</v>
      </c>
      <c r="BZ69">
        <f ca="1">INDIRECT(ADDRESS(11+(MATCH(RIGHT(Table13[[#This Row],[spawner_sku]],LEN(Table13[[#This Row],[spawner_sku]])-FIND("/",Table13[[#This Row],[spawner_sku]])),Table1[Entity Prefab],0)),10,1,1,"Entities"))</f>
        <v>95</v>
      </c>
      <c r="CA69">
        <f ca="1">ROUND((Table13[[#This Row],[XP]]*Table13[[#This Row],[entity_spawned (AVG)]])*(Table13[[#This Row],[activating_chance]]/100),0)</f>
        <v>95</v>
      </c>
      <c r="CB69" s="73" t="s">
        <v>345</v>
      </c>
      <c r="CD69" t="s">
        <v>228</v>
      </c>
      <c r="CE69">
        <v>3</v>
      </c>
      <c r="CF69" s="76">
        <v>80</v>
      </c>
      <c r="CG69" s="76">
        <v>100</v>
      </c>
      <c r="CH69">
        <f ca="1">INDIRECT(ADDRESS(11+(MATCH(RIGHT(Table14[[#This Row],[spawner_sku]],LEN(Table14[[#This Row],[spawner_sku]])-FIND("/",Table14[[#This Row],[spawner_sku]])),Table1[Entity Prefab],0)),10,1,1,"Entities"))</f>
        <v>25</v>
      </c>
      <c r="CI69">
        <f ca="1">ROUND((Table14[[#This Row],[XP]]*Table14[[#This Row],[entity_spawned (AVG)]])*(Table14[[#This Row],[activating_chance]]/100),0)</f>
        <v>75</v>
      </c>
      <c r="CJ69" s="73" t="s">
        <v>344</v>
      </c>
      <c r="CL69" t="s">
        <v>228</v>
      </c>
      <c r="CM69">
        <v>3</v>
      </c>
      <c r="CN69" s="76">
        <v>140</v>
      </c>
      <c r="CO69" s="76">
        <v>100</v>
      </c>
      <c r="CP69" s="115">
        <f ca="1">INDIRECT(ADDRESS(11+(MATCH(RIGHT(Table18[[#This Row],[spawner_sku]],LEN(Table18[[#This Row],[spawner_sku]])-FIND("/",Table18[[#This Row],[spawner_sku]])),Table1[Entity Prefab],0)),10,1,1,"Entities"))</f>
        <v>25</v>
      </c>
      <c r="CQ69" s="115">
        <f ca="1">ROUND((Table18[[#This Row],[XP]]*Table18[[#This Row],[entity_spawned (AVG)]])*(Table18[[#This Row],[activating_chance]]/100),0)</f>
        <v>75</v>
      </c>
      <c r="CR69" t="s">
        <v>344</v>
      </c>
      <c r="CT69" t="s">
        <v>228</v>
      </c>
      <c r="CU69">
        <v>3</v>
      </c>
      <c r="CV69" s="76">
        <v>100</v>
      </c>
      <c r="CW69" s="76">
        <v>100</v>
      </c>
      <c r="CX6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9">
        <f ca="1">ROUND((Table1820[[#This Row],[XP]]*Table1820[[#This Row],[entity_spawned (AVG)]])*(Table1820[[#This Row],[activating_chance]]/100),0)</f>
        <v>75</v>
      </c>
      <c r="CZ69" t="s">
        <v>344</v>
      </c>
    </row>
    <row r="70" spans="2:104" x14ac:dyDescent="0.25">
      <c r="B70" s="74" t="s">
        <v>229</v>
      </c>
      <c r="C70">
        <v>2</v>
      </c>
      <c r="D70" s="76">
        <v>130</v>
      </c>
      <c r="E70" s="76">
        <v>80</v>
      </c>
      <c r="F70" s="76">
        <f ca="1">INDIRECT(ADDRESS(11+(MATCH(RIGHT(Table245[[#This Row],[spawner_sku]],LEN(Table245[[#This Row],[spawner_sku]])-FIND("/",Table245[[#This Row],[spawner_sku]])),Table1[Entity Prefab],0)),10,1,1,"Entities"))</f>
        <v>25</v>
      </c>
      <c r="G70" s="76">
        <f ca="1">ROUND((Table245[[#This Row],[XP]]*Table245[[#This Row],[entity_spawned (AVG)]])*(Table245[[#This Row],[activating_chance]]/100),0)</f>
        <v>40</v>
      </c>
      <c r="H70" s="73" t="s">
        <v>344</v>
      </c>
      <c r="J70" t="s">
        <v>233</v>
      </c>
      <c r="K70">
        <v>1</v>
      </c>
      <c r="L70" s="76">
        <v>250</v>
      </c>
      <c r="M70" s="76">
        <v>50</v>
      </c>
      <c r="N70">
        <f ca="1">INDIRECT(ADDRESS(11+(MATCH(RIGHT(Table3[[#This Row],[spawner_sku]],LEN(Table3[[#This Row],[spawner_sku]])-FIND("/",Table3[[#This Row],[spawner_sku]])),Table1[Entity Prefab],0)),10,1,1,"Entities"))</f>
        <v>95</v>
      </c>
      <c r="O70" s="76">
        <f ca="1">ROUND((Table3[[#This Row],[XP]]*Table3[[#This Row],[entity_spawned (AVG)]])*(Table3[[#This Row],[activating_chance]]/100),0)</f>
        <v>48</v>
      </c>
      <c r="P70" t="s">
        <v>345</v>
      </c>
      <c r="Q70" s="73"/>
      <c r="R70" t="s">
        <v>647</v>
      </c>
      <c r="S70">
        <v>1</v>
      </c>
      <c r="T70" s="76">
        <v>100</v>
      </c>
      <c r="U70" s="76">
        <v>75</v>
      </c>
      <c r="V70">
        <f ca="1">INDIRECT(ADDRESS(11+(MATCH(RIGHT(Table39[[#This Row],[spawner_sku]],LEN(Table39[[#This Row],[spawner_sku]])-FIND("/",Table39[[#This Row],[spawner_sku]])),Table1[Entity Prefab],0)),10,1,1,"Entities"))</f>
        <v>25</v>
      </c>
      <c r="W70" s="76">
        <f ca="1">ROUND((Table39[[#This Row],[XP]]*Table39[[#This Row],[entity_spawned (AVG)]])*(Table39[[#This Row],[activating_chance]]/100),0)</f>
        <v>19</v>
      </c>
      <c r="X70" t="s">
        <v>344</v>
      </c>
      <c r="Z70" t="s">
        <v>229</v>
      </c>
      <c r="AA70">
        <v>6</v>
      </c>
      <c r="AB70" s="76">
        <v>160</v>
      </c>
      <c r="AC70" s="76">
        <v>100</v>
      </c>
      <c r="AD70">
        <f ca="1">INDIRECT(ADDRESS(11+(MATCH(RIGHT(Table2[[#This Row],[spawner_sku]],LEN(Table2[[#This Row],[spawner_sku]])-FIND("/",Table2[[#This Row],[spawner_sku]])),Table1[Entity Prefab],0)),10,1,1,"Entities"))</f>
        <v>25</v>
      </c>
      <c r="AE70" s="76">
        <f ca="1">ROUND((Table2[[#This Row],[XP]]*Table2[[#This Row],[entity_spawned (AVG)]])*(Table2[[#This Row],[activating_chance]]/100),0)</f>
        <v>150</v>
      </c>
      <c r="AF70" s="73" t="s">
        <v>344</v>
      </c>
      <c r="AH70" t="s">
        <v>397</v>
      </c>
      <c r="AI70">
        <v>3</v>
      </c>
      <c r="AJ70" s="76">
        <v>200</v>
      </c>
      <c r="AK70" s="76">
        <v>80</v>
      </c>
      <c r="AL70">
        <f ca="1">INDIRECT(ADDRESS(11+(MATCH(RIGHT(Table6[[#This Row],[spawner_sku]],LEN(Table6[[#This Row],[spawner_sku]])-FIND("/",Table6[[#This Row],[spawner_sku]])),Table1[Entity Prefab],0)),10,1,1,"Entities"))</f>
        <v>50</v>
      </c>
      <c r="AM70" s="76">
        <f ca="1">ROUND((Table6[[#This Row],[XP]]*Table6[[#This Row],[entity_spawned (AVG)]])*(Table6[[#This Row],[activating_chance]]/100),0)</f>
        <v>120</v>
      </c>
      <c r="AN70" s="73" t="s">
        <v>344</v>
      </c>
      <c r="AP70" t="s">
        <v>233</v>
      </c>
      <c r="AQ70">
        <v>1</v>
      </c>
      <c r="AR70" s="76">
        <v>250</v>
      </c>
      <c r="AS70" s="76">
        <v>100</v>
      </c>
      <c r="AT70">
        <f ca="1">INDIRECT(ADDRESS(11+(MATCH(RIGHT(Table610[[#This Row],[spawner_sku]],LEN(Table610[[#This Row],[spawner_sku]])-FIND("/",Table610[[#This Row],[spawner_sku]])),Table1[Entity Prefab],0)),10,1,1,"Entities"))</f>
        <v>95</v>
      </c>
      <c r="AU70" s="76">
        <f ca="1">ROUND((Table610[[#This Row],[XP]]*Table610[[#This Row],[entity_spawned (AVG)]])*(Table610[[#This Row],[activating_chance]]/100),0)</f>
        <v>95</v>
      </c>
      <c r="AV70" s="73" t="s">
        <v>345</v>
      </c>
      <c r="AX70" t="s">
        <v>229</v>
      </c>
      <c r="AY70">
        <v>5</v>
      </c>
      <c r="AZ70" s="76">
        <v>200</v>
      </c>
      <c r="BA70" s="76">
        <v>100</v>
      </c>
      <c r="BB70">
        <f ca="1">INDIRECT(ADDRESS(11+(MATCH(RIGHT(Table61011[[#This Row],[spawner_sku]],LEN(Table61011[[#This Row],[spawner_sku]])-FIND("/",Table61011[[#This Row],[spawner_sku]])),Table1[Entity Prefab],0)),10,1,1,"Entities"))</f>
        <v>25</v>
      </c>
      <c r="BC70" s="76">
        <f ca="1">ROUND((Table61011[[#This Row],[XP]]*Table61011[[#This Row],[entity_spawned (AVG)]])*(Table61011[[#This Row],[activating_chance]]/100),0)</f>
        <v>125</v>
      </c>
      <c r="BD70" s="73" t="s">
        <v>344</v>
      </c>
      <c r="BF70" t="s">
        <v>229</v>
      </c>
      <c r="BG70">
        <v>1</v>
      </c>
      <c r="BH70" s="76">
        <v>180</v>
      </c>
      <c r="BI70">
        <v>100</v>
      </c>
      <c r="BJ70">
        <f ca="1">INDIRECT(ADDRESS(11+(MATCH(RIGHT(Table11[[#This Row],[spawner_sku]],LEN(Table11[[#This Row],[spawner_sku]])-FIND("/",Table11[[#This Row],[spawner_sku]])),Table1[Entity Prefab],0)),10,1,1,"Entities"))</f>
        <v>25</v>
      </c>
      <c r="BK70">
        <f ca="1">ROUND((Table11[[#This Row],[XP]]*Table11[[#This Row],[entity_spawned (AVG)]])*(Table11[[#This Row],[activating_chance]]/100),0)</f>
        <v>25</v>
      </c>
      <c r="BL70" s="73" t="s">
        <v>344</v>
      </c>
      <c r="BN70" t="s">
        <v>245</v>
      </c>
      <c r="BO70">
        <v>1</v>
      </c>
      <c r="BP70" s="76">
        <v>220</v>
      </c>
      <c r="BQ70" s="76">
        <v>100</v>
      </c>
      <c r="BR70">
        <f ca="1">INDIRECT(ADDRESS(11+(MATCH(RIGHT(Table12[[#This Row],[spawner_sku]],LEN(Table12[[#This Row],[spawner_sku]])-FIND("/",Table12[[#This Row],[spawner_sku]])),Table1[Entity Prefab],0)),10,1,1,"Entities"))</f>
        <v>35</v>
      </c>
      <c r="BS70">
        <f ca="1">ROUND((Table12[[#This Row],[XP]]*Table12[[#This Row],[entity_spawned (AVG)]])*(Table12[[#This Row],[activating_chance]]/100),0)</f>
        <v>35</v>
      </c>
      <c r="BT70" s="73" t="s">
        <v>344</v>
      </c>
      <c r="BV70" t="s">
        <v>233</v>
      </c>
      <c r="BW70">
        <v>1</v>
      </c>
      <c r="BX70" s="76">
        <v>250</v>
      </c>
      <c r="BY70" s="76">
        <v>100</v>
      </c>
      <c r="BZ70">
        <f ca="1">INDIRECT(ADDRESS(11+(MATCH(RIGHT(Table13[[#This Row],[spawner_sku]],LEN(Table13[[#This Row],[spawner_sku]])-FIND("/",Table13[[#This Row],[spawner_sku]])),Table1[Entity Prefab],0)),10,1,1,"Entities"))</f>
        <v>95</v>
      </c>
      <c r="CA70">
        <f ca="1">ROUND((Table13[[#This Row],[XP]]*Table13[[#This Row],[entity_spawned (AVG)]])*(Table13[[#This Row],[activating_chance]]/100),0)</f>
        <v>95</v>
      </c>
      <c r="CB70" s="73" t="s">
        <v>345</v>
      </c>
      <c r="CD70" t="s">
        <v>228</v>
      </c>
      <c r="CE70">
        <v>7</v>
      </c>
      <c r="CF70" s="76">
        <v>150</v>
      </c>
      <c r="CG70" s="76">
        <v>100</v>
      </c>
      <c r="CH70">
        <f ca="1">INDIRECT(ADDRESS(11+(MATCH(RIGHT(Table14[[#This Row],[spawner_sku]],LEN(Table14[[#This Row],[spawner_sku]])-FIND("/",Table14[[#This Row],[spawner_sku]])),Table1[Entity Prefab],0)),10,1,1,"Entities"))</f>
        <v>25</v>
      </c>
      <c r="CI70">
        <f ca="1">ROUND((Table14[[#This Row],[XP]]*Table14[[#This Row],[entity_spawned (AVG)]])*(Table14[[#This Row],[activating_chance]]/100),0)</f>
        <v>175</v>
      </c>
      <c r="CJ70" s="73" t="s">
        <v>344</v>
      </c>
      <c r="CL70" t="s">
        <v>228</v>
      </c>
      <c r="CM70">
        <v>7</v>
      </c>
      <c r="CN70" s="76">
        <v>160</v>
      </c>
      <c r="CO70" s="76">
        <v>30</v>
      </c>
      <c r="CP70" s="115">
        <f ca="1">INDIRECT(ADDRESS(11+(MATCH(RIGHT(Table18[[#This Row],[spawner_sku]],LEN(Table18[[#This Row],[spawner_sku]])-FIND("/",Table18[[#This Row],[spawner_sku]])),Table1[Entity Prefab],0)),10,1,1,"Entities"))</f>
        <v>25</v>
      </c>
      <c r="CQ70" s="115">
        <f ca="1">ROUND((Table18[[#This Row],[XP]]*Table18[[#This Row],[entity_spawned (AVG)]])*(Table18[[#This Row],[activating_chance]]/100),0)</f>
        <v>53</v>
      </c>
      <c r="CR70" t="s">
        <v>344</v>
      </c>
      <c r="CT70" t="s">
        <v>228</v>
      </c>
      <c r="CU70">
        <v>3</v>
      </c>
      <c r="CV70" s="76">
        <v>140</v>
      </c>
      <c r="CW70" s="76">
        <v>100</v>
      </c>
      <c r="CX7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0">
        <f ca="1">ROUND((Table1820[[#This Row],[XP]]*Table1820[[#This Row],[entity_spawned (AVG)]])*(Table1820[[#This Row],[activating_chance]]/100),0)</f>
        <v>75</v>
      </c>
      <c r="CZ70" t="s">
        <v>344</v>
      </c>
    </row>
    <row r="71" spans="2:104" x14ac:dyDescent="0.25">
      <c r="B71" s="74" t="s">
        <v>229</v>
      </c>
      <c r="C71">
        <v>3</v>
      </c>
      <c r="D71" s="76">
        <v>160</v>
      </c>
      <c r="E71" s="76">
        <v>100</v>
      </c>
      <c r="F71" s="76">
        <f ca="1">INDIRECT(ADDRESS(11+(MATCH(RIGHT(Table245[[#This Row],[spawner_sku]],LEN(Table245[[#This Row],[spawner_sku]])-FIND("/",Table245[[#This Row],[spawner_sku]])),Table1[Entity Prefab],0)),10,1,1,"Entities"))</f>
        <v>25</v>
      </c>
      <c r="G71" s="76">
        <f ca="1">ROUND((Table245[[#This Row],[XP]]*Table245[[#This Row],[entity_spawned (AVG)]])*(Table245[[#This Row],[activating_chance]]/100),0)</f>
        <v>75</v>
      </c>
      <c r="H71" s="73" t="s">
        <v>344</v>
      </c>
      <c r="J71" t="s">
        <v>233</v>
      </c>
      <c r="K71">
        <v>1</v>
      </c>
      <c r="L71" s="76">
        <v>250</v>
      </c>
      <c r="M71" s="76">
        <v>100</v>
      </c>
      <c r="N71">
        <f ca="1">INDIRECT(ADDRESS(11+(MATCH(RIGHT(Table3[[#This Row],[spawner_sku]],LEN(Table3[[#This Row],[spawner_sku]])-FIND("/",Table3[[#This Row],[spawner_sku]])),Table1[Entity Prefab],0)),10,1,1,"Entities"))</f>
        <v>95</v>
      </c>
      <c r="O71" s="76">
        <f ca="1">ROUND((Table3[[#This Row],[XP]]*Table3[[#This Row],[entity_spawned (AVG)]])*(Table3[[#This Row],[activating_chance]]/100),0)</f>
        <v>95</v>
      </c>
      <c r="P71" t="s">
        <v>345</v>
      </c>
      <c r="Q71" s="73"/>
      <c r="R71" t="s">
        <v>647</v>
      </c>
      <c r="S71">
        <v>1</v>
      </c>
      <c r="T71" s="76">
        <v>140</v>
      </c>
      <c r="U71" s="76">
        <v>100</v>
      </c>
      <c r="V71">
        <f ca="1">INDIRECT(ADDRESS(11+(MATCH(RIGHT(Table39[[#This Row],[spawner_sku]],LEN(Table39[[#This Row],[spawner_sku]])-FIND("/",Table39[[#This Row],[spawner_sku]])),Table1[Entity Prefab],0)),10,1,1,"Entities"))</f>
        <v>25</v>
      </c>
      <c r="W71" s="76">
        <f ca="1">ROUND((Table39[[#This Row],[XP]]*Table39[[#This Row],[entity_spawned (AVG)]])*(Table39[[#This Row],[activating_chance]]/100),0)</f>
        <v>25</v>
      </c>
      <c r="X71" t="s">
        <v>344</v>
      </c>
      <c r="Z71" t="s">
        <v>229</v>
      </c>
      <c r="AA71">
        <v>2</v>
      </c>
      <c r="AB71" s="76">
        <v>110</v>
      </c>
      <c r="AC71" s="76">
        <v>100</v>
      </c>
      <c r="AD71">
        <f ca="1">INDIRECT(ADDRESS(11+(MATCH(RIGHT(Table2[[#This Row],[spawner_sku]],LEN(Table2[[#This Row],[spawner_sku]])-FIND("/",Table2[[#This Row],[spawner_sku]])),Table1[Entity Prefab],0)),10,1,1,"Entities"))</f>
        <v>25</v>
      </c>
      <c r="AE71" s="76">
        <f ca="1">ROUND((Table2[[#This Row],[XP]]*Table2[[#This Row],[entity_spawned (AVG)]])*(Table2[[#This Row],[activating_chance]]/100),0)</f>
        <v>50</v>
      </c>
      <c r="AF71" s="73" t="s">
        <v>344</v>
      </c>
      <c r="AH71" t="s">
        <v>397</v>
      </c>
      <c r="AI71">
        <v>6</v>
      </c>
      <c r="AJ71" s="76">
        <v>200</v>
      </c>
      <c r="AK71" s="76">
        <v>100</v>
      </c>
      <c r="AL71">
        <f ca="1">INDIRECT(ADDRESS(11+(MATCH(RIGHT(Table6[[#This Row],[spawner_sku]],LEN(Table6[[#This Row],[spawner_sku]])-FIND("/",Table6[[#This Row],[spawner_sku]])),Table1[Entity Prefab],0)),10,1,1,"Entities"))</f>
        <v>50</v>
      </c>
      <c r="AM71" s="76">
        <f ca="1">ROUND((Table6[[#This Row],[XP]]*Table6[[#This Row],[entity_spawned (AVG)]])*(Table6[[#This Row],[activating_chance]]/100),0)</f>
        <v>300</v>
      </c>
      <c r="AN71" s="73" t="s">
        <v>344</v>
      </c>
      <c r="AP71" t="s">
        <v>233</v>
      </c>
      <c r="AQ71">
        <v>1</v>
      </c>
      <c r="AR71" s="76">
        <v>250</v>
      </c>
      <c r="AS71" s="76">
        <v>100</v>
      </c>
      <c r="AT71">
        <f ca="1">INDIRECT(ADDRESS(11+(MATCH(RIGHT(Table610[[#This Row],[spawner_sku]],LEN(Table610[[#This Row],[spawner_sku]])-FIND("/",Table610[[#This Row],[spawner_sku]])),Table1[Entity Prefab],0)),10,1,1,"Entities"))</f>
        <v>95</v>
      </c>
      <c r="AU71" s="76">
        <f ca="1">ROUND((Table610[[#This Row],[XP]]*Table610[[#This Row],[entity_spawned (AVG)]])*(Table610[[#This Row],[activating_chance]]/100),0)</f>
        <v>95</v>
      </c>
      <c r="AV71" s="73" t="s">
        <v>345</v>
      </c>
      <c r="AX71" t="s">
        <v>229</v>
      </c>
      <c r="AY71">
        <v>5</v>
      </c>
      <c r="AZ71" s="76">
        <v>210</v>
      </c>
      <c r="BA71" s="76">
        <v>100</v>
      </c>
      <c r="BB71">
        <f ca="1">INDIRECT(ADDRESS(11+(MATCH(RIGHT(Table61011[[#This Row],[spawner_sku]],LEN(Table61011[[#This Row],[spawner_sku]])-FIND("/",Table61011[[#This Row],[spawner_sku]])),Table1[Entity Prefab],0)),10,1,1,"Entities"))</f>
        <v>25</v>
      </c>
      <c r="BC71" s="76">
        <f ca="1">ROUND((Table61011[[#This Row],[XP]]*Table61011[[#This Row],[entity_spawned (AVG)]])*(Table61011[[#This Row],[activating_chance]]/100),0)</f>
        <v>125</v>
      </c>
      <c r="BD71" s="73" t="s">
        <v>344</v>
      </c>
      <c r="BF71" t="s">
        <v>229</v>
      </c>
      <c r="BG71">
        <v>1</v>
      </c>
      <c r="BH71" s="76">
        <v>180</v>
      </c>
      <c r="BI71">
        <v>100</v>
      </c>
      <c r="BJ71">
        <f ca="1">INDIRECT(ADDRESS(11+(MATCH(RIGHT(Table11[[#This Row],[spawner_sku]],LEN(Table11[[#This Row],[spawner_sku]])-FIND("/",Table11[[#This Row],[spawner_sku]])),Table1[Entity Prefab],0)),10,1,1,"Entities"))</f>
        <v>25</v>
      </c>
      <c r="BK71">
        <f ca="1">ROUND((Table11[[#This Row],[XP]]*Table11[[#This Row],[entity_spawned (AVG)]])*(Table11[[#This Row],[activating_chance]]/100),0)</f>
        <v>25</v>
      </c>
      <c r="BL71" s="73" t="s">
        <v>344</v>
      </c>
      <c r="BN71" t="s">
        <v>245</v>
      </c>
      <c r="BO71">
        <v>1</v>
      </c>
      <c r="BP71" s="76">
        <v>220</v>
      </c>
      <c r="BQ71" s="76">
        <v>100</v>
      </c>
      <c r="BR71">
        <f ca="1">INDIRECT(ADDRESS(11+(MATCH(RIGHT(Table12[[#This Row],[spawner_sku]],LEN(Table12[[#This Row],[spawner_sku]])-FIND("/",Table12[[#This Row],[spawner_sku]])),Table1[Entity Prefab],0)),10,1,1,"Entities"))</f>
        <v>35</v>
      </c>
      <c r="BS71">
        <f ca="1">ROUND((Table12[[#This Row],[XP]]*Table12[[#This Row],[entity_spawned (AVG)]])*(Table12[[#This Row],[activating_chance]]/100),0)</f>
        <v>35</v>
      </c>
      <c r="BT71" s="73" t="s">
        <v>344</v>
      </c>
      <c r="BV71" t="s">
        <v>233</v>
      </c>
      <c r="BW71">
        <v>1</v>
      </c>
      <c r="BX71" s="76">
        <v>250</v>
      </c>
      <c r="BY71" s="76">
        <v>100</v>
      </c>
      <c r="BZ71">
        <f ca="1">INDIRECT(ADDRESS(11+(MATCH(RIGHT(Table13[[#This Row],[spawner_sku]],LEN(Table13[[#This Row],[spawner_sku]])-FIND("/",Table13[[#This Row],[spawner_sku]])),Table1[Entity Prefab],0)),10,1,1,"Entities"))</f>
        <v>95</v>
      </c>
      <c r="CA71">
        <f ca="1">ROUND((Table13[[#This Row],[XP]]*Table13[[#This Row],[entity_spawned (AVG)]])*(Table13[[#This Row],[activating_chance]]/100),0)</f>
        <v>95</v>
      </c>
      <c r="CB71" s="73" t="s">
        <v>345</v>
      </c>
      <c r="CD71" t="s">
        <v>228</v>
      </c>
      <c r="CE71">
        <v>3</v>
      </c>
      <c r="CF71" s="76">
        <v>140</v>
      </c>
      <c r="CG71" s="76">
        <v>80</v>
      </c>
      <c r="CH71">
        <f ca="1">INDIRECT(ADDRESS(11+(MATCH(RIGHT(Table14[[#This Row],[spawner_sku]],LEN(Table14[[#This Row],[spawner_sku]])-FIND("/",Table14[[#This Row],[spawner_sku]])),Table1[Entity Prefab],0)),10,1,1,"Entities"))</f>
        <v>25</v>
      </c>
      <c r="CI71">
        <f ca="1">ROUND((Table14[[#This Row],[XP]]*Table14[[#This Row],[entity_spawned (AVG)]])*(Table14[[#This Row],[activating_chance]]/100),0)</f>
        <v>60</v>
      </c>
      <c r="CJ71" s="73" t="s">
        <v>344</v>
      </c>
      <c r="CL71" t="s">
        <v>228</v>
      </c>
      <c r="CM71">
        <v>2</v>
      </c>
      <c r="CN71" s="76">
        <v>140</v>
      </c>
      <c r="CO71" s="76">
        <v>100</v>
      </c>
      <c r="CP71" s="115">
        <f ca="1">INDIRECT(ADDRESS(11+(MATCH(RIGHT(Table18[[#This Row],[spawner_sku]],LEN(Table18[[#This Row],[spawner_sku]])-FIND("/",Table18[[#This Row],[spawner_sku]])),Table1[Entity Prefab],0)),10,1,1,"Entities"))</f>
        <v>25</v>
      </c>
      <c r="CQ71" s="115">
        <f ca="1">ROUND((Table18[[#This Row],[XP]]*Table18[[#This Row],[entity_spawned (AVG)]])*(Table18[[#This Row],[activating_chance]]/100),0)</f>
        <v>50</v>
      </c>
      <c r="CR71" t="s">
        <v>344</v>
      </c>
      <c r="CT71" t="s">
        <v>228</v>
      </c>
      <c r="CU71">
        <v>3</v>
      </c>
      <c r="CV71" s="76">
        <v>140</v>
      </c>
      <c r="CW71" s="76">
        <v>100</v>
      </c>
      <c r="CX7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1">
        <f ca="1">ROUND((Table1820[[#This Row],[XP]]*Table1820[[#This Row],[entity_spawned (AVG)]])*(Table1820[[#This Row],[activating_chance]]/100),0)</f>
        <v>75</v>
      </c>
      <c r="CZ71" t="s">
        <v>344</v>
      </c>
    </row>
    <row r="72" spans="2:104" x14ac:dyDescent="0.25">
      <c r="B72" s="74" t="s">
        <v>229</v>
      </c>
      <c r="C72">
        <v>1</v>
      </c>
      <c r="D72" s="76">
        <v>70</v>
      </c>
      <c r="E72" s="76">
        <v>80</v>
      </c>
      <c r="F72" s="76">
        <f ca="1">INDIRECT(ADDRESS(11+(MATCH(RIGHT(Table245[[#This Row],[spawner_sku]],LEN(Table245[[#This Row],[spawner_sku]])-FIND("/",Table245[[#This Row],[spawner_sku]])),Table1[Entity Prefab],0)),10,1,1,"Entities"))</f>
        <v>25</v>
      </c>
      <c r="G72" s="76">
        <f ca="1">ROUND((Table245[[#This Row],[XP]]*Table245[[#This Row],[entity_spawned (AVG)]])*(Table245[[#This Row],[activating_chance]]/100),0)</f>
        <v>20</v>
      </c>
      <c r="H72" s="73" t="s">
        <v>344</v>
      </c>
      <c r="J72" t="s">
        <v>337</v>
      </c>
      <c r="K72">
        <v>1</v>
      </c>
      <c r="L72" s="76">
        <v>250</v>
      </c>
      <c r="M72" s="76">
        <v>100</v>
      </c>
      <c r="N72">
        <f ca="1">INDIRECT(ADDRESS(11+(MATCH(RIGHT(Table3[[#This Row],[spawner_sku]],LEN(Table3[[#This Row],[spawner_sku]])-FIND("/",Table3[[#This Row],[spawner_sku]])),Table1[Entity Prefab],0)),10,1,1,"Entities"))</f>
        <v>95</v>
      </c>
      <c r="O72" s="76">
        <f ca="1">ROUND((Table3[[#This Row],[XP]]*Table3[[#This Row],[entity_spawned (AVG)]])*(Table3[[#This Row],[activating_chance]]/100),0)</f>
        <v>95</v>
      </c>
      <c r="P72" t="s">
        <v>345</v>
      </c>
      <c r="Q72" s="73"/>
      <c r="R72" t="s">
        <v>647</v>
      </c>
      <c r="S72">
        <v>1</v>
      </c>
      <c r="T72" s="76">
        <v>140</v>
      </c>
      <c r="U72" s="76">
        <v>100</v>
      </c>
      <c r="V72">
        <f ca="1">INDIRECT(ADDRESS(11+(MATCH(RIGHT(Table39[[#This Row],[spawner_sku]],LEN(Table39[[#This Row],[spawner_sku]])-FIND("/",Table39[[#This Row],[spawner_sku]])),Table1[Entity Prefab],0)),10,1,1,"Entities"))</f>
        <v>25</v>
      </c>
      <c r="W72" s="76">
        <f ca="1">ROUND((Table39[[#This Row],[XP]]*Table39[[#This Row],[entity_spawned (AVG)]])*(Table39[[#This Row],[activating_chance]]/100),0)</f>
        <v>25</v>
      </c>
      <c r="X72" t="s">
        <v>344</v>
      </c>
      <c r="Z72" t="s">
        <v>229</v>
      </c>
      <c r="AA72">
        <v>1</v>
      </c>
      <c r="AB72" s="76">
        <v>100</v>
      </c>
      <c r="AC72" s="76">
        <v>100</v>
      </c>
      <c r="AD72">
        <f ca="1">INDIRECT(ADDRESS(11+(MATCH(RIGHT(Table2[[#This Row],[spawner_sku]],LEN(Table2[[#This Row],[spawner_sku]])-FIND("/",Table2[[#This Row],[spawner_sku]])),Table1[Entity Prefab],0)),10,1,1,"Entities"))</f>
        <v>25</v>
      </c>
      <c r="AE72" s="76">
        <f ca="1">ROUND((Table2[[#This Row],[XP]]*Table2[[#This Row],[entity_spawned (AVG)]])*(Table2[[#This Row],[activating_chance]]/100),0)</f>
        <v>25</v>
      </c>
      <c r="AF72" s="73" t="s">
        <v>344</v>
      </c>
      <c r="AH72" t="s">
        <v>397</v>
      </c>
      <c r="AI72">
        <v>2</v>
      </c>
      <c r="AJ72" s="76">
        <v>200</v>
      </c>
      <c r="AK72" s="76">
        <v>100</v>
      </c>
      <c r="AL72">
        <f ca="1">INDIRECT(ADDRESS(11+(MATCH(RIGHT(Table6[[#This Row],[spawner_sku]],LEN(Table6[[#This Row],[spawner_sku]])-FIND("/",Table6[[#This Row],[spawner_sku]])),Table1[Entity Prefab],0)),10,1,1,"Entities"))</f>
        <v>50</v>
      </c>
      <c r="AM72" s="76">
        <f ca="1">ROUND((Table6[[#This Row],[XP]]*Table6[[#This Row],[entity_spawned (AVG)]])*(Table6[[#This Row],[activating_chance]]/100),0)</f>
        <v>100</v>
      </c>
      <c r="AN72" s="73" t="s">
        <v>344</v>
      </c>
      <c r="AP72" t="s">
        <v>338</v>
      </c>
      <c r="AQ72">
        <v>1</v>
      </c>
      <c r="AR72" s="76">
        <v>300</v>
      </c>
      <c r="AS72" s="76">
        <v>100</v>
      </c>
      <c r="AT72">
        <f ca="1">INDIRECT(ADDRESS(11+(MATCH(RIGHT(Table610[[#This Row],[spawner_sku]],LEN(Table610[[#This Row],[spawner_sku]])-FIND("/",Table610[[#This Row],[spawner_sku]])),Table1[Entity Prefab],0)),10,1,1,"Entities"))</f>
        <v>195</v>
      </c>
      <c r="AU72" s="76">
        <f ca="1">ROUND((Table610[[#This Row],[XP]]*Table610[[#This Row],[entity_spawned (AVG)]])*(Table610[[#This Row],[activating_chance]]/100),0)</f>
        <v>195</v>
      </c>
      <c r="AV72" s="73" t="s">
        <v>345</v>
      </c>
      <c r="AX72" t="s">
        <v>229</v>
      </c>
      <c r="AY72">
        <v>5</v>
      </c>
      <c r="AZ72" s="76">
        <v>210</v>
      </c>
      <c r="BA72" s="76">
        <v>100</v>
      </c>
      <c r="BB72">
        <f ca="1">INDIRECT(ADDRESS(11+(MATCH(RIGHT(Table61011[[#This Row],[spawner_sku]],LEN(Table61011[[#This Row],[spawner_sku]])-FIND("/",Table61011[[#This Row],[spawner_sku]])),Table1[Entity Prefab],0)),10,1,1,"Entities"))</f>
        <v>25</v>
      </c>
      <c r="BC72" s="76">
        <f ca="1">ROUND((Table61011[[#This Row],[XP]]*Table61011[[#This Row],[entity_spawned (AVG)]])*(Table61011[[#This Row],[activating_chance]]/100),0)</f>
        <v>125</v>
      </c>
      <c r="BD72" s="73" t="s">
        <v>344</v>
      </c>
      <c r="BF72" t="s">
        <v>229</v>
      </c>
      <c r="BG72">
        <v>1</v>
      </c>
      <c r="BH72" s="76">
        <v>180</v>
      </c>
      <c r="BI72">
        <v>100</v>
      </c>
      <c r="BJ72">
        <f ca="1">INDIRECT(ADDRESS(11+(MATCH(RIGHT(Table11[[#This Row],[spawner_sku]],LEN(Table11[[#This Row],[spawner_sku]])-FIND("/",Table11[[#This Row],[spawner_sku]])),Table1[Entity Prefab],0)),10,1,1,"Entities"))</f>
        <v>25</v>
      </c>
      <c r="BK72">
        <f ca="1">ROUND((Table11[[#This Row],[XP]]*Table11[[#This Row],[entity_spawned (AVG)]])*(Table11[[#This Row],[activating_chance]]/100),0)</f>
        <v>25</v>
      </c>
      <c r="BL72" s="73" t="s">
        <v>344</v>
      </c>
      <c r="BN72" t="s">
        <v>245</v>
      </c>
      <c r="BO72">
        <v>1</v>
      </c>
      <c r="BP72" s="76">
        <v>220</v>
      </c>
      <c r="BQ72" s="76">
        <v>100</v>
      </c>
      <c r="BR72">
        <f ca="1">INDIRECT(ADDRESS(11+(MATCH(RIGHT(Table12[[#This Row],[spawner_sku]],LEN(Table12[[#This Row],[spawner_sku]])-FIND("/",Table12[[#This Row],[spawner_sku]])),Table1[Entity Prefab],0)),10,1,1,"Entities"))</f>
        <v>35</v>
      </c>
      <c r="BS72">
        <f ca="1">ROUND((Table12[[#This Row],[XP]]*Table12[[#This Row],[entity_spawned (AVG)]])*(Table12[[#This Row],[activating_chance]]/100),0)</f>
        <v>35</v>
      </c>
      <c r="BT72" s="73" t="s">
        <v>344</v>
      </c>
      <c r="BV72" t="s">
        <v>234</v>
      </c>
      <c r="BW72">
        <v>1</v>
      </c>
      <c r="BX72" s="76">
        <v>300</v>
      </c>
      <c r="BY72" s="76">
        <v>80</v>
      </c>
      <c r="BZ72">
        <f ca="1">INDIRECT(ADDRESS(11+(MATCH(RIGHT(Table13[[#This Row],[spawner_sku]],LEN(Table13[[#This Row],[spawner_sku]])-FIND("/",Table13[[#This Row],[spawner_sku]])),Table1[Entity Prefab],0)),10,1,1,"Entities"))</f>
        <v>195</v>
      </c>
      <c r="CA72">
        <f ca="1">ROUND((Table13[[#This Row],[XP]]*Table13[[#This Row],[entity_spawned (AVG)]])*(Table13[[#This Row],[activating_chance]]/100),0)</f>
        <v>156</v>
      </c>
      <c r="CB72" s="73" t="s">
        <v>345</v>
      </c>
      <c r="CD72" t="s">
        <v>228</v>
      </c>
      <c r="CE72">
        <v>10</v>
      </c>
      <c r="CF72" s="76">
        <v>150</v>
      </c>
      <c r="CG72" s="76">
        <v>100</v>
      </c>
      <c r="CH72">
        <f ca="1">INDIRECT(ADDRESS(11+(MATCH(RIGHT(Table14[[#This Row],[spawner_sku]],LEN(Table14[[#This Row],[spawner_sku]])-FIND("/",Table14[[#This Row],[spawner_sku]])),Table1[Entity Prefab],0)),10,1,1,"Entities"))</f>
        <v>25</v>
      </c>
      <c r="CI72">
        <f ca="1">ROUND((Table14[[#This Row],[XP]]*Table14[[#This Row],[entity_spawned (AVG)]])*(Table14[[#This Row],[activating_chance]]/100),0)</f>
        <v>250</v>
      </c>
      <c r="CJ72" s="73" t="s">
        <v>344</v>
      </c>
      <c r="CL72" t="s">
        <v>228</v>
      </c>
      <c r="CM72">
        <v>9</v>
      </c>
      <c r="CN72" s="76">
        <v>150</v>
      </c>
      <c r="CO72" s="76">
        <v>100</v>
      </c>
      <c r="CP72" s="115">
        <f ca="1">INDIRECT(ADDRESS(11+(MATCH(RIGHT(Table18[[#This Row],[spawner_sku]],LEN(Table18[[#This Row],[spawner_sku]])-FIND("/",Table18[[#This Row],[spawner_sku]])),Table1[Entity Prefab],0)),10,1,1,"Entities"))</f>
        <v>25</v>
      </c>
      <c r="CQ72" s="115">
        <f ca="1">ROUND((Table18[[#This Row],[XP]]*Table18[[#This Row],[entity_spawned (AVG)]])*(Table18[[#This Row],[activating_chance]]/100),0)</f>
        <v>225</v>
      </c>
      <c r="CR72" t="s">
        <v>344</v>
      </c>
      <c r="CT72" t="s">
        <v>228</v>
      </c>
      <c r="CU72">
        <v>1</v>
      </c>
      <c r="CV72" s="76">
        <v>140</v>
      </c>
      <c r="CW72" s="76">
        <v>100</v>
      </c>
      <c r="CX7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2">
        <f ca="1">ROUND((Table1820[[#This Row],[XP]]*Table1820[[#This Row],[entity_spawned (AVG)]])*(Table1820[[#This Row],[activating_chance]]/100),0)</f>
        <v>25</v>
      </c>
      <c r="CZ72" t="s">
        <v>344</v>
      </c>
    </row>
    <row r="73" spans="2:104" x14ac:dyDescent="0.25">
      <c r="B73" s="74" t="s">
        <v>229</v>
      </c>
      <c r="C73">
        <v>7</v>
      </c>
      <c r="D73" s="76">
        <v>160</v>
      </c>
      <c r="E73" s="76">
        <v>100</v>
      </c>
      <c r="F73" s="76">
        <f ca="1">INDIRECT(ADDRESS(11+(MATCH(RIGHT(Table245[[#This Row],[spawner_sku]],LEN(Table245[[#This Row],[spawner_sku]])-FIND("/",Table245[[#This Row],[spawner_sku]])),Table1[Entity Prefab],0)),10,1,1,"Entities"))</f>
        <v>25</v>
      </c>
      <c r="G73" s="76">
        <f ca="1">ROUND((Table245[[#This Row],[XP]]*Table245[[#This Row],[entity_spawned (AVG)]])*(Table245[[#This Row],[activating_chance]]/100),0)</f>
        <v>175</v>
      </c>
      <c r="H73" s="73" t="s">
        <v>344</v>
      </c>
      <c r="J73" t="s">
        <v>337</v>
      </c>
      <c r="K73">
        <v>1</v>
      </c>
      <c r="L73" s="76">
        <v>250</v>
      </c>
      <c r="M73" s="76">
        <v>100</v>
      </c>
      <c r="N73">
        <f ca="1">INDIRECT(ADDRESS(11+(MATCH(RIGHT(Table3[[#This Row],[spawner_sku]],LEN(Table3[[#This Row],[spawner_sku]])-FIND("/",Table3[[#This Row],[spawner_sku]])),Table1[Entity Prefab],0)),10,1,1,"Entities"))</f>
        <v>95</v>
      </c>
      <c r="O73" s="76">
        <f ca="1">ROUND((Table3[[#This Row],[XP]]*Table3[[#This Row],[entity_spawned (AVG)]])*(Table3[[#This Row],[activating_chance]]/100),0)</f>
        <v>95</v>
      </c>
      <c r="P73" t="s">
        <v>345</v>
      </c>
      <c r="Q73" s="73"/>
      <c r="R73" t="s">
        <v>648</v>
      </c>
      <c r="S73">
        <v>1</v>
      </c>
      <c r="T73" s="76">
        <v>100</v>
      </c>
      <c r="U73" s="76">
        <v>100</v>
      </c>
      <c r="V73">
        <f ca="1">INDIRECT(ADDRESS(11+(MATCH(RIGHT(Table39[[#This Row],[spawner_sku]],LEN(Table39[[#This Row],[spawner_sku]])-FIND("/",Table39[[#This Row],[spawner_sku]])),Table1[Entity Prefab],0)),10,1,1,"Entities"))</f>
        <v>25</v>
      </c>
      <c r="W73" s="76">
        <f ca="1">ROUND((Table39[[#This Row],[XP]]*Table39[[#This Row],[entity_spawned (AVG)]])*(Table39[[#This Row],[activating_chance]]/100),0)</f>
        <v>25</v>
      </c>
      <c r="X73" t="s">
        <v>344</v>
      </c>
      <c r="Z73" t="s">
        <v>229</v>
      </c>
      <c r="AA73">
        <v>3</v>
      </c>
      <c r="AB73" s="76">
        <v>100</v>
      </c>
      <c r="AC73" s="76">
        <v>100</v>
      </c>
      <c r="AD73">
        <f ca="1">INDIRECT(ADDRESS(11+(MATCH(RIGHT(Table2[[#This Row],[spawner_sku]],LEN(Table2[[#This Row],[spawner_sku]])-FIND("/",Table2[[#This Row],[spawner_sku]])),Table1[Entity Prefab],0)),10,1,1,"Entities"))</f>
        <v>25</v>
      </c>
      <c r="AE73" s="76">
        <f ca="1">ROUND((Table2[[#This Row],[XP]]*Table2[[#This Row],[entity_spawned (AVG)]])*(Table2[[#This Row],[activating_chance]]/100),0)</f>
        <v>75</v>
      </c>
      <c r="AF73" s="73" t="s">
        <v>344</v>
      </c>
      <c r="AH73" t="s">
        <v>397</v>
      </c>
      <c r="AI73">
        <v>3</v>
      </c>
      <c r="AJ73" s="76">
        <v>200</v>
      </c>
      <c r="AK73" s="76">
        <v>100</v>
      </c>
      <c r="AL73">
        <f ca="1">INDIRECT(ADDRESS(11+(MATCH(RIGHT(Table6[[#This Row],[spawner_sku]],LEN(Table6[[#This Row],[spawner_sku]])-FIND("/",Table6[[#This Row],[spawner_sku]])),Table1[Entity Prefab],0)),10,1,1,"Entities"))</f>
        <v>50</v>
      </c>
      <c r="AM73" s="76">
        <f ca="1">ROUND((Table6[[#This Row],[XP]]*Table6[[#This Row],[entity_spawned (AVG)]])*(Table6[[#This Row],[activating_chance]]/100),0)</f>
        <v>150</v>
      </c>
      <c r="AN73" s="73" t="s">
        <v>344</v>
      </c>
      <c r="AP73" t="s">
        <v>338</v>
      </c>
      <c r="AQ73">
        <v>1</v>
      </c>
      <c r="AR73" s="76">
        <v>300</v>
      </c>
      <c r="AS73" s="76">
        <v>100</v>
      </c>
      <c r="AT73">
        <f ca="1">INDIRECT(ADDRESS(11+(MATCH(RIGHT(Table610[[#This Row],[spawner_sku]],LEN(Table610[[#This Row],[spawner_sku]])-FIND("/",Table610[[#This Row],[spawner_sku]])),Table1[Entity Prefab],0)),10,1,1,"Entities"))</f>
        <v>195</v>
      </c>
      <c r="AU73" s="76">
        <f ca="1">ROUND((Table610[[#This Row],[XP]]*Table610[[#This Row],[entity_spawned (AVG)]])*(Table610[[#This Row],[activating_chance]]/100),0)</f>
        <v>195</v>
      </c>
      <c r="AV73" s="73" t="s">
        <v>345</v>
      </c>
      <c r="AX73" t="s">
        <v>229</v>
      </c>
      <c r="AY73">
        <v>1</v>
      </c>
      <c r="AZ73" s="76">
        <v>160</v>
      </c>
      <c r="BA73" s="76">
        <v>100</v>
      </c>
      <c r="BB73">
        <f ca="1">INDIRECT(ADDRESS(11+(MATCH(RIGHT(Table61011[[#This Row],[spawner_sku]],LEN(Table61011[[#This Row],[spawner_sku]])-FIND("/",Table61011[[#This Row],[spawner_sku]])),Table1[Entity Prefab],0)),10,1,1,"Entities"))</f>
        <v>25</v>
      </c>
      <c r="BC73" s="76">
        <f ca="1">ROUND((Table61011[[#This Row],[XP]]*Table61011[[#This Row],[entity_spawned (AVG)]])*(Table61011[[#This Row],[activating_chance]]/100),0)</f>
        <v>25</v>
      </c>
      <c r="BD73" s="73" t="s">
        <v>344</v>
      </c>
      <c r="BF73" t="s">
        <v>229</v>
      </c>
      <c r="BG73">
        <v>1</v>
      </c>
      <c r="BH73" s="76">
        <v>180</v>
      </c>
      <c r="BI73">
        <v>80</v>
      </c>
      <c r="BJ73">
        <f ca="1">INDIRECT(ADDRESS(11+(MATCH(RIGHT(Table11[[#This Row],[spawner_sku]],LEN(Table11[[#This Row],[spawner_sku]])-FIND("/",Table11[[#This Row],[spawner_sku]])),Table1[Entity Prefab],0)),10,1,1,"Entities"))</f>
        <v>25</v>
      </c>
      <c r="BK73">
        <f ca="1">ROUND((Table11[[#This Row],[XP]]*Table11[[#This Row],[entity_spawned (AVG)]])*(Table11[[#This Row],[activating_chance]]/100),0)</f>
        <v>20</v>
      </c>
      <c r="BL73" s="73" t="s">
        <v>344</v>
      </c>
      <c r="BN73" t="s">
        <v>245</v>
      </c>
      <c r="BO73">
        <v>1</v>
      </c>
      <c r="BP73" s="76">
        <v>220</v>
      </c>
      <c r="BQ73" s="76">
        <v>100</v>
      </c>
      <c r="BR73">
        <f ca="1">INDIRECT(ADDRESS(11+(MATCH(RIGHT(Table12[[#This Row],[spawner_sku]],LEN(Table12[[#This Row],[spawner_sku]])-FIND("/",Table12[[#This Row],[spawner_sku]])),Table1[Entity Prefab],0)),10,1,1,"Entities"))</f>
        <v>35</v>
      </c>
      <c r="BS73">
        <f ca="1">ROUND((Table12[[#This Row],[XP]]*Table12[[#This Row],[entity_spawned (AVG)]])*(Table12[[#This Row],[activating_chance]]/100),0)</f>
        <v>35</v>
      </c>
      <c r="BT73" s="73" t="s">
        <v>344</v>
      </c>
      <c r="BV73" t="s">
        <v>234</v>
      </c>
      <c r="BW73">
        <v>1</v>
      </c>
      <c r="BX73" s="76">
        <v>300</v>
      </c>
      <c r="BY73" s="76">
        <v>80</v>
      </c>
      <c r="BZ73">
        <f ca="1">INDIRECT(ADDRESS(11+(MATCH(RIGHT(Table13[[#This Row],[spawner_sku]],LEN(Table13[[#This Row],[spawner_sku]])-FIND("/",Table13[[#This Row],[spawner_sku]])),Table1[Entity Prefab],0)),10,1,1,"Entities"))</f>
        <v>195</v>
      </c>
      <c r="CA73">
        <f ca="1">ROUND((Table13[[#This Row],[XP]]*Table13[[#This Row],[entity_spawned (AVG)]])*(Table13[[#This Row],[activating_chance]]/100),0)</f>
        <v>156</v>
      </c>
      <c r="CB73" s="73" t="s">
        <v>345</v>
      </c>
      <c r="CD73" t="s">
        <v>228</v>
      </c>
      <c r="CE73">
        <v>9</v>
      </c>
      <c r="CF73" s="76">
        <v>200</v>
      </c>
      <c r="CG73" s="76">
        <v>100</v>
      </c>
      <c r="CH73">
        <f ca="1">INDIRECT(ADDRESS(11+(MATCH(RIGHT(Table14[[#This Row],[spawner_sku]],LEN(Table14[[#This Row],[spawner_sku]])-FIND("/",Table14[[#This Row],[spawner_sku]])),Table1[Entity Prefab],0)),10,1,1,"Entities"))</f>
        <v>25</v>
      </c>
      <c r="CI73">
        <f ca="1">ROUND((Table14[[#This Row],[XP]]*Table14[[#This Row],[entity_spawned (AVG)]])*(Table14[[#This Row],[activating_chance]]/100),0)</f>
        <v>225</v>
      </c>
      <c r="CJ73" s="73" t="s">
        <v>344</v>
      </c>
      <c r="CL73" t="s">
        <v>228</v>
      </c>
      <c r="CM73">
        <v>3</v>
      </c>
      <c r="CN73" s="76">
        <v>140</v>
      </c>
      <c r="CO73" s="76">
        <v>100</v>
      </c>
      <c r="CP73" s="115">
        <f ca="1">INDIRECT(ADDRESS(11+(MATCH(RIGHT(Table18[[#This Row],[spawner_sku]],LEN(Table18[[#This Row],[spawner_sku]])-FIND("/",Table18[[#This Row],[spawner_sku]])),Table1[Entity Prefab],0)),10,1,1,"Entities"))</f>
        <v>25</v>
      </c>
      <c r="CQ73" s="115">
        <f ca="1">ROUND((Table18[[#This Row],[XP]]*Table18[[#This Row],[entity_spawned (AVG)]])*(Table18[[#This Row],[activating_chance]]/100),0)</f>
        <v>75</v>
      </c>
      <c r="CR73" t="s">
        <v>344</v>
      </c>
      <c r="CT73" t="s">
        <v>228</v>
      </c>
      <c r="CU73">
        <v>3</v>
      </c>
      <c r="CV73" s="76">
        <v>140</v>
      </c>
      <c r="CW73" s="76">
        <v>100</v>
      </c>
      <c r="CX7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3">
        <f ca="1">ROUND((Table1820[[#This Row],[XP]]*Table1820[[#This Row],[entity_spawned (AVG)]])*(Table1820[[#This Row],[activating_chance]]/100),0)</f>
        <v>75</v>
      </c>
      <c r="CZ73" t="s">
        <v>344</v>
      </c>
    </row>
    <row r="74" spans="2:104" x14ac:dyDescent="0.25">
      <c r="B74" s="74" t="s">
        <v>229</v>
      </c>
      <c r="C74">
        <v>2</v>
      </c>
      <c r="D74" s="76">
        <v>130</v>
      </c>
      <c r="E74" s="76">
        <v>100</v>
      </c>
      <c r="F74" s="76">
        <f ca="1">INDIRECT(ADDRESS(11+(MATCH(RIGHT(Table245[[#This Row],[spawner_sku]],LEN(Table245[[#This Row],[spawner_sku]])-FIND("/",Table245[[#This Row],[spawner_sku]])),Table1[Entity Prefab],0)),10,1,1,"Entities"))</f>
        <v>25</v>
      </c>
      <c r="G74" s="76">
        <f ca="1">ROUND((Table245[[#This Row],[XP]]*Table245[[#This Row],[entity_spawned (AVG)]])*(Table245[[#This Row],[activating_chance]]/100),0)</f>
        <v>50</v>
      </c>
      <c r="H74" s="73" t="s">
        <v>344</v>
      </c>
      <c r="J74" t="s">
        <v>337</v>
      </c>
      <c r="K74">
        <v>1</v>
      </c>
      <c r="L74" s="76">
        <v>250</v>
      </c>
      <c r="M74" s="76">
        <v>100</v>
      </c>
      <c r="N74">
        <f ca="1">INDIRECT(ADDRESS(11+(MATCH(RIGHT(Table3[[#This Row],[spawner_sku]],LEN(Table3[[#This Row],[spawner_sku]])-FIND("/",Table3[[#This Row],[spawner_sku]])),Table1[Entity Prefab],0)),10,1,1,"Entities"))</f>
        <v>95</v>
      </c>
      <c r="O74" s="76">
        <f ca="1">ROUND((Table3[[#This Row],[XP]]*Table3[[#This Row],[entity_spawned (AVG)]])*(Table3[[#This Row],[activating_chance]]/100),0)</f>
        <v>95</v>
      </c>
      <c r="P74" t="s">
        <v>345</v>
      </c>
      <c r="Q74" s="73"/>
      <c r="R74" t="s">
        <v>646</v>
      </c>
      <c r="S74">
        <v>1</v>
      </c>
      <c r="T74" s="76">
        <v>140</v>
      </c>
      <c r="U74" s="76">
        <v>100</v>
      </c>
      <c r="V74">
        <f ca="1">INDIRECT(ADDRESS(11+(MATCH(RIGHT(Table39[[#This Row],[spawner_sku]],LEN(Table39[[#This Row],[spawner_sku]])-FIND("/",Table39[[#This Row],[spawner_sku]])),Table1[Entity Prefab],0)),10,1,1,"Entities"))</f>
        <v>25</v>
      </c>
      <c r="W74" s="76">
        <f ca="1">ROUND((Table39[[#This Row],[XP]]*Table39[[#This Row],[entity_spawned (AVG)]])*(Table39[[#This Row],[activating_chance]]/100),0)</f>
        <v>25</v>
      </c>
      <c r="X74" t="s">
        <v>344</v>
      </c>
      <c r="Z74" t="s">
        <v>229</v>
      </c>
      <c r="AA74">
        <v>6</v>
      </c>
      <c r="AB74" s="76">
        <v>120</v>
      </c>
      <c r="AC74" s="76">
        <v>100</v>
      </c>
      <c r="AD74">
        <f ca="1">INDIRECT(ADDRESS(11+(MATCH(RIGHT(Table2[[#This Row],[spawner_sku]],LEN(Table2[[#This Row],[spawner_sku]])-FIND("/",Table2[[#This Row],[spawner_sku]])),Table1[Entity Prefab],0)),10,1,1,"Entities"))</f>
        <v>25</v>
      </c>
      <c r="AE74" s="76">
        <f ca="1">ROUND((Table2[[#This Row],[XP]]*Table2[[#This Row],[entity_spawned (AVG)]])*(Table2[[#This Row],[activating_chance]]/100),0)</f>
        <v>150</v>
      </c>
      <c r="AF74" s="73" t="s">
        <v>344</v>
      </c>
      <c r="AH74" t="s">
        <v>233</v>
      </c>
      <c r="AI74">
        <v>1</v>
      </c>
      <c r="AJ74" s="76">
        <v>250</v>
      </c>
      <c r="AK74" s="76">
        <v>100</v>
      </c>
      <c r="AL74">
        <f ca="1">INDIRECT(ADDRESS(11+(MATCH(RIGHT(Table6[[#This Row],[spawner_sku]],LEN(Table6[[#This Row],[spawner_sku]])-FIND("/",Table6[[#This Row],[spawner_sku]])),Table1[Entity Prefab],0)),10,1,1,"Entities"))</f>
        <v>95</v>
      </c>
      <c r="AM74" s="76">
        <f ca="1">ROUND((Table6[[#This Row],[XP]]*Table6[[#This Row],[entity_spawned (AVG)]])*(Table6[[#This Row],[activating_chance]]/100),0)</f>
        <v>95</v>
      </c>
      <c r="AN74" s="73" t="s">
        <v>345</v>
      </c>
      <c r="AP74" t="s">
        <v>338</v>
      </c>
      <c r="AQ74">
        <v>1</v>
      </c>
      <c r="AR74" s="76">
        <v>300</v>
      </c>
      <c r="AS74" s="76">
        <v>100</v>
      </c>
      <c r="AT74">
        <f ca="1">INDIRECT(ADDRESS(11+(MATCH(RIGHT(Table610[[#This Row],[spawner_sku]],LEN(Table610[[#This Row],[spawner_sku]])-FIND("/",Table610[[#This Row],[spawner_sku]])),Table1[Entity Prefab],0)),10,1,1,"Entities"))</f>
        <v>195</v>
      </c>
      <c r="AU74" s="76">
        <f ca="1">ROUND((Table610[[#This Row],[XP]]*Table610[[#This Row],[entity_spawned (AVG)]])*(Table610[[#This Row],[activating_chance]]/100),0)</f>
        <v>195</v>
      </c>
      <c r="AV74" s="73" t="s">
        <v>345</v>
      </c>
      <c r="AX74" t="s">
        <v>229</v>
      </c>
      <c r="AY74">
        <v>3</v>
      </c>
      <c r="AZ74" s="76">
        <v>1330</v>
      </c>
      <c r="BA74" s="76">
        <v>100</v>
      </c>
      <c r="BB74">
        <f ca="1">INDIRECT(ADDRESS(11+(MATCH(RIGHT(Table61011[[#This Row],[spawner_sku]],LEN(Table61011[[#This Row],[spawner_sku]])-FIND("/",Table61011[[#This Row],[spawner_sku]])),Table1[Entity Prefab],0)),10,1,1,"Entities"))</f>
        <v>25</v>
      </c>
      <c r="BC74" s="76">
        <f ca="1">ROUND((Table61011[[#This Row],[XP]]*Table61011[[#This Row],[entity_spawned (AVG)]])*(Table61011[[#This Row],[activating_chance]]/100),0)</f>
        <v>75</v>
      </c>
      <c r="BD74" s="73" t="s">
        <v>344</v>
      </c>
      <c r="BF74" t="s">
        <v>229</v>
      </c>
      <c r="BG74">
        <v>2</v>
      </c>
      <c r="BH74" s="76">
        <v>180</v>
      </c>
      <c r="BI74">
        <v>100</v>
      </c>
      <c r="BJ74">
        <f ca="1">INDIRECT(ADDRESS(11+(MATCH(RIGHT(Table11[[#This Row],[spawner_sku]],LEN(Table11[[#This Row],[spawner_sku]])-FIND("/",Table11[[#This Row],[spawner_sku]])),Table1[Entity Prefab],0)),10,1,1,"Entities"))</f>
        <v>25</v>
      </c>
      <c r="BK74">
        <f ca="1">ROUND((Table11[[#This Row],[XP]]*Table11[[#This Row],[entity_spawned (AVG)]])*(Table11[[#This Row],[activating_chance]]/100),0)</f>
        <v>50</v>
      </c>
      <c r="BL74" s="73" t="s">
        <v>344</v>
      </c>
      <c r="BN74" t="s">
        <v>245</v>
      </c>
      <c r="BO74">
        <v>1</v>
      </c>
      <c r="BP74" s="76">
        <v>220</v>
      </c>
      <c r="BQ74" s="76">
        <v>100</v>
      </c>
      <c r="BR74">
        <f ca="1">INDIRECT(ADDRESS(11+(MATCH(RIGHT(Table12[[#This Row],[spawner_sku]],LEN(Table12[[#This Row],[spawner_sku]])-FIND("/",Table12[[#This Row],[spawner_sku]])),Table1[Entity Prefab],0)),10,1,1,"Entities"))</f>
        <v>35</v>
      </c>
      <c r="BS74">
        <f ca="1">ROUND((Table12[[#This Row],[XP]]*Table12[[#This Row],[entity_spawned (AVG)]])*(Table12[[#This Row],[activating_chance]]/100),0)</f>
        <v>35</v>
      </c>
      <c r="BT74" s="73" t="s">
        <v>344</v>
      </c>
      <c r="BV74" t="s">
        <v>234</v>
      </c>
      <c r="BW74">
        <v>1</v>
      </c>
      <c r="BX74" s="76">
        <v>300</v>
      </c>
      <c r="BY74" s="76">
        <v>100</v>
      </c>
      <c r="BZ74">
        <f ca="1">INDIRECT(ADDRESS(11+(MATCH(RIGHT(Table13[[#This Row],[spawner_sku]],LEN(Table13[[#This Row],[spawner_sku]])-FIND("/",Table13[[#This Row],[spawner_sku]])),Table1[Entity Prefab],0)),10,1,1,"Entities"))</f>
        <v>195</v>
      </c>
      <c r="CA74">
        <f ca="1">ROUND((Table13[[#This Row],[XP]]*Table13[[#This Row],[entity_spawned (AVG)]])*(Table13[[#This Row],[activating_chance]]/100),0)</f>
        <v>195</v>
      </c>
      <c r="CB74" s="73" t="s">
        <v>345</v>
      </c>
      <c r="CD74" t="s">
        <v>228</v>
      </c>
      <c r="CE74">
        <v>2</v>
      </c>
      <c r="CF74" s="76">
        <v>80</v>
      </c>
      <c r="CG74" s="76">
        <v>100</v>
      </c>
      <c r="CH74">
        <f ca="1">INDIRECT(ADDRESS(11+(MATCH(RIGHT(Table14[[#This Row],[spawner_sku]],LEN(Table14[[#This Row],[spawner_sku]])-FIND("/",Table14[[#This Row],[spawner_sku]])),Table1[Entity Prefab],0)),10,1,1,"Entities"))</f>
        <v>25</v>
      </c>
      <c r="CI74">
        <f ca="1">ROUND((Table14[[#This Row],[XP]]*Table14[[#This Row],[entity_spawned (AVG)]])*(Table14[[#This Row],[activating_chance]]/100),0)</f>
        <v>50</v>
      </c>
      <c r="CJ74" s="73" t="s">
        <v>344</v>
      </c>
      <c r="CL74" t="s">
        <v>228</v>
      </c>
      <c r="CM74">
        <v>3</v>
      </c>
      <c r="CN74" s="76">
        <v>140</v>
      </c>
      <c r="CO74" s="76">
        <v>80</v>
      </c>
      <c r="CP74" s="115">
        <f ca="1">INDIRECT(ADDRESS(11+(MATCH(RIGHT(Table18[[#This Row],[spawner_sku]],LEN(Table18[[#This Row],[spawner_sku]])-FIND("/",Table18[[#This Row],[spawner_sku]])),Table1[Entity Prefab],0)),10,1,1,"Entities"))</f>
        <v>25</v>
      </c>
      <c r="CQ74" s="115">
        <f ca="1">ROUND((Table18[[#This Row],[XP]]*Table18[[#This Row],[entity_spawned (AVG)]])*(Table18[[#This Row],[activating_chance]]/100),0)</f>
        <v>60</v>
      </c>
      <c r="CR74" t="s">
        <v>344</v>
      </c>
      <c r="CT74" t="s">
        <v>228</v>
      </c>
      <c r="CU74">
        <v>3</v>
      </c>
      <c r="CV74" s="76">
        <v>140</v>
      </c>
      <c r="CW74" s="76">
        <v>100</v>
      </c>
      <c r="CX7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4">
        <f ca="1">ROUND((Table1820[[#This Row],[XP]]*Table1820[[#This Row],[entity_spawned (AVG)]])*(Table1820[[#This Row],[activating_chance]]/100),0)</f>
        <v>75</v>
      </c>
      <c r="CZ74" t="s">
        <v>344</v>
      </c>
    </row>
    <row r="75" spans="2:104" x14ac:dyDescent="0.25">
      <c r="B75" s="74" t="s">
        <v>229</v>
      </c>
      <c r="C75">
        <v>3</v>
      </c>
      <c r="D75" s="76">
        <v>140</v>
      </c>
      <c r="E75" s="76">
        <v>80</v>
      </c>
      <c r="F75" s="76">
        <f ca="1">INDIRECT(ADDRESS(11+(MATCH(RIGHT(Table245[[#This Row],[spawner_sku]],LEN(Table245[[#This Row],[spawner_sku]])-FIND("/",Table245[[#This Row],[spawner_sku]])),Table1[Entity Prefab],0)),10,1,1,"Entities"))</f>
        <v>25</v>
      </c>
      <c r="G75" s="76">
        <f ca="1">ROUND((Table245[[#This Row],[XP]]*Table245[[#This Row],[entity_spawned (AVG)]])*(Table245[[#This Row],[activating_chance]]/100),0)</f>
        <v>60</v>
      </c>
      <c r="H75" s="73" t="s">
        <v>344</v>
      </c>
      <c r="J75" t="s">
        <v>337</v>
      </c>
      <c r="K75">
        <v>1</v>
      </c>
      <c r="L75" s="76">
        <v>250</v>
      </c>
      <c r="M75" s="76">
        <v>80</v>
      </c>
      <c r="N75">
        <f ca="1">INDIRECT(ADDRESS(11+(MATCH(RIGHT(Table3[[#This Row],[spawner_sku]],LEN(Table3[[#This Row],[spawner_sku]])-FIND("/",Table3[[#This Row],[spawner_sku]])),Table1[Entity Prefab],0)),10,1,1,"Entities"))</f>
        <v>95</v>
      </c>
      <c r="O75" s="76">
        <f ca="1">ROUND((Table3[[#This Row],[XP]]*Table3[[#This Row],[entity_spawned (AVG)]])*(Table3[[#This Row],[activating_chance]]/100),0)</f>
        <v>76</v>
      </c>
      <c r="P75" t="s">
        <v>345</v>
      </c>
      <c r="Q75" s="73"/>
      <c r="R75" t="s">
        <v>646</v>
      </c>
      <c r="S75">
        <v>1</v>
      </c>
      <c r="T75" s="76">
        <v>100</v>
      </c>
      <c r="U75" s="76">
        <v>100</v>
      </c>
      <c r="V75">
        <f ca="1">INDIRECT(ADDRESS(11+(MATCH(RIGHT(Table39[[#This Row],[spawner_sku]],LEN(Table39[[#This Row],[spawner_sku]])-FIND("/",Table39[[#This Row],[spawner_sku]])),Table1[Entity Prefab],0)),10,1,1,"Entities"))</f>
        <v>25</v>
      </c>
      <c r="W75" s="76">
        <f ca="1">ROUND((Table39[[#This Row],[XP]]*Table39[[#This Row],[entity_spawned (AVG)]])*(Table39[[#This Row],[activating_chance]]/100),0)</f>
        <v>25</v>
      </c>
      <c r="X75" t="s">
        <v>344</v>
      </c>
      <c r="Z75" t="s">
        <v>229</v>
      </c>
      <c r="AA75">
        <v>1</v>
      </c>
      <c r="AB75" s="76">
        <v>110</v>
      </c>
      <c r="AC75" s="76">
        <v>100</v>
      </c>
      <c r="AD75">
        <f ca="1">INDIRECT(ADDRESS(11+(MATCH(RIGHT(Table2[[#This Row],[spawner_sku]],LEN(Table2[[#This Row],[spawner_sku]])-FIND("/",Table2[[#This Row],[spawner_sku]])),Table1[Entity Prefab],0)),10,1,1,"Entities"))</f>
        <v>25</v>
      </c>
      <c r="AE75" s="76">
        <f ca="1">ROUND((Table2[[#This Row],[XP]]*Table2[[#This Row],[entity_spawned (AVG)]])*(Table2[[#This Row],[activating_chance]]/100),0)</f>
        <v>25</v>
      </c>
      <c r="AF75" s="73" t="s">
        <v>344</v>
      </c>
      <c r="AH75" t="s">
        <v>233</v>
      </c>
      <c r="AI75">
        <v>1</v>
      </c>
      <c r="AJ75" s="76">
        <v>250</v>
      </c>
      <c r="AK75" s="76">
        <v>100</v>
      </c>
      <c r="AL75">
        <f ca="1">INDIRECT(ADDRESS(11+(MATCH(RIGHT(Table6[[#This Row],[spawner_sku]],LEN(Table6[[#This Row],[spawner_sku]])-FIND("/",Table6[[#This Row],[spawner_sku]])),Table1[Entity Prefab],0)),10,1,1,"Entities"))</f>
        <v>95</v>
      </c>
      <c r="AM75" s="76">
        <f ca="1">ROUND((Table6[[#This Row],[XP]]*Table6[[#This Row],[entity_spawned (AVG)]])*(Table6[[#This Row],[activating_chance]]/100),0)</f>
        <v>95</v>
      </c>
      <c r="AN75" s="73" t="s">
        <v>345</v>
      </c>
      <c r="AP75" t="s">
        <v>338</v>
      </c>
      <c r="AQ75">
        <v>1</v>
      </c>
      <c r="AR75" s="76">
        <v>300</v>
      </c>
      <c r="AS75" s="76">
        <v>100</v>
      </c>
      <c r="AT75">
        <f ca="1">INDIRECT(ADDRESS(11+(MATCH(RIGHT(Table610[[#This Row],[spawner_sku]],LEN(Table610[[#This Row],[spawner_sku]])-FIND("/",Table610[[#This Row],[spawner_sku]])),Table1[Entity Prefab],0)),10,1,1,"Entities"))</f>
        <v>195</v>
      </c>
      <c r="AU75" s="76">
        <f ca="1">ROUND((Table610[[#This Row],[XP]]*Table610[[#This Row],[entity_spawned (AVG)]])*(Table610[[#This Row],[activating_chance]]/100),0)</f>
        <v>195</v>
      </c>
      <c r="AV75" s="73" t="s">
        <v>345</v>
      </c>
      <c r="AX75" t="s">
        <v>229</v>
      </c>
      <c r="AY75">
        <v>5</v>
      </c>
      <c r="AZ75" s="76">
        <v>220</v>
      </c>
      <c r="BA75" s="76">
        <v>100</v>
      </c>
      <c r="BB75">
        <f ca="1">INDIRECT(ADDRESS(11+(MATCH(RIGHT(Table61011[[#This Row],[spawner_sku]],LEN(Table61011[[#This Row],[spawner_sku]])-FIND("/",Table61011[[#This Row],[spawner_sku]])),Table1[Entity Prefab],0)),10,1,1,"Entities"))</f>
        <v>25</v>
      </c>
      <c r="BC75" s="76">
        <f ca="1">ROUND((Table61011[[#This Row],[XP]]*Table61011[[#This Row],[entity_spawned (AVG)]])*(Table61011[[#This Row],[activating_chance]]/100),0)</f>
        <v>125</v>
      </c>
      <c r="BD75" s="73" t="s">
        <v>344</v>
      </c>
      <c r="BF75" t="s">
        <v>229</v>
      </c>
      <c r="BG75">
        <v>1</v>
      </c>
      <c r="BH75" s="76">
        <v>180</v>
      </c>
      <c r="BI75">
        <v>100</v>
      </c>
      <c r="BJ75">
        <f ca="1">INDIRECT(ADDRESS(11+(MATCH(RIGHT(Table11[[#This Row],[spawner_sku]],LEN(Table11[[#This Row],[spawner_sku]])-FIND("/",Table11[[#This Row],[spawner_sku]])),Table1[Entity Prefab],0)),10,1,1,"Entities"))</f>
        <v>25</v>
      </c>
      <c r="BK75">
        <f ca="1">ROUND((Table11[[#This Row],[XP]]*Table11[[#This Row],[entity_spawned (AVG)]])*(Table11[[#This Row],[activating_chance]]/100),0)</f>
        <v>25</v>
      </c>
      <c r="BL75" s="73" t="s">
        <v>344</v>
      </c>
      <c r="BN75" t="s">
        <v>245</v>
      </c>
      <c r="BO75">
        <v>1</v>
      </c>
      <c r="BP75" s="76">
        <v>220</v>
      </c>
      <c r="BQ75" s="76">
        <v>100</v>
      </c>
      <c r="BR75">
        <f ca="1">INDIRECT(ADDRESS(11+(MATCH(RIGHT(Table12[[#This Row],[spawner_sku]],LEN(Table12[[#This Row],[spawner_sku]])-FIND("/",Table12[[#This Row],[spawner_sku]])),Table1[Entity Prefab],0)),10,1,1,"Entities"))</f>
        <v>35</v>
      </c>
      <c r="BS75">
        <f ca="1">ROUND((Table12[[#This Row],[XP]]*Table12[[#This Row],[entity_spawned (AVG)]])*(Table12[[#This Row],[activating_chance]]/100),0)</f>
        <v>35</v>
      </c>
      <c r="BT75" s="73" t="s">
        <v>344</v>
      </c>
      <c r="BV75" t="s">
        <v>235</v>
      </c>
      <c r="BW75">
        <v>1</v>
      </c>
      <c r="BX75" s="76">
        <v>340</v>
      </c>
      <c r="BY75" s="76">
        <v>100</v>
      </c>
      <c r="BZ75">
        <f ca="1">INDIRECT(ADDRESS(11+(MATCH(RIGHT(Table13[[#This Row],[spawner_sku]],LEN(Table13[[#This Row],[spawner_sku]])-FIND("/",Table13[[#This Row],[spawner_sku]])),Table1[Entity Prefab],0)),10,1,1,"Entities"))</f>
        <v>263</v>
      </c>
      <c r="CA75">
        <f ca="1">ROUND((Table13[[#This Row],[XP]]*Table13[[#This Row],[entity_spawned (AVG)]])*(Table13[[#This Row],[activating_chance]]/100),0)</f>
        <v>263</v>
      </c>
      <c r="CB75" s="73" t="s">
        <v>345</v>
      </c>
      <c r="CD75" t="s">
        <v>228</v>
      </c>
      <c r="CE75">
        <v>3</v>
      </c>
      <c r="CF75" s="76">
        <v>130</v>
      </c>
      <c r="CG75" s="76">
        <v>100</v>
      </c>
      <c r="CH75">
        <f ca="1">INDIRECT(ADDRESS(11+(MATCH(RIGHT(Table14[[#This Row],[spawner_sku]],LEN(Table14[[#This Row],[spawner_sku]])-FIND("/",Table14[[#This Row],[spawner_sku]])),Table1[Entity Prefab],0)),10,1,1,"Entities"))</f>
        <v>25</v>
      </c>
      <c r="CI75">
        <f ca="1">ROUND((Table14[[#This Row],[XP]]*Table14[[#This Row],[entity_spawned (AVG)]])*(Table14[[#This Row],[activating_chance]]/100),0)</f>
        <v>75</v>
      </c>
      <c r="CJ75" s="73" t="s">
        <v>344</v>
      </c>
      <c r="CL75" t="s">
        <v>397</v>
      </c>
      <c r="CM75">
        <v>2</v>
      </c>
      <c r="CN75" s="76">
        <v>160</v>
      </c>
      <c r="CO75" s="76">
        <v>100</v>
      </c>
      <c r="CP75" s="115">
        <f ca="1">INDIRECT(ADDRESS(11+(MATCH(RIGHT(Table18[[#This Row],[spawner_sku]],LEN(Table18[[#This Row],[spawner_sku]])-FIND("/",Table18[[#This Row],[spawner_sku]])),Table1[Entity Prefab],0)),10,1,1,"Entities"))</f>
        <v>50</v>
      </c>
      <c r="CQ75" s="115">
        <f ca="1">ROUND((Table18[[#This Row],[XP]]*Table18[[#This Row],[entity_spawned (AVG)]])*(Table18[[#This Row],[activating_chance]]/100),0)</f>
        <v>100</v>
      </c>
      <c r="CR75" t="s">
        <v>344</v>
      </c>
      <c r="CT75" t="s">
        <v>228</v>
      </c>
      <c r="CU75">
        <v>3</v>
      </c>
      <c r="CV75" s="76">
        <v>140</v>
      </c>
      <c r="CW75" s="76">
        <v>100</v>
      </c>
      <c r="CX7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5">
        <f ca="1">ROUND((Table1820[[#This Row],[XP]]*Table1820[[#This Row],[entity_spawned (AVG)]])*(Table1820[[#This Row],[activating_chance]]/100),0)</f>
        <v>75</v>
      </c>
      <c r="CZ75" t="s">
        <v>344</v>
      </c>
    </row>
    <row r="76" spans="2:104" x14ac:dyDescent="0.25">
      <c r="B76" s="74" t="s">
        <v>229</v>
      </c>
      <c r="C76">
        <v>3</v>
      </c>
      <c r="D76" s="76">
        <v>130</v>
      </c>
      <c r="E76" s="76">
        <v>80</v>
      </c>
      <c r="F76" s="76">
        <f ca="1">INDIRECT(ADDRESS(11+(MATCH(RIGHT(Table245[[#This Row],[spawner_sku]],LEN(Table245[[#This Row],[spawner_sku]])-FIND("/",Table245[[#This Row],[spawner_sku]])),Table1[Entity Prefab],0)),10,1,1,"Entities"))</f>
        <v>25</v>
      </c>
      <c r="G76" s="76">
        <f ca="1">ROUND((Table245[[#This Row],[XP]]*Table245[[#This Row],[entity_spawned (AVG)]])*(Table245[[#This Row],[activating_chance]]/100),0)</f>
        <v>60</v>
      </c>
      <c r="H76" s="73" t="s">
        <v>344</v>
      </c>
      <c r="J76" t="s">
        <v>337</v>
      </c>
      <c r="K76">
        <v>1</v>
      </c>
      <c r="L76" s="76">
        <v>250</v>
      </c>
      <c r="M76" s="76">
        <v>100</v>
      </c>
      <c r="N76">
        <f ca="1">INDIRECT(ADDRESS(11+(MATCH(RIGHT(Table3[[#This Row],[spawner_sku]],LEN(Table3[[#This Row],[spawner_sku]])-FIND("/",Table3[[#This Row],[spawner_sku]])),Table1[Entity Prefab],0)),10,1,1,"Entities"))</f>
        <v>95</v>
      </c>
      <c r="O76" s="76">
        <f ca="1">ROUND((Table3[[#This Row],[XP]]*Table3[[#This Row],[entity_spawned (AVG)]])*(Table3[[#This Row],[activating_chance]]/100),0)</f>
        <v>95</v>
      </c>
      <c r="P76" t="s">
        <v>345</v>
      </c>
      <c r="Q76" s="73"/>
      <c r="R76" t="s">
        <v>646</v>
      </c>
      <c r="S76">
        <v>1</v>
      </c>
      <c r="T76" s="76">
        <v>140</v>
      </c>
      <c r="U76" s="76">
        <v>100</v>
      </c>
      <c r="V76">
        <f ca="1">INDIRECT(ADDRESS(11+(MATCH(RIGHT(Table39[[#This Row],[spawner_sku]],LEN(Table39[[#This Row],[spawner_sku]])-FIND("/",Table39[[#This Row],[spawner_sku]])),Table1[Entity Prefab],0)),10,1,1,"Entities"))</f>
        <v>25</v>
      </c>
      <c r="W76" s="76">
        <f ca="1">ROUND((Table39[[#This Row],[XP]]*Table39[[#This Row],[entity_spawned (AVG)]])*(Table39[[#This Row],[activating_chance]]/100),0)</f>
        <v>25</v>
      </c>
      <c r="X76" t="s">
        <v>344</v>
      </c>
      <c r="Z76" t="s">
        <v>229</v>
      </c>
      <c r="AA76">
        <v>2</v>
      </c>
      <c r="AB76" s="76">
        <v>90</v>
      </c>
      <c r="AC76" s="76">
        <v>80</v>
      </c>
      <c r="AD76">
        <f ca="1">INDIRECT(ADDRESS(11+(MATCH(RIGHT(Table2[[#This Row],[spawner_sku]],LEN(Table2[[#This Row],[spawner_sku]])-FIND("/",Table2[[#This Row],[spawner_sku]])),Table1[Entity Prefab],0)),10,1,1,"Entities"))</f>
        <v>25</v>
      </c>
      <c r="AE76" s="76">
        <f ca="1">ROUND((Table2[[#This Row],[XP]]*Table2[[#This Row],[entity_spawned (AVG)]])*(Table2[[#This Row],[activating_chance]]/100),0)</f>
        <v>40</v>
      </c>
      <c r="AF76" s="73" t="s">
        <v>344</v>
      </c>
      <c r="AH76" t="s">
        <v>233</v>
      </c>
      <c r="AI76">
        <v>1</v>
      </c>
      <c r="AJ76" s="76">
        <v>250</v>
      </c>
      <c r="AK76" s="76">
        <v>100</v>
      </c>
      <c r="AL76">
        <f ca="1">INDIRECT(ADDRESS(11+(MATCH(RIGHT(Table6[[#This Row],[spawner_sku]],LEN(Table6[[#This Row],[spawner_sku]])-FIND("/",Table6[[#This Row],[spawner_sku]])),Table1[Entity Prefab],0)),10,1,1,"Entities"))</f>
        <v>95</v>
      </c>
      <c r="AM76" s="76">
        <f ca="1">ROUND((Table6[[#This Row],[XP]]*Table6[[#This Row],[entity_spawned (AVG)]])*(Table6[[#This Row],[activating_chance]]/100),0)</f>
        <v>95</v>
      </c>
      <c r="AN76" s="73" t="s">
        <v>345</v>
      </c>
      <c r="AP76" t="s">
        <v>338</v>
      </c>
      <c r="AQ76">
        <v>1</v>
      </c>
      <c r="AR76" s="76">
        <v>300</v>
      </c>
      <c r="AS76" s="76">
        <v>100</v>
      </c>
      <c r="AT76">
        <f ca="1">INDIRECT(ADDRESS(11+(MATCH(RIGHT(Table610[[#This Row],[spawner_sku]],LEN(Table610[[#This Row],[spawner_sku]])-FIND("/",Table610[[#This Row],[spawner_sku]])),Table1[Entity Prefab],0)),10,1,1,"Entities"))</f>
        <v>195</v>
      </c>
      <c r="AU76" s="76">
        <f ca="1">ROUND((Table610[[#This Row],[XP]]*Table610[[#This Row],[entity_spawned (AVG)]])*(Table610[[#This Row],[activating_chance]]/100),0)</f>
        <v>195</v>
      </c>
      <c r="AV76" s="73" t="s">
        <v>345</v>
      </c>
      <c r="AX76" t="s">
        <v>229</v>
      </c>
      <c r="AY76">
        <v>3</v>
      </c>
      <c r="AZ76" s="76">
        <v>200</v>
      </c>
      <c r="BA76" s="76">
        <v>100</v>
      </c>
      <c r="BB76">
        <f ca="1">INDIRECT(ADDRESS(11+(MATCH(RIGHT(Table61011[[#This Row],[spawner_sku]],LEN(Table61011[[#This Row],[spawner_sku]])-FIND("/",Table61011[[#This Row],[spawner_sku]])),Table1[Entity Prefab],0)),10,1,1,"Entities"))</f>
        <v>25</v>
      </c>
      <c r="BC76" s="76">
        <f ca="1">ROUND((Table61011[[#This Row],[XP]]*Table61011[[#This Row],[entity_spawned (AVG)]])*(Table61011[[#This Row],[activating_chance]]/100),0)</f>
        <v>75</v>
      </c>
      <c r="BD76" s="73" t="s">
        <v>344</v>
      </c>
      <c r="BF76" t="s">
        <v>229</v>
      </c>
      <c r="BG76">
        <v>2</v>
      </c>
      <c r="BH76" s="76">
        <v>180</v>
      </c>
      <c r="BI76">
        <v>100</v>
      </c>
      <c r="BJ76">
        <f ca="1">INDIRECT(ADDRESS(11+(MATCH(RIGHT(Table11[[#This Row],[spawner_sku]],LEN(Table11[[#This Row],[spawner_sku]])-FIND("/",Table11[[#This Row],[spawner_sku]])),Table1[Entity Prefab],0)),10,1,1,"Entities"))</f>
        <v>25</v>
      </c>
      <c r="BK76">
        <f ca="1">ROUND((Table11[[#This Row],[XP]]*Table11[[#This Row],[entity_spawned (AVG)]])*(Table11[[#This Row],[activating_chance]]/100),0)</f>
        <v>50</v>
      </c>
      <c r="BL76" s="73" t="s">
        <v>344</v>
      </c>
      <c r="BN76" t="s">
        <v>245</v>
      </c>
      <c r="BO76">
        <v>1</v>
      </c>
      <c r="BP76" s="76">
        <v>220</v>
      </c>
      <c r="BQ76" s="76">
        <v>100</v>
      </c>
      <c r="BR76">
        <f ca="1">INDIRECT(ADDRESS(11+(MATCH(RIGHT(Table12[[#This Row],[spawner_sku]],LEN(Table12[[#This Row],[spawner_sku]])-FIND("/",Table12[[#This Row],[spawner_sku]])),Table1[Entity Prefab],0)),10,1,1,"Entities"))</f>
        <v>35</v>
      </c>
      <c r="BS76">
        <f ca="1">ROUND((Table12[[#This Row],[XP]]*Table12[[#This Row],[entity_spawned (AVG)]])*(Table12[[#This Row],[activating_chance]]/100),0)</f>
        <v>35</v>
      </c>
      <c r="BT76" s="73" t="s">
        <v>344</v>
      </c>
      <c r="BV76" t="s">
        <v>235</v>
      </c>
      <c r="BW76">
        <v>1</v>
      </c>
      <c r="BX76" s="76">
        <v>340</v>
      </c>
      <c r="BY76" s="76">
        <v>100</v>
      </c>
      <c r="BZ76">
        <f ca="1">INDIRECT(ADDRESS(11+(MATCH(RIGHT(Table13[[#This Row],[spawner_sku]],LEN(Table13[[#This Row],[spawner_sku]])-FIND("/",Table13[[#This Row],[spawner_sku]])),Table1[Entity Prefab],0)),10,1,1,"Entities"))</f>
        <v>263</v>
      </c>
      <c r="CA76">
        <f ca="1">ROUND((Table13[[#This Row],[XP]]*Table13[[#This Row],[entity_spawned (AVG)]])*(Table13[[#This Row],[activating_chance]]/100),0)</f>
        <v>263</v>
      </c>
      <c r="CB76" s="73" t="s">
        <v>345</v>
      </c>
      <c r="CD76" t="s">
        <v>228</v>
      </c>
      <c r="CE76">
        <v>6</v>
      </c>
      <c r="CF76" s="76">
        <v>150</v>
      </c>
      <c r="CG76" s="76">
        <v>100</v>
      </c>
      <c r="CH76">
        <f ca="1">INDIRECT(ADDRESS(11+(MATCH(RIGHT(Table14[[#This Row],[spawner_sku]],LEN(Table14[[#This Row],[spawner_sku]])-FIND("/",Table14[[#This Row],[spawner_sku]])),Table1[Entity Prefab],0)),10,1,1,"Entities"))</f>
        <v>25</v>
      </c>
      <c r="CI76">
        <f ca="1">ROUND((Table14[[#This Row],[XP]]*Table14[[#This Row],[entity_spawned (AVG)]])*(Table14[[#This Row],[activating_chance]]/100),0)</f>
        <v>150</v>
      </c>
      <c r="CJ76" s="73" t="s">
        <v>344</v>
      </c>
      <c r="CL76" t="s">
        <v>397</v>
      </c>
      <c r="CM76">
        <v>2</v>
      </c>
      <c r="CN76" s="76">
        <v>160</v>
      </c>
      <c r="CO76" s="76">
        <v>100</v>
      </c>
      <c r="CP76" s="115">
        <f ca="1">INDIRECT(ADDRESS(11+(MATCH(RIGHT(Table18[[#This Row],[spawner_sku]],LEN(Table18[[#This Row],[spawner_sku]])-FIND("/",Table18[[#This Row],[spawner_sku]])),Table1[Entity Prefab],0)),10,1,1,"Entities"))</f>
        <v>50</v>
      </c>
      <c r="CQ76" s="115">
        <f ca="1">ROUND((Table18[[#This Row],[XP]]*Table18[[#This Row],[entity_spawned (AVG)]])*(Table18[[#This Row],[activating_chance]]/100),0)</f>
        <v>100</v>
      </c>
      <c r="CR76" t="s">
        <v>344</v>
      </c>
      <c r="CT76" t="s">
        <v>228</v>
      </c>
      <c r="CU76">
        <v>10</v>
      </c>
      <c r="CV76" s="76">
        <v>160</v>
      </c>
      <c r="CW76" s="76">
        <v>100</v>
      </c>
      <c r="CX7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6">
        <f ca="1">ROUND((Table1820[[#This Row],[XP]]*Table1820[[#This Row],[entity_spawned (AVG)]])*(Table1820[[#This Row],[activating_chance]]/100),0)</f>
        <v>250</v>
      </c>
      <c r="CZ76" t="s">
        <v>344</v>
      </c>
    </row>
    <row r="77" spans="2:104" x14ac:dyDescent="0.25">
      <c r="B77" s="74" t="s">
        <v>229</v>
      </c>
      <c r="C77">
        <v>1</v>
      </c>
      <c r="D77" s="76">
        <v>80</v>
      </c>
      <c r="E77" s="76">
        <v>100</v>
      </c>
      <c r="F77" s="76">
        <f ca="1">INDIRECT(ADDRESS(11+(MATCH(RIGHT(Table245[[#This Row],[spawner_sku]],LEN(Table245[[#This Row],[spawner_sku]])-FIND("/",Table245[[#This Row],[spawner_sku]])),Table1[Entity Prefab],0)),10,1,1,"Entities"))</f>
        <v>25</v>
      </c>
      <c r="G77" s="76">
        <f ca="1">ROUND((Table245[[#This Row],[XP]]*Table245[[#This Row],[entity_spawned (AVG)]])*(Table245[[#This Row],[activating_chance]]/100),0)</f>
        <v>25</v>
      </c>
      <c r="H77" s="73" t="s">
        <v>344</v>
      </c>
      <c r="J77" t="s">
        <v>337</v>
      </c>
      <c r="K77">
        <v>1</v>
      </c>
      <c r="L77" s="76">
        <v>250</v>
      </c>
      <c r="M77" s="76">
        <v>100</v>
      </c>
      <c r="N77">
        <f ca="1">INDIRECT(ADDRESS(11+(MATCH(RIGHT(Table3[[#This Row],[spawner_sku]],LEN(Table3[[#This Row],[spawner_sku]])-FIND("/",Table3[[#This Row],[spawner_sku]])),Table1[Entity Prefab],0)),10,1,1,"Entities"))</f>
        <v>95</v>
      </c>
      <c r="O77" s="76">
        <f ca="1">ROUND((Table3[[#This Row],[XP]]*Table3[[#This Row],[entity_spawned (AVG)]])*(Table3[[#This Row],[activating_chance]]/100),0)</f>
        <v>95</v>
      </c>
      <c r="P77" t="s">
        <v>345</v>
      </c>
      <c r="Q77" s="73"/>
      <c r="R77" t="s">
        <v>646</v>
      </c>
      <c r="S77">
        <v>1</v>
      </c>
      <c r="T77" s="76">
        <v>140</v>
      </c>
      <c r="U77" s="76">
        <v>100</v>
      </c>
      <c r="V77">
        <f ca="1">INDIRECT(ADDRESS(11+(MATCH(RIGHT(Table39[[#This Row],[spawner_sku]],LEN(Table39[[#This Row],[spawner_sku]])-FIND("/",Table39[[#This Row],[spawner_sku]])),Table1[Entity Prefab],0)),10,1,1,"Entities"))</f>
        <v>25</v>
      </c>
      <c r="W77" s="76">
        <f ca="1">ROUND((Table39[[#This Row],[XP]]*Table39[[#This Row],[entity_spawned (AVG)]])*(Table39[[#This Row],[activating_chance]]/100),0)</f>
        <v>25</v>
      </c>
      <c r="X77" t="s">
        <v>344</v>
      </c>
      <c r="Z77" t="s">
        <v>229</v>
      </c>
      <c r="AA77">
        <v>3</v>
      </c>
      <c r="AB77" s="76">
        <v>160</v>
      </c>
      <c r="AC77" s="76">
        <v>100</v>
      </c>
      <c r="AD77">
        <f ca="1">INDIRECT(ADDRESS(11+(MATCH(RIGHT(Table2[[#This Row],[spawner_sku]],LEN(Table2[[#This Row],[spawner_sku]])-FIND("/",Table2[[#This Row],[spawner_sku]])),Table1[Entity Prefab],0)),10,1,1,"Entities"))</f>
        <v>25</v>
      </c>
      <c r="AE77" s="76">
        <f ca="1">ROUND((Table2[[#This Row],[XP]]*Table2[[#This Row],[entity_spawned (AVG)]])*(Table2[[#This Row],[activating_chance]]/100),0)</f>
        <v>75</v>
      </c>
      <c r="AF77" s="73" t="s">
        <v>344</v>
      </c>
      <c r="AH77" t="s">
        <v>233</v>
      </c>
      <c r="AI77">
        <v>1</v>
      </c>
      <c r="AJ77" s="76">
        <v>250</v>
      </c>
      <c r="AK77" s="76">
        <v>30</v>
      </c>
      <c r="AL77">
        <f ca="1">INDIRECT(ADDRESS(11+(MATCH(RIGHT(Table6[[#This Row],[spawner_sku]],LEN(Table6[[#This Row],[spawner_sku]])-FIND("/",Table6[[#This Row],[spawner_sku]])),Table1[Entity Prefab],0)),10,1,1,"Entities"))</f>
        <v>95</v>
      </c>
      <c r="AM77" s="76">
        <f ca="1">ROUND((Table6[[#This Row],[XP]]*Table6[[#This Row],[entity_spawned (AVG)]])*(Table6[[#This Row],[activating_chance]]/100),0)</f>
        <v>29</v>
      </c>
      <c r="AN77" s="73" t="s">
        <v>345</v>
      </c>
      <c r="AP77" t="s">
        <v>338</v>
      </c>
      <c r="AQ77">
        <v>1</v>
      </c>
      <c r="AR77" s="76">
        <v>300</v>
      </c>
      <c r="AS77" s="76">
        <v>100</v>
      </c>
      <c r="AT77">
        <f ca="1">INDIRECT(ADDRESS(11+(MATCH(RIGHT(Table610[[#This Row],[spawner_sku]],LEN(Table610[[#This Row],[spawner_sku]])-FIND("/",Table610[[#This Row],[spawner_sku]])),Table1[Entity Prefab],0)),10,1,1,"Entities"))</f>
        <v>195</v>
      </c>
      <c r="AU77" s="76">
        <f ca="1">ROUND((Table610[[#This Row],[XP]]*Table610[[#This Row],[entity_spawned (AVG)]])*(Table610[[#This Row],[activating_chance]]/100),0)</f>
        <v>195</v>
      </c>
      <c r="AV77" s="73" t="s">
        <v>345</v>
      </c>
      <c r="AX77" t="s">
        <v>229</v>
      </c>
      <c r="AY77">
        <v>1</v>
      </c>
      <c r="AZ77" s="76">
        <v>160</v>
      </c>
      <c r="BA77" s="76">
        <v>100</v>
      </c>
      <c r="BB77">
        <f ca="1">INDIRECT(ADDRESS(11+(MATCH(RIGHT(Table61011[[#This Row],[spawner_sku]],LEN(Table61011[[#This Row],[spawner_sku]])-FIND("/",Table61011[[#This Row],[spawner_sku]])),Table1[Entity Prefab],0)),10,1,1,"Entities"))</f>
        <v>25</v>
      </c>
      <c r="BC77" s="76">
        <f ca="1">ROUND((Table61011[[#This Row],[XP]]*Table61011[[#This Row],[entity_spawned (AVG)]])*(Table61011[[#This Row],[activating_chance]]/100),0)</f>
        <v>25</v>
      </c>
      <c r="BD77" s="73" t="s">
        <v>344</v>
      </c>
      <c r="BF77" t="s">
        <v>229</v>
      </c>
      <c r="BG77">
        <v>3</v>
      </c>
      <c r="BH77" s="76">
        <v>180</v>
      </c>
      <c r="BI77">
        <v>100</v>
      </c>
      <c r="BJ77">
        <f ca="1">INDIRECT(ADDRESS(11+(MATCH(RIGHT(Table11[[#This Row],[spawner_sku]],LEN(Table11[[#This Row],[spawner_sku]])-FIND("/",Table11[[#This Row],[spawner_sku]])),Table1[Entity Prefab],0)),10,1,1,"Entities"))</f>
        <v>25</v>
      </c>
      <c r="BK77">
        <f ca="1">ROUND((Table11[[#This Row],[XP]]*Table11[[#This Row],[entity_spawned (AVG)]])*(Table11[[#This Row],[activating_chance]]/100),0)</f>
        <v>75</v>
      </c>
      <c r="BL77" s="73" t="s">
        <v>344</v>
      </c>
      <c r="BN77" t="s">
        <v>245</v>
      </c>
      <c r="BO77">
        <v>1</v>
      </c>
      <c r="BP77" s="76">
        <v>220</v>
      </c>
      <c r="BQ77" s="76">
        <v>100</v>
      </c>
      <c r="BR77">
        <f ca="1">INDIRECT(ADDRESS(11+(MATCH(RIGHT(Table12[[#This Row],[spawner_sku]],LEN(Table12[[#This Row],[spawner_sku]])-FIND("/",Table12[[#This Row],[spawner_sku]])),Table1[Entity Prefab],0)),10,1,1,"Entities"))</f>
        <v>35</v>
      </c>
      <c r="BS77">
        <f ca="1">ROUND((Table12[[#This Row],[XP]]*Table12[[#This Row],[entity_spawned (AVG)]])*(Table12[[#This Row],[activating_chance]]/100),0)</f>
        <v>35</v>
      </c>
      <c r="BT77" s="73" t="s">
        <v>344</v>
      </c>
      <c r="BV77" t="s">
        <v>235</v>
      </c>
      <c r="BW77">
        <v>1</v>
      </c>
      <c r="BX77" s="76">
        <v>340</v>
      </c>
      <c r="BY77" s="76">
        <v>100</v>
      </c>
      <c r="BZ77">
        <f ca="1">INDIRECT(ADDRESS(11+(MATCH(RIGHT(Table13[[#This Row],[spawner_sku]],LEN(Table13[[#This Row],[spawner_sku]])-FIND("/",Table13[[#This Row],[spawner_sku]])),Table1[Entity Prefab],0)),10,1,1,"Entities"))</f>
        <v>263</v>
      </c>
      <c r="CA77">
        <f ca="1">ROUND((Table13[[#This Row],[XP]]*Table13[[#This Row],[entity_spawned (AVG)]])*(Table13[[#This Row],[activating_chance]]/100),0)</f>
        <v>263</v>
      </c>
      <c r="CB77" s="73" t="s">
        <v>345</v>
      </c>
      <c r="CD77" t="s">
        <v>228</v>
      </c>
      <c r="CE77">
        <v>6</v>
      </c>
      <c r="CF77" s="76">
        <v>140</v>
      </c>
      <c r="CG77" s="76">
        <v>30</v>
      </c>
      <c r="CH77">
        <f ca="1">INDIRECT(ADDRESS(11+(MATCH(RIGHT(Table14[[#This Row],[spawner_sku]],LEN(Table14[[#This Row],[spawner_sku]])-FIND("/",Table14[[#This Row],[spawner_sku]])),Table1[Entity Prefab],0)),10,1,1,"Entities"))</f>
        <v>25</v>
      </c>
      <c r="CI77">
        <f ca="1">ROUND((Table14[[#This Row],[XP]]*Table14[[#This Row],[entity_spawned (AVG)]])*(Table14[[#This Row],[activating_chance]]/100),0)</f>
        <v>45</v>
      </c>
      <c r="CJ77" s="73" t="s">
        <v>344</v>
      </c>
      <c r="CL77" t="s">
        <v>397</v>
      </c>
      <c r="CM77">
        <v>1</v>
      </c>
      <c r="CN77" s="76">
        <v>160</v>
      </c>
      <c r="CO77" s="76">
        <v>80</v>
      </c>
      <c r="CP77" s="115">
        <f ca="1">INDIRECT(ADDRESS(11+(MATCH(RIGHT(Table18[[#This Row],[spawner_sku]],LEN(Table18[[#This Row],[spawner_sku]])-FIND("/",Table18[[#This Row],[spawner_sku]])),Table1[Entity Prefab],0)),10,1,1,"Entities"))</f>
        <v>50</v>
      </c>
      <c r="CQ77" s="115">
        <f ca="1">ROUND((Table18[[#This Row],[XP]]*Table18[[#This Row],[entity_spawned (AVG)]])*(Table18[[#This Row],[activating_chance]]/100),0)</f>
        <v>40</v>
      </c>
      <c r="CR77" t="s">
        <v>344</v>
      </c>
      <c r="CT77" t="s">
        <v>228</v>
      </c>
      <c r="CU77">
        <v>8</v>
      </c>
      <c r="CV77" s="76">
        <v>160</v>
      </c>
      <c r="CW77" s="76">
        <v>100</v>
      </c>
      <c r="CX7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7">
        <f ca="1">ROUND((Table1820[[#This Row],[XP]]*Table1820[[#This Row],[entity_spawned (AVG)]])*(Table1820[[#This Row],[activating_chance]]/100),0)</f>
        <v>200</v>
      </c>
      <c r="CZ77" t="s">
        <v>344</v>
      </c>
    </row>
    <row r="78" spans="2:104" x14ac:dyDescent="0.25">
      <c r="B78" s="74" t="s">
        <v>229</v>
      </c>
      <c r="C78">
        <v>1</v>
      </c>
      <c r="D78" s="76">
        <v>90</v>
      </c>
      <c r="E78" s="76">
        <v>100</v>
      </c>
      <c r="F78" s="76">
        <f ca="1">INDIRECT(ADDRESS(11+(MATCH(RIGHT(Table245[[#This Row],[spawner_sku]],LEN(Table245[[#This Row],[spawner_sku]])-FIND("/",Table245[[#This Row],[spawner_sku]])),Table1[Entity Prefab],0)),10,1,1,"Entities"))</f>
        <v>25</v>
      </c>
      <c r="G78" s="76">
        <f ca="1">ROUND((Table245[[#This Row],[XP]]*Table245[[#This Row],[entity_spawned (AVG)]])*(Table245[[#This Row],[activating_chance]]/100),0)</f>
        <v>25</v>
      </c>
      <c r="H78" s="73" t="s">
        <v>344</v>
      </c>
      <c r="J78" t="s">
        <v>337</v>
      </c>
      <c r="K78">
        <v>1</v>
      </c>
      <c r="L78" s="76">
        <v>250</v>
      </c>
      <c r="M78" s="76">
        <v>50</v>
      </c>
      <c r="N78">
        <f ca="1">INDIRECT(ADDRESS(11+(MATCH(RIGHT(Table3[[#This Row],[spawner_sku]],LEN(Table3[[#This Row],[spawner_sku]])-FIND("/",Table3[[#This Row],[spawner_sku]])),Table1[Entity Prefab],0)),10,1,1,"Entities"))</f>
        <v>95</v>
      </c>
      <c r="O78" s="76">
        <f ca="1">ROUND((Table3[[#This Row],[XP]]*Table3[[#This Row],[entity_spawned (AVG)]])*(Table3[[#This Row],[activating_chance]]/100),0)</f>
        <v>48</v>
      </c>
      <c r="P78" t="s">
        <v>345</v>
      </c>
      <c r="Q78" s="73"/>
      <c r="R78" t="s">
        <v>454</v>
      </c>
      <c r="S78">
        <v>1</v>
      </c>
      <c r="T78" s="76">
        <v>160</v>
      </c>
      <c r="U78" s="76">
        <v>100</v>
      </c>
      <c r="V78">
        <f ca="1">INDIRECT(ADDRESS(11+(MATCH(RIGHT(Table39[[#This Row],[spawner_sku]],LEN(Table39[[#This Row],[spawner_sku]])-FIND("/",Table39[[#This Row],[spawner_sku]])),Table1[Entity Prefab],0)),10,1,1,"Entities"))</f>
        <v>25</v>
      </c>
      <c r="W78" s="76">
        <f ca="1">ROUND((Table39[[#This Row],[XP]]*Table39[[#This Row],[entity_spawned (AVG)]])*(Table39[[#This Row],[activating_chance]]/100),0)</f>
        <v>25</v>
      </c>
      <c r="X78" t="s">
        <v>344</v>
      </c>
      <c r="Z78" t="s">
        <v>229</v>
      </c>
      <c r="AA78">
        <v>2</v>
      </c>
      <c r="AB78" s="76">
        <v>120</v>
      </c>
      <c r="AC78" s="76">
        <v>80</v>
      </c>
      <c r="AD78">
        <f ca="1">INDIRECT(ADDRESS(11+(MATCH(RIGHT(Table2[[#This Row],[spawner_sku]],LEN(Table2[[#This Row],[spawner_sku]])-FIND("/",Table2[[#This Row],[spawner_sku]])),Table1[Entity Prefab],0)),10,1,1,"Entities"))</f>
        <v>25</v>
      </c>
      <c r="AE78" s="76">
        <f ca="1">ROUND((Table2[[#This Row],[XP]]*Table2[[#This Row],[entity_spawned (AVG)]])*(Table2[[#This Row],[activating_chance]]/100),0)</f>
        <v>40</v>
      </c>
      <c r="AF78" s="73" t="s">
        <v>344</v>
      </c>
      <c r="AH78" t="s">
        <v>233</v>
      </c>
      <c r="AI78">
        <v>1</v>
      </c>
      <c r="AJ78" s="76">
        <v>250</v>
      </c>
      <c r="AK78" s="76">
        <v>100</v>
      </c>
      <c r="AL78">
        <f ca="1">INDIRECT(ADDRESS(11+(MATCH(RIGHT(Table6[[#This Row],[spawner_sku]],LEN(Table6[[#This Row],[spawner_sku]])-FIND("/",Table6[[#This Row],[spawner_sku]])),Table1[Entity Prefab],0)),10,1,1,"Entities"))</f>
        <v>95</v>
      </c>
      <c r="AM78" s="76">
        <f ca="1">ROUND((Table6[[#This Row],[XP]]*Table6[[#This Row],[entity_spawned (AVG)]])*(Table6[[#This Row],[activating_chance]]/100),0)</f>
        <v>95</v>
      </c>
      <c r="AN78" s="73" t="s">
        <v>345</v>
      </c>
      <c r="AP78" t="s">
        <v>338</v>
      </c>
      <c r="AQ78">
        <v>1</v>
      </c>
      <c r="AR78" s="76">
        <v>300</v>
      </c>
      <c r="AS78" s="76">
        <v>100</v>
      </c>
      <c r="AT78">
        <f ca="1">INDIRECT(ADDRESS(11+(MATCH(RIGHT(Table610[[#This Row],[spawner_sku]],LEN(Table610[[#This Row],[spawner_sku]])-FIND("/",Table610[[#This Row],[spawner_sku]])),Table1[Entity Prefab],0)),10,1,1,"Entities"))</f>
        <v>195</v>
      </c>
      <c r="AU78" s="76">
        <f ca="1">ROUND((Table610[[#This Row],[XP]]*Table610[[#This Row],[entity_spawned (AVG)]])*(Table610[[#This Row],[activating_chance]]/100),0)</f>
        <v>195</v>
      </c>
      <c r="AV78" s="73" t="s">
        <v>345</v>
      </c>
      <c r="AX78" t="s">
        <v>229</v>
      </c>
      <c r="AY78">
        <v>1</v>
      </c>
      <c r="AZ78" s="76">
        <v>110</v>
      </c>
      <c r="BA78" s="76">
        <v>100</v>
      </c>
      <c r="BB78">
        <f ca="1">INDIRECT(ADDRESS(11+(MATCH(RIGHT(Table61011[[#This Row],[spawner_sku]],LEN(Table61011[[#This Row],[spawner_sku]])-FIND("/",Table61011[[#This Row],[spawner_sku]])),Table1[Entity Prefab],0)),10,1,1,"Entities"))</f>
        <v>25</v>
      </c>
      <c r="BC78" s="76">
        <f ca="1">ROUND((Table61011[[#This Row],[XP]]*Table61011[[#This Row],[entity_spawned (AVG)]])*(Table61011[[#This Row],[activating_chance]]/100),0)</f>
        <v>25</v>
      </c>
      <c r="BD78" s="73" t="s">
        <v>344</v>
      </c>
      <c r="BF78" t="s">
        <v>229</v>
      </c>
      <c r="BG78">
        <v>5</v>
      </c>
      <c r="BH78" s="76">
        <v>180</v>
      </c>
      <c r="BI78">
        <v>80</v>
      </c>
      <c r="BJ78">
        <f ca="1">INDIRECT(ADDRESS(11+(MATCH(RIGHT(Table11[[#This Row],[spawner_sku]],LEN(Table11[[#This Row],[spawner_sku]])-FIND("/",Table11[[#This Row],[spawner_sku]])),Table1[Entity Prefab],0)),10,1,1,"Entities"))</f>
        <v>25</v>
      </c>
      <c r="BK78">
        <f ca="1">ROUND((Table11[[#This Row],[XP]]*Table11[[#This Row],[entity_spawned (AVG)]])*(Table11[[#This Row],[activating_chance]]/100),0)</f>
        <v>100</v>
      </c>
      <c r="BL78" s="73" t="s">
        <v>344</v>
      </c>
      <c r="BN78" t="s">
        <v>456</v>
      </c>
      <c r="BO78">
        <v>1</v>
      </c>
      <c r="BP78" s="76">
        <v>280</v>
      </c>
      <c r="BQ78" s="76">
        <v>100</v>
      </c>
      <c r="BR78">
        <f ca="1">INDIRECT(ADDRESS(11+(MATCH(RIGHT(Table12[[#This Row],[spawner_sku]],LEN(Table12[[#This Row],[spawner_sku]])-FIND("/",Table12[[#This Row],[spawner_sku]])),Table1[Entity Prefab],0)),10,1,1,"Entities"))</f>
        <v>70</v>
      </c>
      <c r="BS78">
        <f ca="1">ROUND((Table12[[#This Row],[XP]]*Table12[[#This Row],[entity_spawned (AVG)]])*(Table12[[#This Row],[activating_chance]]/100),0)</f>
        <v>70</v>
      </c>
      <c r="BT78" s="73" t="s">
        <v>345</v>
      </c>
      <c r="BV78" t="s">
        <v>235</v>
      </c>
      <c r="BW78">
        <v>1</v>
      </c>
      <c r="BX78" s="76">
        <v>340</v>
      </c>
      <c r="BY78" s="76">
        <v>100</v>
      </c>
      <c r="BZ78">
        <f ca="1">INDIRECT(ADDRESS(11+(MATCH(RIGHT(Table13[[#This Row],[spawner_sku]],LEN(Table13[[#This Row],[spawner_sku]])-FIND("/",Table13[[#This Row],[spawner_sku]])),Table1[Entity Prefab],0)),10,1,1,"Entities"))</f>
        <v>263</v>
      </c>
      <c r="CA78">
        <f ca="1">ROUND((Table13[[#This Row],[XP]]*Table13[[#This Row],[entity_spawned (AVG)]])*(Table13[[#This Row],[activating_chance]]/100),0)</f>
        <v>263</v>
      </c>
      <c r="CB78" s="73" t="s">
        <v>345</v>
      </c>
      <c r="CD78" t="s">
        <v>228</v>
      </c>
      <c r="CE78">
        <v>7</v>
      </c>
      <c r="CF78" s="76">
        <v>200</v>
      </c>
      <c r="CG78" s="76">
        <v>100</v>
      </c>
      <c r="CH78">
        <f ca="1">INDIRECT(ADDRESS(11+(MATCH(RIGHT(Table14[[#This Row],[spawner_sku]],LEN(Table14[[#This Row],[spawner_sku]])-FIND("/",Table14[[#This Row],[spawner_sku]])),Table1[Entity Prefab],0)),10,1,1,"Entities"))</f>
        <v>25</v>
      </c>
      <c r="CI78">
        <f ca="1">ROUND((Table14[[#This Row],[XP]]*Table14[[#This Row],[entity_spawned (AVG)]])*(Table14[[#This Row],[activating_chance]]/100),0)</f>
        <v>175</v>
      </c>
      <c r="CJ78" s="73" t="s">
        <v>344</v>
      </c>
      <c r="CL78" t="s">
        <v>397</v>
      </c>
      <c r="CM78">
        <v>2</v>
      </c>
      <c r="CN78" s="76">
        <v>160</v>
      </c>
      <c r="CO78" s="76">
        <v>80</v>
      </c>
      <c r="CP78" s="115">
        <f ca="1">INDIRECT(ADDRESS(11+(MATCH(RIGHT(Table18[[#This Row],[spawner_sku]],LEN(Table18[[#This Row],[spawner_sku]])-FIND("/",Table18[[#This Row],[spawner_sku]])),Table1[Entity Prefab],0)),10,1,1,"Entities"))</f>
        <v>50</v>
      </c>
      <c r="CQ78" s="115">
        <f ca="1">ROUND((Table18[[#This Row],[XP]]*Table18[[#This Row],[entity_spawned (AVG)]])*(Table18[[#This Row],[activating_chance]]/100),0)</f>
        <v>80</v>
      </c>
      <c r="CR78" t="s">
        <v>344</v>
      </c>
      <c r="CT78" t="s">
        <v>228</v>
      </c>
      <c r="CU78">
        <v>7</v>
      </c>
      <c r="CV78" s="76">
        <v>130</v>
      </c>
      <c r="CW78" s="76">
        <v>100</v>
      </c>
      <c r="CX7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8">
        <f ca="1">ROUND((Table1820[[#This Row],[XP]]*Table1820[[#This Row],[entity_spawned (AVG)]])*(Table1820[[#This Row],[activating_chance]]/100),0)</f>
        <v>175</v>
      </c>
      <c r="CZ78" t="s">
        <v>344</v>
      </c>
    </row>
    <row r="79" spans="2:104" x14ac:dyDescent="0.25">
      <c r="B79" s="74" t="s">
        <v>229</v>
      </c>
      <c r="C79">
        <v>3</v>
      </c>
      <c r="D79" s="76">
        <v>120</v>
      </c>
      <c r="E79" s="76">
        <v>100</v>
      </c>
      <c r="F79" s="76">
        <f ca="1">INDIRECT(ADDRESS(11+(MATCH(RIGHT(Table245[[#This Row],[spawner_sku]],LEN(Table245[[#This Row],[spawner_sku]])-FIND("/",Table245[[#This Row],[spawner_sku]])),Table1[Entity Prefab],0)),10,1,1,"Entities"))</f>
        <v>25</v>
      </c>
      <c r="G79" s="76">
        <f ca="1">ROUND((Table245[[#This Row],[XP]]*Table245[[#This Row],[entity_spawned (AVG)]])*(Table245[[#This Row],[activating_chance]]/100),0)</f>
        <v>75</v>
      </c>
      <c r="H79" s="73" t="s">
        <v>344</v>
      </c>
      <c r="J79" t="s">
        <v>337</v>
      </c>
      <c r="K79">
        <v>1</v>
      </c>
      <c r="L79" s="76">
        <v>250</v>
      </c>
      <c r="M79" s="76">
        <v>100</v>
      </c>
      <c r="N79">
        <f ca="1">INDIRECT(ADDRESS(11+(MATCH(RIGHT(Table3[[#This Row],[spawner_sku]],LEN(Table3[[#This Row],[spawner_sku]])-FIND("/",Table3[[#This Row],[spawner_sku]])),Table1[Entity Prefab],0)),10,1,1,"Entities"))</f>
        <v>95</v>
      </c>
      <c r="O79" s="76">
        <f ca="1">ROUND((Table3[[#This Row],[XP]]*Table3[[#This Row],[entity_spawned (AVG)]])*(Table3[[#This Row],[activating_chance]]/100),0)</f>
        <v>95</v>
      </c>
      <c r="P79" t="s">
        <v>345</v>
      </c>
      <c r="Q79" s="73"/>
      <c r="R79" t="s">
        <v>454</v>
      </c>
      <c r="S79">
        <v>1</v>
      </c>
      <c r="T79" s="76">
        <v>100</v>
      </c>
      <c r="U79" s="76">
        <v>100</v>
      </c>
      <c r="V79">
        <f ca="1">INDIRECT(ADDRESS(11+(MATCH(RIGHT(Table39[[#This Row],[spawner_sku]],LEN(Table39[[#This Row],[spawner_sku]])-FIND("/",Table39[[#This Row],[spawner_sku]])),Table1[Entity Prefab],0)),10,1,1,"Entities"))</f>
        <v>25</v>
      </c>
      <c r="W79" s="76">
        <f ca="1">ROUND((Table39[[#This Row],[XP]]*Table39[[#This Row],[entity_spawned (AVG)]])*(Table39[[#This Row],[activating_chance]]/100),0)</f>
        <v>25</v>
      </c>
      <c r="X79" t="s">
        <v>344</v>
      </c>
      <c r="Z79" t="s">
        <v>229</v>
      </c>
      <c r="AA79">
        <v>1</v>
      </c>
      <c r="AB79" s="76">
        <v>100</v>
      </c>
      <c r="AC79" s="76">
        <v>100</v>
      </c>
      <c r="AD79">
        <f ca="1">INDIRECT(ADDRESS(11+(MATCH(RIGHT(Table2[[#This Row],[spawner_sku]],LEN(Table2[[#This Row],[spawner_sku]])-FIND("/",Table2[[#This Row],[spawner_sku]])),Table1[Entity Prefab],0)),10,1,1,"Entities"))</f>
        <v>25</v>
      </c>
      <c r="AE79" s="76">
        <f ca="1">ROUND((Table2[[#This Row],[XP]]*Table2[[#This Row],[entity_spawned (AVG)]])*(Table2[[#This Row],[activating_chance]]/100),0)</f>
        <v>25</v>
      </c>
      <c r="AF79" s="73" t="s">
        <v>344</v>
      </c>
      <c r="AH79" t="s">
        <v>233</v>
      </c>
      <c r="AI79">
        <v>1</v>
      </c>
      <c r="AJ79" s="76">
        <v>250</v>
      </c>
      <c r="AK79" s="76">
        <v>100</v>
      </c>
      <c r="AL79">
        <f ca="1">INDIRECT(ADDRESS(11+(MATCH(RIGHT(Table6[[#This Row],[spawner_sku]],LEN(Table6[[#This Row],[spawner_sku]])-FIND("/",Table6[[#This Row],[spawner_sku]])),Table1[Entity Prefab],0)),10,1,1,"Entities"))</f>
        <v>95</v>
      </c>
      <c r="AM79" s="76">
        <f ca="1">ROUND((Table6[[#This Row],[XP]]*Table6[[#This Row],[entity_spawned (AVG)]])*(Table6[[#This Row],[activating_chance]]/100),0)</f>
        <v>95</v>
      </c>
      <c r="AN79" s="73" t="s">
        <v>345</v>
      </c>
      <c r="AP79" t="s">
        <v>338</v>
      </c>
      <c r="AQ79">
        <v>1</v>
      </c>
      <c r="AR79" s="76">
        <v>300</v>
      </c>
      <c r="AS79" s="76">
        <v>100</v>
      </c>
      <c r="AT79">
        <f ca="1">INDIRECT(ADDRESS(11+(MATCH(RIGHT(Table610[[#This Row],[spawner_sku]],LEN(Table610[[#This Row],[spawner_sku]])-FIND("/",Table610[[#This Row],[spawner_sku]])),Table1[Entity Prefab],0)),10,1,1,"Entities"))</f>
        <v>195</v>
      </c>
      <c r="AU79" s="76">
        <f ca="1">ROUND((Table610[[#This Row],[XP]]*Table610[[#This Row],[entity_spawned (AVG)]])*(Table610[[#This Row],[activating_chance]]/100),0)</f>
        <v>195</v>
      </c>
      <c r="AV79" s="73" t="s">
        <v>345</v>
      </c>
      <c r="AX79" t="s">
        <v>229</v>
      </c>
      <c r="AY79">
        <v>1</v>
      </c>
      <c r="AZ79" s="76">
        <v>160</v>
      </c>
      <c r="BA79" s="76">
        <v>80</v>
      </c>
      <c r="BB79">
        <f ca="1">INDIRECT(ADDRESS(11+(MATCH(RIGHT(Table61011[[#This Row],[spawner_sku]],LEN(Table61011[[#This Row],[spawner_sku]])-FIND("/",Table61011[[#This Row],[spawner_sku]])),Table1[Entity Prefab],0)),10,1,1,"Entities"))</f>
        <v>25</v>
      </c>
      <c r="BC79" s="76">
        <f ca="1">ROUND((Table61011[[#This Row],[XP]]*Table61011[[#This Row],[entity_spawned (AVG)]])*(Table61011[[#This Row],[activating_chance]]/100),0)</f>
        <v>20</v>
      </c>
      <c r="BD79" s="73" t="s">
        <v>344</v>
      </c>
      <c r="BF79" t="s">
        <v>229</v>
      </c>
      <c r="BG79">
        <v>2</v>
      </c>
      <c r="BH79" s="76">
        <v>180</v>
      </c>
      <c r="BI79">
        <v>100</v>
      </c>
      <c r="BJ79">
        <f ca="1">INDIRECT(ADDRESS(11+(MATCH(RIGHT(Table11[[#This Row],[spawner_sku]],LEN(Table11[[#This Row],[spawner_sku]])-FIND("/",Table11[[#This Row],[spawner_sku]])),Table1[Entity Prefab],0)),10,1,1,"Entities"))</f>
        <v>25</v>
      </c>
      <c r="BK79">
        <f ca="1">ROUND((Table11[[#This Row],[XP]]*Table11[[#This Row],[entity_spawned (AVG)]])*(Table11[[#This Row],[activating_chance]]/100),0)</f>
        <v>50</v>
      </c>
      <c r="BL79" s="73" t="s">
        <v>344</v>
      </c>
      <c r="BN79" t="s">
        <v>456</v>
      </c>
      <c r="BO79">
        <v>2</v>
      </c>
      <c r="BP79" s="76">
        <v>280</v>
      </c>
      <c r="BQ79" s="76">
        <v>100</v>
      </c>
      <c r="BR79">
        <f ca="1">INDIRECT(ADDRESS(11+(MATCH(RIGHT(Table12[[#This Row],[spawner_sku]],LEN(Table12[[#This Row],[spawner_sku]])-FIND("/",Table12[[#This Row],[spawner_sku]])),Table1[Entity Prefab],0)),10,1,1,"Entities"))</f>
        <v>70</v>
      </c>
      <c r="BS79">
        <f ca="1">ROUND((Table12[[#This Row],[XP]]*Table12[[#This Row],[entity_spawned (AVG)]])*(Table12[[#This Row],[activating_chance]]/100),0)</f>
        <v>140</v>
      </c>
      <c r="BT79" s="73" t="s">
        <v>345</v>
      </c>
      <c r="BV79" t="s">
        <v>235</v>
      </c>
      <c r="BW79">
        <v>1</v>
      </c>
      <c r="BX79" s="76">
        <v>340</v>
      </c>
      <c r="BY79" s="76">
        <v>100</v>
      </c>
      <c r="BZ79">
        <f ca="1">INDIRECT(ADDRESS(11+(MATCH(RIGHT(Table13[[#This Row],[spawner_sku]],LEN(Table13[[#This Row],[spawner_sku]])-FIND("/",Table13[[#This Row],[spawner_sku]])),Table1[Entity Prefab],0)),10,1,1,"Entities"))</f>
        <v>263</v>
      </c>
      <c r="CA79">
        <f ca="1">ROUND((Table13[[#This Row],[XP]]*Table13[[#This Row],[entity_spawned (AVG)]])*(Table13[[#This Row],[activating_chance]]/100),0)</f>
        <v>263</v>
      </c>
      <c r="CB79" s="73" t="s">
        <v>345</v>
      </c>
      <c r="CD79" t="s">
        <v>228</v>
      </c>
      <c r="CE79">
        <v>3</v>
      </c>
      <c r="CF79" s="76">
        <v>80</v>
      </c>
      <c r="CG79" s="76">
        <v>100</v>
      </c>
      <c r="CH79">
        <f ca="1">INDIRECT(ADDRESS(11+(MATCH(RIGHT(Table14[[#This Row],[spawner_sku]],LEN(Table14[[#This Row],[spawner_sku]])-FIND("/",Table14[[#This Row],[spawner_sku]])),Table1[Entity Prefab],0)),10,1,1,"Entities"))</f>
        <v>25</v>
      </c>
      <c r="CI79">
        <f ca="1">ROUND((Table14[[#This Row],[XP]]*Table14[[#This Row],[entity_spawned (AVG)]])*(Table14[[#This Row],[activating_chance]]/100),0)</f>
        <v>75</v>
      </c>
      <c r="CJ79" s="73" t="s">
        <v>344</v>
      </c>
      <c r="CL79" t="s">
        <v>397</v>
      </c>
      <c r="CM79">
        <v>2</v>
      </c>
      <c r="CN79" s="76">
        <v>160</v>
      </c>
      <c r="CO79" s="76">
        <v>100</v>
      </c>
      <c r="CP79" s="115">
        <f ca="1">INDIRECT(ADDRESS(11+(MATCH(RIGHT(Table18[[#This Row],[spawner_sku]],LEN(Table18[[#This Row],[spawner_sku]])-FIND("/",Table18[[#This Row],[spawner_sku]])),Table1[Entity Prefab],0)),10,1,1,"Entities"))</f>
        <v>50</v>
      </c>
      <c r="CQ79" s="115">
        <f ca="1">ROUND((Table18[[#This Row],[XP]]*Table18[[#This Row],[entity_spawned (AVG)]])*(Table18[[#This Row],[activating_chance]]/100),0)</f>
        <v>100</v>
      </c>
      <c r="CR79" t="s">
        <v>344</v>
      </c>
      <c r="CT79" t="s">
        <v>228</v>
      </c>
      <c r="CU79">
        <v>7</v>
      </c>
      <c r="CV79" s="76">
        <v>160</v>
      </c>
      <c r="CW79" s="76">
        <v>100</v>
      </c>
      <c r="CX7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9">
        <f ca="1">ROUND((Table1820[[#This Row],[XP]]*Table1820[[#This Row],[entity_spawned (AVG)]])*(Table1820[[#This Row],[activating_chance]]/100),0)</f>
        <v>175</v>
      </c>
      <c r="CZ79" t="s">
        <v>344</v>
      </c>
    </row>
    <row r="80" spans="2:104" x14ac:dyDescent="0.25">
      <c r="B80" s="74" t="s">
        <v>229</v>
      </c>
      <c r="C80">
        <v>1</v>
      </c>
      <c r="D80" s="76">
        <v>110</v>
      </c>
      <c r="E80" s="76">
        <v>100</v>
      </c>
      <c r="F80" s="76">
        <f ca="1">INDIRECT(ADDRESS(11+(MATCH(RIGHT(Table245[[#This Row],[spawner_sku]],LEN(Table245[[#This Row],[spawner_sku]])-FIND("/",Table245[[#This Row],[spawner_sku]])),Table1[Entity Prefab],0)),10,1,1,"Entities"))</f>
        <v>25</v>
      </c>
      <c r="G80" s="76">
        <f ca="1">ROUND((Table245[[#This Row],[XP]]*Table245[[#This Row],[entity_spawned (AVG)]])*(Table245[[#This Row],[activating_chance]]/100),0)</f>
        <v>25</v>
      </c>
      <c r="H80" s="73" t="s">
        <v>344</v>
      </c>
      <c r="J80" t="s">
        <v>337</v>
      </c>
      <c r="K80">
        <v>1</v>
      </c>
      <c r="L80" s="76">
        <v>250</v>
      </c>
      <c r="M80" s="76">
        <v>40</v>
      </c>
      <c r="N80">
        <f ca="1">INDIRECT(ADDRESS(11+(MATCH(RIGHT(Table3[[#This Row],[spawner_sku]],LEN(Table3[[#This Row],[spawner_sku]])-FIND("/",Table3[[#This Row],[spawner_sku]])),Table1[Entity Prefab],0)),10,1,1,"Entities"))</f>
        <v>95</v>
      </c>
      <c r="O80" s="76">
        <f ca="1">ROUND((Table3[[#This Row],[XP]]*Table3[[#This Row],[entity_spawned (AVG)]])*(Table3[[#This Row],[activating_chance]]/100),0)</f>
        <v>38</v>
      </c>
      <c r="P80" t="s">
        <v>345</v>
      </c>
      <c r="Q80" s="73"/>
      <c r="R80" t="s">
        <v>454</v>
      </c>
      <c r="S80">
        <v>1</v>
      </c>
      <c r="T80" s="76">
        <v>140</v>
      </c>
      <c r="U80" s="76">
        <v>100</v>
      </c>
      <c r="V80">
        <f ca="1">INDIRECT(ADDRESS(11+(MATCH(RIGHT(Table39[[#This Row],[spawner_sku]],LEN(Table39[[#This Row],[spawner_sku]])-FIND("/",Table39[[#This Row],[spawner_sku]])),Table1[Entity Prefab],0)),10,1,1,"Entities"))</f>
        <v>25</v>
      </c>
      <c r="W80" s="76">
        <f ca="1">ROUND((Table39[[#This Row],[XP]]*Table39[[#This Row],[entity_spawned (AVG)]])*(Table39[[#This Row],[activating_chance]]/100),0)</f>
        <v>25</v>
      </c>
      <c r="X80" t="s">
        <v>344</v>
      </c>
      <c r="Z80" t="s">
        <v>229</v>
      </c>
      <c r="AA80">
        <v>2</v>
      </c>
      <c r="AB80" s="76">
        <v>110</v>
      </c>
      <c r="AC80" s="76">
        <v>100</v>
      </c>
      <c r="AD80">
        <f ca="1">INDIRECT(ADDRESS(11+(MATCH(RIGHT(Table2[[#This Row],[spawner_sku]],LEN(Table2[[#This Row],[spawner_sku]])-FIND("/",Table2[[#This Row],[spawner_sku]])),Table1[Entity Prefab],0)),10,1,1,"Entities"))</f>
        <v>25</v>
      </c>
      <c r="AE80" s="76">
        <f ca="1">ROUND((Table2[[#This Row],[XP]]*Table2[[#This Row],[entity_spawned (AVG)]])*(Table2[[#This Row],[activating_chance]]/100),0)</f>
        <v>50</v>
      </c>
      <c r="AF80" s="73" t="s">
        <v>344</v>
      </c>
      <c r="AH80" t="s">
        <v>233</v>
      </c>
      <c r="AI80">
        <v>1</v>
      </c>
      <c r="AJ80" s="76">
        <v>250</v>
      </c>
      <c r="AK80" s="76">
        <v>100</v>
      </c>
      <c r="AL80">
        <f ca="1">INDIRECT(ADDRESS(11+(MATCH(RIGHT(Table6[[#This Row],[spawner_sku]],LEN(Table6[[#This Row],[spawner_sku]])-FIND("/",Table6[[#This Row],[spawner_sku]])),Table1[Entity Prefab],0)),10,1,1,"Entities"))</f>
        <v>95</v>
      </c>
      <c r="AM80" s="76">
        <f ca="1">ROUND((Table6[[#This Row],[XP]]*Table6[[#This Row],[entity_spawned (AVG)]])*(Table6[[#This Row],[activating_chance]]/100),0)</f>
        <v>95</v>
      </c>
      <c r="AN80" s="73" t="s">
        <v>345</v>
      </c>
      <c r="AP80" t="s">
        <v>338</v>
      </c>
      <c r="AQ80">
        <v>1</v>
      </c>
      <c r="AR80" s="76">
        <v>300</v>
      </c>
      <c r="AS80" s="76">
        <v>100</v>
      </c>
      <c r="AT80">
        <f ca="1">INDIRECT(ADDRESS(11+(MATCH(RIGHT(Table610[[#This Row],[spawner_sku]],LEN(Table610[[#This Row],[spawner_sku]])-FIND("/",Table610[[#This Row],[spawner_sku]])),Table1[Entity Prefab],0)),10,1,1,"Entities"))</f>
        <v>195</v>
      </c>
      <c r="AU80" s="76">
        <f ca="1">ROUND((Table610[[#This Row],[XP]]*Table610[[#This Row],[entity_spawned (AVG)]])*(Table610[[#This Row],[activating_chance]]/100),0)</f>
        <v>195</v>
      </c>
      <c r="AV80" s="73" t="s">
        <v>345</v>
      </c>
      <c r="AX80" t="s">
        <v>229</v>
      </c>
      <c r="AY80">
        <v>1</v>
      </c>
      <c r="AZ80" s="76">
        <v>110</v>
      </c>
      <c r="BA80" s="76">
        <v>100</v>
      </c>
      <c r="BB80">
        <f ca="1">INDIRECT(ADDRESS(11+(MATCH(RIGHT(Table61011[[#This Row],[spawner_sku]],LEN(Table61011[[#This Row],[spawner_sku]])-FIND("/",Table61011[[#This Row],[spawner_sku]])),Table1[Entity Prefab],0)),10,1,1,"Entities"))</f>
        <v>25</v>
      </c>
      <c r="BC80" s="76">
        <f ca="1">ROUND((Table61011[[#This Row],[XP]]*Table61011[[#This Row],[entity_spawned (AVG)]])*(Table61011[[#This Row],[activating_chance]]/100),0)</f>
        <v>25</v>
      </c>
      <c r="BD80" s="73" t="s">
        <v>344</v>
      </c>
      <c r="BF80" t="s">
        <v>229</v>
      </c>
      <c r="BG80">
        <v>4</v>
      </c>
      <c r="BH80" s="76">
        <v>180</v>
      </c>
      <c r="BI80">
        <v>100</v>
      </c>
      <c r="BJ80">
        <f ca="1">INDIRECT(ADDRESS(11+(MATCH(RIGHT(Table11[[#This Row],[spawner_sku]],LEN(Table11[[#This Row],[spawner_sku]])-FIND("/",Table11[[#This Row],[spawner_sku]])),Table1[Entity Prefab],0)),10,1,1,"Entities"))</f>
        <v>25</v>
      </c>
      <c r="BK80">
        <f ca="1">ROUND((Table11[[#This Row],[XP]]*Table11[[#This Row],[entity_spawned (AVG)]])*(Table11[[#This Row],[activating_chance]]/100),0)</f>
        <v>100</v>
      </c>
      <c r="BL80" s="73" t="s">
        <v>344</v>
      </c>
      <c r="BN80" t="s">
        <v>391</v>
      </c>
      <c r="BO80">
        <v>1</v>
      </c>
      <c r="BP80" s="76">
        <v>450</v>
      </c>
      <c r="BQ80" s="76">
        <v>100</v>
      </c>
      <c r="BR80">
        <f ca="1">INDIRECT(ADDRESS(11+(MATCH(RIGHT(Table12[[#This Row],[spawner_sku]],LEN(Table12[[#This Row],[spawner_sku]])-FIND("/",Table12[[#This Row],[spawner_sku]])),Table1[Entity Prefab],0)),10,1,1,"Entities"))</f>
        <v>0</v>
      </c>
      <c r="BS80">
        <f ca="1">ROUND((Table12[[#This Row],[XP]]*Table12[[#This Row],[entity_spawned (AVG)]])*(Table12[[#This Row],[activating_chance]]/100),0)</f>
        <v>0</v>
      </c>
      <c r="BT80" s="73" t="s">
        <v>344</v>
      </c>
      <c r="BV80" t="s">
        <v>404</v>
      </c>
      <c r="BW80">
        <v>1</v>
      </c>
      <c r="BX80" s="76">
        <v>340</v>
      </c>
      <c r="BY80" s="76">
        <v>100</v>
      </c>
      <c r="BZ80">
        <f ca="1">INDIRECT(ADDRESS(11+(MATCH(RIGHT(Table13[[#This Row],[spawner_sku]],LEN(Table13[[#This Row],[spawner_sku]])-FIND("/",Table13[[#This Row],[spawner_sku]])),Table1[Entity Prefab],0)),10,1,1,"Entities"))</f>
        <v>263</v>
      </c>
      <c r="CA80">
        <f ca="1">ROUND((Table13[[#This Row],[XP]]*Table13[[#This Row],[entity_spawned (AVG)]])*(Table13[[#This Row],[activating_chance]]/100),0)</f>
        <v>263</v>
      </c>
      <c r="CB80" s="73" t="s">
        <v>345</v>
      </c>
      <c r="CD80" t="s">
        <v>228</v>
      </c>
      <c r="CE80">
        <v>3</v>
      </c>
      <c r="CF80" s="76">
        <v>120</v>
      </c>
      <c r="CG80" s="76">
        <v>100</v>
      </c>
      <c r="CH80">
        <f ca="1">INDIRECT(ADDRESS(11+(MATCH(RIGHT(Table14[[#This Row],[spawner_sku]],LEN(Table14[[#This Row],[spawner_sku]])-FIND("/",Table14[[#This Row],[spawner_sku]])),Table1[Entity Prefab],0)),10,1,1,"Entities"))</f>
        <v>25</v>
      </c>
      <c r="CI80">
        <f ca="1">ROUND((Table14[[#This Row],[XP]]*Table14[[#This Row],[entity_spawned (AVG)]])*(Table14[[#This Row],[activating_chance]]/100),0)</f>
        <v>75</v>
      </c>
      <c r="CJ80" s="73" t="s">
        <v>344</v>
      </c>
      <c r="CL80" t="s">
        <v>397</v>
      </c>
      <c r="CM80">
        <v>3</v>
      </c>
      <c r="CN80" s="76">
        <v>160</v>
      </c>
      <c r="CO80" s="76">
        <v>100</v>
      </c>
      <c r="CP80" s="115">
        <f ca="1">INDIRECT(ADDRESS(11+(MATCH(RIGHT(Table18[[#This Row],[spawner_sku]],LEN(Table18[[#This Row],[spawner_sku]])-FIND("/",Table18[[#This Row],[spawner_sku]])),Table1[Entity Prefab],0)),10,1,1,"Entities"))</f>
        <v>50</v>
      </c>
      <c r="CQ80" s="115">
        <f ca="1">ROUND((Table18[[#This Row],[XP]]*Table18[[#This Row],[entity_spawned (AVG)]])*(Table18[[#This Row],[activating_chance]]/100),0)</f>
        <v>150</v>
      </c>
      <c r="CR80" t="s">
        <v>344</v>
      </c>
      <c r="CT80" t="s">
        <v>228</v>
      </c>
      <c r="CU80">
        <v>11</v>
      </c>
      <c r="CV80" s="76">
        <v>180</v>
      </c>
      <c r="CW80" s="76">
        <v>100</v>
      </c>
      <c r="CX8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0">
        <f ca="1">ROUND((Table1820[[#This Row],[XP]]*Table1820[[#This Row],[entity_spawned (AVG)]])*(Table1820[[#This Row],[activating_chance]]/100),0)</f>
        <v>275</v>
      </c>
      <c r="CZ80" t="s">
        <v>344</v>
      </c>
    </row>
    <row r="81" spans="2:104" x14ac:dyDescent="0.25">
      <c r="B81" s="74" t="s">
        <v>229</v>
      </c>
      <c r="C81">
        <v>1</v>
      </c>
      <c r="D81" s="76">
        <v>100</v>
      </c>
      <c r="E81" s="76">
        <v>80</v>
      </c>
      <c r="F81" s="76">
        <f ca="1">INDIRECT(ADDRESS(11+(MATCH(RIGHT(Table245[[#This Row],[spawner_sku]],LEN(Table245[[#This Row],[spawner_sku]])-FIND("/",Table245[[#This Row],[spawner_sku]])),Table1[Entity Prefab],0)),10,1,1,"Entities"))</f>
        <v>25</v>
      </c>
      <c r="G81" s="76">
        <f ca="1">ROUND((Table245[[#This Row],[XP]]*Table245[[#This Row],[entity_spawned (AVG)]])*(Table245[[#This Row],[activating_chance]]/100),0)</f>
        <v>20</v>
      </c>
      <c r="H81" s="73" t="s">
        <v>344</v>
      </c>
      <c r="J81" t="s">
        <v>234</v>
      </c>
      <c r="K81">
        <v>1</v>
      </c>
      <c r="L81" s="76">
        <v>300</v>
      </c>
      <c r="M81" s="76">
        <v>60</v>
      </c>
      <c r="N81">
        <f ca="1">INDIRECT(ADDRESS(11+(MATCH(RIGHT(Table3[[#This Row],[spawner_sku]],LEN(Table3[[#This Row],[spawner_sku]])-FIND("/",Table3[[#This Row],[spawner_sku]])),Table1[Entity Prefab],0)),10,1,1,"Entities"))</f>
        <v>195</v>
      </c>
      <c r="O81" s="76">
        <f ca="1">ROUND((Table3[[#This Row],[XP]]*Table3[[#This Row],[entity_spawned (AVG)]])*(Table3[[#This Row],[activating_chance]]/100),0)</f>
        <v>117</v>
      </c>
      <c r="P81" t="s">
        <v>345</v>
      </c>
      <c r="Q81" s="73"/>
      <c r="R81" t="s">
        <v>454</v>
      </c>
      <c r="S81">
        <v>1</v>
      </c>
      <c r="T81" s="76">
        <v>140</v>
      </c>
      <c r="U81" s="76">
        <v>100</v>
      </c>
      <c r="V81">
        <f ca="1">INDIRECT(ADDRESS(11+(MATCH(RIGHT(Table39[[#This Row],[spawner_sku]],LEN(Table39[[#This Row],[spawner_sku]])-FIND("/",Table39[[#This Row],[spawner_sku]])),Table1[Entity Prefab],0)),10,1,1,"Entities"))</f>
        <v>25</v>
      </c>
      <c r="W81" s="76">
        <f ca="1">ROUND((Table39[[#This Row],[XP]]*Table39[[#This Row],[entity_spawned (AVG)]])*(Table39[[#This Row],[activating_chance]]/100),0)</f>
        <v>25</v>
      </c>
      <c r="X81" t="s">
        <v>344</v>
      </c>
      <c r="Z81" t="s">
        <v>229</v>
      </c>
      <c r="AA81">
        <v>7</v>
      </c>
      <c r="AB81" s="76">
        <v>150</v>
      </c>
      <c r="AC81" s="76">
        <v>100</v>
      </c>
      <c r="AD81">
        <f ca="1">INDIRECT(ADDRESS(11+(MATCH(RIGHT(Table2[[#This Row],[spawner_sku]],LEN(Table2[[#This Row],[spawner_sku]])-FIND("/",Table2[[#This Row],[spawner_sku]])),Table1[Entity Prefab],0)),10,1,1,"Entities"))</f>
        <v>25</v>
      </c>
      <c r="AE81" s="76">
        <f ca="1">ROUND((Table2[[#This Row],[XP]]*Table2[[#This Row],[entity_spawned (AVG)]])*(Table2[[#This Row],[activating_chance]]/100),0)</f>
        <v>175</v>
      </c>
      <c r="AF81" s="73" t="s">
        <v>344</v>
      </c>
      <c r="AH81" t="s">
        <v>233</v>
      </c>
      <c r="AI81">
        <v>1</v>
      </c>
      <c r="AJ81" s="76">
        <v>250</v>
      </c>
      <c r="AK81" s="76">
        <v>100</v>
      </c>
      <c r="AL81">
        <f ca="1">INDIRECT(ADDRESS(11+(MATCH(RIGHT(Table6[[#This Row],[spawner_sku]],LEN(Table6[[#This Row],[spawner_sku]])-FIND("/",Table6[[#This Row],[spawner_sku]])),Table1[Entity Prefab],0)),10,1,1,"Entities"))</f>
        <v>95</v>
      </c>
      <c r="AM81" s="76">
        <f ca="1">ROUND((Table6[[#This Row],[XP]]*Table6[[#This Row],[entity_spawned (AVG)]])*(Table6[[#This Row],[activating_chance]]/100),0)</f>
        <v>95</v>
      </c>
      <c r="AN81" s="73" t="s">
        <v>345</v>
      </c>
      <c r="AP81" t="s">
        <v>338</v>
      </c>
      <c r="AQ81">
        <v>1</v>
      </c>
      <c r="AR81" s="76">
        <v>300</v>
      </c>
      <c r="AS81" s="76">
        <v>100</v>
      </c>
      <c r="AT81">
        <f ca="1">INDIRECT(ADDRESS(11+(MATCH(RIGHT(Table610[[#This Row],[spawner_sku]],LEN(Table610[[#This Row],[spawner_sku]])-FIND("/",Table610[[#This Row],[spawner_sku]])),Table1[Entity Prefab],0)),10,1,1,"Entities"))</f>
        <v>195</v>
      </c>
      <c r="AU81" s="76">
        <f ca="1">ROUND((Table610[[#This Row],[XP]]*Table610[[#This Row],[entity_spawned (AVG)]])*(Table610[[#This Row],[activating_chance]]/100),0)</f>
        <v>195</v>
      </c>
      <c r="AV81" s="73" t="s">
        <v>345</v>
      </c>
      <c r="AX81" t="s">
        <v>230</v>
      </c>
      <c r="AY81">
        <v>3</v>
      </c>
      <c r="AZ81" s="76">
        <v>210</v>
      </c>
      <c r="BA81" s="76">
        <v>80</v>
      </c>
      <c r="BB81">
        <f ca="1">INDIRECT(ADDRESS(11+(MATCH(RIGHT(Table61011[[#This Row],[spawner_sku]],LEN(Table61011[[#This Row],[spawner_sku]])-FIND("/",Table61011[[#This Row],[spawner_sku]])),Table1[Entity Prefab],0)),10,1,1,"Entities"))</f>
        <v>25</v>
      </c>
      <c r="BC81" s="76">
        <f ca="1">ROUND((Table61011[[#This Row],[XP]]*Table61011[[#This Row],[entity_spawned (AVG)]])*(Table61011[[#This Row],[activating_chance]]/100),0)</f>
        <v>60</v>
      </c>
      <c r="BD81" s="73" t="s">
        <v>344</v>
      </c>
      <c r="BF81" t="s">
        <v>229</v>
      </c>
      <c r="BG81">
        <v>3</v>
      </c>
      <c r="BH81" s="76">
        <v>180</v>
      </c>
      <c r="BI81">
        <v>100</v>
      </c>
      <c r="BJ81">
        <f ca="1">INDIRECT(ADDRESS(11+(MATCH(RIGHT(Table11[[#This Row],[spawner_sku]],LEN(Table11[[#This Row],[spawner_sku]])-FIND("/",Table11[[#This Row],[spawner_sku]])),Table1[Entity Prefab],0)),10,1,1,"Entities"))</f>
        <v>25</v>
      </c>
      <c r="BK81">
        <f ca="1">ROUND((Table11[[#This Row],[XP]]*Table11[[#This Row],[entity_spawned (AVG)]])*(Table11[[#This Row],[activating_chance]]/100),0)</f>
        <v>75</v>
      </c>
      <c r="BL81" s="73" t="s">
        <v>344</v>
      </c>
      <c r="BN81" t="s">
        <v>474</v>
      </c>
      <c r="BO81">
        <v>1</v>
      </c>
      <c r="BP81" s="76">
        <v>240</v>
      </c>
      <c r="BQ81" s="76">
        <v>100</v>
      </c>
      <c r="BR81">
        <f ca="1">INDIRECT(ADDRESS(11+(MATCH(RIGHT(Table12[[#This Row],[spawner_sku]],LEN(Table12[[#This Row],[spawner_sku]])-FIND("/",Table12[[#This Row],[spawner_sku]])),Table1[Entity Prefab],0)),10,1,1,"Entities"))</f>
        <v>55</v>
      </c>
      <c r="BS81">
        <f ca="1">ROUND((Table12[[#This Row],[XP]]*Table12[[#This Row],[entity_spawned (AVG)]])*(Table12[[#This Row],[activating_chance]]/100),0)</f>
        <v>55</v>
      </c>
      <c r="BT81" s="73" t="s">
        <v>345</v>
      </c>
      <c r="BV81" t="s">
        <v>404</v>
      </c>
      <c r="BW81">
        <v>1</v>
      </c>
      <c r="BX81" s="76">
        <v>340</v>
      </c>
      <c r="BY81" s="76">
        <v>100</v>
      </c>
      <c r="BZ81">
        <f ca="1">INDIRECT(ADDRESS(11+(MATCH(RIGHT(Table13[[#This Row],[spawner_sku]],LEN(Table13[[#This Row],[spawner_sku]])-FIND("/",Table13[[#This Row],[spawner_sku]])),Table1[Entity Prefab],0)),10,1,1,"Entities"))</f>
        <v>263</v>
      </c>
      <c r="CA81">
        <f ca="1">ROUND((Table13[[#This Row],[XP]]*Table13[[#This Row],[entity_spawned (AVG)]])*(Table13[[#This Row],[activating_chance]]/100),0)</f>
        <v>263</v>
      </c>
      <c r="CB81" s="73" t="s">
        <v>345</v>
      </c>
      <c r="CD81" t="s">
        <v>228</v>
      </c>
      <c r="CE81">
        <v>1</v>
      </c>
      <c r="CF81" s="76">
        <v>70</v>
      </c>
      <c r="CG81" s="76">
        <v>100</v>
      </c>
      <c r="CH81">
        <f ca="1">INDIRECT(ADDRESS(11+(MATCH(RIGHT(Table14[[#This Row],[spawner_sku]],LEN(Table14[[#This Row],[spawner_sku]])-FIND("/",Table14[[#This Row],[spawner_sku]])),Table1[Entity Prefab],0)),10,1,1,"Entities"))</f>
        <v>25</v>
      </c>
      <c r="CI81">
        <f ca="1">ROUND((Table14[[#This Row],[XP]]*Table14[[#This Row],[entity_spawned (AVG)]])*(Table14[[#This Row],[activating_chance]]/100),0)</f>
        <v>25</v>
      </c>
      <c r="CJ81" s="73" t="s">
        <v>344</v>
      </c>
      <c r="CL81" t="s">
        <v>397</v>
      </c>
      <c r="CM81">
        <v>1</v>
      </c>
      <c r="CN81" s="76">
        <v>100</v>
      </c>
      <c r="CO81" s="76">
        <v>100</v>
      </c>
      <c r="CP81" s="115">
        <f ca="1">INDIRECT(ADDRESS(11+(MATCH(RIGHT(Table18[[#This Row],[spawner_sku]],LEN(Table18[[#This Row],[spawner_sku]])-FIND("/",Table18[[#This Row],[spawner_sku]])),Table1[Entity Prefab],0)),10,1,1,"Entities"))</f>
        <v>50</v>
      </c>
      <c r="CQ81" s="115">
        <f ca="1">ROUND((Table18[[#This Row],[XP]]*Table18[[#This Row],[entity_spawned (AVG)]])*(Table18[[#This Row],[activating_chance]]/100),0)</f>
        <v>50</v>
      </c>
      <c r="CR81" t="s">
        <v>344</v>
      </c>
      <c r="CT81" t="s">
        <v>228</v>
      </c>
      <c r="CU81">
        <v>7</v>
      </c>
      <c r="CV81" s="76">
        <v>160</v>
      </c>
      <c r="CW81" s="76">
        <v>100</v>
      </c>
      <c r="CX8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1">
        <f ca="1">ROUND((Table1820[[#This Row],[XP]]*Table1820[[#This Row],[entity_spawned (AVG)]])*(Table1820[[#This Row],[activating_chance]]/100),0)</f>
        <v>175</v>
      </c>
      <c r="CZ81" t="s">
        <v>344</v>
      </c>
    </row>
    <row r="82" spans="2:104" x14ac:dyDescent="0.25">
      <c r="B82" s="74" t="s">
        <v>229</v>
      </c>
      <c r="C82">
        <v>8</v>
      </c>
      <c r="D82" s="76">
        <v>200</v>
      </c>
      <c r="E82" s="76">
        <v>80</v>
      </c>
      <c r="F82" s="76">
        <f ca="1">INDIRECT(ADDRESS(11+(MATCH(RIGHT(Table245[[#This Row],[spawner_sku]],LEN(Table245[[#This Row],[spawner_sku]])-FIND("/",Table245[[#This Row],[spawner_sku]])),Table1[Entity Prefab],0)),10,1,1,"Entities"))</f>
        <v>25</v>
      </c>
      <c r="G82" s="76">
        <f ca="1">ROUND((Table245[[#This Row],[XP]]*Table245[[#This Row],[entity_spawned (AVG)]])*(Table245[[#This Row],[activating_chance]]/100),0)</f>
        <v>160</v>
      </c>
      <c r="H82" s="73" t="s">
        <v>344</v>
      </c>
      <c r="J82" t="s">
        <v>234</v>
      </c>
      <c r="K82">
        <v>1</v>
      </c>
      <c r="L82" s="76">
        <v>300</v>
      </c>
      <c r="M82" s="76">
        <v>100</v>
      </c>
      <c r="N82">
        <f ca="1">INDIRECT(ADDRESS(11+(MATCH(RIGHT(Table3[[#This Row],[spawner_sku]],LEN(Table3[[#This Row],[spawner_sku]])-FIND("/",Table3[[#This Row],[spawner_sku]])),Table1[Entity Prefab],0)),10,1,1,"Entities"))</f>
        <v>195</v>
      </c>
      <c r="O82" s="76">
        <f ca="1">ROUND((Table3[[#This Row],[XP]]*Table3[[#This Row],[entity_spawned (AVG)]])*(Table3[[#This Row],[activating_chance]]/100),0)</f>
        <v>195</v>
      </c>
      <c r="P82" t="s">
        <v>345</v>
      </c>
      <c r="Q82" s="73"/>
      <c r="R82" t="s">
        <v>254</v>
      </c>
      <c r="S82">
        <v>1</v>
      </c>
      <c r="T82" s="76">
        <v>170</v>
      </c>
      <c r="U82" s="76">
        <v>100</v>
      </c>
      <c r="V82">
        <f ca="1">INDIRECT(ADDRESS(11+(MATCH(RIGHT(Table39[[#This Row],[spawner_sku]],LEN(Table39[[#This Row],[spawner_sku]])-FIND("/",Table39[[#This Row],[spawner_sku]])),Table1[Entity Prefab],0)),10,1,1,"Entities"))</f>
        <v>70</v>
      </c>
      <c r="W82" s="76">
        <f ca="1">ROUND((Table39[[#This Row],[XP]]*Table39[[#This Row],[entity_spawned (AVG)]])*(Table39[[#This Row],[activating_chance]]/100),0)</f>
        <v>70</v>
      </c>
      <c r="X82" t="s">
        <v>345</v>
      </c>
      <c r="Z82" t="s">
        <v>229</v>
      </c>
      <c r="AA82">
        <v>2</v>
      </c>
      <c r="AB82" s="76">
        <v>110</v>
      </c>
      <c r="AC82" s="76">
        <v>100</v>
      </c>
      <c r="AD82">
        <f ca="1">INDIRECT(ADDRESS(11+(MATCH(RIGHT(Table2[[#This Row],[spawner_sku]],LEN(Table2[[#This Row],[spawner_sku]])-FIND("/",Table2[[#This Row],[spawner_sku]])),Table1[Entity Prefab],0)),10,1,1,"Entities"))</f>
        <v>25</v>
      </c>
      <c r="AE82" s="76">
        <f ca="1">ROUND((Table2[[#This Row],[XP]]*Table2[[#This Row],[entity_spawned (AVG)]])*(Table2[[#This Row],[activating_chance]]/100),0)</f>
        <v>50</v>
      </c>
      <c r="AF82" s="73" t="s">
        <v>344</v>
      </c>
      <c r="AH82" t="s">
        <v>233</v>
      </c>
      <c r="AI82">
        <v>1</v>
      </c>
      <c r="AJ82" s="76">
        <v>250</v>
      </c>
      <c r="AK82" s="76">
        <v>100</v>
      </c>
      <c r="AL82">
        <f ca="1">INDIRECT(ADDRESS(11+(MATCH(RIGHT(Table6[[#This Row],[spawner_sku]],LEN(Table6[[#This Row],[spawner_sku]])-FIND("/",Table6[[#This Row],[spawner_sku]])),Table1[Entity Prefab],0)),10,1,1,"Entities"))</f>
        <v>95</v>
      </c>
      <c r="AM82" s="76">
        <f ca="1">ROUND((Table6[[#This Row],[XP]]*Table6[[#This Row],[entity_spawned (AVG)]])*(Table6[[#This Row],[activating_chance]]/100),0)</f>
        <v>95</v>
      </c>
      <c r="AN82" s="73" t="s">
        <v>345</v>
      </c>
      <c r="AP82" t="s">
        <v>238</v>
      </c>
      <c r="AQ82">
        <v>1</v>
      </c>
      <c r="AR82" s="76">
        <v>2500</v>
      </c>
      <c r="AS82" s="76">
        <v>100</v>
      </c>
      <c r="AT82">
        <f ca="1">INDIRECT(ADDRESS(11+(MATCH(RIGHT(Table610[[#This Row],[spawner_sku]],LEN(Table610[[#This Row],[spawner_sku]])-FIND("/",Table610[[#This Row],[spawner_sku]])),Table1[Entity Prefab],0)),10,1,1,"Entities"))</f>
        <v>263</v>
      </c>
      <c r="AU82" s="76">
        <f ca="1">ROUND((Table610[[#This Row],[XP]]*Table610[[#This Row],[entity_spawned (AVG)]])*(Table610[[#This Row],[activating_chance]]/100),0)</f>
        <v>263</v>
      </c>
      <c r="AV82" s="73" t="s">
        <v>345</v>
      </c>
      <c r="AX82" t="s">
        <v>230</v>
      </c>
      <c r="AY82">
        <v>3</v>
      </c>
      <c r="AZ82" s="76">
        <v>210</v>
      </c>
      <c r="BA82" s="76">
        <v>100</v>
      </c>
      <c r="BB82">
        <f ca="1">INDIRECT(ADDRESS(11+(MATCH(RIGHT(Table61011[[#This Row],[spawner_sku]],LEN(Table61011[[#This Row],[spawner_sku]])-FIND("/",Table61011[[#This Row],[spawner_sku]])),Table1[Entity Prefab],0)),10,1,1,"Entities"))</f>
        <v>25</v>
      </c>
      <c r="BC82" s="76">
        <f ca="1">ROUND((Table61011[[#This Row],[XP]]*Table61011[[#This Row],[entity_spawned (AVG)]])*(Table61011[[#This Row],[activating_chance]]/100),0)</f>
        <v>75</v>
      </c>
      <c r="BD82" s="73" t="s">
        <v>344</v>
      </c>
      <c r="BF82" t="s">
        <v>229</v>
      </c>
      <c r="BG82">
        <v>3</v>
      </c>
      <c r="BH82" s="76">
        <v>180</v>
      </c>
      <c r="BI82">
        <v>100</v>
      </c>
      <c r="BJ82">
        <f ca="1">INDIRECT(ADDRESS(11+(MATCH(RIGHT(Table11[[#This Row],[spawner_sku]],LEN(Table11[[#This Row],[spawner_sku]])-FIND("/",Table11[[#This Row],[spawner_sku]])),Table1[Entity Prefab],0)),10,1,1,"Entities"))</f>
        <v>25</v>
      </c>
      <c r="BK82">
        <f ca="1">ROUND((Table11[[#This Row],[XP]]*Table11[[#This Row],[entity_spawned (AVG)]])*(Table11[[#This Row],[activating_chance]]/100),0)</f>
        <v>75</v>
      </c>
      <c r="BL82" s="73" t="s">
        <v>344</v>
      </c>
      <c r="BN82" t="s">
        <v>474</v>
      </c>
      <c r="BO82">
        <v>1</v>
      </c>
      <c r="BP82" s="76">
        <v>240</v>
      </c>
      <c r="BQ82" s="76">
        <v>100</v>
      </c>
      <c r="BR82">
        <f ca="1">INDIRECT(ADDRESS(11+(MATCH(RIGHT(Table12[[#This Row],[spawner_sku]],LEN(Table12[[#This Row],[spawner_sku]])-FIND("/",Table12[[#This Row],[spawner_sku]])),Table1[Entity Prefab],0)),10,1,1,"Entities"))</f>
        <v>55</v>
      </c>
      <c r="BS82">
        <f ca="1">ROUND((Table12[[#This Row],[XP]]*Table12[[#This Row],[entity_spawned (AVG)]])*(Table12[[#This Row],[activating_chance]]/100),0)</f>
        <v>55</v>
      </c>
      <c r="BT82" s="73" t="s">
        <v>345</v>
      </c>
      <c r="BV82" t="s">
        <v>404</v>
      </c>
      <c r="BW82">
        <v>1</v>
      </c>
      <c r="BX82" s="76">
        <v>340</v>
      </c>
      <c r="BY82" s="76">
        <v>100</v>
      </c>
      <c r="BZ82">
        <f ca="1">INDIRECT(ADDRESS(11+(MATCH(RIGHT(Table13[[#This Row],[spawner_sku]],LEN(Table13[[#This Row],[spawner_sku]])-FIND("/",Table13[[#This Row],[spawner_sku]])),Table1[Entity Prefab],0)),10,1,1,"Entities"))</f>
        <v>263</v>
      </c>
      <c r="CA82">
        <f ca="1">ROUND((Table13[[#This Row],[XP]]*Table13[[#This Row],[entity_spawned (AVG)]])*(Table13[[#This Row],[activating_chance]]/100),0)</f>
        <v>263</v>
      </c>
      <c r="CB82" s="73" t="s">
        <v>345</v>
      </c>
      <c r="CD82" t="s">
        <v>228</v>
      </c>
      <c r="CE82">
        <v>3</v>
      </c>
      <c r="CF82" s="76">
        <v>100</v>
      </c>
      <c r="CG82" s="76">
        <v>100</v>
      </c>
      <c r="CH82">
        <f ca="1">INDIRECT(ADDRESS(11+(MATCH(RIGHT(Table14[[#This Row],[spawner_sku]],LEN(Table14[[#This Row],[spawner_sku]])-FIND("/",Table14[[#This Row],[spawner_sku]])),Table1[Entity Prefab],0)),10,1,1,"Entities"))</f>
        <v>25</v>
      </c>
      <c r="CI82">
        <f ca="1">ROUND((Table14[[#This Row],[XP]]*Table14[[#This Row],[entity_spawned (AVG)]])*(Table14[[#This Row],[activating_chance]]/100),0)</f>
        <v>75</v>
      </c>
      <c r="CJ82" s="73" t="s">
        <v>344</v>
      </c>
      <c r="CL82" t="s">
        <v>397</v>
      </c>
      <c r="CM82">
        <v>3</v>
      </c>
      <c r="CN82" s="76">
        <v>160</v>
      </c>
      <c r="CO82" s="76">
        <v>80</v>
      </c>
      <c r="CP82" s="115">
        <f ca="1">INDIRECT(ADDRESS(11+(MATCH(RIGHT(Table18[[#This Row],[spawner_sku]],LEN(Table18[[#This Row],[spawner_sku]])-FIND("/",Table18[[#This Row],[spawner_sku]])),Table1[Entity Prefab],0)),10,1,1,"Entities"))</f>
        <v>50</v>
      </c>
      <c r="CQ82" s="115">
        <f ca="1">ROUND((Table18[[#This Row],[XP]]*Table18[[#This Row],[entity_spawned (AVG)]])*(Table18[[#This Row],[activating_chance]]/100),0)</f>
        <v>120</v>
      </c>
      <c r="CR82" t="s">
        <v>344</v>
      </c>
      <c r="CT82" t="s">
        <v>228</v>
      </c>
      <c r="CU82">
        <v>2</v>
      </c>
      <c r="CV82" s="76">
        <v>140</v>
      </c>
      <c r="CW82" s="76">
        <v>100</v>
      </c>
      <c r="CX8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2">
        <f ca="1">ROUND((Table1820[[#This Row],[XP]]*Table1820[[#This Row],[entity_spawned (AVG)]])*(Table1820[[#This Row],[activating_chance]]/100),0)</f>
        <v>50</v>
      </c>
      <c r="CZ82" t="s">
        <v>344</v>
      </c>
    </row>
    <row r="83" spans="2:104" x14ac:dyDescent="0.25">
      <c r="B83" s="74" t="s">
        <v>229</v>
      </c>
      <c r="C83">
        <v>6</v>
      </c>
      <c r="D83" s="76">
        <v>140</v>
      </c>
      <c r="E83" s="76">
        <v>100</v>
      </c>
      <c r="F83" s="76">
        <f ca="1">INDIRECT(ADDRESS(11+(MATCH(RIGHT(Table245[[#This Row],[spawner_sku]],LEN(Table245[[#This Row],[spawner_sku]])-FIND("/",Table245[[#This Row],[spawner_sku]])),Table1[Entity Prefab],0)),10,1,1,"Entities"))</f>
        <v>25</v>
      </c>
      <c r="G83" s="76">
        <f ca="1">ROUND((Table245[[#This Row],[XP]]*Table245[[#This Row],[entity_spawned (AVG)]])*(Table245[[#This Row],[activating_chance]]/100),0)</f>
        <v>150</v>
      </c>
      <c r="H83" s="73" t="s">
        <v>344</v>
      </c>
      <c r="J83" t="s">
        <v>234</v>
      </c>
      <c r="K83">
        <v>1</v>
      </c>
      <c r="L83" s="76">
        <v>300</v>
      </c>
      <c r="M83" s="76">
        <v>100</v>
      </c>
      <c r="N83">
        <f ca="1">INDIRECT(ADDRESS(11+(MATCH(RIGHT(Table3[[#This Row],[spawner_sku]],LEN(Table3[[#This Row],[spawner_sku]])-FIND("/",Table3[[#This Row],[spawner_sku]])),Table1[Entity Prefab],0)),10,1,1,"Entities"))</f>
        <v>195</v>
      </c>
      <c r="O83" s="76">
        <f ca="1">ROUND((Table3[[#This Row],[XP]]*Table3[[#This Row],[entity_spawned (AVG)]])*(Table3[[#This Row],[activating_chance]]/100),0)</f>
        <v>195</v>
      </c>
      <c r="P83" t="s">
        <v>345</v>
      </c>
      <c r="Q83" s="73"/>
      <c r="R83" t="s">
        <v>254</v>
      </c>
      <c r="S83">
        <v>1</v>
      </c>
      <c r="T83" s="76">
        <v>170</v>
      </c>
      <c r="U83" s="76">
        <v>100</v>
      </c>
      <c r="V83">
        <f ca="1">INDIRECT(ADDRESS(11+(MATCH(RIGHT(Table39[[#This Row],[spawner_sku]],LEN(Table39[[#This Row],[spawner_sku]])-FIND("/",Table39[[#This Row],[spawner_sku]])),Table1[Entity Prefab],0)),10,1,1,"Entities"))</f>
        <v>70</v>
      </c>
      <c r="W83" s="76">
        <f ca="1">ROUND((Table39[[#This Row],[XP]]*Table39[[#This Row],[entity_spawned (AVG)]])*(Table39[[#This Row],[activating_chance]]/100),0)</f>
        <v>70</v>
      </c>
      <c r="X83" t="s">
        <v>345</v>
      </c>
      <c r="Z83" t="s">
        <v>229</v>
      </c>
      <c r="AA83">
        <v>1</v>
      </c>
      <c r="AB83" s="76">
        <v>100</v>
      </c>
      <c r="AC83" s="76">
        <v>85</v>
      </c>
      <c r="AD83">
        <f ca="1">INDIRECT(ADDRESS(11+(MATCH(RIGHT(Table2[[#This Row],[spawner_sku]],LEN(Table2[[#This Row],[spawner_sku]])-FIND("/",Table2[[#This Row],[spawner_sku]])),Table1[Entity Prefab],0)),10,1,1,"Entities"))</f>
        <v>25</v>
      </c>
      <c r="AE83" s="76">
        <f ca="1">ROUND((Table2[[#This Row],[XP]]*Table2[[#This Row],[entity_spawned (AVG)]])*(Table2[[#This Row],[activating_chance]]/100),0)</f>
        <v>21</v>
      </c>
      <c r="AF83" s="73" t="s">
        <v>344</v>
      </c>
      <c r="AH83" t="s">
        <v>233</v>
      </c>
      <c r="AI83">
        <v>1</v>
      </c>
      <c r="AJ83" s="76">
        <v>250</v>
      </c>
      <c r="AK83" s="76">
        <v>100</v>
      </c>
      <c r="AL83">
        <f ca="1">INDIRECT(ADDRESS(11+(MATCH(RIGHT(Table6[[#This Row],[spawner_sku]],LEN(Table6[[#This Row],[spawner_sku]])-FIND("/",Table6[[#This Row],[spawner_sku]])),Table1[Entity Prefab],0)),10,1,1,"Entities"))</f>
        <v>95</v>
      </c>
      <c r="AM83" s="76">
        <f ca="1">ROUND((Table6[[#This Row],[XP]]*Table6[[#This Row],[entity_spawned (AVG)]])*(Table6[[#This Row],[activating_chance]]/100),0)</f>
        <v>95</v>
      </c>
      <c r="AN83" s="73" t="s">
        <v>345</v>
      </c>
      <c r="AP83" t="s">
        <v>238</v>
      </c>
      <c r="AQ83">
        <v>1</v>
      </c>
      <c r="AR83" s="76">
        <v>2500</v>
      </c>
      <c r="AS83" s="76">
        <v>100</v>
      </c>
      <c r="AT83">
        <f ca="1">INDIRECT(ADDRESS(11+(MATCH(RIGHT(Table610[[#This Row],[spawner_sku]],LEN(Table610[[#This Row],[spawner_sku]])-FIND("/",Table610[[#This Row],[spawner_sku]])),Table1[Entity Prefab],0)),10,1,1,"Entities"))</f>
        <v>263</v>
      </c>
      <c r="AU83" s="76">
        <f ca="1">ROUND((Table610[[#This Row],[XP]]*Table610[[#This Row],[entity_spawned (AVG)]])*(Table610[[#This Row],[activating_chance]]/100),0)</f>
        <v>263</v>
      </c>
      <c r="AV83" s="73" t="s">
        <v>345</v>
      </c>
      <c r="AX83" t="s">
        <v>230</v>
      </c>
      <c r="AY83">
        <v>5</v>
      </c>
      <c r="AZ83" s="76">
        <v>200</v>
      </c>
      <c r="BA83" s="76">
        <v>100</v>
      </c>
      <c r="BB83">
        <f ca="1">INDIRECT(ADDRESS(11+(MATCH(RIGHT(Table61011[[#This Row],[spawner_sku]],LEN(Table61011[[#This Row],[spawner_sku]])-FIND("/",Table61011[[#This Row],[spawner_sku]])),Table1[Entity Prefab],0)),10,1,1,"Entities"))</f>
        <v>25</v>
      </c>
      <c r="BC83" s="76">
        <f ca="1">ROUND((Table61011[[#This Row],[XP]]*Table61011[[#This Row],[entity_spawned (AVG)]])*(Table61011[[#This Row],[activating_chance]]/100),0)</f>
        <v>125</v>
      </c>
      <c r="BD83" s="73" t="s">
        <v>344</v>
      </c>
      <c r="BF83" t="s">
        <v>229</v>
      </c>
      <c r="BG83">
        <v>2</v>
      </c>
      <c r="BH83" s="76">
        <v>180</v>
      </c>
      <c r="BI83">
        <v>100</v>
      </c>
      <c r="BJ83">
        <f ca="1">INDIRECT(ADDRESS(11+(MATCH(RIGHT(Table11[[#This Row],[spawner_sku]],LEN(Table11[[#This Row],[spawner_sku]])-FIND("/",Table11[[#This Row],[spawner_sku]])),Table1[Entity Prefab],0)),10,1,1,"Entities"))</f>
        <v>25</v>
      </c>
      <c r="BK83">
        <f ca="1">ROUND((Table11[[#This Row],[XP]]*Table11[[#This Row],[entity_spawned (AVG)]])*(Table11[[#This Row],[activating_chance]]/100),0)</f>
        <v>50</v>
      </c>
      <c r="BL83" s="73" t="s">
        <v>344</v>
      </c>
      <c r="BN83" t="s">
        <v>475</v>
      </c>
      <c r="BO83">
        <v>1</v>
      </c>
      <c r="BP83" s="76">
        <v>260</v>
      </c>
      <c r="BQ83" s="76">
        <v>100</v>
      </c>
      <c r="BR83">
        <f ca="1">INDIRECT(ADDRESS(11+(MATCH(RIGHT(Table12[[#This Row],[spawner_sku]],LEN(Table12[[#This Row],[spawner_sku]])-FIND("/",Table12[[#This Row],[spawner_sku]])),Table1[Entity Prefab],0)),10,1,1,"Entities"))</f>
        <v>105</v>
      </c>
      <c r="BS83">
        <f ca="1">ROUND((Table12[[#This Row],[XP]]*Table12[[#This Row],[entity_spawned (AVG)]])*(Table12[[#This Row],[activating_chance]]/100),0)</f>
        <v>105</v>
      </c>
      <c r="BT83" s="73" t="s">
        <v>345</v>
      </c>
      <c r="BV83" t="s">
        <v>404</v>
      </c>
      <c r="BW83">
        <v>1</v>
      </c>
      <c r="BX83" s="76">
        <v>340</v>
      </c>
      <c r="BY83" s="76">
        <v>100</v>
      </c>
      <c r="BZ83">
        <f ca="1">INDIRECT(ADDRESS(11+(MATCH(RIGHT(Table13[[#This Row],[spawner_sku]],LEN(Table13[[#This Row],[spawner_sku]])-FIND("/",Table13[[#This Row],[spawner_sku]])),Table1[Entity Prefab],0)),10,1,1,"Entities"))</f>
        <v>263</v>
      </c>
      <c r="CA83">
        <f ca="1">ROUND((Table13[[#This Row],[XP]]*Table13[[#This Row],[entity_spawned (AVG)]])*(Table13[[#This Row],[activating_chance]]/100),0)</f>
        <v>263</v>
      </c>
      <c r="CB83" s="73" t="s">
        <v>345</v>
      </c>
      <c r="CD83" t="s">
        <v>228</v>
      </c>
      <c r="CE83">
        <v>3</v>
      </c>
      <c r="CF83" s="76">
        <v>80</v>
      </c>
      <c r="CG83" s="76">
        <v>80</v>
      </c>
      <c r="CH83">
        <f ca="1">INDIRECT(ADDRESS(11+(MATCH(RIGHT(Table14[[#This Row],[spawner_sku]],LEN(Table14[[#This Row],[spawner_sku]])-FIND("/",Table14[[#This Row],[spawner_sku]])),Table1[Entity Prefab],0)),10,1,1,"Entities"))</f>
        <v>25</v>
      </c>
      <c r="CI83">
        <f ca="1">ROUND((Table14[[#This Row],[XP]]*Table14[[#This Row],[entity_spawned (AVG)]])*(Table14[[#This Row],[activating_chance]]/100),0)</f>
        <v>60</v>
      </c>
      <c r="CJ83" s="73" t="s">
        <v>344</v>
      </c>
      <c r="CL83" t="s">
        <v>397</v>
      </c>
      <c r="CM83">
        <v>2</v>
      </c>
      <c r="CN83" s="76">
        <v>100</v>
      </c>
      <c r="CO83" s="76">
        <v>100</v>
      </c>
      <c r="CP83" s="115">
        <f ca="1">INDIRECT(ADDRESS(11+(MATCH(RIGHT(Table18[[#This Row],[spawner_sku]],LEN(Table18[[#This Row],[spawner_sku]])-FIND("/",Table18[[#This Row],[spawner_sku]])),Table1[Entity Prefab],0)),10,1,1,"Entities"))</f>
        <v>50</v>
      </c>
      <c r="CQ83" s="115">
        <f ca="1">ROUND((Table18[[#This Row],[XP]]*Table18[[#This Row],[entity_spawned (AVG)]])*(Table18[[#This Row],[activating_chance]]/100),0)</f>
        <v>100</v>
      </c>
      <c r="CR83" t="s">
        <v>344</v>
      </c>
      <c r="CT83" t="s">
        <v>228</v>
      </c>
      <c r="CU83">
        <v>2</v>
      </c>
      <c r="CV83" s="76">
        <v>140</v>
      </c>
      <c r="CW83" s="76">
        <v>100</v>
      </c>
      <c r="CX8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3">
        <f ca="1">ROUND((Table1820[[#This Row],[XP]]*Table1820[[#This Row],[entity_spawned (AVG)]])*(Table1820[[#This Row],[activating_chance]]/100),0)</f>
        <v>50</v>
      </c>
      <c r="CZ83" t="s">
        <v>344</v>
      </c>
    </row>
    <row r="84" spans="2:104" x14ac:dyDescent="0.25">
      <c r="B84" s="74" t="s">
        <v>229</v>
      </c>
      <c r="C84">
        <v>9</v>
      </c>
      <c r="D84" s="76">
        <v>190</v>
      </c>
      <c r="E84" s="76">
        <v>100</v>
      </c>
      <c r="F84" s="76">
        <f ca="1">INDIRECT(ADDRESS(11+(MATCH(RIGHT(Table245[[#This Row],[spawner_sku]],LEN(Table245[[#This Row],[spawner_sku]])-FIND("/",Table245[[#This Row],[spawner_sku]])),Table1[Entity Prefab],0)),10,1,1,"Entities"))</f>
        <v>25</v>
      </c>
      <c r="G84" s="76">
        <f ca="1">ROUND((Table245[[#This Row],[XP]]*Table245[[#This Row],[entity_spawned (AVG)]])*(Table245[[#This Row],[activating_chance]]/100),0)</f>
        <v>225</v>
      </c>
      <c r="H84" s="73" t="s">
        <v>344</v>
      </c>
      <c r="J84" t="s">
        <v>234</v>
      </c>
      <c r="K84">
        <v>1</v>
      </c>
      <c r="L84" s="76">
        <v>300</v>
      </c>
      <c r="M84" s="76">
        <v>100</v>
      </c>
      <c r="N84">
        <f ca="1">INDIRECT(ADDRESS(11+(MATCH(RIGHT(Table3[[#This Row],[spawner_sku]],LEN(Table3[[#This Row],[spawner_sku]])-FIND("/",Table3[[#This Row],[spawner_sku]])),Table1[Entity Prefab],0)),10,1,1,"Entities"))</f>
        <v>195</v>
      </c>
      <c r="O84" s="76">
        <f ca="1">ROUND((Table3[[#This Row],[XP]]*Table3[[#This Row],[entity_spawned (AVG)]])*(Table3[[#This Row],[activating_chance]]/100),0)</f>
        <v>195</v>
      </c>
      <c r="P84" t="s">
        <v>345</v>
      </c>
      <c r="Q84" s="73"/>
      <c r="R84" t="s">
        <v>255</v>
      </c>
      <c r="S84">
        <v>1</v>
      </c>
      <c r="T84" s="76">
        <v>170</v>
      </c>
      <c r="U84" s="76">
        <v>80</v>
      </c>
      <c r="V84">
        <f ca="1">INDIRECT(ADDRESS(11+(MATCH(RIGHT(Table39[[#This Row],[spawner_sku]],LEN(Table39[[#This Row],[spawner_sku]])-FIND("/",Table39[[#This Row],[spawner_sku]])),Table1[Entity Prefab],0)),10,1,1,"Entities"))</f>
        <v>70</v>
      </c>
      <c r="W84" s="76">
        <f ca="1">ROUND((Table39[[#This Row],[XP]]*Table39[[#This Row],[entity_spawned (AVG)]])*(Table39[[#This Row],[activating_chance]]/100),0)</f>
        <v>56</v>
      </c>
      <c r="X84" t="s">
        <v>345</v>
      </c>
      <c r="Z84" t="s">
        <v>229</v>
      </c>
      <c r="AA84">
        <v>1</v>
      </c>
      <c r="AB84" s="76">
        <v>100</v>
      </c>
      <c r="AC84" s="76">
        <v>90</v>
      </c>
      <c r="AD84">
        <f ca="1">INDIRECT(ADDRESS(11+(MATCH(RIGHT(Table2[[#This Row],[spawner_sku]],LEN(Table2[[#This Row],[spawner_sku]])-FIND("/",Table2[[#This Row],[spawner_sku]])),Table1[Entity Prefab],0)),10,1,1,"Entities"))</f>
        <v>25</v>
      </c>
      <c r="AE84" s="76">
        <f ca="1">ROUND((Table2[[#This Row],[XP]]*Table2[[#This Row],[entity_spawned (AVG)]])*(Table2[[#This Row],[activating_chance]]/100),0)</f>
        <v>23</v>
      </c>
      <c r="AF84" s="73" t="s">
        <v>344</v>
      </c>
      <c r="AH84" t="s">
        <v>233</v>
      </c>
      <c r="AI84">
        <v>1</v>
      </c>
      <c r="AJ84" s="76">
        <v>250</v>
      </c>
      <c r="AK84" s="76">
        <v>100</v>
      </c>
      <c r="AL84">
        <f ca="1">INDIRECT(ADDRESS(11+(MATCH(RIGHT(Table6[[#This Row],[spawner_sku]],LEN(Table6[[#This Row],[spawner_sku]])-FIND("/",Table6[[#This Row],[spawner_sku]])),Table1[Entity Prefab],0)),10,1,1,"Entities"))</f>
        <v>95</v>
      </c>
      <c r="AM84" s="76">
        <f ca="1">ROUND((Table6[[#This Row],[XP]]*Table6[[#This Row],[entity_spawned (AVG)]])*(Table6[[#This Row],[activating_chance]]/100),0)</f>
        <v>95</v>
      </c>
      <c r="AN84" s="73" t="s">
        <v>345</v>
      </c>
      <c r="AP84" t="s">
        <v>238</v>
      </c>
      <c r="AQ84">
        <v>1</v>
      </c>
      <c r="AR84" s="76">
        <v>2500</v>
      </c>
      <c r="AS84" s="76">
        <v>100</v>
      </c>
      <c r="AT84">
        <f ca="1">INDIRECT(ADDRESS(11+(MATCH(RIGHT(Table610[[#This Row],[spawner_sku]],LEN(Table610[[#This Row],[spawner_sku]])-FIND("/",Table610[[#This Row],[spawner_sku]])),Table1[Entity Prefab],0)),10,1,1,"Entities"))</f>
        <v>263</v>
      </c>
      <c r="AU84" s="76">
        <f ca="1">ROUND((Table610[[#This Row],[XP]]*Table610[[#This Row],[entity_spawned (AVG)]])*(Table610[[#This Row],[activating_chance]]/100),0)</f>
        <v>263</v>
      </c>
      <c r="AV84" s="73" t="s">
        <v>345</v>
      </c>
      <c r="AX84" t="s">
        <v>230</v>
      </c>
      <c r="AY84">
        <v>5</v>
      </c>
      <c r="AZ84" s="76">
        <v>200</v>
      </c>
      <c r="BA84" s="76">
        <v>80</v>
      </c>
      <c r="BB84">
        <f ca="1">INDIRECT(ADDRESS(11+(MATCH(RIGHT(Table61011[[#This Row],[spawner_sku]],LEN(Table61011[[#This Row],[spawner_sku]])-FIND("/",Table61011[[#This Row],[spawner_sku]])),Table1[Entity Prefab],0)),10,1,1,"Entities"))</f>
        <v>25</v>
      </c>
      <c r="BC84" s="76">
        <f ca="1">ROUND((Table61011[[#This Row],[XP]]*Table61011[[#This Row],[entity_spawned (AVG)]])*(Table61011[[#This Row],[activating_chance]]/100),0)</f>
        <v>100</v>
      </c>
      <c r="BD84" s="73" t="s">
        <v>344</v>
      </c>
      <c r="BF84" t="s">
        <v>229</v>
      </c>
      <c r="BG84">
        <v>1</v>
      </c>
      <c r="BH84" s="76">
        <v>180</v>
      </c>
      <c r="BI84">
        <v>30</v>
      </c>
      <c r="BJ84">
        <f ca="1">INDIRECT(ADDRESS(11+(MATCH(RIGHT(Table11[[#This Row],[spawner_sku]],LEN(Table11[[#This Row],[spawner_sku]])-FIND("/",Table11[[#This Row],[spawner_sku]])),Table1[Entity Prefab],0)),10,1,1,"Entities"))</f>
        <v>25</v>
      </c>
      <c r="BK84">
        <f ca="1">ROUND((Table11[[#This Row],[XP]]*Table11[[#This Row],[entity_spawned (AVG)]])*(Table11[[#This Row],[activating_chance]]/100),0)</f>
        <v>8</v>
      </c>
      <c r="BL84" s="73" t="s">
        <v>344</v>
      </c>
      <c r="BN84" t="s">
        <v>476</v>
      </c>
      <c r="BO84">
        <v>1</v>
      </c>
      <c r="BP84" s="76">
        <v>280</v>
      </c>
      <c r="BQ84" s="76">
        <v>100</v>
      </c>
      <c r="BR84">
        <f ca="1">INDIRECT(ADDRESS(11+(MATCH(RIGHT(Table12[[#This Row],[spawner_sku]],LEN(Table12[[#This Row],[spawner_sku]])-FIND("/",Table12[[#This Row],[spawner_sku]])),Table1[Entity Prefab],0)),10,1,1,"Entities"))</f>
        <v>143</v>
      </c>
      <c r="BS84">
        <f ca="1">ROUND((Table12[[#This Row],[XP]]*Table12[[#This Row],[entity_spawned (AVG)]])*(Table12[[#This Row],[activating_chance]]/100),0)</f>
        <v>143</v>
      </c>
      <c r="BT84" s="73" t="s">
        <v>345</v>
      </c>
      <c r="BV84" t="s">
        <v>404</v>
      </c>
      <c r="BW84">
        <v>1</v>
      </c>
      <c r="BX84" s="76">
        <v>340</v>
      </c>
      <c r="BY84" s="76">
        <v>100</v>
      </c>
      <c r="BZ84">
        <f ca="1">INDIRECT(ADDRESS(11+(MATCH(RIGHT(Table13[[#This Row],[spawner_sku]],LEN(Table13[[#This Row],[spawner_sku]])-FIND("/",Table13[[#This Row],[spawner_sku]])),Table1[Entity Prefab],0)),10,1,1,"Entities"))</f>
        <v>263</v>
      </c>
      <c r="CA84">
        <f ca="1">ROUND((Table13[[#This Row],[XP]]*Table13[[#This Row],[entity_spawned (AVG)]])*(Table13[[#This Row],[activating_chance]]/100),0)</f>
        <v>263</v>
      </c>
      <c r="CB84" s="73" t="s">
        <v>345</v>
      </c>
      <c r="CD84" t="s">
        <v>228</v>
      </c>
      <c r="CE84">
        <v>7</v>
      </c>
      <c r="CF84" s="76">
        <v>180</v>
      </c>
      <c r="CG84" s="76">
        <v>100</v>
      </c>
      <c r="CH84">
        <f ca="1">INDIRECT(ADDRESS(11+(MATCH(RIGHT(Table14[[#This Row],[spawner_sku]],LEN(Table14[[#This Row],[spawner_sku]])-FIND("/",Table14[[#This Row],[spawner_sku]])),Table1[Entity Prefab],0)),10,1,1,"Entities"))</f>
        <v>25</v>
      </c>
      <c r="CI84">
        <f ca="1">ROUND((Table14[[#This Row],[XP]]*Table14[[#This Row],[entity_spawned (AVG)]])*(Table14[[#This Row],[activating_chance]]/100),0)</f>
        <v>175</v>
      </c>
      <c r="CJ84" s="73" t="s">
        <v>344</v>
      </c>
      <c r="CL84" t="s">
        <v>397</v>
      </c>
      <c r="CM84">
        <v>2</v>
      </c>
      <c r="CN84" s="76">
        <v>160</v>
      </c>
      <c r="CO84" s="76">
        <v>80</v>
      </c>
      <c r="CP84" s="115">
        <f ca="1">INDIRECT(ADDRESS(11+(MATCH(RIGHT(Table18[[#This Row],[spawner_sku]],LEN(Table18[[#This Row],[spawner_sku]])-FIND("/",Table18[[#This Row],[spawner_sku]])),Table1[Entity Prefab],0)),10,1,1,"Entities"))</f>
        <v>50</v>
      </c>
      <c r="CQ84" s="115">
        <f ca="1">ROUND((Table18[[#This Row],[XP]]*Table18[[#This Row],[entity_spawned (AVG)]])*(Table18[[#This Row],[activating_chance]]/100),0)</f>
        <v>80</v>
      </c>
      <c r="CR84" t="s">
        <v>344</v>
      </c>
      <c r="CT84" t="s">
        <v>228</v>
      </c>
      <c r="CU84">
        <v>9</v>
      </c>
      <c r="CV84" s="76">
        <v>160</v>
      </c>
      <c r="CW84" s="76">
        <v>100</v>
      </c>
      <c r="CX8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4">
        <f ca="1">ROUND((Table1820[[#This Row],[XP]]*Table1820[[#This Row],[entity_spawned (AVG)]])*(Table1820[[#This Row],[activating_chance]]/100),0)</f>
        <v>225</v>
      </c>
      <c r="CZ84" t="s">
        <v>344</v>
      </c>
    </row>
    <row r="85" spans="2:104" x14ac:dyDescent="0.25">
      <c r="B85" s="74" t="s">
        <v>229</v>
      </c>
      <c r="C85">
        <v>1</v>
      </c>
      <c r="D85" s="76">
        <v>160</v>
      </c>
      <c r="E85" s="76">
        <v>100</v>
      </c>
      <c r="F85" s="76">
        <f ca="1">INDIRECT(ADDRESS(11+(MATCH(RIGHT(Table245[[#This Row],[spawner_sku]],LEN(Table245[[#This Row],[spawner_sku]])-FIND("/",Table245[[#This Row],[spawner_sku]])),Table1[Entity Prefab],0)),10,1,1,"Entities"))</f>
        <v>25</v>
      </c>
      <c r="G85" s="76">
        <f ca="1">ROUND((Table245[[#This Row],[XP]]*Table245[[#This Row],[entity_spawned (AVG)]])*(Table245[[#This Row],[activating_chance]]/100),0)</f>
        <v>25</v>
      </c>
      <c r="H85" s="73" t="s">
        <v>344</v>
      </c>
      <c r="J85" t="s">
        <v>234</v>
      </c>
      <c r="K85">
        <v>1</v>
      </c>
      <c r="L85" s="76">
        <v>250</v>
      </c>
      <c r="M85" s="76">
        <v>50</v>
      </c>
      <c r="N85">
        <f ca="1">INDIRECT(ADDRESS(11+(MATCH(RIGHT(Table3[[#This Row],[spawner_sku]],LEN(Table3[[#This Row],[spawner_sku]])-FIND("/",Table3[[#This Row],[spawner_sku]])),Table1[Entity Prefab],0)),10,1,1,"Entities"))</f>
        <v>195</v>
      </c>
      <c r="O85" s="76">
        <f ca="1">ROUND((Table3[[#This Row],[XP]]*Table3[[#This Row],[entity_spawned (AVG)]])*(Table3[[#This Row],[activating_chance]]/100),0)</f>
        <v>98</v>
      </c>
      <c r="P85" t="s">
        <v>345</v>
      </c>
      <c r="Q85" s="73"/>
      <c r="R85" t="s">
        <v>255</v>
      </c>
      <c r="S85">
        <v>1</v>
      </c>
      <c r="T85" s="76">
        <v>170</v>
      </c>
      <c r="U85" s="76">
        <v>80</v>
      </c>
      <c r="V85">
        <f ca="1">INDIRECT(ADDRESS(11+(MATCH(RIGHT(Table39[[#This Row],[spawner_sku]],LEN(Table39[[#This Row],[spawner_sku]])-FIND("/",Table39[[#This Row],[spawner_sku]])),Table1[Entity Prefab],0)),10,1,1,"Entities"))</f>
        <v>70</v>
      </c>
      <c r="W85" s="76">
        <f ca="1">ROUND((Table39[[#This Row],[XP]]*Table39[[#This Row],[entity_spawned (AVG)]])*(Table39[[#This Row],[activating_chance]]/100),0)</f>
        <v>56</v>
      </c>
      <c r="X85" t="s">
        <v>345</v>
      </c>
      <c r="Z85" t="s">
        <v>229</v>
      </c>
      <c r="AA85">
        <v>1</v>
      </c>
      <c r="AB85" s="76">
        <v>160</v>
      </c>
      <c r="AC85" s="76">
        <v>100</v>
      </c>
      <c r="AD85">
        <f ca="1">INDIRECT(ADDRESS(11+(MATCH(RIGHT(Table2[[#This Row],[spawner_sku]],LEN(Table2[[#This Row],[spawner_sku]])-FIND("/",Table2[[#This Row],[spawner_sku]])),Table1[Entity Prefab],0)),10,1,1,"Entities"))</f>
        <v>25</v>
      </c>
      <c r="AE85" s="76">
        <f ca="1">ROUND((Table2[[#This Row],[XP]]*Table2[[#This Row],[entity_spawned (AVG)]])*(Table2[[#This Row],[activating_chance]]/100),0)</f>
        <v>25</v>
      </c>
      <c r="AF85" s="73" t="s">
        <v>344</v>
      </c>
      <c r="AH85" t="s">
        <v>233</v>
      </c>
      <c r="AI85">
        <v>1</v>
      </c>
      <c r="AJ85" s="76">
        <v>250</v>
      </c>
      <c r="AK85" s="76">
        <v>100</v>
      </c>
      <c r="AL85">
        <f ca="1">INDIRECT(ADDRESS(11+(MATCH(RIGHT(Table6[[#This Row],[spawner_sku]],LEN(Table6[[#This Row],[spawner_sku]])-FIND("/",Table6[[#This Row],[spawner_sku]])),Table1[Entity Prefab],0)),10,1,1,"Entities"))</f>
        <v>95</v>
      </c>
      <c r="AM85" s="76">
        <f ca="1">ROUND((Table6[[#This Row],[XP]]*Table6[[#This Row],[entity_spawned (AVG)]])*(Table6[[#This Row],[activating_chance]]/100),0)</f>
        <v>95</v>
      </c>
      <c r="AN85" s="73" t="s">
        <v>345</v>
      </c>
      <c r="AP85" t="s">
        <v>238</v>
      </c>
      <c r="AQ85">
        <v>1</v>
      </c>
      <c r="AR85" s="76">
        <v>2500</v>
      </c>
      <c r="AS85" s="76">
        <v>100</v>
      </c>
      <c r="AT85">
        <f ca="1">INDIRECT(ADDRESS(11+(MATCH(RIGHT(Table610[[#This Row],[spawner_sku]],LEN(Table610[[#This Row],[spawner_sku]])-FIND("/",Table610[[#This Row],[spawner_sku]])),Table1[Entity Prefab],0)),10,1,1,"Entities"))</f>
        <v>263</v>
      </c>
      <c r="AU85" s="76">
        <f ca="1">ROUND((Table610[[#This Row],[XP]]*Table610[[#This Row],[entity_spawned (AVG)]])*(Table610[[#This Row],[activating_chance]]/100),0)</f>
        <v>263</v>
      </c>
      <c r="AV85" s="73" t="s">
        <v>345</v>
      </c>
      <c r="AX85" t="s">
        <v>230</v>
      </c>
      <c r="AY85">
        <v>6</v>
      </c>
      <c r="AZ85" s="76">
        <v>200</v>
      </c>
      <c r="BA85" s="76">
        <v>100</v>
      </c>
      <c r="BB85">
        <f ca="1">INDIRECT(ADDRESS(11+(MATCH(RIGHT(Table61011[[#This Row],[spawner_sku]],LEN(Table61011[[#This Row],[spawner_sku]])-FIND("/",Table61011[[#This Row],[spawner_sku]])),Table1[Entity Prefab],0)),10,1,1,"Entities"))</f>
        <v>25</v>
      </c>
      <c r="BC85" s="76">
        <f ca="1">ROUND((Table61011[[#This Row],[XP]]*Table61011[[#This Row],[entity_spawned (AVG)]])*(Table61011[[#This Row],[activating_chance]]/100),0)</f>
        <v>150</v>
      </c>
      <c r="BD85" s="73" t="s">
        <v>344</v>
      </c>
      <c r="BF85" t="s">
        <v>229</v>
      </c>
      <c r="BG85">
        <v>5</v>
      </c>
      <c r="BH85" s="76">
        <v>180</v>
      </c>
      <c r="BI85">
        <v>100</v>
      </c>
      <c r="BJ85">
        <f ca="1">INDIRECT(ADDRESS(11+(MATCH(RIGHT(Table11[[#This Row],[spawner_sku]],LEN(Table11[[#This Row],[spawner_sku]])-FIND("/",Table11[[#This Row],[spawner_sku]])),Table1[Entity Prefab],0)),10,1,1,"Entities"))</f>
        <v>25</v>
      </c>
      <c r="BK85">
        <f ca="1">ROUND((Table11[[#This Row],[XP]]*Table11[[#This Row],[entity_spawned (AVG)]])*(Table11[[#This Row],[activating_chance]]/100),0)</f>
        <v>125</v>
      </c>
      <c r="BL85" s="73" t="s">
        <v>344</v>
      </c>
      <c r="BN85" t="s">
        <v>525</v>
      </c>
      <c r="BO85">
        <v>1</v>
      </c>
      <c r="BP85" s="76">
        <v>310</v>
      </c>
      <c r="BQ85" s="76">
        <v>100</v>
      </c>
      <c r="BR85">
        <f ca="1">INDIRECT(ADDRESS(11+(MATCH(RIGHT(Table12[[#This Row],[spawner_sku]],LEN(Table12[[#This Row],[spawner_sku]])-FIND("/",Table12[[#This Row],[spawner_sku]])),Table1[Entity Prefab],0)),10,1,1,"Entities"))</f>
        <v>83</v>
      </c>
      <c r="BS85">
        <f ca="1">ROUND((Table12[[#This Row],[XP]]*Table12[[#This Row],[entity_spawned (AVG)]])*(Table12[[#This Row],[activating_chance]]/100),0)</f>
        <v>83</v>
      </c>
      <c r="BT85" s="73" t="s">
        <v>345</v>
      </c>
      <c r="BV85" t="s">
        <v>237</v>
      </c>
      <c r="BW85">
        <v>1</v>
      </c>
      <c r="BX85" s="76">
        <v>170</v>
      </c>
      <c r="BY85" s="76">
        <v>100</v>
      </c>
      <c r="BZ85">
        <f ca="1">INDIRECT(ADDRESS(11+(MATCH(RIGHT(Table13[[#This Row],[spawner_sku]],LEN(Table13[[#This Row],[spawner_sku]])-FIND("/",Table13[[#This Row],[spawner_sku]])),Table1[Entity Prefab],0)),10,1,1,"Entities"))</f>
        <v>70</v>
      </c>
      <c r="CA85">
        <f ca="1">ROUND((Table13[[#This Row],[XP]]*Table13[[#This Row],[entity_spawned (AVG)]])*(Table13[[#This Row],[activating_chance]]/100),0)</f>
        <v>70</v>
      </c>
      <c r="CB85" s="73" t="s">
        <v>344</v>
      </c>
      <c r="CD85" t="s">
        <v>228</v>
      </c>
      <c r="CE85">
        <v>3</v>
      </c>
      <c r="CF85" s="76">
        <v>100</v>
      </c>
      <c r="CG85" s="76">
        <v>80</v>
      </c>
      <c r="CH85">
        <f ca="1">INDIRECT(ADDRESS(11+(MATCH(RIGHT(Table14[[#This Row],[spawner_sku]],LEN(Table14[[#This Row],[spawner_sku]])-FIND("/",Table14[[#This Row],[spawner_sku]])),Table1[Entity Prefab],0)),10,1,1,"Entities"))</f>
        <v>25</v>
      </c>
      <c r="CI85">
        <f ca="1">ROUND((Table14[[#This Row],[XP]]*Table14[[#This Row],[entity_spawned (AVG)]])*(Table14[[#This Row],[activating_chance]]/100),0)</f>
        <v>60</v>
      </c>
      <c r="CJ85" s="73" t="s">
        <v>344</v>
      </c>
      <c r="CL85" t="s">
        <v>397</v>
      </c>
      <c r="CM85">
        <v>2</v>
      </c>
      <c r="CN85" s="76">
        <v>160</v>
      </c>
      <c r="CO85" s="76">
        <v>100</v>
      </c>
      <c r="CP85" s="115">
        <f ca="1">INDIRECT(ADDRESS(11+(MATCH(RIGHT(Table18[[#This Row],[spawner_sku]],LEN(Table18[[#This Row],[spawner_sku]])-FIND("/",Table18[[#This Row],[spawner_sku]])),Table1[Entity Prefab],0)),10,1,1,"Entities"))</f>
        <v>50</v>
      </c>
      <c r="CQ85" s="115">
        <f ca="1">ROUND((Table18[[#This Row],[XP]]*Table18[[#This Row],[entity_spawned (AVG)]])*(Table18[[#This Row],[activating_chance]]/100),0)</f>
        <v>100</v>
      </c>
      <c r="CR85" t="s">
        <v>344</v>
      </c>
      <c r="CT85" t="s">
        <v>228</v>
      </c>
      <c r="CU85">
        <v>3</v>
      </c>
      <c r="CV85" s="76">
        <v>140</v>
      </c>
      <c r="CW85" s="76">
        <v>100</v>
      </c>
      <c r="CX8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5">
        <f ca="1">ROUND((Table1820[[#This Row],[XP]]*Table1820[[#This Row],[entity_spawned (AVG)]])*(Table1820[[#This Row],[activating_chance]]/100),0)</f>
        <v>75</v>
      </c>
      <c r="CZ85" t="s">
        <v>344</v>
      </c>
    </row>
    <row r="86" spans="2:104" x14ac:dyDescent="0.25">
      <c r="B86" s="74" t="s">
        <v>229</v>
      </c>
      <c r="C86">
        <v>3</v>
      </c>
      <c r="D86" s="76">
        <v>85</v>
      </c>
      <c r="E86" s="76">
        <v>80</v>
      </c>
      <c r="F86" s="76">
        <f ca="1">INDIRECT(ADDRESS(11+(MATCH(RIGHT(Table245[[#This Row],[spawner_sku]],LEN(Table245[[#This Row],[spawner_sku]])-FIND("/",Table245[[#This Row],[spawner_sku]])),Table1[Entity Prefab],0)),10,1,1,"Entities"))</f>
        <v>25</v>
      </c>
      <c r="G86" s="76">
        <f ca="1">ROUND((Table245[[#This Row],[XP]]*Table245[[#This Row],[entity_spawned (AVG)]])*(Table245[[#This Row],[activating_chance]]/100),0)</f>
        <v>60</v>
      </c>
      <c r="H86" s="73" t="s">
        <v>344</v>
      </c>
      <c r="J86" t="s">
        <v>234</v>
      </c>
      <c r="K86">
        <v>1</v>
      </c>
      <c r="L86" s="76">
        <v>300</v>
      </c>
      <c r="M86" s="76">
        <v>100</v>
      </c>
      <c r="N86">
        <f ca="1">INDIRECT(ADDRESS(11+(MATCH(RIGHT(Table3[[#This Row],[spawner_sku]],LEN(Table3[[#This Row],[spawner_sku]])-FIND("/",Table3[[#This Row],[spawner_sku]])),Table1[Entity Prefab],0)),10,1,1,"Entities"))</f>
        <v>195</v>
      </c>
      <c r="O86" s="76">
        <f ca="1">ROUND((Table3[[#This Row],[XP]]*Table3[[#This Row],[entity_spawned (AVG)]])*(Table3[[#This Row],[activating_chance]]/100),0)</f>
        <v>195</v>
      </c>
      <c r="P86" t="s">
        <v>345</v>
      </c>
      <c r="Q86" s="73"/>
      <c r="R86" t="s">
        <v>256</v>
      </c>
      <c r="S86">
        <v>1</v>
      </c>
      <c r="T86" s="76">
        <v>170</v>
      </c>
      <c r="U86" s="76">
        <v>40</v>
      </c>
      <c r="V86">
        <f ca="1">INDIRECT(ADDRESS(11+(MATCH(RIGHT(Table39[[#This Row],[spawner_sku]],LEN(Table39[[#This Row],[spawner_sku]])-FIND("/",Table39[[#This Row],[spawner_sku]])),Table1[Entity Prefab],0)),10,1,1,"Entities"))</f>
        <v>25</v>
      </c>
      <c r="W86" s="76">
        <f ca="1">ROUND((Table39[[#This Row],[XP]]*Table39[[#This Row],[entity_spawned (AVG)]])*(Table39[[#This Row],[activating_chance]]/100),0)</f>
        <v>10</v>
      </c>
      <c r="X86" t="s">
        <v>344</v>
      </c>
      <c r="Z86" t="s">
        <v>229</v>
      </c>
      <c r="AA86">
        <v>2</v>
      </c>
      <c r="AB86" s="76">
        <v>100</v>
      </c>
      <c r="AC86" s="76">
        <v>85</v>
      </c>
      <c r="AD86">
        <f ca="1">INDIRECT(ADDRESS(11+(MATCH(RIGHT(Table2[[#This Row],[spawner_sku]],LEN(Table2[[#This Row],[spawner_sku]])-FIND("/",Table2[[#This Row],[spawner_sku]])),Table1[Entity Prefab],0)),10,1,1,"Entities"))</f>
        <v>25</v>
      </c>
      <c r="AE86" s="76">
        <f ca="1">ROUND((Table2[[#This Row],[XP]]*Table2[[#This Row],[entity_spawned (AVG)]])*(Table2[[#This Row],[activating_chance]]/100),0)</f>
        <v>43</v>
      </c>
      <c r="AF86" s="73" t="s">
        <v>344</v>
      </c>
      <c r="AH86" t="s">
        <v>233</v>
      </c>
      <c r="AI86">
        <v>1</v>
      </c>
      <c r="AJ86" s="76">
        <v>250</v>
      </c>
      <c r="AK86" s="76">
        <v>100</v>
      </c>
      <c r="AL86">
        <f ca="1">INDIRECT(ADDRESS(11+(MATCH(RIGHT(Table6[[#This Row],[spawner_sku]],LEN(Table6[[#This Row],[spawner_sku]])-FIND("/",Table6[[#This Row],[spawner_sku]])),Table1[Entity Prefab],0)),10,1,1,"Entities"))</f>
        <v>95</v>
      </c>
      <c r="AM86" s="76">
        <f ca="1">ROUND((Table6[[#This Row],[XP]]*Table6[[#This Row],[entity_spawned (AVG)]])*(Table6[[#This Row],[activating_chance]]/100),0)</f>
        <v>95</v>
      </c>
      <c r="AN86" s="73" t="s">
        <v>345</v>
      </c>
      <c r="AP86" t="s">
        <v>239</v>
      </c>
      <c r="AQ86">
        <v>1</v>
      </c>
      <c r="AR86" s="76">
        <v>2500</v>
      </c>
      <c r="AS86" s="76">
        <v>100</v>
      </c>
      <c r="AT86">
        <f ca="1">INDIRECT(ADDRESS(11+(MATCH(RIGHT(Table610[[#This Row],[spawner_sku]],LEN(Table610[[#This Row],[spawner_sku]])-FIND("/",Table610[[#This Row],[spawner_sku]])),Table1[Entity Prefab],0)),10,1,1,"Entities"))</f>
        <v>263</v>
      </c>
      <c r="AU86" s="76">
        <f ca="1">ROUND((Table610[[#This Row],[XP]]*Table610[[#This Row],[entity_spawned (AVG)]])*(Table610[[#This Row],[activating_chance]]/100),0)</f>
        <v>263</v>
      </c>
      <c r="AV86" s="73" t="s">
        <v>345</v>
      </c>
      <c r="AX86" t="s">
        <v>230</v>
      </c>
      <c r="AY86">
        <v>7</v>
      </c>
      <c r="AZ86" s="76">
        <v>220</v>
      </c>
      <c r="BA86" s="76">
        <v>100</v>
      </c>
      <c r="BB86">
        <f ca="1">INDIRECT(ADDRESS(11+(MATCH(RIGHT(Table61011[[#This Row],[spawner_sku]],LEN(Table61011[[#This Row],[spawner_sku]])-FIND("/",Table61011[[#This Row],[spawner_sku]])),Table1[Entity Prefab],0)),10,1,1,"Entities"))</f>
        <v>25</v>
      </c>
      <c r="BC86" s="76">
        <f ca="1">ROUND((Table61011[[#This Row],[XP]]*Table61011[[#This Row],[entity_spawned (AVG)]])*(Table61011[[#This Row],[activating_chance]]/100),0)</f>
        <v>175</v>
      </c>
      <c r="BD86" s="73" t="s">
        <v>344</v>
      </c>
      <c r="BF86" t="s">
        <v>229</v>
      </c>
      <c r="BG86">
        <v>5</v>
      </c>
      <c r="BH86" s="76">
        <v>180</v>
      </c>
      <c r="BI86">
        <v>100</v>
      </c>
      <c r="BJ86">
        <f ca="1">INDIRECT(ADDRESS(11+(MATCH(RIGHT(Table11[[#This Row],[spawner_sku]],LEN(Table11[[#This Row],[spawner_sku]])-FIND("/",Table11[[#This Row],[spawner_sku]])),Table1[Entity Prefab],0)),10,1,1,"Entities"))</f>
        <v>25</v>
      </c>
      <c r="BK86">
        <f ca="1">ROUND((Table11[[#This Row],[XP]]*Table11[[#This Row],[entity_spawned (AVG)]])*(Table11[[#This Row],[activating_chance]]/100),0)</f>
        <v>125</v>
      </c>
      <c r="BL86" s="73" t="s">
        <v>344</v>
      </c>
      <c r="BN86" t="s">
        <v>247</v>
      </c>
      <c r="BO86">
        <v>1</v>
      </c>
      <c r="BP86" s="76">
        <v>500</v>
      </c>
      <c r="BQ86" s="76">
        <v>100</v>
      </c>
      <c r="BR86">
        <f ca="1">INDIRECT(ADDRESS(11+(MATCH(RIGHT(Table12[[#This Row],[spawner_sku]],LEN(Table12[[#This Row],[spawner_sku]])-FIND("/",Table12[[#This Row],[spawner_sku]])),Table1[Entity Prefab],0)),10,1,1,"Entities"))</f>
        <v>75</v>
      </c>
      <c r="BS86">
        <f ca="1">ROUND((Table12[[#This Row],[XP]]*Table12[[#This Row],[entity_spawned (AVG)]])*(Table12[[#This Row],[activating_chance]]/100),0)</f>
        <v>75</v>
      </c>
      <c r="BT86" s="73" t="s">
        <v>344</v>
      </c>
      <c r="BV86" t="s">
        <v>237</v>
      </c>
      <c r="BW86">
        <v>1</v>
      </c>
      <c r="BX86" s="76">
        <v>170</v>
      </c>
      <c r="BY86" s="76">
        <v>100</v>
      </c>
      <c r="BZ86">
        <f ca="1">INDIRECT(ADDRESS(11+(MATCH(RIGHT(Table13[[#This Row],[spawner_sku]],LEN(Table13[[#This Row],[spawner_sku]])-FIND("/",Table13[[#This Row],[spawner_sku]])),Table1[Entity Prefab],0)),10,1,1,"Entities"))</f>
        <v>70</v>
      </c>
      <c r="CA86">
        <f ca="1">ROUND((Table13[[#This Row],[XP]]*Table13[[#This Row],[entity_spawned (AVG)]])*(Table13[[#This Row],[activating_chance]]/100),0)</f>
        <v>70</v>
      </c>
      <c r="CB86" s="73" t="s">
        <v>344</v>
      </c>
      <c r="CD86" t="s">
        <v>228</v>
      </c>
      <c r="CE86">
        <v>4</v>
      </c>
      <c r="CF86" s="76">
        <v>120</v>
      </c>
      <c r="CG86" s="76">
        <v>80</v>
      </c>
      <c r="CH86">
        <f ca="1">INDIRECT(ADDRESS(11+(MATCH(RIGHT(Table14[[#This Row],[spawner_sku]],LEN(Table14[[#This Row],[spawner_sku]])-FIND("/",Table14[[#This Row],[spawner_sku]])),Table1[Entity Prefab],0)),10,1,1,"Entities"))</f>
        <v>25</v>
      </c>
      <c r="CI86">
        <f ca="1">ROUND((Table14[[#This Row],[XP]]*Table14[[#This Row],[entity_spawned (AVG)]])*(Table14[[#This Row],[activating_chance]]/100),0)</f>
        <v>80</v>
      </c>
      <c r="CJ86" s="73" t="s">
        <v>344</v>
      </c>
      <c r="CL86" t="s">
        <v>397</v>
      </c>
      <c r="CM86">
        <v>7</v>
      </c>
      <c r="CN86" s="76">
        <v>100</v>
      </c>
      <c r="CO86" s="76">
        <v>100</v>
      </c>
      <c r="CP86" s="115">
        <f ca="1">INDIRECT(ADDRESS(11+(MATCH(RIGHT(Table18[[#This Row],[spawner_sku]],LEN(Table18[[#This Row],[spawner_sku]])-FIND("/",Table18[[#This Row],[spawner_sku]])),Table1[Entity Prefab],0)),10,1,1,"Entities"))</f>
        <v>50</v>
      </c>
      <c r="CQ86" s="115">
        <f ca="1">ROUND((Table18[[#This Row],[XP]]*Table18[[#This Row],[entity_spawned (AVG)]])*(Table18[[#This Row],[activating_chance]]/100),0)</f>
        <v>350</v>
      </c>
      <c r="CR86" t="s">
        <v>344</v>
      </c>
      <c r="CT86" t="s">
        <v>228</v>
      </c>
      <c r="CU86">
        <v>2</v>
      </c>
      <c r="CV86" s="76">
        <v>100</v>
      </c>
      <c r="CW86" s="76">
        <v>100</v>
      </c>
      <c r="CX8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6">
        <f ca="1">ROUND((Table1820[[#This Row],[XP]]*Table1820[[#This Row],[entity_spawned (AVG)]])*(Table1820[[#This Row],[activating_chance]]/100),0)</f>
        <v>50</v>
      </c>
      <c r="CZ86" t="s">
        <v>344</v>
      </c>
    </row>
    <row r="87" spans="2:104" x14ac:dyDescent="0.25">
      <c r="B87" s="74" t="s">
        <v>229</v>
      </c>
      <c r="C87">
        <v>1</v>
      </c>
      <c r="D87" s="76">
        <v>100</v>
      </c>
      <c r="E87" s="76">
        <v>100</v>
      </c>
      <c r="F87" s="76">
        <f ca="1">INDIRECT(ADDRESS(11+(MATCH(RIGHT(Table245[[#This Row],[spawner_sku]],LEN(Table245[[#This Row],[spawner_sku]])-FIND("/",Table245[[#This Row],[spawner_sku]])),Table1[Entity Prefab],0)),10,1,1,"Entities"))</f>
        <v>25</v>
      </c>
      <c r="G87" s="76">
        <f ca="1">ROUND((Table245[[#This Row],[XP]]*Table245[[#This Row],[entity_spawned (AVG)]])*(Table245[[#This Row],[activating_chance]]/100),0)</f>
        <v>25</v>
      </c>
      <c r="H87" s="73" t="s">
        <v>344</v>
      </c>
      <c r="J87" t="s">
        <v>234</v>
      </c>
      <c r="K87">
        <v>1</v>
      </c>
      <c r="L87" s="76">
        <v>250</v>
      </c>
      <c r="M87" s="76">
        <v>100</v>
      </c>
      <c r="N87">
        <f ca="1">INDIRECT(ADDRESS(11+(MATCH(RIGHT(Table3[[#This Row],[spawner_sku]],LEN(Table3[[#This Row],[spawner_sku]])-FIND("/",Table3[[#This Row],[spawner_sku]])),Table1[Entity Prefab],0)),10,1,1,"Entities"))</f>
        <v>195</v>
      </c>
      <c r="O87" s="76">
        <f ca="1">ROUND((Table3[[#This Row],[XP]]*Table3[[#This Row],[entity_spawned (AVG)]])*(Table3[[#This Row],[activating_chance]]/100),0)</f>
        <v>195</v>
      </c>
      <c r="P87" t="s">
        <v>345</v>
      </c>
      <c r="Q87" s="73"/>
      <c r="R87" t="s">
        <v>256</v>
      </c>
      <c r="S87">
        <v>1</v>
      </c>
      <c r="T87" s="76">
        <v>170</v>
      </c>
      <c r="U87" s="76">
        <v>90</v>
      </c>
      <c r="V87">
        <f ca="1">INDIRECT(ADDRESS(11+(MATCH(RIGHT(Table39[[#This Row],[spawner_sku]],LEN(Table39[[#This Row],[spawner_sku]])-FIND("/",Table39[[#This Row],[spawner_sku]])),Table1[Entity Prefab],0)),10,1,1,"Entities"))</f>
        <v>25</v>
      </c>
      <c r="W87" s="76">
        <f ca="1">ROUND((Table39[[#This Row],[XP]]*Table39[[#This Row],[entity_spawned (AVG)]])*(Table39[[#This Row],[activating_chance]]/100),0)</f>
        <v>23</v>
      </c>
      <c r="X87" t="s">
        <v>344</v>
      </c>
      <c r="Z87" t="s">
        <v>229</v>
      </c>
      <c r="AA87">
        <v>7</v>
      </c>
      <c r="AB87" s="76">
        <v>150</v>
      </c>
      <c r="AC87" s="76">
        <v>100</v>
      </c>
      <c r="AD87">
        <f ca="1">INDIRECT(ADDRESS(11+(MATCH(RIGHT(Table2[[#This Row],[spawner_sku]],LEN(Table2[[#This Row],[spawner_sku]])-FIND("/",Table2[[#This Row],[spawner_sku]])),Table1[Entity Prefab],0)),10,1,1,"Entities"))</f>
        <v>25</v>
      </c>
      <c r="AE87" s="76">
        <f ca="1">ROUND((Table2[[#This Row],[XP]]*Table2[[#This Row],[entity_spawned (AVG)]])*(Table2[[#This Row],[activating_chance]]/100),0)</f>
        <v>175</v>
      </c>
      <c r="AF87" s="73" t="s">
        <v>344</v>
      </c>
      <c r="AH87" t="s">
        <v>233</v>
      </c>
      <c r="AI87">
        <v>1</v>
      </c>
      <c r="AJ87" s="76">
        <v>250</v>
      </c>
      <c r="AK87" s="76">
        <v>100</v>
      </c>
      <c r="AL87">
        <f ca="1">INDIRECT(ADDRESS(11+(MATCH(RIGHT(Table6[[#This Row],[spawner_sku]],LEN(Table6[[#This Row],[spawner_sku]])-FIND("/",Table6[[#This Row],[spawner_sku]])),Table1[Entity Prefab],0)),10,1,1,"Entities"))</f>
        <v>95</v>
      </c>
      <c r="AM87" s="76">
        <f ca="1">ROUND((Table6[[#This Row],[XP]]*Table6[[#This Row],[entity_spawned (AVG)]])*(Table6[[#This Row],[activating_chance]]/100),0)</f>
        <v>95</v>
      </c>
      <c r="AN87" s="73" t="s">
        <v>345</v>
      </c>
      <c r="AP87" t="s">
        <v>242</v>
      </c>
      <c r="AQ87">
        <v>1</v>
      </c>
      <c r="AR87" s="76">
        <v>1500</v>
      </c>
      <c r="AS87" s="76">
        <v>100</v>
      </c>
      <c r="AT87">
        <f ca="1">INDIRECT(ADDRESS(11+(MATCH(RIGHT(Table610[[#This Row],[spawner_sku]],LEN(Table610[[#This Row],[spawner_sku]])-FIND("/",Table610[[#This Row],[spawner_sku]])),Table1[Entity Prefab],0)),10,1,1,"Entities"))</f>
        <v>130</v>
      </c>
      <c r="AU87" s="76">
        <f ca="1">ROUND((Table610[[#This Row],[XP]]*Table610[[#This Row],[entity_spawned (AVG)]])*(Table610[[#This Row],[activating_chance]]/100),0)</f>
        <v>130</v>
      </c>
      <c r="AV87" s="73" t="s">
        <v>345</v>
      </c>
      <c r="AX87" t="s">
        <v>230</v>
      </c>
      <c r="AY87">
        <v>3</v>
      </c>
      <c r="AZ87" s="76">
        <v>200</v>
      </c>
      <c r="BA87" s="76">
        <v>100</v>
      </c>
      <c r="BB87">
        <f ca="1">INDIRECT(ADDRESS(11+(MATCH(RIGHT(Table61011[[#This Row],[spawner_sku]],LEN(Table61011[[#This Row],[spawner_sku]])-FIND("/",Table61011[[#This Row],[spawner_sku]])),Table1[Entity Prefab],0)),10,1,1,"Entities"))</f>
        <v>25</v>
      </c>
      <c r="BC87" s="76">
        <f ca="1">ROUND((Table61011[[#This Row],[XP]]*Table61011[[#This Row],[entity_spawned (AVG)]])*(Table61011[[#This Row],[activating_chance]]/100),0)</f>
        <v>75</v>
      </c>
      <c r="BD87" s="73" t="s">
        <v>344</v>
      </c>
      <c r="BF87" t="s">
        <v>229</v>
      </c>
      <c r="BG87">
        <v>2</v>
      </c>
      <c r="BH87" s="76">
        <v>180</v>
      </c>
      <c r="BI87">
        <v>100</v>
      </c>
      <c r="BJ87">
        <f ca="1">INDIRECT(ADDRESS(11+(MATCH(RIGHT(Table11[[#This Row],[spawner_sku]],LEN(Table11[[#This Row],[spawner_sku]])-FIND("/",Table11[[#This Row],[spawner_sku]])),Table1[Entity Prefab],0)),10,1,1,"Entities"))</f>
        <v>25</v>
      </c>
      <c r="BK87">
        <f ca="1">ROUND((Table11[[#This Row],[XP]]*Table11[[#This Row],[entity_spawned (AVG)]])*(Table11[[#This Row],[activating_chance]]/100),0)</f>
        <v>50</v>
      </c>
      <c r="BL87" s="73" t="s">
        <v>344</v>
      </c>
      <c r="BN87" t="s">
        <v>247</v>
      </c>
      <c r="BO87">
        <v>1</v>
      </c>
      <c r="BP87" s="76">
        <v>500</v>
      </c>
      <c r="BQ87" s="76">
        <v>75</v>
      </c>
      <c r="BR87">
        <f ca="1">INDIRECT(ADDRESS(11+(MATCH(RIGHT(Table12[[#This Row],[spawner_sku]],LEN(Table12[[#This Row],[spawner_sku]])-FIND("/",Table12[[#This Row],[spawner_sku]])),Table1[Entity Prefab],0)),10,1,1,"Entities"))</f>
        <v>75</v>
      </c>
      <c r="BS87">
        <f ca="1">ROUND((Table12[[#This Row],[XP]]*Table12[[#This Row],[entity_spawned (AVG)]])*(Table12[[#This Row],[activating_chance]]/100),0)</f>
        <v>56</v>
      </c>
      <c r="BT87" s="73" t="s">
        <v>344</v>
      </c>
      <c r="BV87" t="s">
        <v>237</v>
      </c>
      <c r="BW87">
        <v>1</v>
      </c>
      <c r="BX87" s="76">
        <v>170</v>
      </c>
      <c r="BY87" s="76">
        <v>100</v>
      </c>
      <c r="BZ87">
        <f ca="1">INDIRECT(ADDRESS(11+(MATCH(RIGHT(Table13[[#This Row],[spawner_sku]],LEN(Table13[[#This Row],[spawner_sku]])-FIND("/",Table13[[#This Row],[spawner_sku]])),Table1[Entity Prefab],0)),10,1,1,"Entities"))</f>
        <v>70</v>
      </c>
      <c r="CA87">
        <f ca="1">ROUND((Table13[[#This Row],[XP]]*Table13[[#This Row],[entity_spawned (AVG)]])*(Table13[[#This Row],[activating_chance]]/100),0)</f>
        <v>70</v>
      </c>
      <c r="CB87" s="73" t="s">
        <v>344</v>
      </c>
      <c r="CD87" t="s">
        <v>228</v>
      </c>
      <c r="CE87">
        <v>9</v>
      </c>
      <c r="CF87" s="76">
        <v>200</v>
      </c>
      <c r="CG87" s="76">
        <v>80</v>
      </c>
      <c r="CH87">
        <f ca="1">INDIRECT(ADDRESS(11+(MATCH(RIGHT(Table14[[#This Row],[spawner_sku]],LEN(Table14[[#This Row],[spawner_sku]])-FIND("/",Table14[[#This Row],[spawner_sku]])),Table1[Entity Prefab],0)),10,1,1,"Entities"))</f>
        <v>25</v>
      </c>
      <c r="CI87">
        <f ca="1">ROUND((Table14[[#This Row],[XP]]*Table14[[#This Row],[entity_spawned (AVG)]])*(Table14[[#This Row],[activating_chance]]/100),0)</f>
        <v>180</v>
      </c>
      <c r="CJ87" s="73" t="s">
        <v>344</v>
      </c>
      <c r="CL87" t="s">
        <v>397</v>
      </c>
      <c r="CM87">
        <v>3</v>
      </c>
      <c r="CN87" s="76">
        <v>160</v>
      </c>
      <c r="CO87" s="76">
        <v>100</v>
      </c>
      <c r="CP87" s="115">
        <f ca="1">INDIRECT(ADDRESS(11+(MATCH(RIGHT(Table18[[#This Row],[spawner_sku]],LEN(Table18[[#This Row],[spawner_sku]])-FIND("/",Table18[[#This Row],[spawner_sku]])),Table1[Entity Prefab],0)),10,1,1,"Entities"))</f>
        <v>50</v>
      </c>
      <c r="CQ87" s="115">
        <f ca="1">ROUND((Table18[[#This Row],[XP]]*Table18[[#This Row],[entity_spawned (AVG)]])*(Table18[[#This Row],[activating_chance]]/100),0)</f>
        <v>150</v>
      </c>
      <c r="CR87" t="s">
        <v>344</v>
      </c>
      <c r="CT87" t="s">
        <v>228</v>
      </c>
      <c r="CU87">
        <v>2</v>
      </c>
      <c r="CV87" s="76">
        <v>140</v>
      </c>
      <c r="CW87" s="76">
        <v>100</v>
      </c>
      <c r="CX8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7">
        <f ca="1">ROUND((Table1820[[#This Row],[XP]]*Table1820[[#This Row],[entity_spawned (AVG)]])*(Table1820[[#This Row],[activating_chance]]/100),0)</f>
        <v>50</v>
      </c>
      <c r="CZ87" t="s">
        <v>344</v>
      </c>
    </row>
    <row r="88" spans="2:104" x14ac:dyDescent="0.25">
      <c r="B88" s="74" t="s">
        <v>229</v>
      </c>
      <c r="C88">
        <v>2</v>
      </c>
      <c r="D88" s="76">
        <v>110</v>
      </c>
      <c r="E88" s="76">
        <v>100</v>
      </c>
      <c r="F88" s="76">
        <f ca="1">INDIRECT(ADDRESS(11+(MATCH(RIGHT(Table245[[#This Row],[spawner_sku]],LEN(Table245[[#This Row],[spawner_sku]])-FIND("/",Table245[[#This Row],[spawner_sku]])),Table1[Entity Prefab],0)),10,1,1,"Entities"))</f>
        <v>25</v>
      </c>
      <c r="G88" s="76">
        <f ca="1">ROUND((Table245[[#This Row],[XP]]*Table245[[#This Row],[entity_spawned (AVG)]])*(Table245[[#This Row],[activating_chance]]/100),0)</f>
        <v>50</v>
      </c>
      <c r="H88" s="73" t="s">
        <v>344</v>
      </c>
      <c r="J88" t="s">
        <v>234</v>
      </c>
      <c r="K88">
        <v>1</v>
      </c>
      <c r="L88" s="76">
        <v>250</v>
      </c>
      <c r="M88" s="76">
        <v>50</v>
      </c>
      <c r="N88">
        <f ca="1">INDIRECT(ADDRESS(11+(MATCH(RIGHT(Table3[[#This Row],[spawner_sku]],LEN(Table3[[#This Row],[spawner_sku]])-FIND("/",Table3[[#This Row],[spawner_sku]])),Table1[Entity Prefab],0)),10,1,1,"Entities"))</f>
        <v>195</v>
      </c>
      <c r="O88" s="76">
        <f ca="1">ROUND((Table3[[#This Row],[XP]]*Table3[[#This Row],[entity_spawned (AVG)]])*(Table3[[#This Row],[activating_chance]]/100),0)</f>
        <v>98</v>
      </c>
      <c r="P88" t="s">
        <v>345</v>
      </c>
      <c r="Q88" s="73"/>
      <c r="R88" t="s">
        <v>256</v>
      </c>
      <c r="S88">
        <v>1</v>
      </c>
      <c r="T88" s="76">
        <v>150</v>
      </c>
      <c r="U88" s="76">
        <v>40</v>
      </c>
      <c r="V88">
        <f ca="1">INDIRECT(ADDRESS(11+(MATCH(RIGHT(Table39[[#This Row],[spawner_sku]],LEN(Table39[[#This Row],[spawner_sku]])-FIND("/",Table39[[#This Row],[spawner_sku]])),Table1[Entity Prefab],0)),10,1,1,"Entities"))</f>
        <v>25</v>
      </c>
      <c r="W88" s="76">
        <f ca="1">ROUND((Table39[[#This Row],[XP]]*Table39[[#This Row],[entity_spawned (AVG)]])*(Table39[[#This Row],[activating_chance]]/100),0)</f>
        <v>10</v>
      </c>
      <c r="X88" t="s">
        <v>344</v>
      </c>
      <c r="Z88" t="s">
        <v>229</v>
      </c>
      <c r="AA88">
        <v>2</v>
      </c>
      <c r="AB88" s="76">
        <v>110</v>
      </c>
      <c r="AC88" s="76">
        <v>100</v>
      </c>
      <c r="AD88">
        <f ca="1">INDIRECT(ADDRESS(11+(MATCH(RIGHT(Table2[[#This Row],[spawner_sku]],LEN(Table2[[#This Row],[spawner_sku]])-FIND("/",Table2[[#This Row],[spawner_sku]])),Table1[Entity Prefab],0)),10,1,1,"Entities"))</f>
        <v>25</v>
      </c>
      <c r="AE88" s="76">
        <f ca="1">ROUND((Table2[[#This Row],[XP]]*Table2[[#This Row],[entity_spawned (AVG)]])*(Table2[[#This Row],[activating_chance]]/100),0)</f>
        <v>50</v>
      </c>
      <c r="AF88" s="73" t="s">
        <v>344</v>
      </c>
      <c r="AH88" t="s">
        <v>234</v>
      </c>
      <c r="AI88">
        <v>1</v>
      </c>
      <c r="AJ88" s="76">
        <v>300</v>
      </c>
      <c r="AK88" s="76">
        <v>100</v>
      </c>
      <c r="AL88">
        <f ca="1">INDIRECT(ADDRESS(11+(MATCH(RIGHT(Table6[[#This Row],[spawner_sku]],LEN(Table6[[#This Row],[spawner_sku]])-FIND("/",Table6[[#This Row],[spawner_sku]])),Table1[Entity Prefab],0)),10,1,1,"Entities"))</f>
        <v>195</v>
      </c>
      <c r="AM88" s="76">
        <f ca="1">ROUND((Table6[[#This Row],[XP]]*Table6[[#This Row],[entity_spawned (AVG)]])*(Table6[[#This Row],[activating_chance]]/100),0)</f>
        <v>195</v>
      </c>
      <c r="AN88" s="73" t="s">
        <v>345</v>
      </c>
      <c r="AP88" t="s">
        <v>242</v>
      </c>
      <c r="AQ88">
        <v>1</v>
      </c>
      <c r="AR88" s="76">
        <v>1500</v>
      </c>
      <c r="AS88" s="76">
        <v>100</v>
      </c>
      <c r="AT88">
        <f ca="1">INDIRECT(ADDRESS(11+(MATCH(RIGHT(Table610[[#This Row],[spawner_sku]],LEN(Table610[[#This Row],[spawner_sku]])-FIND("/",Table610[[#This Row],[spawner_sku]])),Table1[Entity Prefab],0)),10,1,1,"Entities"))</f>
        <v>130</v>
      </c>
      <c r="AU88" s="76">
        <f ca="1">ROUND((Table610[[#This Row],[XP]]*Table610[[#This Row],[entity_spawned (AVG)]])*(Table610[[#This Row],[activating_chance]]/100),0)</f>
        <v>130</v>
      </c>
      <c r="AV88" s="73" t="s">
        <v>345</v>
      </c>
      <c r="AX88" t="s">
        <v>230</v>
      </c>
      <c r="AY88">
        <v>1</v>
      </c>
      <c r="AZ88" s="76">
        <v>140</v>
      </c>
      <c r="BA88" s="76">
        <v>80</v>
      </c>
      <c r="BB88">
        <f ca="1">INDIRECT(ADDRESS(11+(MATCH(RIGHT(Table61011[[#This Row],[spawner_sku]],LEN(Table61011[[#This Row],[spawner_sku]])-FIND("/",Table61011[[#This Row],[spawner_sku]])),Table1[Entity Prefab],0)),10,1,1,"Entities"))</f>
        <v>25</v>
      </c>
      <c r="BC88" s="76">
        <f ca="1">ROUND((Table61011[[#This Row],[XP]]*Table61011[[#This Row],[entity_spawned (AVG)]])*(Table61011[[#This Row],[activating_chance]]/100),0)</f>
        <v>20</v>
      </c>
      <c r="BD88" s="73" t="s">
        <v>344</v>
      </c>
      <c r="BF88" t="s">
        <v>229</v>
      </c>
      <c r="BG88">
        <v>9</v>
      </c>
      <c r="BH88" s="76">
        <v>180</v>
      </c>
      <c r="BI88">
        <v>100</v>
      </c>
      <c r="BJ88">
        <f ca="1">INDIRECT(ADDRESS(11+(MATCH(RIGHT(Table11[[#This Row],[spawner_sku]],LEN(Table11[[#This Row],[spawner_sku]])-FIND("/",Table11[[#This Row],[spawner_sku]])),Table1[Entity Prefab],0)),10,1,1,"Entities"))</f>
        <v>25</v>
      </c>
      <c r="BK88">
        <f ca="1">ROUND((Table11[[#This Row],[XP]]*Table11[[#This Row],[entity_spawned (AVG)]])*(Table11[[#This Row],[activating_chance]]/100),0)</f>
        <v>225</v>
      </c>
      <c r="BL88" s="73" t="s">
        <v>344</v>
      </c>
      <c r="BN88" t="s">
        <v>247</v>
      </c>
      <c r="BO88">
        <v>1</v>
      </c>
      <c r="BP88" s="76">
        <v>500</v>
      </c>
      <c r="BQ88" s="76">
        <v>75</v>
      </c>
      <c r="BR88">
        <f ca="1">INDIRECT(ADDRESS(11+(MATCH(RIGHT(Table12[[#This Row],[spawner_sku]],LEN(Table12[[#This Row],[spawner_sku]])-FIND("/",Table12[[#This Row],[spawner_sku]])),Table1[Entity Prefab],0)),10,1,1,"Entities"))</f>
        <v>75</v>
      </c>
      <c r="BS88">
        <f ca="1">ROUND((Table12[[#This Row],[XP]]*Table12[[#This Row],[entity_spawned (AVG)]])*(Table12[[#This Row],[activating_chance]]/100),0)</f>
        <v>56</v>
      </c>
      <c r="BT88" s="73" t="s">
        <v>344</v>
      </c>
      <c r="BV88" t="s">
        <v>240</v>
      </c>
      <c r="BW88">
        <v>1</v>
      </c>
      <c r="BX88" s="76">
        <v>2000</v>
      </c>
      <c r="BY88" s="76">
        <v>100</v>
      </c>
      <c r="BZ88">
        <f ca="1">INDIRECT(ADDRESS(11+(MATCH(RIGHT(Table13[[#This Row],[spawner_sku]],LEN(Table13[[#This Row],[spawner_sku]])-FIND("/",Table13[[#This Row],[spawner_sku]])),Table1[Entity Prefab],0)),10,1,1,"Entities"))</f>
        <v>175</v>
      </c>
      <c r="CA88">
        <f ca="1">ROUND((Table13[[#This Row],[XP]]*Table13[[#This Row],[entity_spawned (AVG)]])*(Table13[[#This Row],[activating_chance]]/100),0)</f>
        <v>175</v>
      </c>
      <c r="CB88" s="73" t="s">
        <v>345</v>
      </c>
      <c r="CD88" t="s">
        <v>228</v>
      </c>
      <c r="CE88">
        <v>10</v>
      </c>
      <c r="CF88" s="76">
        <v>180</v>
      </c>
      <c r="CG88" s="76">
        <v>80</v>
      </c>
      <c r="CH88">
        <f ca="1">INDIRECT(ADDRESS(11+(MATCH(RIGHT(Table14[[#This Row],[spawner_sku]],LEN(Table14[[#This Row],[spawner_sku]])-FIND("/",Table14[[#This Row],[spawner_sku]])),Table1[Entity Prefab],0)),10,1,1,"Entities"))</f>
        <v>25</v>
      </c>
      <c r="CI88">
        <f ca="1">ROUND((Table14[[#This Row],[XP]]*Table14[[#This Row],[entity_spawned (AVG)]])*(Table14[[#This Row],[activating_chance]]/100),0)</f>
        <v>200</v>
      </c>
      <c r="CJ88" s="73" t="s">
        <v>344</v>
      </c>
      <c r="CL88" t="s">
        <v>397</v>
      </c>
      <c r="CM88">
        <v>3</v>
      </c>
      <c r="CN88" s="76">
        <v>160</v>
      </c>
      <c r="CO88" s="76">
        <v>10</v>
      </c>
      <c r="CP88" s="115">
        <f ca="1">INDIRECT(ADDRESS(11+(MATCH(RIGHT(Table18[[#This Row],[spawner_sku]],LEN(Table18[[#This Row],[spawner_sku]])-FIND("/",Table18[[#This Row],[spawner_sku]])),Table1[Entity Prefab],0)),10,1,1,"Entities"))</f>
        <v>50</v>
      </c>
      <c r="CQ88" s="115">
        <f ca="1">ROUND((Table18[[#This Row],[XP]]*Table18[[#This Row],[entity_spawned (AVG)]])*(Table18[[#This Row],[activating_chance]]/100),0)</f>
        <v>15</v>
      </c>
      <c r="CR88" t="s">
        <v>344</v>
      </c>
      <c r="CT88" t="s">
        <v>228</v>
      </c>
      <c r="CU88">
        <v>3</v>
      </c>
      <c r="CV88" s="76">
        <v>140</v>
      </c>
      <c r="CW88" s="76">
        <v>100</v>
      </c>
      <c r="CX8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8">
        <f ca="1">ROUND((Table1820[[#This Row],[XP]]*Table1820[[#This Row],[entity_spawned (AVG)]])*(Table1820[[#This Row],[activating_chance]]/100),0)</f>
        <v>75</v>
      </c>
      <c r="CZ88" t="s">
        <v>344</v>
      </c>
    </row>
    <row r="89" spans="2:104" x14ac:dyDescent="0.25">
      <c r="B89" s="74" t="s">
        <v>229</v>
      </c>
      <c r="C89">
        <v>1</v>
      </c>
      <c r="D89" s="76">
        <v>80</v>
      </c>
      <c r="E89" s="76">
        <v>60</v>
      </c>
      <c r="F89" s="76">
        <f ca="1">INDIRECT(ADDRESS(11+(MATCH(RIGHT(Table245[[#This Row],[spawner_sku]],LEN(Table245[[#This Row],[spawner_sku]])-FIND("/",Table245[[#This Row],[spawner_sku]])),Table1[Entity Prefab],0)),10,1,1,"Entities"))</f>
        <v>25</v>
      </c>
      <c r="G89" s="76">
        <f ca="1">ROUND((Table245[[#This Row],[XP]]*Table245[[#This Row],[entity_spawned (AVG)]])*(Table245[[#This Row],[activating_chance]]/100),0)</f>
        <v>15</v>
      </c>
      <c r="H89" s="73" t="s">
        <v>344</v>
      </c>
      <c r="J89" t="s">
        <v>338</v>
      </c>
      <c r="K89">
        <v>1</v>
      </c>
      <c r="L89" s="76">
        <v>300</v>
      </c>
      <c r="M89" s="76">
        <v>50</v>
      </c>
      <c r="N89">
        <f ca="1">INDIRECT(ADDRESS(11+(MATCH(RIGHT(Table3[[#This Row],[spawner_sku]],LEN(Table3[[#This Row],[spawner_sku]])-FIND("/",Table3[[#This Row],[spawner_sku]])),Table1[Entity Prefab],0)),10,1,1,"Entities"))</f>
        <v>195</v>
      </c>
      <c r="O89" s="76">
        <f ca="1">ROUND((Table3[[#This Row],[XP]]*Table3[[#This Row],[entity_spawned (AVG)]])*(Table3[[#This Row],[activating_chance]]/100),0)</f>
        <v>98</v>
      </c>
      <c r="P89" t="s">
        <v>345</v>
      </c>
      <c r="Q89" s="73"/>
      <c r="R89" t="s">
        <v>256</v>
      </c>
      <c r="S89">
        <v>1</v>
      </c>
      <c r="T89" s="76">
        <v>170</v>
      </c>
      <c r="U89" s="76">
        <v>40</v>
      </c>
      <c r="V89">
        <f ca="1">INDIRECT(ADDRESS(11+(MATCH(RIGHT(Table39[[#This Row],[spawner_sku]],LEN(Table39[[#This Row],[spawner_sku]])-FIND("/",Table39[[#This Row],[spawner_sku]])),Table1[Entity Prefab],0)),10,1,1,"Entities"))</f>
        <v>25</v>
      </c>
      <c r="W89" s="76">
        <f ca="1">ROUND((Table39[[#This Row],[XP]]*Table39[[#This Row],[entity_spawned (AVG)]])*(Table39[[#This Row],[activating_chance]]/100),0)</f>
        <v>10</v>
      </c>
      <c r="X89" t="s">
        <v>344</v>
      </c>
      <c r="Z89" t="s">
        <v>229</v>
      </c>
      <c r="AA89">
        <v>3</v>
      </c>
      <c r="AB89" s="76">
        <v>100</v>
      </c>
      <c r="AC89" s="76">
        <v>100</v>
      </c>
      <c r="AD89">
        <f ca="1">INDIRECT(ADDRESS(11+(MATCH(RIGHT(Table2[[#This Row],[spawner_sku]],LEN(Table2[[#This Row],[spawner_sku]])-FIND("/",Table2[[#This Row],[spawner_sku]])),Table1[Entity Prefab],0)),10,1,1,"Entities"))</f>
        <v>25</v>
      </c>
      <c r="AE89" s="76">
        <f ca="1">ROUND((Table2[[#This Row],[XP]]*Table2[[#This Row],[entity_spawned (AVG)]])*(Table2[[#This Row],[activating_chance]]/100),0)</f>
        <v>75</v>
      </c>
      <c r="AF89" s="73" t="s">
        <v>344</v>
      </c>
      <c r="AH89" t="s">
        <v>234</v>
      </c>
      <c r="AI89">
        <v>1</v>
      </c>
      <c r="AJ89" s="76">
        <v>300</v>
      </c>
      <c r="AK89" s="76">
        <v>100</v>
      </c>
      <c r="AL89">
        <f ca="1">INDIRECT(ADDRESS(11+(MATCH(RIGHT(Table6[[#This Row],[spawner_sku]],LEN(Table6[[#This Row],[spawner_sku]])-FIND("/",Table6[[#This Row],[spawner_sku]])),Table1[Entity Prefab],0)),10,1,1,"Entities"))</f>
        <v>195</v>
      </c>
      <c r="AM89" s="76">
        <f ca="1">ROUND((Table6[[#This Row],[XP]]*Table6[[#This Row],[entity_spawned (AVG)]])*(Table6[[#This Row],[activating_chance]]/100),0)</f>
        <v>195</v>
      </c>
      <c r="AN89" s="73" t="s">
        <v>345</v>
      </c>
      <c r="AP89" t="s">
        <v>242</v>
      </c>
      <c r="AQ89">
        <v>1</v>
      </c>
      <c r="AR89" s="76">
        <v>1500</v>
      </c>
      <c r="AS89" s="76">
        <v>100</v>
      </c>
      <c r="AT89">
        <f ca="1">INDIRECT(ADDRESS(11+(MATCH(RIGHT(Table610[[#This Row],[spawner_sku]],LEN(Table610[[#This Row],[spawner_sku]])-FIND("/",Table610[[#This Row],[spawner_sku]])),Table1[Entity Prefab],0)),10,1,1,"Entities"))</f>
        <v>130</v>
      </c>
      <c r="AU89" s="76">
        <f ca="1">ROUND((Table610[[#This Row],[XP]]*Table610[[#This Row],[entity_spawned (AVG)]])*(Table610[[#This Row],[activating_chance]]/100),0)</f>
        <v>130</v>
      </c>
      <c r="AV89" s="73" t="s">
        <v>345</v>
      </c>
      <c r="AX89" t="s">
        <v>230</v>
      </c>
      <c r="AY89">
        <v>3</v>
      </c>
      <c r="AZ89" s="76">
        <v>210</v>
      </c>
      <c r="BA89" s="76">
        <v>80</v>
      </c>
      <c r="BB89">
        <f ca="1">INDIRECT(ADDRESS(11+(MATCH(RIGHT(Table61011[[#This Row],[spawner_sku]],LEN(Table61011[[#This Row],[spawner_sku]])-FIND("/",Table61011[[#This Row],[spawner_sku]])),Table1[Entity Prefab],0)),10,1,1,"Entities"))</f>
        <v>25</v>
      </c>
      <c r="BC89" s="76">
        <f ca="1">ROUND((Table61011[[#This Row],[XP]]*Table61011[[#This Row],[entity_spawned (AVG)]])*(Table61011[[#This Row],[activating_chance]]/100),0)</f>
        <v>60</v>
      </c>
      <c r="BD89" s="73" t="s">
        <v>344</v>
      </c>
      <c r="BF89" t="s">
        <v>229</v>
      </c>
      <c r="BG89">
        <v>3</v>
      </c>
      <c r="BH89" s="76">
        <v>180</v>
      </c>
      <c r="BI89">
        <v>100</v>
      </c>
      <c r="BJ89">
        <f ca="1">INDIRECT(ADDRESS(11+(MATCH(RIGHT(Table11[[#This Row],[spawner_sku]],LEN(Table11[[#This Row],[spawner_sku]])-FIND("/",Table11[[#This Row],[spawner_sku]])),Table1[Entity Prefab],0)),10,1,1,"Entities"))</f>
        <v>25</v>
      </c>
      <c r="BK89">
        <f ca="1">ROUND((Table11[[#This Row],[XP]]*Table11[[#This Row],[entity_spawned (AVG)]])*(Table11[[#This Row],[activating_chance]]/100),0)</f>
        <v>75</v>
      </c>
      <c r="BL89" s="73" t="s">
        <v>344</v>
      </c>
      <c r="BN89" t="s">
        <v>247</v>
      </c>
      <c r="BO89">
        <v>1</v>
      </c>
      <c r="BP89" s="76">
        <v>500</v>
      </c>
      <c r="BQ89" s="76">
        <v>100</v>
      </c>
      <c r="BR89">
        <f ca="1">INDIRECT(ADDRESS(11+(MATCH(RIGHT(Table12[[#This Row],[spawner_sku]],LEN(Table12[[#This Row],[spawner_sku]])-FIND("/",Table12[[#This Row],[spawner_sku]])),Table1[Entity Prefab],0)),10,1,1,"Entities"))</f>
        <v>75</v>
      </c>
      <c r="BS89">
        <f ca="1">ROUND((Table12[[#This Row],[XP]]*Table12[[#This Row],[entity_spawned (AVG)]])*(Table12[[#This Row],[activating_chance]]/100),0)</f>
        <v>75</v>
      </c>
      <c r="BT89" s="73" t="s">
        <v>344</v>
      </c>
      <c r="BV89" t="s">
        <v>243</v>
      </c>
      <c r="BW89">
        <v>1</v>
      </c>
      <c r="BX89" s="76">
        <v>1500</v>
      </c>
      <c r="BY89" s="76">
        <v>100</v>
      </c>
      <c r="BZ89">
        <f ca="1">INDIRECT(ADDRESS(11+(MATCH(RIGHT(Table13[[#This Row],[spawner_sku]],LEN(Table13[[#This Row],[spawner_sku]])-FIND("/",Table13[[#This Row],[spawner_sku]])),Table1[Entity Prefab],0)),10,1,1,"Entities"))</f>
        <v>130</v>
      </c>
      <c r="CA89">
        <f ca="1">ROUND((Table13[[#This Row],[XP]]*Table13[[#This Row],[entity_spawned (AVG)]])*(Table13[[#This Row],[activating_chance]]/100),0)</f>
        <v>130</v>
      </c>
      <c r="CB89" s="73" t="s">
        <v>345</v>
      </c>
      <c r="CD89" t="s">
        <v>228</v>
      </c>
      <c r="CE89">
        <v>18</v>
      </c>
      <c r="CF89" s="76">
        <v>180</v>
      </c>
      <c r="CG89" s="76">
        <v>80</v>
      </c>
      <c r="CH89">
        <f ca="1">INDIRECT(ADDRESS(11+(MATCH(RIGHT(Table14[[#This Row],[spawner_sku]],LEN(Table14[[#This Row],[spawner_sku]])-FIND("/",Table14[[#This Row],[spawner_sku]])),Table1[Entity Prefab],0)),10,1,1,"Entities"))</f>
        <v>25</v>
      </c>
      <c r="CI89">
        <f ca="1">ROUND((Table14[[#This Row],[XP]]*Table14[[#This Row],[entity_spawned (AVG)]])*(Table14[[#This Row],[activating_chance]]/100),0)</f>
        <v>360</v>
      </c>
      <c r="CJ89" s="73" t="s">
        <v>344</v>
      </c>
      <c r="CL89" t="s">
        <v>397</v>
      </c>
      <c r="CM89">
        <v>6</v>
      </c>
      <c r="CN89" s="76">
        <v>180</v>
      </c>
      <c r="CO89" s="76">
        <v>100</v>
      </c>
      <c r="CP89" s="115">
        <f ca="1">INDIRECT(ADDRESS(11+(MATCH(RIGHT(Table18[[#This Row],[spawner_sku]],LEN(Table18[[#This Row],[spawner_sku]])-FIND("/",Table18[[#This Row],[spawner_sku]])),Table1[Entity Prefab],0)),10,1,1,"Entities"))</f>
        <v>50</v>
      </c>
      <c r="CQ89" s="115">
        <f ca="1">ROUND((Table18[[#This Row],[XP]]*Table18[[#This Row],[entity_spawned (AVG)]])*(Table18[[#This Row],[activating_chance]]/100),0)</f>
        <v>300</v>
      </c>
      <c r="CR89" t="s">
        <v>344</v>
      </c>
      <c r="CT89" t="s">
        <v>228</v>
      </c>
      <c r="CU89">
        <v>2</v>
      </c>
      <c r="CV89" s="76">
        <v>140</v>
      </c>
      <c r="CW89" s="76">
        <v>100</v>
      </c>
      <c r="CX8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9">
        <f ca="1">ROUND((Table1820[[#This Row],[XP]]*Table1820[[#This Row],[entity_spawned (AVG)]])*(Table1820[[#This Row],[activating_chance]]/100),0)</f>
        <v>50</v>
      </c>
      <c r="CZ89" t="s">
        <v>344</v>
      </c>
    </row>
    <row r="90" spans="2:104" x14ac:dyDescent="0.25">
      <c r="B90" s="74" t="s">
        <v>229</v>
      </c>
      <c r="C90">
        <v>3</v>
      </c>
      <c r="D90" s="76">
        <v>160</v>
      </c>
      <c r="E90" s="76">
        <v>100</v>
      </c>
      <c r="F90" s="76">
        <f ca="1">INDIRECT(ADDRESS(11+(MATCH(RIGHT(Table245[[#This Row],[spawner_sku]],LEN(Table245[[#This Row],[spawner_sku]])-FIND("/",Table245[[#This Row],[spawner_sku]])),Table1[Entity Prefab],0)),10,1,1,"Entities"))</f>
        <v>25</v>
      </c>
      <c r="G90" s="76">
        <f ca="1">ROUND((Table245[[#This Row],[XP]]*Table245[[#This Row],[entity_spawned (AVG)]])*(Table245[[#This Row],[activating_chance]]/100),0)</f>
        <v>75</v>
      </c>
      <c r="H90" s="73" t="s">
        <v>344</v>
      </c>
      <c r="J90" t="s">
        <v>338</v>
      </c>
      <c r="K90">
        <v>1</v>
      </c>
      <c r="L90" s="76">
        <v>250</v>
      </c>
      <c r="M90" s="76">
        <v>50</v>
      </c>
      <c r="N90">
        <f ca="1">INDIRECT(ADDRESS(11+(MATCH(RIGHT(Table3[[#This Row],[spawner_sku]],LEN(Table3[[#This Row],[spawner_sku]])-FIND("/",Table3[[#This Row],[spawner_sku]])),Table1[Entity Prefab],0)),10,1,1,"Entities"))</f>
        <v>195</v>
      </c>
      <c r="O90" s="76">
        <f ca="1">ROUND((Table3[[#This Row],[XP]]*Table3[[#This Row],[entity_spawned (AVG)]])*(Table3[[#This Row],[activating_chance]]/100),0)</f>
        <v>98</v>
      </c>
      <c r="P90" t="s">
        <v>345</v>
      </c>
      <c r="Q90" s="73"/>
      <c r="R90" t="s">
        <v>256</v>
      </c>
      <c r="S90">
        <v>1</v>
      </c>
      <c r="T90" s="76">
        <v>150</v>
      </c>
      <c r="U90" s="76">
        <v>40</v>
      </c>
      <c r="V90">
        <f ca="1">INDIRECT(ADDRESS(11+(MATCH(RIGHT(Table39[[#This Row],[spawner_sku]],LEN(Table39[[#This Row],[spawner_sku]])-FIND("/",Table39[[#This Row],[spawner_sku]])),Table1[Entity Prefab],0)),10,1,1,"Entities"))</f>
        <v>25</v>
      </c>
      <c r="W90" s="76">
        <f ca="1">ROUND((Table39[[#This Row],[XP]]*Table39[[#This Row],[entity_spawned (AVG)]])*(Table39[[#This Row],[activating_chance]]/100),0)</f>
        <v>10</v>
      </c>
      <c r="X90" t="s">
        <v>344</v>
      </c>
      <c r="Z90" t="s">
        <v>229</v>
      </c>
      <c r="AA90">
        <v>2</v>
      </c>
      <c r="AB90" s="76">
        <v>110</v>
      </c>
      <c r="AC90" s="76">
        <v>100</v>
      </c>
      <c r="AD90">
        <f ca="1">INDIRECT(ADDRESS(11+(MATCH(RIGHT(Table2[[#This Row],[spawner_sku]],LEN(Table2[[#This Row],[spawner_sku]])-FIND("/",Table2[[#This Row],[spawner_sku]])),Table1[Entity Prefab],0)),10,1,1,"Entities"))</f>
        <v>25</v>
      </c>
      <c r="AE90" s="76">
        <f ca="1">ROUND((Table2[[#This Row],[XP]]*Table2[[#This Row],[entity_spawned (AVG)]])*(Table2[[#This Row],[activating_chance]]/100),0)</f>
        <v>50</v>
      </c>
      <c r="AF90" s="73" t="s">
        <v>344</v>
      </c>
      <c r="AH90" t="s">
        <v>234</v>
      </c>
      <c r="AI90">
        <v>1</v>
      </c>
      <c r="AJ90" s="76">
        <v>300</v>
      </c>
      <c r="AK90" s="76">
        <v>100</v>
      </c>
      <c r="AL90">
        <f ca="1">INDIRECT(ADDRESS(11+(MATCH(RIGHT(Table6[[#This Row],[spawner_sku]],LEN(Table6[[#This Row],[spawner_sku]])-FIND("/",Table6[[#This Row],[spawner_sku]])),Table1[Entity Prefab],0)),10,1,1,"Entities"))</f>
        <v>195</v>
      </c>
      <c r="AM90" s="76">
        <f ca="1">ROUND((Table6[[#This Row],[XP]]*Table6[[#This Row],[entity_spawned (AVG)]])*(Table6[[#This Row],[activating_chance]]/100),0)</f>
        <v>195</v>
      </c>
      <c r="AN90" s="73" t="s">
        <v>345</v>
      </c>
      <c r="AP90" t="s">
        <v>242</v>
      </c>
      <c r="AQ90">
        <v>1</v>
      </c>
      <c r="AR90" s="76">
        <v>1500</v>
      </c>
      <c r="AS90" s="76">
        <v>100</v>
      </c>
      <c r="AT90">
        <f ca="1">INDIRECT(ADDRESS(11+(MATCH(RIGHT(Table610[[#This Row],[spawner_sku]],LEN(Table610[[#This Row],[spawner_sku]])-FIND("/",Table610[[#This Row],[spawner_sku]])),Table1[Entity Prefab],0)),10,1,1,"Entities"))</f>
        <v>130</v>
      </c>
      <c r="AU90" s="76">
        <f ca="1">ROUND((Table610[[#This Row],[XP]]*Table610[[#This Row],[entity_spawned (AVG)]])*(Table610[[#This Row],[activating_chance]]/100),0)</f>
        <v>130</v>
      </c>
      <c r="AV90" s="73" t="s">
        <v>345</v>
      </c>
      <c r="AX90" t="s">
        <v>230</v>
      </c>
      <c r="AY90">
        <v>3</v>
      </c>
      <c r="AZ90" s="76">
        <v>200</v>
      </c>
      <c r="BA90" s="76">
        <v>100</v>
      </c>
      <c r="BB90">
        <f ca="1">INDIRECT(ADDRESS(11+(MATCH(RIGHT(Table61011[[#This Row],[spawner_sku]],LEN(Table61011[[#This Row],[spawner_sku]])-FIND("/",Table61011[[#This Row],[spawner_sku]])),Table1[Entity Prefab],0)),10,1,1,"Entities"))</f>
        <v>25</v>
      </c>
      <c r="BC90" s="76">
        <f ca="1">ROUND((Table61011[[#This Row],[XP]]*Table61011[[#This Row],[entity_spawned (AVG)]])*(Table61011[[#This Row],[activating_chance]]/100),0)</f>
        <v>75</v>
      </c>
      <c r="BD90" s="73" t="s">
        <v>344</v>
      </c>
      <c r="BF90" t="s">
        <v>229</v>
      </c>
      <c r="BG90">
        <v>3</v>
      </c>
      <c r="BH90" s="76">
        <v>180</v>
      </c>
      <c r="BI90">
        <v>100</v>
      </c>
      <c r="BJ90">
        <f ca="1">INDIRECT(ADDRESS(11+(MATCH(RIGHT(Table11[[#This Row],[spawner_sku]],LEN(Table11[[#This Row],[spawner_sku]])-FIND("/",Table11[[#This Row],[spawner_sku]])),Table1[Entity Prefab],0)),10,1,1,"Entities"))</f>
        <v>25</v>
      </c>
      <c r="BK90">
        <f ca="1">ROUND((Table11[[#This Row],[XP]]*Table11[[#This Row],[entity_spawned (AVG)]])*(Table11[[#This Row],[activating_chance]]/100),0)</f>
        <v>75</v>
      </c>
      <c r="BL90" s="73" t="s">
        <v>344</v>
      </c>
      <c r="BN90" t="s">
        <v>247</v>
      </c>
      <c r="BO90">
        <v>1</v>
      </c>
      <c r="BP90" s="76">
        <v>500</v>
      </c>
      <c r="BQ90" s="76">
        <v>75</v>
      </c>
      <c r="BR90">
        <f ca="1">INDIRECT(ADDRESS(11+(MATCH(RIGHT(Table12[[#This Row],[spawner_sku]],LEN(Table12[[#This Row],[spawner_sku]])-FIND("/",Table12[[#This Row],[spawner_sku]])),Table1[Entity Prefab],0)),10,1,1,"Entities"))</f>
        <v>75</v>
      </c>
      <c r="BS90">
        <f ca="1">ROUND((Table12[[#This Row],[XP]]*Table12[[#This Row],[entity_spawned (AVG)]])*(Table12[[#This Row],[activating_chance]]/100),0)</f>
        <v>56</v>
      </c>
      <c r="BT90" s="73" t="s">
        <v>344</v>
      </c>
      <c r="BV90" t="s">
        <v>243</v>
      </c>
      <c r="BW90">
        <v>1</v>
      </c>
      <c r="BX90" s="76">
        <v>1500</v>
      </c>
      <c r="BY90" s="76">
        <v>20</v>
      </c>
      <c r="BZ90">
        <f ca="1">INDIRECT(ADDRESS(11+(MATCH(RIGHT(Table13[[#This Row],[spawner_sku]],LEN(Table13[[#This Row],[spawner_sku]])-FIND("/",Table13[[#This Row],[spawner_sku]])),Table1[Entity Prefab],0)),10,1,1,"Entities"))</f>
        <v>130</v>
      </c>
      <c r="CA90">
        <f ca="1">ROUND((Table13[[#This Row],[XP]]*Table13[[#This Row],[entity_spawned (AVG)]])*(Table13[[#This Row],[activating_chance]]/100),0)</f>
        <v>26</v>
      </c>
      <c r="CB90" s="73" t="s">
        <v>345</v>
      </c>
      <c r="CD90" t="s">
        <v>228</v>
      </c>
      <c r="CE90">
        <v>3</v>
      </c>
      <c r="CF90" s="76">
        <v>100</v>
      </c>
      <c r="CG90" s="76">
        <v>100</v>
      </c>
      <c r="CH90">
        <f ca="1">INDIRECT(ADDRESS(11+(MATCH(RIGHT(Table14[[#This Row],[spawner_sku]],LEN(Table14[[#This Row],[spawner_sku]])-FIND("/",Table14[[#This Row],[spawner_sku]])),Table1[Entity Prefab],0)),10,1,1,"Entities"))</f>
        <v>25</v>
      </c>
      <c r="CI90">
        <f ca="1">ROUND((Table14[[#This Row],[XP]]*Table14[[#This Row],[entity_spawned (AVG)]])*(Table14[[#This Row],[activating_chance]]/100),0)</f>
        <v>75</v>
      </c>
      <c r="CJ90" s="73" t="s">
        <v>344</v>
      </c>
      <c r="CL90" t="s">
        <v>397</v>
      </c>
      <c r="CM90">
        <v>3</v>
      </c>
      <c r="CN90" s="76">
        <v>160</v>
      </c>
      <c r="CO90" s="76">
        <v>100</v>
      </c>
      <c r="CP90" s="115">
        <f ca="1">INDIRECT(ADDRESS(11+(MATCH(RIGHT(Table18[[#This Row],[spawner_sku]],LEN(Table18[[#This Row],[spawner_sku]])-FIND("/",Table18[[#This Row],[spawner_sku]])),Table1[Entity Prefab],0)),10,1,1,"Entities"))</f>
        <v>50</v>
      </c>
      <c r="CQ90" s="115">
        <f ca="1">ROUND((Table18[[#This Row],[XP]]*Table18[[#This Row],[entity_spawned (AVG)]])*(Table18[[#This Row],[activating_chance]]/100),0)</f>
        <v>150</v>
      </c>
      <c r="CR90" t="s">
        <v>344</v>
      </c>
      <c r="CT90" t="s">
        <v>228</v>
      </c>
      <c r="CU90">
        <v>3</v>
      </c>
      <c r="CV90" s="76">
        <v>140</v>
      </c>
      <c r="CW90" s="76">
        <v>100</v>
      </c>
      <c r="CX9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90">
        <f ca="1">ROUND((Table1820[[#This Row],[XP]]*Table1820[[#This Row],[entity_spawned (AVG)]])*(Table1820[[#This Row],[activating_chance]]/100),0)</f>
        <v>75</v>
      </c>
      <c r="CZ90" t="s">
        <v>344</v>
      </c>
    </row>
    <row r="91" spans="2:104" x14ac:dyDescent="0.25">
      <c r="B91" s="74" t="s">
        <v>229</v>
      </c>
      <c r="C91">
        <v>9</v>
      </c>
      <c r="D91" s="76">
        <v>200</v>
      </c>
      <c r="E91" s="76">
        <v>100</v>
      </c>
      <c r="F91" s="76">
        <f ca="1">INDIRECT(ADDRESS(11+(MATCH(RIGHT(Table245[[#This Row],[spawner_sku]],LEN(Table245[[#This Row],[spawner_sku]])-FIND("/",Table245[[#This Row],[spawner_sku]])),Table1[Entity Prefab],0)),10,1,1,"Entities"))</f>
        <v>25</v>
      </c>
      <c r="G91" s="76">
        <f ca="1">ROUND((Table245[[#This Row],[XP]]*Table245[[#This Row],[entity_spawned (AVG)]])*(Table245[[#This Row],[activating_chance]]/100),0)</f>
        <v>225</v>
      </c>
      <c r="H91" s="73" t="s">
        <v>344</v>
      </c>
      <c r="J91" t="s">
        <v>236</v>
      </c>
      <c r="K91">
        <v>1</v>
      </c>
      <c r="L91" s="76">
        <v>100</v>
      </c>
      <c r="M91" s="76">
        <v>100</v>
      </c>
      <c r="N91">
        <f ca="1">INDIRECT(ADDRESS(11+(MATCH(RIGHT(Table3[[#This Row],[spawner_sku]],LEN(Table3[[#This Row],[spawner_sku]])-FIND("/",Table3[[#This Row],[spawner_sku]])),Table1[Entity Prefab],0)),10,1,1,"Entities"))</f>
        <v>25</v>
      </c>
      <c r="O91" s="76">
        <f ca="1">ROUND((Table3[[#This Row],[XP]]*Table3[[#This Row],[entity_spawned (AVG)]])*(Table3[[#This Row],[activating_chance]]/100),0)</f>
        <v>25</v>
      </c>
      <c r="P91" t="s">
        <v>345</v>
      </c>
      <c r="Q91" s="73"/>
      <c r="R91" t="s">
        <v>257</v>
      </c>
      <c r="S91">
        <v>1</v>
      </c>
      <c r="T91" s="76">
        <v>140</v>
      </c>
      <c r="U91" s="76">
        <v>100</v>
      </c>
      <c r="V91">
        <f ca="1">INDIRECT(ADDRESS(11+(MATCH(RIGHT(Table39[[#This Row],[spawner_sku]],LEN(Table39[[#This Row],[spawner_sku]])-FIND("/",Table39[[#This Row],[spawner_sku]])),Table1[Entity Prefab],0)),10,1,1,"Entities"))</f>
        <v>25</v>
      </c>
      <c r="W91" s="76">
        <f ca="1">ROUND((Table39[[#This Row],[XP]]*Table39[[#This Row],[entity_spawned (AVG)]])*(Table39[[#This Row],[activating_chance]]/100),0)</f>
        <v>25</v>
      </c>
      <c r="X91" t="s">
        <v>344</v>
      </c>
      <c r="Z91" t="s">
        <v>229</v>
      </c>
      <c r="AA91">
        <v>1</v>
      </c>
      <c r="AB91" s="76">
        <v>100</v>
      </c>
      <c r="AC91" s="76">
        <v>100</v>
      </c>
      <c r="AD91">
        <f ca="1">INDIRECT(ADDRESS(11+(MATCH(RIGHT(Table2[[#This Row],[spawner_sku]],LEN(Table2[[#This Row],[spawner_sku]])-FIND("/",Table2[[#This Row],[spawner_sku]])),Table1[Entity Prefab],0)),10,1,1,"Entities"))</f>
        <v>25</v>
      </c>
      <c r="AE91" s="76">
        <f ca="1">ROUND((Table2[[#This Row],[XP]]*Table2[[#This Row],[entity_spawned (AVG)]])*(Table2[[#This Row],[activating_chance]]/100),0)</f>
        <v>25</v>
      </c>
      <c r="AF91" s="73" t="s">
        <v>344</v>
      </c>
      <c r="AH91" t="s">
        <v>234</v>
      </c>
      <c r="AI91">
        <v>1</v>
      </c>
      <c r="AJ91" s="76">
        <v>300</v>
      </c>
      <c r="AK91" s="76">
        <v>100</v>
      </c>
      <c r="AL91">
        <f ca="1">INDIRECT(ADDRESS(11+(MATCH(RIGHT(Table6[[#This Row],[spawner_sku]],LEN(Table6[[#This Row],[spawner_sku]])-FIND("/",Table6[[#This Row],[spawner_sku]])),Table1[Entity Prefab],0)),10,1,1,"Entities"))</f>
        <v>195</v>
      </c>
      <c r="AM91" s="76">
        <f ca="1">ROUND((Table6[[#This Row],[XP]]*Table6[[#This Row],[entity_spawned (AVG)]])*(Table6[[#This Row],[activating_chance]]/100),0)</f>
        <v>195</v>
      </c>
      <c r="AN91" s="73" t="s">
        <v>345</v>
      </c>
      <c r="AP91" t="s">
        <v>242</v>
      </c>
      <c r="AQ91">
        <v>1</v>
      </c>
      <c r="AR91" s="76">
        <v>1500</v>
      </c>
      <c r="AS91" s="76">
        <v>100</v>
      </c>
      <c r="AT91">
        <f ca="1">INDIRECT(ADDRESS(11+(MATCH(RIGHT(Table610[[#This Row],[spawner_sku]],LEN(Table610[[#This Row],[spawner_sku]])-FIND("/",Table610[[#This Row],[spawner_sku]])),Table1[Entity Prefab],0)),10,1,1,"Entities"))</f>
        <v>130</v>
      </c>
      <c r="AU91" s="76">
        <f ca="1">ROUND((Table610[[#This Row],[XP]]*Table610[[#This Row],[entity_spawned (AVG)]])*(Table610[[#This Row],[activating_chance]]/100),0)</f>
        <v>130</v>
      </c>
      <c r="AV91" s="73" t="s">
        <v>345</v>
      </c>
      <c r="AX91" t="s">
        <v>231</v>
      </c>
      <c r="AY91">
        <v>5</v>
      </c>
      <c r="AZ91" s="76">
        <v>220</v>
      </c>
      <c r="BA91" s="76">
        <v>100</v>
      </c>
      <c r="BB91">
        <f ca="1">INDIRECT(ADDRESS(11+(MATCH(RIGHT(Table61011[[#This Row],[spawner_sku]],LEN(Table61011[[#This Row],[spawner_sku]])-FIND("/",Table61011[[#This Row],[spawner_sku]])),Table1[Entity Prefab],0)),10,1,1,"Entities"))</f>
        <v>25</v>
      </c>
      <c r="BC91" s="76">
        <f ca="1">ROUND((Table61011[[#This Row],[XP]]*Table61011[[#This Row],[entity_spawned (AVG)]])*(Table61011[[#This Row],[activating_chance]]/100),0)</f>
        <v>125</v>
      </c>
      <c r="BD91" s="73" t="s">
        <v>344</v>
      </c>
      <c r="BF91" t="s">
        <v>229</v>
      </c>
      <c r="BG91">
        <v>3</v>
      </c>
      <c r="BH91" s="76">
        <v>180</v>
      </c>
      <c r="BI91">
        <v>80</v>
      </c>
      <c r="BJ91">
        <f ca="1">INDIRECT(ADDRESS(11+(MATCH(RIGHT(Table11[[#This Row],[spawner_sku]],LEN(Table11[[#This Row],[spawner_sku]])-FIND("/",Table11[[#This Row],[spawner_sku]])),Table1[Entity Prefab],0)),10,1,1,"Entities"))</f>
        <v>25</v>
      </c>
      <c r="BK91">
        <f ca="1">ROUND((Table11[[#This Row],[XP]]*Table11[[#This Row],[entity_spawned (AVG)]])*(Table11[[#This Row],[activating_chance]]/100),0)</f>
        <v>60</v>
      </c>
      <c r="BL91" s="73" t="s">
        <v>344</v>
      </c>
      <c r="BN91" t="s">
        <v>247</v>
      </c>
      <c r="BO91">
        <v>1</v>
      </c>
      <c r="BP91" s="76">
        <v>500</v>
      </c>
      <c r="BQ91" s="76">
        <v>75</v>
      </c>
      <c r="BR91">
        <f ca="1">INDIRECT(ADDRESS(11+(MATCH(RIGHT(Table12[[#This Row],[spawner_sku]],LEN(Table12[[#This Row],[spawner_sku]])-FIND("/",Table12[[#This Row],[spawner_sku]])),Table1[Entity Prefab],0)),10,1,1,"Entities"))</f>
        <v>75</v>
      </c>
      <c r="BS91">
        <f ca="1">ROUND((Table12[[#This Row],[XP]]*Table12[[#This Row],[entity_spawned (AVG)]])*(Table12[[#This Row],[activating_chance]]/100),0)</f>
        <v>56</v>
      </c>
      <c r="BT91" s="73" t="s">
        <v>344</v>
      </c>
      <c r="BV91" t="s">
        <v>243</v>
      </c>
      <c r="BW91">
        <v>1</v>
      </c>
      <c r="BX91" s="76">
        <v>1500</v>
      </c>
      <c r="BY91" s="76">
        <v>80</v>
      </c>
      <c r="BZ91">
        <f ca="1">INDIRECT(ADDRESS(11+(MATCH(RIGHT(Table13[[#This Row],[spawner_sku]],LEN(Table13[[#This Row],[spawner_sku]])-FIND("/",Table13[[#This Row],[spawner_sku]])),Table1[Entity Prefab],0)),10,1,1,"Entities"))</f>
        <v>130</v>
      </c>
      <c r="CA91">
        <f ca="1">ROUND((Table13[[#This Row],[XP]]*Table13[[#This Row],[entity_spawned (AVG)]])*(Table13[[#This Row],[activating_chance]]/100),0)</f>
        <v>104</v>
      </c>
      <c r="CB91" s="73" t="s">
        <v>345</v>
      </c>
      <c r="CD91" t="s">
        <v>228</v>
      </c>
      <c r="CE91">
        <v>3</v>
      </c>
      <c r="CF91" s="76">
        <v>120</v>
      </c>
      <c r="CG91" s="76">
        <v>80</v>
      </c>
      <c r="CH91">
        <f ca="1">INDIRECT(ADDRESS(11+(MATCH(RIGHT(Table14[[#This Row],[spawner_sku]],LEN(Table14[[#This Row],[spawner_sku]])-FIND("/",Table14[[#This Row],[spawner_sku]])),Table1[Entity Prefab],0)),10,1,1,"Entities"))</f>
        <v>25</v>
      </c>
      <c r="CI91">
        <f ca="1">ROUND((Table14[[#This Row],[XP]]*Table14[[#This Row],[entity_spawned (AVG)]])*(Table14[[#This Row],[activating_chance]]/100),0)</f>
        <v>60</v>
      </c>
      <c r="CJ91" s="73" t="s">
        <v>344</v>
      </c>
      <c r="CL91" t="s">
        <v>397</v>
      </c>
      <c r="CM91">
        <v>3</v>
      </c>
      <c r="CN91" s="76">
        <v>160</v>
      </c>
      <c r="CO91" s="76">
        <v>100</v>
      </c>
      <c r="CP91" s="115">
        <f ca="1">INDIRECT(ADDRESS(11+(MATCH(RIGHT(Table18[[#This Row],[spawner_sku]],LEN(Table18[[#This Row],[spawner_sku]])-FIND("/",Table18[[#This Row],[spawner_sku]])),Table1[Entity Prefab],0)),10,1,1,"Entities"))</f>
        <v>50</v>
      </c>
      <c r="CQ91" s="115">
        <f ca="1">ROUND((Table18[[#This Row],[XP]]*Table18[[#This Row],[entity_spawned (AVG)]])*(Table18[[#This Row],[activating_chance]]/100),0)</f>
        <v>150</v>
      </c>
      <c r="CR91" t="s">
        <v>344</v>
      </c>
      <c r="CT91" t="s">
        <v>228</v>
      </c>
      <c r="CU91">
        <v>3</v>
      </c>
      <c r="CV91" s="76">
        <v>140</v>
      </c>
      <c r="CW91" s="76">
        <v>100</v>
      </c>
      <c r="CX9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91">
        <f ca="1">ROUND((Table1820[[#This Row],[XP]]*Table1820[[#This Row],[entity_spawned (AVG)]])*(Table1820[[#This Row],[activating_chance]]/100),0)</f>
        <v>75</v>
      </c>
      <c r="CZ91" t="s">
        <v>344</v>
      </c>
    </row>
    <row r="92" spans="2:104" x14ac:dyDescent="0.25">
      <c r="B92" s="74" t="s">
        <v>229</v>
      </c>
      <c r="C92">
        <v>5</v>
      </c>
      <c r="D92" s="76">
        <v>160</v>
      </c>
      <c r="E92" s="76">
        <v>100</v>
      </c>
      <c r="F92" s="76">
        <f ca="1">INDIRECT(ADDRESS(11+(MATCH(RIGHT(Table245[[#This Row],[spawner_sku]],LEN(Table245[[#This Row],[spawner_sku]])-FIND("/",Table245[[#This Row],[spawner_sku]])),Table1[Entity Prefab],0)),10,1,1,"Entities"))</f>
        <v>25</v>
      </c>
      <c r="G92" s="76">
        <f ca="1">ROUND((Table245[[#This Row],[XP]]*Table245[[#This Row],[entity_spawned (AVG)]])*(Table245[[#This Row],[activating_chance]]/100),0)</f>
        <v>125</v>
      </c>
      <c r="H92" s="73" t="s">
        <v>344</v>
      </c>
      <c r="J92" t="s">
        <v>236</v>
      </c>
      <c r="K92">
        <v>1</v>
      </c>
      <c r="L92" s="76">
        <v>180</v>
      </c>
      <c r="M92" s="76">
        <v>100</v>
      </c>
      <c r="N92">
        <f ca="1">INDIRECT(ADDRESS(11+(MATCH(RIGHT(Table3[[#This Row],[spawner_sku]],LEN(Table3[[#This Row],[spawner_sku]])-FIND("/",Table3[[#This Row],[spawner_sku]])),Table1[Entity Prefab],0)),10,1,1,"Entities"))</f>
        <v>25</v>
      </c>
      <c r="O92" s="76">
        <f ca="1">ROUND((Table3[[#This Row],[XP]]*Table3[[#This Row],[entity_spawned (AVG)]])*(Table3[[#This Row],[activating_chance]]/100),0)</f>
        <v>25</v>
      </c>
      <c r="P92" t="s">
        <v>345</v>
      </c>
      <c r="Q92" s="73"/>
      <c r="R92" t="s">
        <v>257</v>
      </c>
      <c r="S92">
        <v>1</v>
      </c>
      <c r="T92" s="76">
        <v>140</v>
      </c>
      <c r="U92" s="76">
        <v>100</v>
      </c>
      <c r="V92">
        <f ca="1">INDIRECT(ADDRESS(11+(MATCH(RIGHT(Table39[[#This Row],[spawner_sku]],LEN(Table39[[#This Row],[spawner_sku]])-FIND("/",Table39[[#This Row],[spawner_sku]])),Table1[Entity Prefab],0)),10,1,1,"Entities"))</f>
        <v>25</v>
      </c>
      <c r="W92" s="76">
        <f ca="1">ROUND((Table39[[#This Row],[XP]]*Table39[[#This Row],[entity_spawned (AVG)]])*(Table39[[#This Row],[activating_chance]]/100),0)</f>
        <v>25</v>
      </c>
      <c r="X92" t="s">
        <v>344</v>
      </c>
      <c r="Z92" t="s">
        <v>229</v>
      </c>
      <c r="AA92">
        <v>3</v>
      </c>
      <c r="AB92" s="76">
        <v>170</v>
      </c>
      <c r="AC92" s="76">
        <v>100</v>
      </c>
      <c r="AD92">
        <f ca="1">INDIRECT(ADDRESS(11+(MATCH(RIGHT(Table2[[#This Row],[spawner_sku]],LEN(Table2[[#This Row],[spawner_sku]])-FIND("/",Table2[[#This Row],[spawner_sku]])),Table1[Entity Prefab],0)),10,1,1,"Entities"))</f>
        <v>25</v>
      </c>
      <c r="AE92" s="76">
        <f ca="1">ROUND((Table2[[#This Row],[XP]]*Table2[[#This Row],[entity_spawned (AVG)]])*(Table2[[#This Row],[activating_chance]]/100),0)</f>
        <v>75</v>
      </c>
      <c r="AF92" s="73" t="s">
        <v>344</v>
      </c>
      <c r="AH92" t="s">
        <v>234</v>
      </c>
      <c r="AI92">
        <v>1</v>
      </c>
      <c r="AJ92" s="76">
        <v>300</v>
      </c>
      <c r="AK92" s="76">
        <v>100</v>
      </c>
      <c r="AL92">
        <f ca="1">INDIRECT(ADDRESS(11+(MATCH(RIGHT(Table6[[#This Row],[spawner_sku]],LEN(Table6[[#This Row],[spawner_sku]])-FIND("/",Table6[[#This Row],[spawner_sku]])),Table1[Entity Prefab],0)),10,1,1,"Entities"))</f>
        <v>195</v>
      </c>
      <c r="AM92" s="76">
        <f ca="1">ROUND((Table6[[#This Row],[XP]]*Table6[[#This Row],[entity_spawned (AVG)]])*(Table6[[#This Row],[activating_chance]]/100),0)</f>
        <v>195</v>
      </c>
      <c r="AN92" s="73" t="s">
        <v>345</v>
      </c>
      <c r="AP92" t="s">
        <v>242</v>
      </c>
      <c r="AQ92">
        <v>1</v>
      </c>
      <c r="AR92" s="76">
        <v>1500</v>
      </c>
      <c r="AS92" s="76">
        <v>100</v>
      </c>
      <c r="AT92">
        <f ca="1">INDIRECT(ADDRESS(11+(MATCH(RIGHT(Table610[[#This Row],[spawner_sku]],LEN(Table610[[#This Row],[spawner_sku]])-FIND("/",Table610[[#This Row],[spawner_sku]])),Table1[Entity Prefab],0)),10,1,1,"Entities"))</f>
        <v>130</v>
      </c>
      <c r="AU92" s="76">
        <f ca="1">ROUND((Table610[[#This Row],[XP]]*Table610[[#This Row],[entity_spawned (AVG)]])*(Table610[[#This Row],[activating_chance]]/100),0)</f>
        <v>130</v>
      </c>
      <c r="AV92" s="73" t="s">
        <v>345</v>
      </c>
      <c r="AX92" t="s">
        <v>231</v>
      </c>
      <c r="AY92">
        <v>4</v>
      </c>
      <c r="AZ92" s="76">
        <v>200</v>
      </c>
      <c r="BA92" s="76">
        <v>100</v>
      </c>
      <c r="BB92">
        <f ca="1">INDIRECT(ADDRESS(11+(MATCH(RIGHT(Table61011[[#This Row],[spawner_sku]],LEN(Table61011[[#This Row],[spawner_sku]])-FIND("/",Table61011[[#This Row],[spawner_sku]])),Table1[Entity Prefab],0)),10,1,1,"Entities"))</f>
        <v>25</v>
      </c>
      <c r="BC92" s="76">
        <f ca="1">ROUND((Table61011[[#This Row],[XP]]*Table61011[[#This Row],[entity_spawned (AVG)]])*(Table61011[[#This Row],[activating_chance]]/100),0)</f>
        <v>100</v>
      </c>
      <c r="BD92" s="73" t="s">
        <v>344</v>
      </c>
      <c r="BF92" t="s">
        <v>229</v>
      </c>
      <c r="BG92">
        <v>2</v>
      </c>
      <c r="BH92" s="76">
        <v>180</v>
      </c>
      <c r="BI92">
        <v>100</v>
      </c>
      <c r="BJ92">
        <f ca="1">INDIRECT(ADDRESS(11+(MATCH(RIGHT(Table11[[#This Row],[spawner_sku]],LEN(Table11[[#This Row],[spawner_sku]])-FIND("/",Table11[[#This Row],[spawner_sku]])),Table1[Entity Prefab],0)),10,1,1,"Entities"))</f>
        <v>25</v>
      </c>
      <c r="BK92">
        <f ca="1">ROUND((Table11[[#This Row],[XP]]*Table11[[#This Row],[entity_spawned (AVG)]])*(Table11[[#This Row],[activating_chance]]/100),0)</f>
        <v>50</v>
      </c>
      <c r="BL92" s="73" t="s">
        <v>344</v>
      </c>
      <c r="BN92" t="s">
        <v>247</v>
      </c>
      <c r="BO92">
        <v>1</v>
      </c>
      <c r="BP92" s="76">
        <v>500</v>
      </c>
      <c r="BQ92" s="76">
        <v>75</v>
      </c>
      <c r="BR92">
        <f ca="1">INDIRECT(ADDRESS(11+(MATCH(RIGHT(Table12[[#This Row],[spawner_sku]],LEN(Table12[[#This Row],[spawner_sku]])-FIND("/",Table12[[#This Row],[spawner_sku]])),Table1[Entity Prefab],0)),10,1,1,"Entities"))</f>
        <v>75</v>
      </c>
      <c r="BS92">
        <f ca="1">ROUND((Table12[[#This Row],[XP]]*Table12[[#This Row],[entity_spawned (AVG)]])*(Table12[[#This Row],[activating_chance]]/100),0)</f>
        <v>56</v>
      </c>
      <c r="BT92" s="73" t="s">
        <v>344</v>
      </c>
      <c r="BV92" t="s">
        <v>243</v>
      </c>
      <c r="BW92">
        <v>1</v>
      </c>
      <c r="BX92" s="76">
        <v>1500</v>
      </c>
      <c r="BY92" s="76">
        <v>30</v>
      </c>
      <c r="BZ92">
        <f ca="1">INDIRECT(ADDRESS(11+(MATCH(RIGHT(Table13[[#This Row],[spawner_sku]],LEN(Table13[[#This Row],[spawner_sku]])-FIND("/",Table13[[#This Row],[spawner_sku]])),Table1[Entity Prefab],0)),10,1,1,"Entities"))</f>
        <v>130</v>
      </c>
      <c r="CA92">
        <f ca="1">ROUND((Table13[[#This Row],[XP]]*Table13[[#This Row],[entity_spawned (AVG)]])*(Table13[[#This Row],[activating_chance]]/100),0)</f>
        <v>39</v>
      </c>
      <c r="CB92" s="73" t="s">
        <v>345</v>
      </c>
      <c r="CD92" t="s">
        <v>228</v>
      </c>
      <c r="CE92">
        <v>13</v>
      </c>
      <c r="CF92" s="76">
        <v>200</v>
      </c>
      <c r="CG92" s="76">
        <v>100</v>
      </c>
      <c r="CH92">
        <f ca="1">INDIRECT(ADDRESS(11+(MATCH(RIGHT(Table14[[#This Row],[spawner_sku]],LEN(Table14[[#This Row],[spawner_sku]])-FIND("/",Table14[[#This Row],[spawner_sku]])),Table1[Entity Prefab],0)),10,1,1,"Entities"))</f>
        <v>25</v>
      </c>
      <c r="CI92">
        <f ca="1">ROUND((Table14[[#This Row],[XP]]*Table14[[#This Row],[entity_spawned (AVG)]])*(Table14[[#This Row],[activating_chance]]/100),0)</f>
        <v>325</v>
      </c>
      <c r="CJ92" s="73" t="s">
        <v>344</v>
      </c>
      <c r="CL92" t="s">
        <v>397</v>
      </c>
      <c r="CM92">
        <v>2</v>
      </c>
      <c r="CN92" s="76">
        <v>160</v>
      </c>
      <c r="CO92" s="76">
        <v>100</v>
      </c>
      <c r="CP92" s="115">
        <f ca="1">INDIRECT(ADDRESS(11+(MATCH(RIGHT(Table18[[#This Row],[spawner_sku]],LEN(Table18[[#This Row],[spawner_sku]])-FIND("/",Table18[[#This Row],[spawner_sku]])),Table1[Entity Prefab],0)),10,1,1,"Entities"))</f>
        <v>50</v>
      </c>
      <c r="CQ92" s="115">
        <f ca="1">ROUND((Table18[[#This Row],[XP]]*Table18[[#This Row],[entity_spawned (AVG)]])*(Table18[[#This Row],[activating_chance]]/100),0)</f>
        <v>100</v>
      </c>
      <c r="CR92" t="s">
        <v>344</v>
      </c>
      <c r="CT92" t="s">
        <v>228</v>
      </c>
      <c r="CU92">
        <v>2</v>
      </c>
      <c r="CV92" s="76">
        <v>140</v>
      </c>
      <c r="CW92" s="76">
        <v>30</v>
      </c>
      <c r="CX9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92">
        <f ca="1">ROUND((Table1820[[#This Row],[XP]]*Table1820[[#This Row],[entity_spawned (AVG)]])*(Table1820[[#This Row],[activating_chance]]/100),0)</f>
        <v>15</v>
      </c>
      <c r="CZ92" t="s">
        <v>344</v>
      </c>
    </row>
    <row r="93" spans="2:104" x14ac:dyDescent="0.25">
      <c r="B93" s="74" t="s">
        <v>229</v>
      </c>
      <c r="C93">
        <v>2</v>
      </c>
      <c r="D93" s="76">
        <v>80</v>
      </c>
      <c r="E93" s="76">
        <v>60</v>
      </c>
      <c r="F93" s="76">
        <f ca="1">INDIRECT(ADDRESS(11+(MATCH(RIGHT(Table245[[#This Row],[spawner_sku]],LEN(Table245[[#This Row],[spawner_sku]])-FIND("/",Table245[[#This Row],[spawner_sku]])),Table1[Entity Prefab],0)),10,1,1,"Entities"))</f>
        <v>25</v>
      </c>
      <c r="G93" s="76">
        <f ca="1">ROUND((Table245[[#This Row],[XP]]*Table245[[#This Row],[entity_spawned (AVG)]])*(Table245[[#This Row],[activating_chance]]/100),0)</f>
        <v>30</v>
      </c>
      <c r="H93" s="73" t="s">
        <v>344</v>
      </c>
      <c r="J93" t="s">
        <v>236</v>
      </c>
      <c r="K93">
        <v>1</v>
      </c>
      <c r="L93" s="76">
        <v>180</v>
      </c>
      <c r="M93" s="76">
        <v>80</v>
      </c>
      <c r="N93">
        <f ca="1">INDIRECT(ADDRESS(11+(MATCH(RIGHT(Table3[[#This Row],[spawner_sku]],LEN(Table3[[#This Row],[spawner_sku]])-FIND("/",Table3[[#This Row],[spawner_sku]])),Table1[Entity Prefab],0)),10,1,1,"Entities"))</f>
        <v>25</v>
      </c>
      <c r="O93" s="76">
        <f ca="1">ROUND((Table3[[#This Row],[XP]]*Table3[[#This Row],[entity_spawned (AVG)]])*(Table3[[#This Row],[activating_chance]]/100),0)</f>
        <v>20</v>
      </c>
      <c r="P93" t="s">
        <v>345</v>
      </c>
      <c r="Q93" s="73"/>
      <c r="R93" t="s">
        <v>257</v>
      </c>
      <c r="S93">
        <v>1</v>
      </c>
      <c r="T93" s="76">
        <v>160</v>
      </c>
      <c r="U93" s="76">
        <v>100</v>
      </c>
      <c r="V93">
        <f ca="1">INDIRECT(ADDRESS(11+(MATCH(RIGHT(Table39[[#This Row],[spawner_sku]],LEN(Table39[[#This Row],[spawner_sku]])-FIND("/",Table39[[#This Row],[spawner_sku]])),Table1[Entity Prefab],0)),10,1,1,"Entities"))</f>
        <v>25</v>
      </c>
      <c r="W93" s="76">
        <f ca="1">ROUND((Table39[[#This Row],[XP]]*Table39[[#This Row],[entity_spawned (AVG)]])*(Table39[[#This Row],[activating_chance]]/100),0)</f>
        <v>25</v>
      </c>
      <c r="X93" t="s">
        <v>344</v>
      </c>
      <c r="Z93" t="s">
        <v>229</v>
      </c>
      <c r="AA93">
        <v>2</v>
      </c>
      <c r="AB93" s="76">
        <v>120</v>
      </c>
      <c r="AC93" s="76">
        <v>100</v>
      </c>
      <c r="AD93">
        <f ca="1">INDIRECT(ADDRESS(11+(MATCH(RIGHT(Table2[[#This Row],[spawner_sku]],LEN(Table2[[#This Row],[spawner_sku]])-FIND("/",Table2[[#This Row],[spawner_sku]])),Table1[Entity Prefab],0)),10,1,1,"Entities"))</f>
        <v>25</v>
      </c>
      <c r="AE93" s="76">
        <f ca="1">ROUND((Table2[[#This Row],[XP]]*Table2[[#This Row],[entity_spawned (AVG)]])*(Table2[[#This Row],[activating_chance]]/100),0)</f>
        <v>50</v>
      </c>
      <c r="AF93" s="73" t="s">
        <v>344</v>
      </c>
      <c r="AH93" t="s">
        <v>234</v>
      </c>
      <c r="AI93">
        <v>1</v>
      </c>
      <c r="AJ93" s="76">
        <v>300</v>
      </c>
      <c r="AK93" s="76">
        <v>100</v>
      </c>
      <c r="AL93">
        <f ca="1">INDIRECT(ADDRESS(11+(MATCH(RIGHT(Table6[[#This Row],[spawner_sku]],LEN(Table6[[#This Row],[spawner_sku]])-FIND("/",Table6[[#This Row],[spawner_sku]])),Table1[Entity Prefab],0)),10,1,1,"Entities"))</f>
        <v>195</v>
      </c>
      <c r="AM93" s="76">
        <f ca="1">ROUND((Table6[[#This Row],[XP]]*Table6[[#This Row],[entity_spawned (AVG)]])*(Table6[[#This Row],[activating_chance]]/100),0)</f>
        <v>195</v>
      </c>
      <c r="AN93" s="73" t="s">
        <v>345</v>
      </c>
      <c r="AP93" t="s">
        <v>244</v>
      </c>
      <c r="AQ93">
        <v>1</v>
      </c>
      <c r="AR93" s="76">
        <v>200</v>
      </c>
      <c r="AS93" s="76">
        <v>100</v>
      </c>
      <c r="AT93">
        <f ca="1">INDIRECT(ADDRESS(11+(MATCH(RIGHT(Table610[[#This Row],[spawner_sku]],LEN(Table610[[#This Row],[spawner_sku]])-FIND("/",Table610[[#This Row],[spawner_sku]])),Table1[Entity Prefab],0)),10,1,1,"Entities"))</f>
        <v>28</v>
      </c>
      <c r="AU93" s="76">
        <f ca="1">ROUND((Table610[[#This Row],[XP]]*Table610[[#This Row],[entity_spawned (AVG)]])*(Table610[[#This Row],[activating_chance]]/100),0)</f>
        <v>28</v>
      </c>
      <c r="AV93" s="73" t="s">
        <v>344</v>
      </c>
      <c r="AX93" t="s">
        <v>231</v>
      </c>
      <c r="AY93">
        <v>7</v>
      </c>
      <c r="AZ93" s="76">
        <v>200</v>
      </c>
      <c r="BA93" s="76">
        <v>80</v>
      </c>
      <c r="BB93">
        <f ca="1">INDIRECT(ADDRESS(11+(MATCH(RIGHT(Table61011[[#This Row],[spawner_sku]],LEN(Table61011[[#This Row],[spawner_sku]])-FIND("/",Table61011[[#This Row],[spawner_sku]])),Table1[Entity Prefab],0)),10,1,1,"Entities"))</f>
        <v>25</v>
      </c>
      <c r="BC93" s="76">
        <f ca="1">ROUND((Table61011[[#This Row],[XP]]*Table61011[[#This Row],[entity_spawned (AVG)]])*(Table61011[[#This Row],[activating_chance]]/100),0)</f>
        <v>140</v>
      </c>
      <c r="BD93" s="73" t="s">
        <v>344</v>
      </c>
      <c r="BF93" t="s">
        <v>229</v>
      </c>
      <c r="BG93">
        <v>10</v>
      </c>
      <c r="BH93" s="76">
        <v>180</v>
      </c>
      <c r="BI93">
        <v>100</v>
      </c>
      <c r="BJ93">
        <f ca="1">INDIRECT(ADDRESS(11+(MATCH(RIGHT(Table11[[#This Row],[spawner_sku]],LEN(Table11[[#This Row],[spawner_sku]])-FIND("/",Table11[[#This Row],[spawner_sku]])),Table1[Entity Prefab],0)),10,1,1,"Entities"))</f>
        <v>25</v>
      </c>
      <c r="BK93">
        <f ca="1">ROUND((Table11[[#This Row],[XP]]*Table11[[#This Row],[entity_spawned (AVG)]])*(Table11[[#This Row],[activating_chance]]/100),0)</f>
        <v>250</v>
      </c>
      <c r="BL93" s="73" t="s">
        <v>344</v>
      </c>
      <c r="BN93" t="s">
        <v>495</v>
      </c>
      <c r="BO93">
        <v>1</v>
      </c>
      <c r="BP93" s="76">
        <v>110</v>
      </c>
      <c r="BQ93" s="76">
        <v>100</v>
      </c>
      <c r="BR93">
        <f ca="1">INDIRECT(ADDRESS(11+(MATCH(RIGHT(Table12[[#This Row],[spawner_sku]],LEN(Table12[[#This Row],[spawner_sku]])-FIND("/",Table12[[#This Row],[spawner_sku]])),Table1[Entity Prefab],0)),10,1,1,"Entities"))</f>
        <v>25</v>
      </c>
      <c r="BS93">
        <f ca="1">ROUND((Table12[[#This Row],[XP]]*Table12[[#This Row],[entity_spawned (AVG)]])*(Table12[[#This Row],[activating_chance]]/100),0)</f>
        <v>25</v>
      </c>
      <c r="BT93" s="73" t="s">
        <v>344</v>
      </c>
      <c r="BV93" t="s">
        <v>243</v>
      </c>
      <c r="BW93">
        <v>1</v>
      </c>
      <c r="BX93" s="76">
        <v>1500</v>
      </c>
      <c r="BY93" s="76">
        <v>100</v>
      </c>
      <c r="BZ93">
        <f ca="1">INDIRECT(ADDRESS(11+(MATCH(RIGHT(Table13[[#This Row],[spawner_sku]],LEN(Table13[[#This Row],[spawner_sku]])-FIND("/",Table13[[#This Row],[spawner_sku]])),Table1[Entity Prefab],0)),10,1,1,"Entities"))</f>
        <v>130</v>
      </c>
      <c r="CA93">
        <f ca="1">ROUND((Table13[[#This Row],[XP]]*Table13[[#This Row],[entity_spawned (AVG)]])*(Table13[[#This Row],[activating_chance]]/100),0)</f>
        <v>130</v>
      </c>
      <c r="CB93" s="73" t="s">
        <v>345</v>
      </c>
      <c r="CD93" t="s">
        <v>228</v>
      </c>
      <c r="CE93">
        <v>3</v>
      </c>
      <c r="CF93" s="76">
        <v>80</v>
      </c>
      <c r="CG93" s="76">
        <v>100</v>
      </c>
      <c r="CH93">
        <f ca="1">INDIRECT(ADDRESS(11+(MATCH(RIGHT(Table14[[#This Row],[spawner_sku]],LEN(Table14[[#This Row],[spawner_sku]])-FIND("/",Table14[[#This Row],[spawner_sku]])),Table1[Entity Prefab],0)),10,1,1,"Entities"))</f>
        <v>25</v>
      </c>
      <c r="CI93">
        <f ca="1">ROUND((Table14[[#This Row],[XP]]*Table14[[#This Row],[entity_spawned (AVG)]])*(Table14[[#This Row],[activating_chance]]/100),0)</f>
        <v>75</v>
      </c>
      <c r="CJ93" s="73" t="s">
        <v>344</v>
      </c>
      <c r="CL93" t="s">
        <v>397</v>
      </c>
      <c r="CM93">
        <v>8</v>
      </c>
      <c r="CN93" s="76">
        <v>160</v>
      </c>
      <c r="CO93" s="76">
        <v>30</v>
      </c>
      <c r="CP93" s="115">
        <f ca="1">INDIRECT(ADDRESS(11+(MATCH(RIGHT(Table18[[#This Row],[spawner_sku]],LEN(Table18[[#This Row],[spawner_sku]])-FIND("/",Table18[[#This Row],[spawner_sku]])),Table1[Entity Prefab],0)),10,1,1,"Entities"))</f>
        <v>50</v>
      </c>
      <c r="CQ93" s="115">
        <f ca="1">ROUND((Table18[[#This Row],[XP]]*Table18[[#This Row],[entity_spawned (AVG)]])*(Table18[[#This Row],[activating_chance]]/100),0)</f>
        <v>120</v>
      </c>
      <c r="CR93" t="s">
        <v>344</v>
      </c>
      <c r="CT93" t="s">
        <v>228</v>
      </c>
      <c r="CU93">
        <v>7</v>
      </c>
      <c r="CV93" s="76">
        <v>160</v>
      </c>
      <c r="CW93" s="76">
        <v>100</v>
      </c>
      <c r="CX9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93">
        <f ca="1">ROUND((Table1820[[#This Row],[XP]]*Table1820[[#This Row],[entity_spawned (AVG)]])*(Table1820[[#This Row],[activating_chance]]/100),0)</f>
        <v>175</v>
      </c>
      <c r="CZ93" t="s">
        <v>344</v>
      </c>
    </row>
    <row r="94" spans="2:104" x14ac:dyDescent="0.25">
      <c r="B94" s="74" t="s">
        <v>229</v>
      </c>
      <c r="C94">
        <v>10</v>
      </c>
      <c r="D94" s="76">
        <v>200</v>
      </c>
      <c r="E94" s="76">
        <v>100</v>
      </c>
      <c r="F94" s="76">
        <f ca="1">INDIRECT(ADDRESS(11+(MATCH(RIGHT(Table245[[#This Row],[spawner_sku]],LEN(Table245[[#This Row],[spawner_sku]])-FIND("/",Table245[[#This Row],[spawner_sku]])),Table1[Entity Prefab],0)),10,1,1,"Entities"))</f>
        <v>25</v>
      </c>
      <c r="G94" s="76">
        <f ca="1">ROUND((Table245[[#This Row],[XP]]*Table245[[#This Row],[entity_spawned (AVG)]])*(Table245[[#This Row],[activating_chance]]/100),0)</f>
        <v>250</v>
      </c>
      <c r="H94" s="73" t="s">
        <v>344</v>
      </c>
      <c r="J94" t="s">
        <v>239</v>
      </c>
      <c r="K94">
        <v>1</v>
      </c>
      <c r="L94" s="76">
        <v>2500</v>
      </c>
      <c r="M94" s="76">
        <v>100</v>
      </c>
      <c r="N94">
        <f ca="1">INDIRECT(ADDRESS(11+(MATCH(RIGHT(Table3[[#This Row],[spawner_sku]],LEN(Table3[[#This Row],[spawner_sku]])-FIND("/",Table3[[#This Row],[spawner_sku]])),Table1[Entity Prefab],0)),10,1,1,"Entities"))</f>
        <v>263</v>
      </c>
      <c r="O94" s="76">
        <f ca="1">ROUND((Table3[[#This Row],[XP]]*Table3[[#This Row],[entity_spawned (AVG)]])*(Table3[[#This Row],[activating_chance]]/100),0)</f>
        <v>263</v>
      </c>
      <c r="P94" t="s">
        <v>345</v>
      </c>
      <c r="Q94" s="73"/>
      <c r="R94" t="s">
        <v>257</v>
      </c>
      <c r="S94">
        <v>1</v>
      </c>
      <c r="T94" s="76">
        <v>160</v>
      </c>
      <c r="U94" s="76">
        <v>100</v>
      </c>
      <c r="V94">
        <f ca="1">INDIRECT(ADDRESS(11+(MATCH(RIGHT(Table39[[#This Row],[spawner_sku]],LEN(Table39[[#This Row],[spawner_sku]])-FIND("/",Table39[[#This Row],[spawner_sku]])),Table1[Entity Prefab],0)),10,1,1,"Entities"))</f>
        <v>25</v>
      </c>
      <c r="W94" s="76">
        <f ca="1">ROUND((Table39[[#This Row],[XP]]*Table39[[#This Row],[entity_spawned (AVG)]])*(Table39[[#This Row],[activating_chance]]/100),0)</f>
        <v>25</v>
      </c>
      <c r="X94" t="s">
        <v>344</v>
      </c>
      <c r="Z94" t="s">
        <v>229</v>
      </c>
      <c r="AA94">
        <v>7</v>
      </c>
      <c r="AB94" s="76">
        <v>200</v>
      </c>
      <c r="AC94" s="76">
        <v>100</v>
      </c>
      <c r="AD94">
        <f ca="1">INDIRECT(ADDRESS(11+(MATCH(RIGHT(Table2[[#This Row],[spawner_sku]],LEN(Table2[[#This Row],[spawner_sku]])-FIND("/",Table2[[#This Row],[spawner_sku]])),Table1[Entity Prefab],0)),10,1,1,"Entities"))</f>
        <v>25</v>
      </c>
      <c r="AE94" s="76">
        <f ca="1">ROUND((Table2[[#This Row],[XP]]*Table2[[#This Row],[entity_spawned (AVG)]])*(Table2[[#This Row],[activating_chance]]/100),0)</f>
        <v>175</v>
      </c>
      <c r="AF94" s="73" t="s">
        <v>344</v>
      </c>
      <c r="AH94" t="s">
        <v>234</v>
      </c>
      <c r="AI94">
        <v>1</v>
      </c>
      <c r="AJ94" s="76">
        <v>300</v>
      </c>
      <c r="AK94" s="76">
        <v>100</v>
      </c>
      <c r="AL94">
        <f ca="1">INDIRECT(ADDRESS(11+(MATCH(RIGHT(Table6[[#This Row],[spawner_sku]],LEN(Table6[[#This Row],[spawner_sku]])-FIND("/",Table6[[#This Row],[spawner_sku]])),Table1[Entity Prefab],0)),10,1,1,"Entities"))</f>
        <v>195</v>
      </c>
      <c r="AM94" s="76">
        <f ca="1">ROUND((Table6[[#This Row],[XP]]*Table6[[#This Row],[entity_spawned (AVG)]])*(Table6[[#This Row],[activating_chance]]/100),0)</f>
        <v>195</v>
      </c>
      <c r="AN94" s="73" t="s">
        <v>345</v>
      </c>
      <c r="AP94" t="s">
        <v>244</v>
      </c>
      <c r="AQ94">
        <v>1</v>
      </c>
      <c r="AR94" s="76">
        <v>200</v>
      </c>
      <c r="AS94" s="76">
        <v>100</v>
      </c>
      <c r="AT94">
        <f ca="1">INDIRECT(ADDRESS(11+(MATCH(RIGHT(Table610[[#This Row],[spawner_sku]],LEN(Table610[[#This Row],[spawner_sku]])-FIND("/",Table610[[#This Row],[spawner_sku]])),Table1[Entity Prefab],0)),10,1,1,"Entities"))</f>
        <v>28</v>
      </c>
      <c r="AU94" s="76">
        <f ca="1">ROUND((Table610[[#This Row],[XP]]*Table610[[#This Row],[entity_spawned (AVG)]])*(Table610[[#This Row],[activating_chance]]/100),0)</f>
        <v>28</v>
      </c>
      <c r="AV94" s="73" t="s">
        <v>344</v>
      </c>
      <c r="AX94" t="s">
        <v>393</v>
      </c>
      <c r="AY94">
        <v>7</v>
      </c>
      <c r="AZ94" s="76">
        <v>200</v>
      </c>
      <c r="BA94" s="76">
        <v>100</v>
      </c>
      <c r="BB94">
        <f ca="1">INDIRECT(ADDRESS(11+(MATCH(RIGHT(Table61011[[#This Row],[spawner_sku]],LEN(Table61011[[#This Row],[spawner_sku]])-FIND("/",Table61011[[#This Row],[spawner_sku]])),Table1[Entity Prefab],0)),10,1,1,"Entities"))</f>
        <v>25</v>
      </c>
      <c r="BC94" s="76">
        <f ca="1">ROUND((Table61011[[#This Row],[XP]]*Table61011[[#This Row],[entity_spawned (AVG)]])*(Table61011[[#This Row],[activating_chance]]/100),0)</f>
        <v>175</v>
      </c>
      <c r="BD94" s="73" t="s">
        <v>344</v>
      </c>
      <c r="BF94" t="s">
        <v>229</v>
      </c>
      <c r="BG94">
        <v>1</v>
      </c>
      <c r="BH94" s="76">
        <v>180</v>
      </c>
      <c r="BI94">
        <v>100</v>
      </c>
      <c r="BJ94">
        <f ca="1">INDIRECT(ADDRESS(11+(MATCH(RIGHT(Table11[[#This Row],[spawner_sku]],LEN(Table11[[#This Row],[spawner_sku]])-FIND("/",Table11[[#This Row],[spawner_sku]])),Table1[Entity Prefab],0)),10,1,1,"Entities"))</f>
        <v>25</v>
      </c>
      <c r="BK94">
        <f ca="1">ROUND((Table11[[#This Row],[XP]]*Table11[[#This Row],[entity_spawned (AVG)]])*(Table11[[#This Row],[activating_chance]]/100),0)</f>
        <v>25</v>
      </c>
      <c r="BL94" s="73" t="s">
        <v>344</v>
      </c>
      <c r="BN94" t="s">
        <v>495</v>
      </c>
      <c r="BO94">
        <v>1</v>
      </c>
      <c r="BP94" s="76">
        <v>110</v>
      </c>
      <c r="BQ94" s="76">
        <v>100</v>
      </c>
      <c r="BR94">
        <f ca="1">INDIRECT(ADDRESS(11+(MATCH(RIGHT(Table12[[#This Row],[spawner_sku]],LEN(Table12[[#This Row],[spawner_sku]])-FIND("/",Table12[[#This Row],[spawner_sku]])),Table1[Entity Prefab],0)),10,1,1,"Entities"))</f>
        <v>25</v>
      </c>
      <c r="BS94">
        <f ca="1">ROUND((Table12[[#This Row],[XP]]*Table12[[#This Row],[entity_spawned (AVG)]])*(Table12[[#This Row],[activating_chance]]/100),0)</f>
        <v>25</v>
      </c>
      <c r="BT94" s="73" t="s">
        <v>344</v>
      </c>
      <c r="BV94" t="s">
        <v>243</v>
      </c>
      <c r="BW94">
        <v>1</v>
      </c>
      <c r="BX94" s="76">
        <v>1500</v>
      </c>
      <c r="BY94" s="76">
        <v>30</v>
      </c>
      <c r="BZ94">
        <f ca="1">INDIRECT(ADDRESS(11+(MATCH(RIGHT(Table13[[#This Row],[spawner_sku]],LEN(Table13[[#This Row],[spawner_sku]])-FIND("/",Table13[[#This Row],[spawner_sku]])),Table1[Entity Prefab],0)),10,1,1,"Entities"))</f>
        <v>130</v>
      </c>
      <c r="CA94">
        <f ca="1">ROUND((Table13[[#This Row],[XP]]*Table13[[#This Row],[entity_spawned (AVG)]])*(Table13[[#This Row],[activating_chance]]/100),0)</f>
        <v>39</v>
      </c>
      <c r="CB94" s="73" t="s">
        <v>345</v>
      </c>
      <c r="CD94" t="s">
        <v>228</v>
      </c>
      <c r="CE94">
        <v>2</v>
      </c>
      <c r="CF94" s="76">
        <v>80</v>
      </c>
      <c r="CG94" s="76">
        <v>30</v>
      </c>
      <c r="CH94">
        <f ca="1">INDIRECT(ADDRESS(11+(MATCH(RIGHT(Table14[[#This Row],[spawner_sku]],LEN(Table14[[#This Row],[spawner_sku]])-FIND("/",Table14[[#This Row],[spawner_sku]])),Table1[Entity Prefab],0)),10,1,1,"Entities"))</f>
        <v>25</v>
      </c>
      <c r="CI94">
        <f ca="1">ROUND((Table14[[#This Row],[XP]]*Table14[[#This Row],[entity_spawned (AVG)]])*(Table14[[#This Row],[activating_chance]]/100),0)</f>
        <v>15</v>
      </c>
      <c r="CJ94" s="73" t="s">
        <v>344</v>
      </c>
      <c r="CL94" t="s">
        <v>397</v>
      </c>
      <c r="CM94">
        <v>2</v>
      </c>
      <c r="CN94" s="76">
        <v>100</v>
      </c>
      <c r="CO94" s="76">
        <v>80</v>
      </c>
      <c r="CP94" s="115">
        <f ca="1">INDIRECT(ADDRESS(11+(MATCH(RIGHT(Table18[[#This Row],[spawner_sku]],LEN(Table18[[#This Row],[spawner_sku]])-FIND("/",Table18[[#This Row],[spawner_sku]])),Table1[Entity Prefab],0)),10,1,1,"Entities"))</f>
        <v>50</v>
      </c>
      <c r="CQ94" s="115">
        <f ca="1">ROUND((Table18[[#This Row],[XP]]*Table18[[#This Row],[entity_spawned (AVG)]])*(Table18[[#This Row],[activating_chance]]/100),0)</f>
        <v>80</v>
      </c>
      <c r="CR94" t="s">
        <v>344</v>
      </c>
      <c r="CT94" t="s">
        <v>228</v>
      </c>
      <c r="CU94">
        <v>3</v>
      </c>
      <c r="CV94" s="76">
        <v>140</v>
      </c>
      <c r="CW94" s="76">
        <v>100</v>
      </c>
      <c r="CX9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94">
        <f ca="1">ROUND((Table1820[[#This Row],[XP]]*Table1820[[#This Row],[entity_spawned (AVG)]])*(Table1820[[#This Row],[activating_chance]]/100),0)</f>
        <v>75</v>
      </c>
      <c r="CZ94" t="s">
        <v>344</v>
      </c>
    </row>
    <row r="95" spans="2:104" x14ac:dyDescent="0.25">
      <c r="B95" s="74" t="s">
        <v>229</v>
      </c>
      <c r="C95">
        <v>1</v>
      </c>
      <c r="D95" s="76">
        <v>80</v>
      </c>
      <c r="E95" s="76">
        <v>100</v>
      </c>
      <c r="F95" s="76">
        <f ca="1">INDIRECT(ADDRESS(11+(MATCH(RIGHT(Table245[[#This Row],[spawner_sku]],LEN(Table245[[#This Row],[spawner_sku]])-FIND("/",Table245[[#This Row],[spawner_sku]])),Table1[Entity Prefab],0)),10,1,1,"Entities"))</f>
        <v>25</v>
      </c>
      <c r="G95" s="76">
        <f ca="1">ROUND((Table245[[#This Row],[XP]]*Table245[[#This Row],[entity_spawned (AVG)]])*(Table245[[#This Row],[activating_chance]]/100),0)</f>
        <v>25</v>
      </c>
      <c r="H95" s="73" t="s">
        <v>344</v>
      </c>
      <c r="J95" t="s">
        <v>241</v>
      </c>
      <c r="K95">
        <v>1</v>
      </c>
      <c r="L95" s="76">
        <v>2000</v>
      </c>
      <c r="M95" s="76">
        <v>100</v>
      </c>
      <c r="N95">
        <f ca="1">INDIRECT(ADDRESS(11+(MATCH(RIGHT(Table3[[#This Row],[spawner_sku]],LEN(Table3[[#This Row],[spawner_sku]])-FIND("/",Table3[[#This Row],[spawner_sku]])),Table1[Entity Prefab],0)),10,1,1,"Entities"))</f>
        <v>175</v>
      </c>
      <c r="O95" s="76">
        <f ca="1">ROUND((Table3[[#This Row],[XP]]*Table3[[#This Row],[entity_spawned (AVG)]])*(Table3[[#This Row],[activating_chance]]/100),0)</f>
        <v>175</v>
      </c>
      <c r="P95" t="s">
        <v>345</v>
      </c>
      <c r="Q95" s="73"/>
      <c r="R95" t="s">
        <v>257</v>
      </c>
      <c r="S95">
        <v>1</v>
      </c>
      <c r="T95" s="76">
        <v>160</v>
      </c>
      <c r="U95" s="76">
        <v>100</v>
      </c>
      <c r="V95">
        <f ca="1">INDIRECT(ADDRESS(11+(MATCH(RIGHT(Table39[[#This Row],[spawner_sku]],LEN(Table39[[#This Row],[spawner_sku]])-FIND("/",Table39[[#This Row],[spawner_sku]])),Table1[Entity Prefab],0)),10,1,1,"Entities"))</f>
        <v>25</v>
      </c>
      <c r="W95" s="76">
        <f ca="1">ROUND((Table39[[#This Row],[XP]]*Table39[[#This Row],[entity_spawned (AVG)]])*(Table39[[#This Row],[activating_chance]]/100),0)</f>
        <v>25</v>
      </c>
      <c r="X95" t="s">
        <v>344</v>
      </c>
      <c r="Z95" t="s">
        <v>229</v>
      </c>
      <c r="AA95">
        <v>2</v>
      </c>
      <c r="AB95" s="76">
        <v>120</v>
      </c>
      <c r="AC95" s="76">
        <v>100</v>
      </c>
      <c r="AD95">
        <f ca="1">INDIRECT(ADDRESS(11+(MATCH(RIGHT(Table2[[#This Row],[spawner_sku]],LEN(Table2[[#This Row],[spawner_sku]])-FIND("/",Table2[[#This Row],[spawner_sku]])),Table1[Entity Prefab],0)),10,1,1,"Entities"))</f>
        <v>25</v>
      </c>
      <c r="AE95" s="76">
        <f ca="1">ROUND((Table2[[#This Row],[XP]]*Table2[[#This Row],[entity_spawned (AVG)]])*(Table2[[#This Row],[activating_chance]]/100),0)</f>
        <v>50</v>
      </c>
      <c r="AF95" s="73" t="s">
        <v>344</v>
      </c>
      <c r="AH95" t="s">
        <v>235</v>
      </c>
      <c r="AI95">
        <v>1</v>
      </c>
      <c r="AJ95" s="76">
        <v>340</v>
      </c>
      <c r="AK95" s="76">
        <v>100</v>
      </c>
      <c r="AL95">
        <f ca="1">INDIRECT(ADDRESS(11+(MATCH(RIGHT(Table6[[#This Row],[spawner_sku]],LEN(Table6[[#This Row],[spawner_sku]])-FIND("/",Table6[[#This Row],[spawner_sku]])),Table1[Entity Prefab],0)),10,1,1,"Entities"))</f>
        <v>263</v>
      </c>
      <c r="AM95" s="76">
        <f ca="1">ROUND((Table6[[#This Row],[XP]]*Table6[[#This Row],[entity_spawned (AVG)]])*(Table6[[#This Row],[activating_chance]]/100),0)</f>
        <v>263</v>
      </c>
      <c r="AN95" s="73" t="s">
        <v>345</v>
      </c>
      <c r="AP95" t="s">
        <v>244</v>
      </c>
      <c r="AQ95">
        <v>1</v>
      </c>
      <c r="AR95" s="76">
        <v>200</v>
      </c>
      <c r="AS95" s="76">
        <v>100</v>
      </c>
      <c r="AT95">
        <f ca="1">INDIRECT(ADDRESS(11+(MATCH(RIGHT(Table610[[#This Row],[spawner_sku]],LEN(Table610[[#This Row],[spawner_sku]])-FIND("/",Table610[[#This Row],[spawner_sku]])),Table1[Entity Prefab],0)),10,1,1,"Entities"))</f>
        <v>28</v>
      </c>
      <c r="AU95" s="76">
        <f ca="1">ROUND((Table610[[#This Row],[XP]]*Table610[[#This Row],[entity_spawned (AVG)]])*(Table610[[#This Row],[activating_chance]]/100),0)</f>
        <v>28</v>
      </c>
      <c r="AV95" s="73" t="s">
        <v>344</v>
      </c>
      <c r="AX95" t="s">
        <v>393</v>
      </c>
      <c r="AY95">
        <v>6</v>
      </c>
      <c r="AZ95" s="76">
        <v>220</v>
      </c>
      <c r="BA95" s="76">
        <v>100</v>
      </c>
      <c r="BB95">
        <f ca="1">INDIRECT(ADDRESS(11+(MATCH(RIGHT(Table61011[[#This Row],[spawner_sku]],LEN(Table61011[[#This Row],[spawner_sku]])-FIND("/",Table61011[[#This Row],[spawner_sku]])),Table1[Entity Prefab],0)),10,1,1,"Entities"))</f>
        <v>25</v>
      </c>
      <c r="BC95" s="76">
        <f ca="1">ROUND((Table61011[[#This Row],[XP]]*Table61011[[#This Row],[entity_spawned (AVG)]])*(Table61011[[#This Row],[activating_chance]]/100),0)</f>
        <v>150</v>
      </c>
      <c r="BD95" s="73" t="s">
        <v>344</v>
      </c>
      <c r="BF95" t="s">
        <v>229</v>
      </c>
      <c r="BG95">
        <v>10</v>
      </c>
      <c r="BH95" s="76">
        <v>180</v>
      </c>
      <c r="BI95">
        <v>100</v>
      </c>
      <c r="BJ95">
        <f ca="1">INDIRECT(ADDRESS(11+(MATCH(RIGHT(Table11[[#This Row],[spawner_sku]],LEN(Table11[[#This Row],[spawner_sku]])-FIND("/",Table11[[#This Row],[spawner_sku]])),Table1[Entity Prefab],0)),10,1,1,"Entities"))</f>
        <v>25</v>
      </c>
      <c r="BK95">
        <f ca="1">ROUND((Table11[[#This Row],[XP]]*Table11[[#This Row],[entity_spawned (AVG)]])*(Table11[[#This Row],[activating_chance]]/100),0)</f>
        <v>250</v>
      </c>
      <c r="BL95" s="73" t="s">
        <v>344</v>
      </c>
      <c r="BN95" t="s">
        <v>495</v>
      </c>
      <c r="BO95">
        <v>1</v>
      </c>
      <c r="BP95" s="76">
        <v>110</v>
      </c>
      <c r="BQ95" s="76">
        <v>100</v>
      </c>
      <c r="BR95">
        <f ca="1">INDIRECT(ADDRESS(11+(MATCH(RIGHT(Table12[[#This Row],[spawner_sku]],LEN(Table12[[#This Row],[spawner_sku]])-FIND("/",Table12[[#This Row],[spawner_sku]])),Table1[Entity Prefab],0)),10,1,1,"Entities"))</f>
        <v>25</v>
      </c>
      <c r="BS95">
        <f ca="1">ROUND((Table12[[#This Row],[XP]]*Table12[[#This Row],[entity_spawned (AVG)]])*(Table12[[#This Row],[activating_chance]]/100),0)</f>
        <v>25</v>
      </c>
      <c r="BT95" s="73" t="s">
        <v>344</v>
      </c>
      <c r="BV95" t="s">
        <v>243</v>
      </c>
      <c r="BW95">
        <v>1</v>
      </c>
      <c r="BX95" s="76">
        <v>1500</v>
      </c>
      <c r="BY95" s="76">
        <v>10</v>
      </c>
      <c r="BZ95">
        <f ca="1">INDIRECT(ADDRESS(11+(MATCH(RIGHT(Table13[[#This Row],[spawner_sku]],LEN(Table13[[#This Row],[spawner_sku]])-FIND("/",Table13[[#This Row],[spawner_sku]])),Table1[Entity Prefab],0)),10,1,1,"Entities"))</f>
        <v>130</v>
      </c>
      <c r="CA95">
        <f ca="1">ROUND((Table13[[#This Row],[XP]]*Table13[[#This Row],[entity_spawned (AVG)]])*(Table13[[#This Row],[activating_chance]]/100),0)</f>
        <v>13</v>
      </c>
      <c r="CB95" s="73" t="s">
        <v>345</v>
      </c>
      <c r="CD95" t="s">
        <v>228</v>
      </c>
      <c r="CE95">
        <v>3</v>
      </c>
      <c r="CF95" s="76">
        <v>140</v>
      </c>
      <c r="CG95" s="76">
        <v>100</v>
      </c>
      <c r="CH95">
        <f ca="1">INDIRECT(ADDRESS(11+(MATCH(RIGHT(Table14[[#This Row],[spawner_sku]],LEN(Table14[[#This Row],[spawner_sku]])-FIND("/",Table14[[#This Row],[spawner_sku]])),Table1[Entity Prefab],0)),10,1,1,"Entities"))</f>
        <v>25</v>
      </c>
      <c r="CI95">
        <f ca="1">ROUND((Table14[[#This Row],[XP]]*Table14[[#This Row],[entity_spawned (AVG)]])*(Table14[[#This Row],[activating_chance]]/100),0)</f>
        <v>75</v>
      </c>
      <c r="CJ95" s="73" t="s">
        <v>344</v>
      </c>
      <c r="CL95" t="s">
        <v>397</v>
      </c>
      <c r="CM95">
        <v>11</v>
      </c>
      <c r="CN95" s="76">
        <v>200</v>
      </c>
      <c r="CO95" s="76">
        <v>100</v>
      </c>
      <c r="CP95" s="115">
        <f ca="1">INDIRECT(ADDRESS(11+(MATCH(RIGHT(Table18[[#This Row],[spawner_sku]],LEN(Table18[[#This Row],[spawner_sku]])-FIND("/",Table18[[#This Row],[spawner_sku]])),Table1[Entity Prefab],0)),10,1,1,"Entities"))</f>
        <v>50</v>
      </c>
      <c r="CQ95" s="115">
        <f ca="1">ROUND((Table18[[#This Row],[XP]]*Table18[[#This Row],[entity_spawned (AVG)]])*(Table18[[#This Row],[activating_chance]]/100),0)</f>
        <v>550</v>
      </c>
      <c r="CR95" t="s">
        <v>344</v>
      </c>
      <c r="CT95" t="s">
        <v>397</v>
      </c>
      <c r="CU95">
        <v>3</v>
      </c>
      <c r="CV95" s="76">
        <v>120</v>
      </c>
      <c r="CW95" s="76">
        <v>100</v>
      </c>
      <c r="CX95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95">
        <f ca="1">ROUND((Table1820[[#This Row],[XP]]*Table1820[[#This Row],[entity_spawned (AVG)]])*(Table1820[[#This Row],[activating_chance]]/100),0)</f>
        <v>150</v>
      </c>
      <c r="CZ95" t="s">
        <v>344</v>
      </c>
    </row>
    <row r="96" spans="2:104" x14ac:dyDescent="0.25">
      <c r="B96" s="74" t="s">
        <v>229</v>
      </c>
      <c r="C96">
        <v>1</v>
      </c>
      <c r="D96" s="76">
        <v>140</v>
      </c>
      <c r="E96" s="76">
        <v>85</v>
      </c>
      <c r="F96" s="76">
        <f ca="1">INDIRECT(ADDRESS(11+(MATCH(RIGHT(Table245[[#This Row],[spawner_sku]],LEN(Table245[[#This Row],[spawner_sku]])-FIND("/",Table245[[#This Row],[spawner_sku]])),Table1[Entity Prefab],0)),10,1,1,"Entities"))</f>
        <v>25</v>
      </c>
      <c r="G96" s="76">
        <f ca="1">ROUND((Table245[[#This Row],[XP]]*Table245[[#This Row],[entity_spawned (AVG)]])*(Table245[[#This Row],[activating_chance]]/100),0)</f>
        <v>21</v>
      </c>
      <c r="H96" s="73" t="s">
        <v>344</v>
      </c>
      <c r="J96" t="s">
        <v>241</v>
      </c>
      <c r="K96">
        <v>1</v>
      </c>
      <c r="L96" s="76">
        <v>2000</v>
      </c>
      <c r="M96" s="76">
        <v>100</v>
      </c>
      <c r="N96">
        <f ca="1">INDIRECT(ADDRESS(11+(MATCH(RIGHT(Table3[[#This Row],[spawner_sku]],LEN(Table3[[#This Row],[spawner_sku]])-FIND("/",Table3[[#This Row],[spawner_sku]])),Table1[Entity Prefab],0)),10,1,1,"Entities"))</f>
        <v>175</v>
      </c>
      <c r="O96" s="76">
        <f ca="1">ROUND((Table3[[#This Row],[XP]]*Table3[[#This Row],[entity_spawned (AVG)]])*(Table3[[#This Row],[activating_chance]]/100),0)</f>
        <v>175</v>
      </c>
      <c r="P96" t="s">
        <v>345</v>
      </c>
      <c r="Q96" s="73"/>
      <c r="R96" t="s">
        <v>257</v>
      </c>
      <c r="S96">
        <v>1</v>
      </c>
      <c r="T96" s="76">
        <v>140</v>
      </c>
      <c r="U96" s="76">
        <v>100</v>
      </c>
      <c r="V96">
        <f ca="1">INDIRECT(ADDRESS(11+(MATCH(RIGHT(Table39[[#This Row],[spawner_sku]],LEN(Table39[[#This Row],[spawner_sku]])-FIND("/",Table39[[#This Row],[spawner_sku]])),Table1[Entity Prefab],0)),10,1,1,"Entities"))</f>
        <v>25</v>
      </c>
      <c r="W96" s="76">
        <f ca="1">ROUND((Table39[[#This Row],[XP]]*Table39[[#This Row],[entity_spawned (AVG)]])*(Table39[[#This Row],[activating_chance]]/100),0)</f>
        <v>25</v>
      </c>
      <c r="X96" t="s">
        <v>344</v>
      </c>
      <c r="Z96" t="s">
        <v>229</v>
      </c>
      <c r="AA96">
        <v>3</v>
      </c>
      <c r="AB96" s="76">
        <v>160</v>
      </c>
      <c r="AC96" s="76">
        <v>100</v>
      </c>
      <c r="AD96">
        <f ca="1">INDIRECT(ADDRESS(11+(MATCH(RIGHT(Table2[[#This Row],[spawner_sku]],LEN(Table2[[#This Row],[spawner_sku]])-FIND("/",Table2[[#This Row],[spawner_sku]])),Table1[Entity Prefab],0)),10,1,1,"Entities"))</f>
        <v>25</v>
      </c>
      <c r="AE96" s="76">
        <f ca="1">ROUND((Table2[[#This Row],[XP]]*Table2[[#This Row],[entity_spawned (AVG)]])*(Table2[[#This Row],[activating_chance]]/100),0)</f>
        <v>75</v>
      </c>
      <c r="AF96" s="73" t="s">
        <v>344</v>
      </c>
      <c r="AH96" t="s">
        <v>235</v>
      </c>
      <c r="AI96">
        <v>1</v>
      </c>
      <c r="AJ96" s="76">
        <v>340</v>
      </c>
      <c r="AK96" s="76">
        <v>100</v>
      </c>
      <c r="AL96">
        <f ca="1">INDIRECT(ADDRESS(11+(MATCH(RIGHT(Table6[[#This Row],[spawner_sku]],LEN(Table6[[#This Row],[spawner_sku]])-FIND("/",Table6[[#This Row],[spawner_sku]])),Table1[Entity Prefab],0)),10,1,1,"Entities"))</f>
        <v>263</v>
      </c>
      <c r="AM96" s="76">
        <f ca="1">ROUND((Table6[[#This Row],[XP]]*Table6[[#This Row],[entity_spawned (AVG)]])*(Table6[[#This Row],[activating_chance]]/100),0)</f>
        <v>263</v>
      </c>
      <c r="AN96" s="73" t="s">
        <v>345</v>
      </c>
      <c r="AP96" t="s">
        <v>244</v>
      </c>
      <c r="AQ96">
        <v>1</v>
      </c>
      <c r="AR96" s="76">
        <v>200</v>
      </c>
      <c r="AS96" s="76">
        <v>100</v>
      </c>
      <c r="AT96">
        <f ca="1">INDIRECT(ADDRESS(11+(MATCH(RIGHT(Table610[[#This Row],[spawner_sku]],LEN(Table610[[#This Row],[spawner_sku]])-FIND("/",Table610[[#This Row],[spawner_sku]])),Table1[Entity Prefab],0)),10,1,1,"Entities"))</f>
        <v>28</v>
      </c>
      <c r="AU96" s="76">
        <f ca="1">ROUND((Table610[[#This Row],[XP]]*Table610[[#This Row],[entity_spawned (AVG)]])*(Table610[[#This Row],[activating_chance]]/100),0)</f>
        <v>28</v>
      </c>
      <c r="AV96" s="73" t="s">
        <v>344</v>
      </c>
      <c r="AX96" t="s">
        <v>397</v>
      </c>
      <c r="AY96">
        <v>3</v>
      </c>
      <c r="AZ96" s="76">
        <v>220</v>
      </c>
      <c r="BA96" s="76">
        <v>100</v>
      </c>
      <c r="BB96">
        <f ca="1">INDIRECT(ADDRESS(11+(MATCH(RIGHT(Table61011[[#This Row],[spawner_sku]],LEN(Table61011[[#This Row],[spawner_sku]])-FIND("/",Table61011[[#This Row],[spawner_sku]])),Table1[Entity Prefab],0)),10,1,1,"Entities"))</f>
        <v>50</v>
      </c>
      <c r="BC96" s="76">
        <f ca="1">ROUND((Table61011[[#This Row],[XP]]*Table61011[[#This Row],[entity_spawned (AVG)]])*(Table61011[[#This Row],[activating_chance]]/100),0)</f>
        <v>150</v>
      </c>
      <c r="BD96" s="73" t="s">
        <v>344</v>
      </c>
      <c r="BF96" t="s">
        <v>397</v>
      </c>
      <c r="BG96">
        <v>6</v>
      </c>
      <c r="BH96" s="76">
        <v>200</v>
      </c>
      <c r="BI96">
        <v>100</v>
      </c>
      <c r="BJ96">
        <f ca="1">INDIRECT(ADDRESS(11+(MATCH(RIGHT(Table11[[#This Row],[spawner_sku]],LEN(Table11[[#This Row],[spawner_sku]])-FIND("/",Table11[[#This Row],[spawner_sku]])),Table1[Entity Prefab],0)),10,1,1,"Entities"))</f>
        <v>50</v>
      </c>
      <c r="BK96">
        <f ca="1">ROUND((Table11[[#This Row],[XP]]*Table11[[#This Row],[entity_spawned (AVG)]])*(Table11[[#This Row],[activating_chance]]/100),0)</f>
        <v>300</v>
      </c>
      <c r="BL96" s="73" t="s">
        <v>344</v>
      </c>
      <c r="BN96" t="s">
        <v>457</v>
      </c>
      <c r="BO96">
        <v>1</v>
      </c>
      <c r="BP96" s="76">
        <v>300</v>
      </c>
      <c r="BQ96" s="76">
        <v>100</v>
      </c>
      <c r="BR96">
        <f ca="1">INDIRECT(ADDRESS(11+(MATCH(RIGHT(Table12[[#This Row],[spawner_sku]],LEN(Table12[[#This Row],[spawner_sku]])-FIND("/",Table12[[#This Row],[spawner_sku]])),Table1[Entity Prefab],0)),10,1,1,"Entities"))</f>
        <v>75</v>
      </c>
      <c r="BS96">
        <f ca="1">ROUND((Table12[[#This Row],[XP]]*Table12[[#This Row],[entity_spawned (AVG)]])*(Table12[[#This Row],[activating_chance]]/100),0)</f>
        <v>75</v>
      </c>
      <c r="BT96" s="73" t="s">
        <v>345</v>
      </c>
      <c r="BV96" t="s">
        <v>244</v>
      </c>
      <c r="BW96">
        <v>1</v>
      </c>
      <c r="BX96" s="76">
        <v>200</v>
      </c>
      <c r="BY96" s="76">
        <v>100</v>
      </c>
      <c r="BZ96">
        <f ca="1">INDIRECT(ADDRESS(11+(MATCH(RIGHT(Table13[[#This Row],[spawner_sku]],LEN(Table13[[#This Row],[spawner_sku]])-FIND("/",Table13[[#This Row],[spawner_sku]])),Table1[Entity Prefab],0)),10,1,1,"Entities"))</f>
        <v>28</v>
      </c>
      <c r="CA96">
        <f ca="1">ROUND((Table13[[#This Row],[XP]]*Table13[[#This Row],[entity_spawned (AVG)]])*(Table13[[#This Row],[activating_chance]]/100),0)</f>
        <v>28</v>
      </c>
      <c r="CB96" s="73" t="s">
        <v>344</v>
      </c>
      <c r="CD96" t="s">
        <v>228</v>
      </c>
      <c r="CE96">
        <v>10</v>
      </c>
      <c r="CF96" s="76">
        <v>180</v>
      </c>
      <c r="CG96" s="76">
        <v>100</v>
      </c>
      <c r="CH96">
        <f ca="1">INDIRECT(ADDRESS(11+(MATCH(RIGHT(Table14[[#This Row],[spawner_sku]],LEN(Table14[[#This Row],[spawner_sku]])-FIND("/",Table14[[#This Row],[spawner_sku]])),Table1[Entity Prefab],0)),10,1,1,"Entities"))</f>
        <v>25</v>
      </c>
      <c r="CI96">
        <f ca="1">ROUND((Table14[[#This Row],[XP]]*Table14[[#This Row],[entity_spawned (AVG)]])*(Table14[[#This Row],[activating_chance]]/100),0)</f>
        <v>250</v>
      </c>
      <c r="CJ96" s="73" t="s">
        <v>344</v>
      </c>
      <c r="CL96" t="s">
        <v>397</v>
      </c>
      <c r="CM96">
        <v>3</v>
      </c>
      <c r="CN96" s="76">
        <v>100</v>
      </c>
      <c r="CO96" s="76">
        <v>100</v>
      </c>
      <c r="CP96" s="115">
        <f ca="1">INDIRECT(ADDRESS(11+(MATCH(RIGHT(Table18[[#This Row],[spawner_sku]],LEN(Table18[[#This Row],[spawner_sku]])-FIND("/",Table18[[#This Row],[spawner_sku]])),Table1[Entity Prefab],0)),10,1,1,"Entities"))</f>
        <v>50</v>
      </c>
      <c r="CQ96" s="115">
        <f ca="1">ROUND((Table18[[#This Row],[XP]]*Table18[[#This Row],[entity_spawned (AVG)]])*(Table18[[#This Row],[activating_chance]]/100),0)</f>
        <v>150</v>
      </c>
      <c r="CR96" t="s">
        <v>344</v>
      </c>
      <c r="CT96" t="s">
        <v>397</v>
      </c>
      <c r="CU96">
        <v>9</v>
      </c>
      <c r="CV96" s="76">
        <v>140</v>
      </c>
      <c r="CW96" s="76">
        <v>30</v>
      </c>
      <c r="CX96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96">
        <f ca="1">ROUND((Table1820[[#This Row],[XP]]*Table1820[[#This Row],[entity_spawned (AVG)]])*(Table1820[[#This Row],[activating_chance]]/100),0)</f>
        <v>135</v>
      </c>
      <c r="CZ96" t="s">
        <v>344</v>
      </c>
    </row>
    <row r="97" spans="2:104" x14ac:dyDescent="0.25">
      <c r="B97" s="74" t="s">
        <v>229</v>
      </c>
      <c r="C97">
        <v>1</v>
      </c>
      <c r="D97" s="76">
        <v>100</v>
      </c>
      <c r="E97" s="76">
        <v>85</v>
      </c>
      <c r="F97" s="76">
        <f ca="1">INDIRECT(ADDRESS(11+(MATCH(RIGHT(Table245[[#This Row],[spawner_sku]],LEN(Table245[[#This Row],[spawner_sku]])-FIND("/",Table245[[#This Row],[spawner_sku]])),Table1[Entity Prefab],0)),10,1,1,"Entities"))</f>
        <v>25</v>
      </c>
      <c r="G97" s="76">
        <f ca="1">ROUND((Table245[[#This Row],[XP]]*Table245[[#This Row],[entity_spawned (AVG)]])*(Table245[[#This Row],[activating_chance]]/100),0)</f>
        <v>21</v>
      </c>
      <c r="H97" s="73" t="s">
        <v>344</v>
      </c>
      <c r="J97" t="s">
        <v>241</v>
      </c>
      <c r="K97">
        <v>1</v>
      </c>
      <c r="L97" s="76">
        <v>2000</v>
      </c>
      <c r="M97" s="76">
        <v>100</v>
      </c>
      <c r="N97">
        <f ca="1">INDIRECT(ADDRESS(11+(MATCH(RIGHT(Table3[[#This Row],[spawner_sku]],LEN(Table3[[#This Row],[spawner_sku]])-FIND("/",Table3[[#This Row],[spawner_sku]])),Table1[Entity Prefab],0)),10,1,1,"Entities"))</f>
        <v>175</v>
      </c>
      <c r="O97" s="76">
        <f ca="1">ROUND((Table3[[#This Row],[XP]]*Table3[[#This Row],[entity_spawned (AVG)]])*(Table3[[#This Row],[activating_chance]]/100),0)</f>
        <v>175</v>
      </c>
      <c r="P97" t="s">
        <v>345</v>
      </c>
      <c r="Q97" s="73"/>
      <c r="Z97" t="s">
        <v>229</v>
      </c>
      <c r="AA97">
        <v>1</v>
      </c>
      <c r="AB97" s="76">
        <v>160</v>
      </c>
      <c r="AC97" s="76">
        <v>100</v>
      </c>
      <c r="AD97">
        <f ca="1">INDIRECT(ADDRESS(11+(MATCH(RIGHT(Table2[[#This Row],[spawner_sku]],LEN(Table2[[#This Row],[spawner_sku]])-FIND("/",Table2[[#This Row],[spawner_sku]])),Table1[Entity Prefab],0)),10,1,1,"Entities"))</f>
        <v>25</v>
      </c>
      <c r="AE97" s="76">
        <f ca="1">ROUND((Table2[[#This Row],[XP]]*Table2[[#This Row],[entity_spawned (AVG)]])*(Table2[[#This Row],[activating_chance]]/100),0)</f>
        <v>25</v>
      </c>
      <c r="AF97" s="73" t="s">
        <v>344</v>
      </c>
      <c r="AH97" t="s">
        <v>235</v>
      </c>
      <c r="AI97">
        <v>1</v>
      </c>
      <c r="AJ97" s="76">
        <v>340</v>
      </c>
      <c r="AK97" s="76">
        <v>100</v>
      </c>
      <c r="AL97">
        <f ca="1">INDIRECT(ADDRESS(11+(MATCH(RIGHT(Table6[[#This Row],[spawner_sku]],LEN(Table6[[#This Row],[spawner_sku]])-FIND("/",Table6[[#This Row],[spawner_sku]])),Table1[Entity Prefab],0)),10,1,1,"Entities"))</f>
        <v>263</v>
      </c>
      <c r="AM97" s="76">
        <f ca="1">ROUND((Table6[[#This Row],[XP]]*Table6[[#This Row],[entity_spawned (AVG)]])*(Table6[[#This Row],[activating_chance]]/100),0)</f>
        <v>263</v>
      </c>
      <c r="AN97" s="73" t="s">
        <v>345</v>
      </c>
      <c r="AP97" t="s">
        <v>245</v>
      </c>
      <c r="AQ97">
        <v>1</v>
      </c>
      <c r="AR97" s="76">
        <v>240</v>
      </c>
      <c r="AS97" s="76">
        <v>100</v>
      </c>
      <c r="AT97">
        <f ca="1">INDIRECT(ADDRESS(11+(MATCH(RIGHT(Table610[[#This Row],[spawner_sku]],LEN(Table610[[#This Row],[spawner_sku]])-FIND("/",Table610[[#This Row],[spawner_sku]])),Table1[Entity Prefab],0)),10,1,1,"Entities"))</f>
        <v>35</v>
      </c>
      <c r="AU97" s="76">
        <f ca="1">ROUND((Table610[[#This Row],[XP]]*Table610[[#This Row],[entity_spawned (AVG)]])*(Table610[[#This Row],[activating_chance]]/100),0)</f>
        <v>35</v>
      </c>
      <c r="AV97" s="73" t="s">
        <v>345</v>
      </c>
      <c r="AX97" t="s">
        <v>397</v>
      </c>
      <c r="AY97">
        <v>2</v>
      </c>
      <c r="AZ97" s="76">
        <v>200</v>
      </c>
      <c r="BA97" s="76">
        <v>30</v>
      </c>
      <c r="BB97">
        <f ca="1">INDIRECT(ADDRESS(11+(MATCH(RIGHT(Table61011[[#This Row],[spawner_sku]],LEN(Table61011[[#This Row],[spawner_sku]])-FIND("/",Table61011[[#This Row],[spawner_sku]])),Table1[Entity Prefab],0)),10,1,1,"Entities"))</f>
        <v>50</v>
      </c>
      <c r="BC97" s="76">
        <f ca="1">ROUND((Table61011[[#This Row],[XP]]*Table61011[[#This Row],[entity_spawned (AVG)]])*(Table61011[[#This Row],[activating_chance]]/100),0)</f>
        <v>30</v>
      </c>
      <c r="BD97" s="73" t="s">
        <v>344</v>
      </c>
      <c r="BF97" t="s">
        <v>397</v>
      </c>
      <c r="BG97">
        <v>2</v>
      </c>
      <c r="BH97" s="76">
        <v>200</v>
      </c>
      <c r="BI97">
        <v>100</v>
      </c>
      <c r="BJ97">
        <f ca="1">INDIRECT(ADDRESS(11+(MATCH(RIGHT(Table11[[#This Row],[spawner_sku]],LEN(Table11[[#This Row],[spawner_sku]])-FIND("/",Table11[[#This Row],[spawner_sku]])),Table1[Entity Prefab],0)),10,1,1,"Entities"))</f>
        <v>50</v>
      </c>
      <c r="BK97">
        <f ca="1">ROUND((Table11[[#This Row],[XP]]*Table11[[#This Row],[entity_spawned (AVG)]])*(Table11[[#This Row],[activating_chance]]/100),0)</f>
        <v>100</v>
      </c>
      <c r="BL97" s="73" t="s">
        <v>344</v>
      </c>
      <c r="BN97" t="s">
        <v>457</v>
      </c>
      <c r="BO97">
        <v>1</v>
      </c>
      <c r="BP97" s="76">
        <v>300</v>
      </c>
      <c r="BQ97" s="76">
        <v>100</v>
      </c>
      <c r="BR97">
        <f ca="1">INDIRECT(ADDRESS(11+(MATCH(RIGHT(Table12[[#This Row],[spawner_sku]],LEN(Table12[[#This Row],[spawner_sku]])-FIND("/",Table12[[#This Row],[spawner_sku]])),Table1[Entity Prefab],0)),10,1,1,"Entities"))</f>
        <v>75</v>
      </c>
      <c r="BS97">
        <f ca="1">ROUND((Table12[[#This Row],[XP]]*Table12[[#This Row],[entity_spawned (AVG)]])*(Table12[[#This Row],[activating_chance]]/100),0)</f>
        <v>75</v>
      </c>
      <c r="BT97" s="73" t="s">
        <v>345</v>
      </c>
      <c r="BV97" t="s">
        <v>244</v>
      </c>
      <c r="BW97">
        <v>1</v>
      </c>
      <c r="BX97" s="76">
        <v>200</v>
      </c>
      <c r="BY97" s="76">
        <v>100</v>
      </c>
      <c r="BZ97">
        <f ca="1">INDIRECT(ADDRESS(11+(MATCH(RIGHT(Table13[[#This Row],[spawner_sku]],LEN(Table13[[#This Row],[spawner_sku]])-FIND("/",Table13[[#This Row],[spawner_sku]])),Table1[Entity Prefab],0)),10,1,1,"Entities"))</f>
        <v>28</v>
      </c>
      <c r="CA97">
        <f ca="1">ROUND((Table13[[#This Row],[XP]]*Table13[[#This Row],[entity_spawned (AVG)]])*(Table13[[#This Row],[activating_chance]]/100),0)</f>
        <v>28</v>
      </c>
      <c r="CB97" s="73" t="s">
        <v>344</v>
      </c>
      <c r="CD97" t="s">
        <v>228</v>
      </c>
      <c r="CE97">
        <v>2</v>
      </c>
      <c r="CF97" s="76">
        <v>100</v>
      </c>
      <c r="CG97" s="76">
        <v>100</v>
      </c>
      <c r="CH97">
        <f ca="1">INDIRECT(ADDRESS(11+(MATCH(RIGHT(Table14[[#This Row],[spawner_sku]],LEN(Table14[[#This Row],[spawner_sku]])-FIND("/",Table14[[#This Row],[spawner_sku]])),Table1[Entity Prefab],0)),10,1,1,"Entities"))</f>
        <v>25</v>
      </c>
      <c r="CI97">
        <f ca="1">ROUND((Table14[[#This Row],[XP]]*Table14[[#This Row],[entity_spawned (AVG)]])*(Table14[[#This Row],[activating_chance]]/100),0)</f>
        <v>50</v>
      </c>
      <c r="CJ97" s="73" t="s">
        <v>344</v>
      </c>
      <c r="CL97" t="s">
        <v>397</v>
      </c>
      <c r="CM97">
        <v>2</v>
      </c>
      <c r="CN97" s="76">
        <v>160</v>
      </c>
      <c r="CO97" s="76">
        <v>80</v>
      </c>
      <c r="CP97" s="115">
        <f ca="1">INDIRECT(ADDRESS(11+(MATCH(RIGHT(Table18[[#This Row],[spawner_sku]],LEN(Table18[[#This Row],[spawner_sku]])-FIND("/",Table18[[#This Row],[spawner_sku]])),Table1[Entity Prefab],0)),10,1,1,"Entities"))</f>
        <v>50</v>
      </c>
      <c r="CQ97" s="115">
        <f ca="1">ROUND((Table18[[#This Row],[XP]]*Table18[[#This Row],[entity_spawned (AVG)]])*(Table18[[#This Row],[activating_chance]]/100),0)</f>
        <v>80</v>
      </c>
      <c r="CR97" t="s">
        <v>344</v>
      </c>
      <c r="CT97" t="s">
        <v>397</v>
      </c>
      <c r="CU97">
        <v>2</v>
      </c>
      <c r="CV97" s="76">
        <v>120</v>
      </c>
      <c r="CW97" s="76">
        <v>100</v>
      </c>
      <c r="CX97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97">
        <f ca="1">ROUND((Table1820[[#This Row],[XP]]*Table1820[[#This Row],[entity_spawned (AVG)]])*(Table1820[[#This Row],[activating_chance]]/100),0)</f>
        <v>100</v>
      </c>
      <c r="CZ97" t="s">
        <v>344</v>
      </c>
    </row>
    <row r="98" spans="2:104" x14ac:dyDescent="0.25">
      <c r="B98" s="74" t="s">
        <v>229</v>
      </c>
      <c r="C98">
        <v>2</v>
      </c>
      <c r="D98" s="76">
        <v>110</v>
      </c>
      <c r="E98" s="76">
        <v>100</v>
      </c>
      <c r="F98" s="76">
        <f ca="1">INDIRECT(ADDRESS(11+(MATCH(RIGHT(Table245[[#This Row],[spawner_sku]],LEN(Table245[[#This Row],[spawner_sku]])-FIND("/",Table245[[#This Row],[spawner_sku]])),Table1[Entity Prefab],0)),10,1,1,"Entities"))</f>
        <v>25</v>
      </c>
      <c r="G98" s="76">
        <f ca="1">ROUND((Table245[[#This Row],[XP]]*Table245[[#This Row],[entity_spawned (AVG)]])*(Table245[[#This Row],[activating_chance]]/100),0)</f>
        <v>50</v>
      </c>
      <c r="H98" s="73" t="s">
        <v>344</v>
      </c>
      <c r="J98" t="s">
        <v>241</v>
      </c>
      <c r="K98">
        <v>1</v>
      </c>
      <c r="L98" s="76">
        <v>2000</v>
      </c>
      <c r="M98" s="76">
        <v>100</v>
      </c>
      <c r="N98">
        <f ca="1">INDIRECT(ADDRESS(11+(MATCH(RIGHT(Table3[[#This Row],[spawner_sku]],LEN(Table3[[#This Row],[spawner_sku]])-FIND("/",Table3[[#This Row],[spawner_sku]])),Table1[Entity Prefab],0)),10,1,1,"Entities"))</f>
        <v>175</v>
      </c>
      <c r="O98" s="76">
        <f ca="1">ROUND((Table3[[#This Row],[XP]]*Table3[[#This Row],[entity_spawned (AVG)]])*(Table3[[#This Row],[activating_chance]]/100),0)</f>
        <v>175</v>
      </c>
      <c r="P98" t="s">
        <v>345</v>
      </c>
      <c r="Q98" s="73"/>
      <c r="Z98" t="s">
        <v>229</v>
      </c>
      <c r="AA98">
        <v>2</v>
      </c>
      <c r="AB98" s="76">
        <v>140</v>
      </c>
      <c r="AC98" s="76">
        <v>85</v>
      </c>
      <c r="AD98">
        <f ca="1">INDIRECT(ADDRESS(11+(MATCH(RIGHT(Table2[[#This Row],[spawner_sku]],LEN(Table2[[#This Row],[spawner_sku]])-FIND("/",Table2[[#This Row],[spawner_sku]])),Table1[Entity Prefab],0)),10,1,1,"Entities"))</f>
        <v>25</v>
      </c>
      <c r="AE98" s="76">
        <f ca="1">ROUND((Table2[[#This Row],[XP]]*Table2[[#This Row],[entity_spawned (AVG)]])*(Table2[[#This Row],[activating_chance]]/100),0)</f>
        <v>43</v>
      </c>
      <c r="AF98" s="73" t="s">
        <v>344</v>
      </c>
      <c r="AH98" t="s">
        <v>635</v>
      </c>
      <c r="AI98">
        <v>1</v>
      </c>
      <c r="AJ98" s="76">
        <v>120</v>
      </c>
      <c r="AK98" s="76">
        <v>80</v>
      </c>
      <c r="AL98">
        <f ca="1">INDIRECT(ADDRESS(11+(MATCH(RIGHT(Table6[[#This Row],[spawner_sku]],LEN(Table6[[#This Row],[spawner_sku]])-FIND("/",Table6[[#This Row],[spawner_sku]])),Table1[Entity Prefab],0)),10,1,1,"Entities"))</f>
        <v>50</v>
      </c>
      <c r="AM98" s="76">
        <f ca="1">ROUND((Table6[[#This Row],[XP]]*Table6[[#This Row],[entity_spawned (AVG)]])*(Table6[[#This Row],[activating_chance]]/100),0)</f>
        <v>40</v>
      </c>
      <c r="AN98" s="73" t="s">
        <v>344</v>
      </c>
      <c r="AP98" t="s">
        <v>245</v>
      </c>
      <c r="AQ98">
        <v>1</v>
      </c>
      <c r="AR98" s="76">
        <v>220</v>
      </c>
      <c r="AS98" s="76">
        <v>100</v>
      </c>
      <c r="AT98">
        <f ca="1">INDIRECT(ADDRESS(11+(MATCH(RIGHT(Table610[[#This Row],[spawner_sku]],LEN(Table610[[#This Row],[spawner_sku]])-FIND("/",Table610[[#This Row],[spawner_sku]])),Table1[Entity Prefab],0)),10,1,1,"Entities"))</f>
        <v>35</v>
      </c>
      <c r="AU98" s="76">
        <f ca="1">ROUND((Table610[[#This Row],[XP]]*Table610[[#This Row],[entity_spawned (AVG)]])*(Table610[[#This Row],[activating_chance]]/100),0)</f>
        <v>35</v>
      </c>
      <c r="AV98" s="73" t="s">
        <v>345</v>
      </c>
      <c r="AX98" t="s">
        <v>397</v>
      </c>
      <c r="AY98">
        <v>5</v>
      </c>
      <c r="AZ98" s="76">
        <v>220</v>
      </c>
      <c r="BA98" s="76">
        <v>100</v>
      </c>
      <c r="BB98">
        <f ca="1">INDIRECT(ADDRESS(11+(MATCH(RIGHT(Table61011[[#This Row],[spawner_sku]],LEN(Table61011[[#This Row],[spawner_sku]])-FIND("/",Table61011[[#This Row],[spawner_sku]])),Table1[Entity Prefab],0)),10,1,1,"Entities"))</f>
        <v>50</v>
      </c>
      <c r="BC98" s="76">
        <f ca="1">ROUND((Table61011[[#This Row],[XP]]*Table61011[[#This Row],[entity_spawned (AVG)]])*(Table61011[[#This Row],[activating_chance]]/100),0)</f>
        <v>250</v>
      </c>
      <c r="BD98" s="73" t="s">
        <v>344</v>
      </c>
      <c r="BF98" t="s">
        <v>232</v>
      </c>
      <c r="BG98">
        <v>1</v>
      </c>
      <c r="BH98" s="76">
        <v>5000</v>
      </c>
      <c r="BI98">
        <v>75</v>
      </c>
      <c r="BJ98">
        <f ca="1">INDIRECT(ADDRESS(11+(MATCH(RIGHT(Table11[[#This Row],[spawner_sku]],LEN(Table11[[#This Row],[spawner_sku]])-FIND("/",Table11[[#This Row],[spawner_sku]])),Table1[Entity Prefab],0)),10,1,1,"Entities"))</f>
        <v>75</v>
      </c>
      <c r="BK98">
        <f ca="1">ROUND((Table11[[#This Row],[XP]]*Table11[[#This Row],[entity_spawned (AVG)]])*(Table11[[#This Row],[activating_chance]]/100),0)</f>
        <v>56</v>
      </c>
      <c r="BL98" s="73" t="s">
        <v>344</v>
      </c>
      <c r="BN98" t="s">
        <v>533</v>
      </c>
      <c r="BO98">
        <v>1</v>
      </c>
      <c r="BP98" s="76">
        <v>130</v>
      </c>
      <c r="BQ98" s="76">
        <v>100</v>
      </c>
      <c r="BR98">
        <f ca="1">INDIRECT(ADDRESS(11+(MATCH(RIGHT(Table12[[#This Row],[spawner_sku]],LEN(Table12[[#This Row],[spawner_sku]])-FIND("/",Table12[[#This Row],[spawner_sku]])),Table1[Entity Prefab],0)),10,1,1,"Entities"))</f>
        <v>50</v>
      </c>
      <c r="BS98">
        <f ca="1">ROUND((Table12[[#This Row],[XP]]*Table12[[#This Row],[entity_spawned (AVG)]])*(Table12[[#This Row],[activating_chance]]/100),0)</f>
        <v>50</v>
      </c>
      <c r="BT98" s="73" t="s">
        <v>344</v>
      </c>
      <c r="BV98" t="s">
        <v>244</v>
      </c>
      <c r="BW98">
        <v>1</v>
      </c>
      <c r="BX98" s="76">
        <v>200</v>
      </c>
      <c r="BY98" s="76">
        <v>100</v>
      </c>
      <c r="BZ98">
        <f ca="1">INDIRECT(ADDRESS(11+(MATCH(RIGHT(Table13[[#This Row],[spawner_sku]],LEN(Table13[[#This Row],[spawner_sku]])-FIND("/",Table13[[#This Row],[spawner_sku]])),Table1[Entity Prefab],0)),10,1,1,"Entities"))</f>
        <v>28</v>
      </c>
      <c r="CA98">
        <f ca="1">ROUND((Table13[[#This Row],[XP]]*Table13[[#This Row],[entity_spawned (AVG)]])*(Table13[[#This Row],[activating_chance]]/100),0)</f>
        <v>28</v>
      </c>
      <c r="CB98" s="73" t="s">
        <v>344</v>
      </c>
      <c r="CD98" t="s">
        <v>228</v>
      </c>
      <c r="CE98">
        <v>3</v>
      </c>
      <c r="CF98" s="76">
        <v>150</v>
      </c>
      <c r="CG98" s="76">
        <v>30</v>
      </c>
      <c r="CH98">
        <f ca="1">INDIRECT(ADDRESS(11+(MATCH(RIGHT(Table14[[#This Row],[spawner_sku]],LEN(Table14[[#This Row],[spawner_sku]])-FIND("/",Table14[[#This Row],[spawner_sku]])),Table1[Entity Prefab],0)),10,1,1,"Entities"))</f>
        <v>25</v>
      </c>
      <c r="CI98">
        <f ca="1">ROUND((Table14[[#This Row],[XP]]*Table14[[#This Row],[entity_spawned (AVG)]])*(Table14[[#This Row],[activating_chance]]/100),0)</f>
        <v>23</v>
      </c>
      <c r="CJ98" s="73" t="s">
        <v>344</v>
      </c>
      <c r="CL98" t="s">
        <v>397</v>
      </c>
      <c r="CM98">
        <v>3</v>
      </c>
      <c r="CN98" s="76">
        <v>160</v>
      </c>
      <c r="CO98" s="76">
        <v>100</v>
      </c>
      <c r="CP98" s="115">
        <f ca="1">INDIRECT(ADDRESS(11+(MATCH(RIGHT(Table18[[#This Row],[spawner_sku]],LEN(Table18[[#This Row],[spawner_sku]])-FIND("/",Table18[[#This Row],[spawner_sku]])),Table1[Entity Prefab],0)),10,1,1,"Entities"))</f>
        <v>50</v>
      </c>
      <c r="CQ98" s="115">
        <f ca="1">ROUND((Table18[[#This Row],[XP]]*Table18[[#This Row],[entity_spawned (AVG)]])*(Table18[[#This Row],[activating_chance]]/100),0)</f>
        <v>150</v>
      </c>
      <c r="CR98" t="s">
        <v>344</v>
      </c>
      <c r="CT98" t="s">
        <v>397</v>
      </c>
      <c r="CU98">
        <v>2</v>
      </c>
      <c r="CV98" s="76">
        <v>120</v>
      </c>
      <c r="CW98" s="76">
        <v>100</v>
      </c>
      <c r="CX98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98">
        <f ca="1">ROUND((Table1820[[#This Row],[XP]]*Table1820[[#This Row],[entity_spawned (AVG)]])*(Table1820[[#This Row],[activating_chance]]/100),0)</f>
        <v>100</v>
      </c>
      <c r="CZ98" t="s">
        <v>344</v>
      </c>
    </row>
    <row r="99" spans="2:104" x14ac:dyDescent="0.25">
      <c r="B99" s="74" t="s">
        <v>229</v>
      </c>
      <c r="C99">
        <v>7</v>
      </c>
      <c r="D99" s="76">
        <v>180</v>
      </c>
      <c r="E99" s="76">
        <v>100</v>
      </c>
      <c r="F99" s="76">
        <f ca="1">INDIRECT(ADDRESS(11+(MATCH(RIGHT(Table245[[#This Row],[spawner_sku]],LEN(Table245[[#This Row],[spawner_sku]])-FIND("/",Table245[[#This Row],[spawner_sku]])),Table1[Entity Prefab],0)),10,1,1,"Entities"))</f>
        <v>25</v>
      </c>
      <c r="G99" s="76">
        <f ca="1">ROUND((Table245[[#This Row],[XP]]*Table245[[#This Row],[entity_spawned (AVG)]])*(Table245[[#This Row],[activating_chance]]/100),0)</f>
        <v>175</v>
      </c>
      <c r="H99" s="73" t="s">
        <v>344</v>
      </c>
      <c r="J99" t="s">
        <v>242</v>
      </c>
      <c r="K99">
        <v>1</v>
      </c>
      <c r="L99" s="76">
        <v>1500</v>
      </c>
      <c r="M99" s="76">
        <v>100</v>
      </c>
      <c r="N99">
        <f ca="1">INDIRECT(ADDRESS(11+(MATCH(RIGHT(Table3[[#This Row],[spawner_sku]],LEN(Table3[[#This Row],[spawner_sku]])-FIND("/",Table3[[#This Row],[spawner_sku]])),Table1[Entity Prefab],0)),10,1,1,"Entities"))</f>
        <v>130</v>
      </c>
      <c r="O99" s="76">
        <f ca="1">ROUND((Table3[[#This Row],[XP]]*Table3[[#This Row],[entity_spawned (AVG)]])*(Table3[[#This Row],[activating_chance]]/100),0)</f>
        <v>130</v>
      </c>
      <c r="P99" t="s">
        <v>345</v>
      </c>
      <c r="Q99" s="73"/>
      <c r="Z99" t="s">
        <v>229</v>
      </c>
      <c r="AA99">
        <v>6</v>
      </c>
      <c r="AB99" s="76">
        <v>160</v>
      </c>
      <c r="AC99" s="76">
        <v>100</v>
      </c>
      <c r="AD99">
        <f ca="1">INDIRECT(ADDRESS(11+(MATCH(RIGHT(Table2[[#This Row],[spawner_sku]],LEN(Table2[[#This Row],[spawner_sku]])-FIND("/",Table2[[#This Row],[spawner_sku]])),Table1[Entity Prefab],0)),10,1,1,"Entities"))</f>
        <v>25</v>
      </c>
      <c r="AE99" s="76">
        <f ca="1">ROUND((Table2[[#This Row],[XP]]*Table2[[#This Row],[entity_spawned (AVG)]])*(Table2[[#This Row],[activating_chance]]/100),0)</f>
        <v>150</v>
      </c>
      <c r="AF99" s="73" t="s">
        <v>344</v>
      </c>
      <c r="AH99" t="s">
        <v>635</v>
      </c>
      <c r="AI99">
        <v>1</v>
      </c>
      <c r="AJ99" s="76">
        <v>120</v>
      </c>
      <c r="AK99" s="76">
        <v>80</v>
      </c>
      <c r="AL99">
        <f ca="1">INDIRECT(ADDRESS(11+(MATCH(RIGHT(Table6[[#This Row],[spawner_sku]],LEN(Table6[[#This Row],[spawner_sku]])-FIND("/",Table6[[#This Row],[spawner_sku]])),Table1[Entity Prefab],0)),10,1,1,"Entities"))</f>
        <v>50</v>
      </c>
      <c r="AM99" s="76">
        <f ca="1">ROUND((Table6[[#This Row],[XP]]*Table6[[#This Row],[entity_spawned (AVG)]])*(Table6[[#This Row],[activating_chance]]/100),0)</f>
        <v>40</v>
      </c>
      <c r="AN99" s="73" t="s">
        <v>344</v>
      </c>
      <c r="AP99" t="s">
        <v>245</v>
      </c>
      <c r="AQ99">
        <v>1</v>
      </c>
      <c r="AR99" s="76">
        <v>220</v>
      </c>
      <c r="AS99" s="76">
        <v>100</v>
      </c>
      <c r="AT99">
        <f ca="1">INDIRECT(ADDRESS(11+(MATCH(RIGHT(Table610[[#This Row],[spawner_sku]],LEN(Table610[[#This Row],[spawner_sku]])-FIND("/",Table610[[#This Row],[spawner_sku]])),Table1[Entity Prefab],0)),10,1,1,"Entities"))</f>
        <v>35</v>
      </c>
      <c r="AU99" s="76">
        <f ca="1">ROUND((Table610[[#This Row],[XP]]*Table610[[#This Row],[entity_spawned (AVG)]])*(Table610[[#This Row],[activating_chance]]/100),0)</f>
        <v>35</v>
      </c>
      <c r="AV99" s="73" t="s">
        <v>345</v>
      </c>
      <c r="AX99" t="s">
        <v>397</v>
      </c>
      <c r="AY99">
        <v>1</v>
      </c>
      <c r="AZ99" s="76">
        <v>160</v>
      </c>
      <c r="BA99" s="76">
        <v>100</v>
      </c>
      <c r="BB99">
        <f ca="1">INDIRECT(ADDRESS(11+(MATCH(RIGHT(Table61011[[#This Row],[spawner_sku]],LEN(Table61011[[#This Row],[spawner_sku]])-FIND("/",Table61011[[#This Row],[spawner_sku]])),Table1[Entity Prefab],0)),10,1,1,"Entities"))</f>
        <v>50</v>
      </c>
      <c r="BC99" s="76">
        <f ca="1">ROUND((Table61011[[#This Row],[XP]]*Table61011[[#This Row],[entity_spawned (AVG)]])*(Table61011[[#This Row],[activating_chance]]/100),0)</f>
        <v>50</v>
      </c>
      <c r="BD99" s="73" t="s">
        <v>344</v>
      </c>
      <c r="BF99" t="s">
        <v>232</v>
      </c>
      <c r="BG99">
        <v>1</v>
      </c>
      <c r="BH99" s="76">
        <v>5000</v>
      </c>
      <c r="BI99">
        <v>75</v>
      </c>
      <c r="BJ99">
        <f ca="1">INDIRECT(ADDRESS(11+(MATCH(RIGHT(Table11[[#This Row],[spawner_sku]],LEN(Table11[[#This Row],[spawner_sku]])-FIND("/",Table11[[#This Row],[spawner_sku]])),Table1[Entity Prefab],0)),10,1,1,"Entities"))</f>
        <v>75</v>
      </c>
      <c r="BK99">
        <f ca="1">ROUND((Table11[[#This Row],[XP]]*Table11[[#This Row],[entity_spawned (AVG)]])*(Table11[[#This Row],[activating_chance]]/100),0)</f>
        <v>56</v>
      </c>
      <c r="BL99" s="73" t="s">
        <v>344</v>
      </c>
      <c r="BN99" t="s">
        <v>533</v>
      </c>
      <c r="BO99">
        <v>1</v>
      </c>
      <c r="BP99" s="76">
        <v>130</v>
      </c>
      <c r="BQ99" s="76">
        <v>100</v>
      </c>
      <c r="BR99">
        <f ca="1">INDIRECT(ADDRESS(11+(MATCH(RIGHT(Table12[[#This Row],[spawner_sku]],LEN(Table12[[#This Row],[spawner_sku]])-FIND("/",Table12[[#This Row],[spawner_sku]])),Table1[Entity Prefab],0)),10,1,1,"Entities"))</f>
        <v>50</v>
      </c>
      <c r="BS99">
        <f ca="1">ROUND((Table12[[#This Row],[XP]]*Table12[[#This Row],[entity_spawned (AVG)]])*(Table12[[#This Row],[activating_chance]]/100),0)</f>
        <v>50</v>
      </c>
      <c r="BT99" s="73" t="s">
        <v>344</v>
      </c>
      <c r="BV99" t="s">
        <v>244</v>
      </c>
      <c r="BW99">
        <v>1</v>
      </c>
      <c r="BX99" s="76">
        <v>200</v>
      </c>
      <c r="BY99" s="76">
        <v>100</v>
      </c>
      <c r="BZ99">
        <f ca="1">INDIRECT(ADDRESS(11+(MATCH(RIGHT(Table13[[#This Row],[spawner_sku]],LEN(Table13[[#This Row],[spawner_sku]])-FIND("/",Table13[[#This Row],[spawner_sku]])),Table1[Entity Prefab],0)),10,1,1,"Entities"))</f>
        <v>28</v>
      </c>
      <c r="CA99">
        <f ca="1">ROUND((Table13[[#This Row],[XP]]*Table13[[#This Row],[entity_spawned (AVG)]])*(Table13[[#This Row],[activating_chance]]/100),0)</f>
        <v>28</v>
      </c>
      <c r="CB99" s="73" t="s">
        <v>344</v>
      </c>
      <c r="CD99" t="s">
        <v>228</v>
      </c>
      <c r="CE99">
        <v>3</v>
      </c>
      <c r="CF99" s="76">
        <v>100</v>
      </c>
      <c r="CG99" s="76">
        <v>30</v>
      </c>
      <c r="CH99">
        <f ca="1">INDIRECT(ADDRESS(11+(MATCH(RIGHT(Table14[[#This Row],[spawner_sku]],LEN(Table14[[#This Row],[spawner_sku]])-FIND("/",Table14[[#This Row],[spawner_sku]])),Table1[Entity Prefab],0)),10,1,1,"Entities"))</f>
        <v>25</v>
      </c>
      <c r="CI99">
        <f ca="1">ROUND((Table14[[#This Row],[XP]]*Table14[[#This Row],[entity_spawned (AVG)]])*(Table14[[#This Row],[activating_chance]]/100),0)</f>
        <v>23</v>
      </c>
      <c r="CJ99" s="73" t="s">
        <v>344</v>
      </c>
      <c r="CL99" t="s">
        <v>397</v>
      </c>
      <c r="CM99">
        <v>7</v>
      </c>
      <c r="CN99" s="76">
        <v>180</v>
      </c>
      <c r="CO99" s="76">
        <v>30</v>
      </c>
      <c r="CP99" s="115">
        <f ca="1">INDIRECT(ADDRESS(11+(MATCH(RIGHT(Table18[[#This Row],[spawner_sku]],LEN(Table18[[#This Row],[spawner_sku]])-FIND("/",Table18[[#This Row],[spawner_sku]])),Table1[Entity Prefab],0)),10,1,1,"Entities"))</f>
        <v>50</v>
      </c>
      <c r="CQ99" s="115">
        <f ca="1">ROUND((Table18[[#This Row],[XP]]*Table18[[#This Row],[entity_spawned (AVG)]])*(Table18[[#This Row],[activating_chance]]/100),0)</f>
        <v>105</v>
      </c>
      <c r="CR99" t="s">
        <v>344</v>
      </c>
      <c r="CT99" t="s">
        <v>397</v>
      </c>
      <c r="CU99">
        <v>1</v>
      </c>
      <c r="CV99" s="76">
        <v>120</v>
      </c>
      <c r="CW99" s="76">
        <v>100</v>
      </c>
      <c r="CX99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99">
        <f ca="1">ROUND((Table1820[[#This Row],[XP]]*Table1820[[#This Row],[entity_spawned (AVG)]])*(Table1820[[#This Row],[activating_chance]]/100),0)</f>
        <v>50</v>
      </c>
      <c r="CZ99" t="s">
        <v>344</v>
      </c>
    </row>
    <row r="100" spans="2:104" x14ac:dyDescent="0.25">
      <c r="B100" s="74" t="s">
        <v>229</v>
      </c>
      <c r="C100">
        <v>5</v>
      </c>
      <c r="D100" s="76">
        <v>160</v>
      </c>
      <c r="E100" s="76">
        <v>100</v>
      </c>
      <c r="F100" s="76">
        <f ca="1">INDIRECT(ADDRESS(11+(MATCH(RIGHT(Table245[[#This Row],[spawner_sku]],LEN(Table245[[#This Row],[spawner_sku]])-FIND("/",Table245[[#This Row],[spawner_sku]])),Table1[Entity Prefab],0)),10,1,1,"Entities"))</f>
        <v>25</v>
      </c>
      <c r="G100" s="76">
        <f ca="1">ROUND((Table245[[#This Row],[XP]]*Table245[[#This Row],[entity_spawned (AVG)]])*(Table245[[#This Row],[activating_chance]]/100),0)</f>
        <v>125</v>
      </c>
      <c r="H100" s="73" t="s">
        <v>344</v>
      </c>
      <c r="J100" t="s">
        <v>245</v>
      </c>
      <c r="K100">
        <v>1</v>
      </c>
      <c r="L100" s="76">
        <v>220</v>
      </c>
      <c r="M100" s="76">
        <v>100</v>
      </c>
      <c r="N100">
        <f ca="1">INDIRECT(ADDRESS(11+(MATCH(RIGHT(Table3[[#This Row],[spawner_sku]],LEN(Table3[[#This Row],[spawner_sku]])-FIND("/",Table3[[#This Row],[spawner_sku]])),Table1[Entity Prefab],0)),10,1,1,"Entities"))</f>
        <v>35</v>
      </c>
      <c r="O100" s="76">
        <f ca="1">ROUND((Table3[[#This Row],[XP]]*Table3[[#This Row],[entity_spawned (AVG)]])*(Table3[[#This Row],[activating_chance]]/100),0)</f>
        <v>35</v>
      </c>
      <c r="P100" t="s">
        <v>345</v>
      </c>
      <c r="Q100" s="73"/>
      <c r="Z100" t="s">
        <v>229</v>
      </c>
      <c r="AA100">
        <v>1</v>
      </c>
      <c r="AB100" s="76">
        <v>120</v>
      </c>
      <c r="AC100" s="76">
        <v>100</v>
      </c>
      <c r="AD100">
        <f ca="1">INDIRECT(ADDRESS(11+(MATCH(RIGHT(Table2[[#This Row],[spawner_sku]],LEN(Table2[[#This Row],[spawner_sku]])-FIND("/",Table2[[#This Row],[spawner_sku]])),Table1[Entity Prefab],0)),10,1,1,"Entities"))</f>
        <v>25</v>
      </c>
      <c r="AE100" s="76">
        <f ca="1">ROUND((Table2[[#This Row],[XP]]*Table2[[#This Row],[entity_spawned (AVG)]])*(Table2[[#This Row],[activating_chance]]/100),0)</f>
        <v>25</v>
      </c>
      <c r="AF100" s="73" t="s">
        <v>344</v>
      </c>
      <c r="AH100" t="s">
        <v>635</v>
      </c>
      <c r="AI100">
        <v>1</v>
      </c>
      <c r="AJ100" s="76">
        <v>120</v>
      </c>
      <c r="AK100" s="76">
        <v>80</v>
      </c>
      <c r="AL100">
        <f ca="1">INDIRECT(ADDRESS(11+(MATCH(RIGHT(Table6[[#This Row],[spawner_sku]],LEN(Table6[[#This Row],[spawner_sku]])-FIND("/",Table6[[#This Row],[spawner_sku]])),Table1[Entity Prefab],0)),10,1,1,"Entities"))</f>
        <v>50</v>
      </c>
      <c r="AM100" s="76">
        <f ca="1">ROUND((Table6[[#This Row],[XP]]*Table6[[#This Row],[entity_spawned (AVG)]])*(Table6[[#This Row],[activating_chance]]/100),0)</f>
        <v>40</v>
      </c>
      <c r="AN100" s="73" t="s">
        <v>344</v>
      </c>
      <c r="AP100" t="s">
        <v>245</v>
      </c>
      <c r="AQ100">
        <v>1</v>
      </c>
      <c r="AR100" s="76">
        <v>220</v>
      </c>
      <c r="AS100" s="76">
        <v>100</v>
      </c>
      <c r="AT100">
        <f ca="1">INDIRECT(ADDRESS(11+(MATCH(RIGHT(Table610[[#This Row],[spawner_sku]],LEN(Table610[[#This Row],[spawner_sku]])-FIND("/",Table610[[#This Row],[spawner_sku]])),Table1[Entity Prefab],0)),10,1,1,"Entities"))</f>
        <v>35</v>
      </c>
      <c r="AU100" s="76">
        <f ca="1">ROUND((Table610[[#This Row],[XP]]*Table610[[#This Row],[entity_spawned (AVG)]])*(Table610[[#This Row],[activating_chance]]/100),0)</f>
        <v>35</v>
      </c>
      <c r="AV100" s="73" t="s">
        <v>345</v>
      </c>
      <c r="AX100" t="s">
        <v>397</v>
      </c>
      <c r="AY100">
        <v>6</v>
      </c>
      <c r="AZ100" s="76">
        <v>240</v>
      </c>
      <c r="BA100" s="76">
        <v>100</v>
      </c>
      <c r="BB100">
        <f ca="1">INDIRECT(ADDRESS(11+(MATCH(RIGHT(Table61011[[#This Row],[spawner_sku]],LEN(Table61011[[#This Row],[spawner_sku]])-FIND("/",Table61011[[#This Row],[spawner_sku]])),Table1[Entity Prefab],0)),10,1,1,"Entities"))</f>
        <v>50</v>
      </c>
      <c r="BC100" s="76">
        <f ca="1">ROUND((Table61011[[#This Row],[XP]]*Table61011[[#This Row],[entity_spawned (AVG)]])*(Table61011[[#This Row],[activating_chance]]/100),0)</f>
        <v>300</v>
      </c>
      <c r="BD100" s="73" t="s">
        <v>344</v>
      </c>
      <c r="BF100" t="s">
        <v>232</v>
      </c>
      <c r="BG100">
        <v>1</v>
      </c>
      <c r="BH100" s="76">
        <v>5000</v>
      </c>
      <c r="BI100">
        <v>75</v>
      </c>
      <c r="BJ100">
        <f ca="1">INDIRECT(ADDRESS(11+(MATCH(RIGHT(Table11[[#This Row],[spawner_sku]],LEN(Table11[[#This Row],[spawner_sku]])-FIND("/",Table11[[#This Row],[spawner_sku]])),Table1[Entity Prefab],0)),10,1,1,"Entities"))</f>
        <v>75</v>
      </c>
      <c r="BK100">
        <f ca="1">ROUND((Table11[[#This Row],[XP]]*Table11[[#This Row],[entity_spawned (AVG)]])*(Table11[[#This Row],[activating_chance]]/100),0)</f>
        <v>56</v>
      </c>
      <c r="BL100" s="73" t="s">
        <v>344</v>
      </c>
      <c r="BN100" t="s">
        <v>451</v>
      </c>
      <c r="BO100">
        <v>1</v>
      </c>
      <c r="BP100" s="76">
        <v>240</v>
      </c>
      <c r="BQ100" s="76">
        <v>100</v>
      </c>
      <c r="BR100">
        <f ca="1">INDIRECT(ADDRESS(11+(MATCH(RIGHT(Table12[[#This Row],[spawner_sku]],LEN(Table12[[#This Row],[spawner_sku]])-FIND("/",Table12[[#This Row],[spawner_sku]])),Table1[Entity Prefab],0)),10,1,1,"Entities"))</f>
        <v>75</v>
      </c>
      <c r="BS100">
        <f ca="1">ROUND((Table12[[#This Row],[XP]]*Table12[[#This Row],[entity_spawned (AVG)]])*(Table12[[#This Row],[activating_chance]]/100),0)</f>
        <v>75</v>
      </c>
      <c r="BT100" s="73" t="s">
        <v>344</v>
      </c>
      <c r="BV100" t="s">
        <v>244</v>
      </c>
      <c r="BW100">
        <v>1</v>
      </c>
      <c r="BX100" s="76">
        <v>200</v>
      </c>
      <c r="BY100" s="76">
        <v>100</v>
      </c>
      <c r="BZ100">
        <f ca="1">INDIRECT(ADDRESS(11+(MATCH(RIGHT(Table13[[#This Row],[spawner_sku]],LEN(Table13[[#This Row],[spawner_sku]])-FIND("/",Table13[[#This Row],[spawner_sku]])),Table1[Entity Prefab],0)),10,1,1,"Entities"))</f>
        <v>28</v>
      </c>
      <c r="CA100">
        <f ca="1">ROUND((Table13[[#This Row],[XP]]*Table13[[#This Row],[entity_spawned (AVG)]])*(Table13[[#This Row],[activating_chance]]/100),0)</f>
        <v>28</v>
      </c>
      <c r="CB100" s="73" t="s">
        <v>344</v>
      </c>
      <c r="CD100" t="s">
        <v>228</v>
      </c>
      <c r="CE100">
        <v>3</v>
      </c>
      <c r="CF100" s="76">
        <v>120</v>
      </c>
      <c r="CG100" s="76">
        <v>30</v>
      </c>
      <c r="CH100">
        <f ca="1">INDIRECT(ADDRESS(11+(MATCH(RIGHT(Table14[[#This Row],[spawner_sku]],LEN(Table14[[#This Row],[spawner_sku]])-FIND("/",Table14[[#This Row],[spawner_sku]])),Table1[Entity Prefab],0)),10,1,1,"Entities"))</f>
        <v>25</v>
      </c>
      <c r="CI100">
        <f ca="1">ROUND((Table14[[#This Row],[XP]]*Table14[[#This Row],[entity_spawned (AVG)]])*(Table14[[#This Row],[activating_chance]]/100),0)</f>
        <v>23</v>
      </c>
      <c r="CJ100" s="73" t="s">
        <v>344</v>
      </c>
      <c r="CL100" t="s">
        <v>397</v>
      </c>
      <c r="CM100">
        <v>2</v>
      </c>
      <c r="CN100" s="76">
        <v>160</v>
      </c>
      <c r="CO100" s="76">
        <v>100</v>
      </c>
      <c r="CP100" s="115">
        <f ca="1">INDIRECT(ADDRESS(11+(MATCH(RIGHT(Table18[[#This Row],[spawner_sku]],LEN(Table18[[#This Row],[spawner_sku]])-FIND("/",Table18[[#This Row],[spawner_sku]])),Table1[Entity Prefab],0)),10,1,1,"Entities"))</f>
        <v>50</v>
      </c>
      <c r="CQ100" s="115">
        <f ca="1">ROUND((Table18[[#This Row],[XP]]*Table18[[#This Row],[entity_spawned (AVG)]])*(Table18[[#This Row],[activating_chance]]/100),0)</f>
        <v>100</v>
      </c>
      <c r="CR100" t="s">
        <v>344</v>
      </c>
      <c r="CT100" t="s">
        <v>397</v>
      </c>
      <c r="CU100">
        <v>2</v>
      </c>
      <c r="CV100" s="76">
        <v>200</v>
      </c>
      <c r="CW100" s="76">
        <v>30</v>
      </c>
      <c r="CX100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100">
        <f ca="1">ROUND((Table1820[[#This Row],[XP]]*Table1820[[#This Row],[entity_spawned (AVG)]])*(Table1820[[#This Row],[activating_chance]]/100),0)</f>
        <v>30</v>
      </c>
      <c r="CZ100" t="s">
        <v>344</v>
      </c>
    </row>
    <row r="101" spans="2:104" x14ac:dyDescent="0.25">
      <c r="B101" s="74" t="s">
        <v>229</v>
      </c>
      <c r="C101">
        <v>3</v>
      </c>
      <c r="D101" s="76">
        <v>160</v>
      </c>
      <c r="E101" s="76">
        <v>80</v>
      </c>
      <c r="F101" s="76">
        <f ca="1">INDIRECT(ADDRESS(11+(MATCH(RIGHT(Table245[[#This Row],[spawner_sku]],LEN(Table245[[#This Row],[spawner_sku]])-FIND("/",Table245[[#This Row],[spawner_sku]])),Table1[Entity Prefab],0)),10,1,1,"Entities"))</f>
        <v>25</v>
      </c>
      <c r="G101" s="76">
        <f ca="1">ROUND((Table245[[#This Row],[XP]]*Table245[[#This Row],[entity_spawned (AVG)]])*(Table245[[#This Row],[activating_chance]]/100),0)</f>
        <v>60</v>
      </c>
      <c r="H101" s="73" t="s">
        <v>344</v>
      </c>
      <c r="J101" t="s">
        <v>245</v>
      </c>
      <c r="K101">
        <v>1</v>
      </c>
      <c r="L101" s="76">
        <v>240</v>
      </c>
      <c r="M101" s="76">
        <v>100</v>
      </c>
      <c r="N101">
        <f ca="1">INDIRECT(ADDRESS(11+(MATCH(RIGHT(Table3[[#This Row],[spawner_sku]],LEN(Table3[[#This Row],[spawner_sku]])-FIND("/",Table3[[#This Row],[spawner_sku]])),Table1[Entity Prefab],0)),10,1,1,"Entities"))</f>
        <v>35</v>
      </c>
      <c r="O101" s="76">
        <f ca="1">ROUND((Table3[[#This Row],[XP]]*Table3[[#This Row],[entity_spawned (AVG)]])*(Table3[[#This Row],[activating_chance]]/100),0)</f>
        <v>35</v>
      </c>
      <c r="P101" t="s">
        <v>345</v>
      </c>
      <c r="Q101" s="73"/>
      <c r="Z101" t="s">
        <v>229</v>
      </c>
      <c r="AA101">
        <v>6</v>
      </c>
      <c r="AB101" s="76">
        <v>180</v>
      </c>
      <c r="AC101" s="76">
        <v>100</v>
      </c>
      <c r="AD101">
        <f ca="1">INDIRECT(ADDRESS(11+(MATCH(RIGHT(Table2[[#This Row],[spawner_sku]],LEN(Table2[[#This Row],[spawner_sku]])-FIND("/",Table2[[#This Row],[spawner_sku]])),Table1[Entity Prefab],0)),10,1,1,"Entities"))</f>
        <v>25</v>
      </c>
      <c r="AE101" s="76">
        <f ca="1">ROUND((Table2[[#This Row],[XP]]*Table2[[#This Row],[entity_spawned (AVG)]])*(Table2[[#This Row],[activating_chance]]/100),0)</f>
        <v>150</v>
      </c>
      <c r="AF101" s="73" t="s">
        <v>344</v>
      </c>
      <c r="AH101" t="s">
        <v>635</v>
      </c>
      <c r="AI101">
        <v>1</v>
      </c>
      <c r="AJ101" s="76">
        <v>120</v>
      </c>
      <c r="AK101" s="76">
        <v>80</v>
      </c>
      <c r="AL101">
        <f ca="1">INDIRECT(ADDRESS(11+(MATCH(RIGHT(Table6[[#This Row],[spawner_sku]],LEN(Table6[[#This Row],[spawner_sku]])-FIND("/",Table6[[#This Row],[spawner_sku]])),Table1[Entity Prefab],0)),10,1,1,"Entities"))</f>
        <v>50</v>
      </c>
      <c r="AM101" s="76">
        <f ca="1">ROUND((Table6[[#This Row],[XP]]*Table6[[#This Row],[entity_spawned (AVG)]])*(Table6[[#This Row],[activating_chance]]/100),0)</f>
        <v>40</v>
      </c>
      <c r="AN101" s="73" t="s">
        <v>344</v>
      </c>
      <c r="AP101" t="s">
        <v>245</v>
      </c>
      <c r="AQ101">
        <v>1</v>
      </c>
      <c r="AR101" s="76">
        <v>220</v>
      </c>
      <c r="AS101" s="76">
        <v>100</v>
      </c>
      <c r="AT101">
        <f ca="1">INDIRECT(ADDRESS(11+(MATCH(RIGHT(Table610[[#This Row],[spawner_sku]],LEN(Table610[[#This Row],[spawner_sku]])-FIND("/",Table610[[#This Row],[spawner_sku]])),Table1[Entity Prefab],0)),10,1,1,"Entities"))</f>
        <v>35</v>
      </c>
      <c r="AU101" s="76">
        <f ca="1">ROUND((Table610[[#This Row],[XP]]*Table610[[#This Row],[entity_spawned (AVG)]])*(Table610[[#This Row],[activating_chance]]/100),0)</f>
        <v>35</v>
      </c>
      <c r="AV101" s="73" t="s">
        <v>345</v>
      </c>
      <c r="AX101" t="s">
        <v>397</v>
      </c>
      <c r="AY101">
        <v>10</v>
      </c>
      <c r="AZ101" s="76">
        <v>260</v>
      </c>
      <c r="BA101" s="76">
        <v>100</v>
      </c>
      <c r="BB101">
        <f ca="1">INDIRECT(ADDRESS(11+(MATCH(RIGHT(Table61011[[#This Row],[spawner_sku]],LEN(Table61011[[#This Row],[spawner_sku]])-FIND("/",Table61011[[#This Row],[spawner_sku]])),Table1[Entity Prefab],0)),10,1,1,"Entities"))</f>
        <v>50</v>
      </c>
      <c r="BC101" s="76">
        <f ca="1">ROUND((Table61011[[#This Row],[XP]]*Table61011[[#This Row],[entity_spawned (AVG)]])*(Table61011[[#This Row],[activating_chance]]/100),0)</f>
        <v>500</v>
      </c>
      <c r="BD101" s="73" t="s">
        <v>344</v>
      </c>
      <c r="BF101" t="s">
        <v>232</v>
      </c>
      <c r="BG101">
        <v>1</v>
      </c>
      <c r="BH101" s="76">
        <v>5000</v>
      </c>
      <c r="BI101">
        <v>75</v>
      </c>
      <c r="BJ101">
        <f ca="1">INDIRECT(ADDRESS(11+(MATCH(RIGHT(Table11[[#This Row],[spawner_sku]],LEN(Table11[[#This Row],[spawner_sku]])-FIND("/",Table11[[#This Row],[spawner_sku]])),Table1[Entity Prefab],0)),10,1,1,"Entities"))</f>
        <v>75</v>
      </c>
      <c r="BK101">
        <f ca="1">ROUND((Table11[[#This Row],[XP]]*Table11[[#This Row],[entity_spawned (AVG)]])*(Table11[[#This Row],[activating_chance]]/100),0)</f>
        <v>56</v>
      </c>
      <c r="BL101" s="73" t="s">
        <v>344</v>
      </c>
      <c r="BN101" t="s">
        <v>451</v>
      </c>
      <c r="BO101">
        <v>1</v>
      </c>
      <c r="BP101" s="76">
        <v>240</v>
      </c>
      <c r="BQ101" s="76">
        <v>100</v>
      </c>
      <c r="BR101">
        <f ca="1">INDIRECT(ADDRESS(11+(MATCH(RIGHT(Table12[[#This Row],[spawner_sku]],LEN(Table12[[#This Row],[spawner_sku]])-FIND("/",Table12[[#This Row],[spawner_sku]])),Table1[Entity Prefab],0)),10,1,1,"Entities"))</f>
        <v>75</v>
      </c>
      <c r="BS101">
        <f ca="1">ROUND((Table12[[#This Row],[XP]]*Table12[[#This Row],[entity_spawned (AVG)]])*(Table12[[#This Row],[activating_chance]]/100),0)</f>
        <v>75</v>
      </c>
      <c r="BT101" s="73" t="s">
        <v>344</v>
      </c>
      <c r="BV101" t="s">
        <v>244</v>
      </c>
      <c r="BW101">
        <v>1</v>
      </c>
      <c r="BX101" s="76">
        <v>200</v>
      </c>
      <c r="BY101" s="76">
        <v>100</v>
      </c>
      <c r="BZ101">
        <f ca="1">INDIRECT(ADDRESS(11+(MATCH(RIGHT(Table13[[#This Row],[spawner_sku]],LEN(Table13[[#This Row],[spawner_sku]])-FIND("/",Table13[[#This Row],[spawner_sku]])),Table1[Entity Prefab],0)),10,1,1,"Entities"))</f>
        <v>28</v>
      </c>
      <c r="CA101">
        <f ca="1">ROUND((Table13[[#This Row],[XP]]*Table13[[#This Row],[entity_spawned (AVG)]])*(Table13[[#This Row],[activating_chance]]/100),0)</f>
        <v>28</v>
      </c>
      <c r="CB101" s="73" t="s">
        <v>344</v>
      </c>
      <c r="CD101" t="s">
        <v>228</v>
      </c>
      <c r="CE101">
        <v>13</v>
      </c>
      <c r="CF101" s="76">
        <v>200</v>
      </c>
      <c r="CG101" s="76">
        <v>100</v>
      </c>
      <c r="CH101">
        <f ca="1">INDIRECT(ADDRESS(11+(MATCH(RIGHT(Table14[[#This Row],[spawner_sku]],LEN(Table14[[#This Row],[spawner_sku]])-FIND("/",Table14[[#This Row],[spawner_sku]])),Table1[Entity Prefab],0)),10,1,1,"Entities"))</f>
        <v>25</v>
      </c>
      <c r="CI101">
        <f ca="1">ROUND((Table14[[#This Row],[XP]]*Table14[[#This Row],[entity_spawned (AVG)]])*(Table14[[#This Row],[activating_chance]]/100),0)</f>
        <v>325</v>
      </c>
      <c r="CJ101" s="73" t="s">
        <v>344</v>
      </c>
      <c r="CL101" t="s">
        <v>397</v>
      </c>
      <c r="CM101">
        <v>10</v>
      </c>
      <c r="CN101" s="76">
        <v>180</v>
      </c>
      <c r="CO101" s="76">
        <v>100</v>
      </c>
      <c r="CP101" s="115">
        <f ca="1">INDIRECT(ADDRESS(11+(MATCH(RIGHT(Table18[[#This Row],[spawner_sku]],LEN(Table18[[#This Row],[spawner_sku]])-FIND("/",Table18[[#This Row],[spawner_sku]])),Table1[Entity Prefab],0)),10,1,1,"Entities"))</f>
        <v>50</v>
      </c>
      <c r="CQ101" s="115">
        <f ca="1">ROUND((Table18[[#This Row],[XP]]*Table18[[#This Row],[entity_spawned (AVG)]])*(Table18[[#This Row],[activating_chance]]/100),0)</f>
        <v>500</v>
      </c>
      <c r="CR101" t="s">
        <v>344</v>
      </c>
      <c r="CT101" t="s">
        <v>397</v>
      </c>
      <c r="CU101">
        <v>2</v>
      </c>
      <c r="CV101" s="76">
        <v>120</v>
      </c>
      <c r="CW101" s="76">
        <v>80</v>
      </c>
      <c r="CX101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101">
        <f ca="1">ROUND((Table1820[[#This Row],[XP]]*Table1820[[#This Row],[entity_spawned (AVG)]])*(Table1820[[#This Row],[activating_chance]]/100),0)</f>
        <v>80</v>
      </c>
      <c r="CZ101" t="s">
        <v>344</v>
      </c>
    </row>
    <row r="102" spans="2:104" x14ac:dyDescent="0.25">
      <c r="B102" s="74" t="s">
        <v>229</v>
      </c>
      <c r="C102">
        <v>3</v>
      </c>
      <c r="D102" s="76">
        <v>110</v>
      </c>
      <c r="E102" s="76">
        <v>30</v>
      </c>
      <c r="F102" s="76">
        <f ca="1">INDIRECT(ADDRESS(11+(MATCH(RIGHT(Table245[[#This Row],[spawner_sku]],LEN(Table245[[#This Row],[spawner_sku]])-FIND("/",Table245[[#This Row],[spawner_sku]])),Table1[Entity Prefab],0)),10,1,1,"Entities"))</f>
        <v>25</v>
      </c>
      <c r="G102" s="76">
        <f ca="1">ROUND((Table245[[#This Row],[XP]]*Table245[[#This Row],[entity_spawned (AVG)]])*(Table245[[#This Row],[activating_chance]]/100),0)</f>
        <v>23</v>
      </c>
      <c r="H102" s="73" t="s">
        <v>344</v>
      </c>
      <c r="J102" t="s">
        <v>245</v>
      </c>
      <c r="K102">
        <v>1</v>
      </c>
      <c r="L102" s="76">
        <v>220</v>
      </c>
      <c r="M102" s="76">
        <v>60</v>
      </c>
      <c r="N102">
        <f ca="1">INDIRECT(ADDRESS(11+(MATCH(RIGHT(Table3[[#This Row],[spawner_sku]],LEN(Table3[[#This Row],[spawner_sku]])-FIND("/",Table3[[#This Row],[spawner_sku]])),Table1[Entity Prefab],0)),10,1,1,"Entities"))</f>
        <v>35</v>
      </c>
      <c r="O102" s="76">
        <f ca="1">ROUND((Table3[[#This Row],[XP]]*Table3[[#This Row],[entity_spawned (AVG)]])*(Table3[[#This Row],[activating_chance]]/100),0)</f>
        <v>21</v>
      </c>
      <c r="P102" t="s">
        <v>345</v>
      </c>
      <c r="Q102" s="73"/>
      <c r="Z102" t="s">
        <v>229</v>
      </c>
      <c r="AA102">
        <v>3</v>
      </c>
      <c r="AB102" s="76">
        <v>100</v>
      </c>
      <c r="AC102" s="76">
        <v>100</v>
      </c>
      <c r="AD102">
        <f ca="1">INDIRECT(ADDRESS(11+(MATCH(RIGHT(Table2[[#This Row],[spawner_sku]],LEN(Table2[[#This Row],[spawner_sku]])-FIND("/",Table2[[#This Row],[spawner_sku]])),Table1[Entity Prefab],0)),10,1,1,"Entities"))</f>
        <v>25</v>
      </c>
      <c r="AE102" s="76">
        <f ca="1">ROUND((Table2[[#This Row],[XP]]*Table2[[#This Row],[entity_spawned (AVG)]])*(Table2[[#This Row],[activating_chance]]/100),0)</f>
        <v>75</v>
      </c>
      <c r="AF102" s="73" t="s">
        <v>344</v>
      </c>
      <c r="AH102" t="s">
        <v>391</v>
      </c>
      <c r="AI102">
        <v>1</v>
      </c>
      <c r="AJ102" s="76">
        <v>450</v>
      </c>
      <c r="AK102" s="76">
        <v>100</v>
      </c>
      <c r="AL102">
        <f ca="1">INDIRECT(ADDRESS(11+(MATCH(RIGHT(Table6[[#This Row],[spawner_sku]],LEN(Table6[[#This Row],[spawner_sku]])-FIND("/",Table6[[#This Row],[spawner_sku]])),Table1[Entity Prefab],0)),10,1,1,"Entities"))</f>
        <v>0</v>
      </c>
      <c r="AM102" s="76">
        <f ca="1">ROUND((Table6[[#This Row],[XP]]*Table6[[#This Row],[entity_spawned (AVG)]])*(Table6[[#This Row],[activating_chance]]/100),0)</f>
        <v>0</v>
      </c>
      <c r="AN102" s="73" t="s">
        <v>344</v>
      </c>
      <c r="AP102" t="s">
        <v>245</v>
      </c>
      <c r="AQ102">
        <v>1</v>
      </c>
      <c r="AR102" s="76">
        <v>220</v>
      </c>
      <c r="AS102" s="76">
        <v>100</v>
      </c>
      <c r="AT102">
        <f ca="1">INDIRECT(ADDRESS(11+(MATCH(RIGHT(Table610[[#This Row],[spawner_sku]],LEN(Table610[[#This Row],[spawner_sku]])-FIND("/",Table610[[#This Row],[spawner_sku]])),Table1[Entity Prefab],0)),10,1,1,"Entities"))</f>
        <v>35</v>
      </c>
      <c r="AU102" s="76">
        <f ca="1">ROUND((Table610[[#This Row],[XP]]*Table610[[#This Row],[entity_spawned (AVG)]])*(Table610[[#This Row],[activating_chance]]/100),0)</f>
        <v>35</v>
      </c>
      <c r="AV102" s="73" t="s">
        <v>345</v>
      </c>
      <c r="AX102" t="s">
        <v>397</v>
      </c>
      <c r="AY102">
        <v>3</v>
      </c>
      <c r="AZ102" s="76">
        <v>220</v>
      </c>
      <c r="BA102" s="76">
        <v>100</v>
      </c>
      <c r="BB102">
        <f ca="1">INDIRECT(ADDRESS(11+(MATCH(RIGHT(Table61011[[#This Row],[spawner_sku]],LEN(Table61011[[#This Row],[spawner_sku]])-FIND("/",Table61011[[#This Row],[spawner_sku]])),Table1[Entity Prefab],0)),10,1,1,"Entities"))</f>
        <v>50</v>
      </c>
      <c r="BC102" s="76">
        <f ca="1">ROUND((Table61011[[#This Row],[XP]]*Table61011[[#This Row],[entity_spawned (AVG)]])*(Table61011[[#This Row],[activating_chance]]/100),0)</f>
        <v>150</v>
      </c>
      <c r="BD102" s="73" t="s">
        <v>344</v>
      </c>
      <c r="BF102" t="s">
        <v>232</v>
      </c>
      <c r="BG102">
        <v>1</v>
      </c>
      <c r="BH102" s="76">
        <v>5000</v>
      </c>
      <c r="BI102">
        <v>75</v>
      </c>
      <c r="BJ102">
        <f ca="1">INDIRECT(ADDRESS(11+(MATCH(RIGHT(Table11[[#This Row],[spawner_sku]],LEN(Table11[[#This Row],[spawner_sku]])-FIND("/",Table11[[#This Row],[spawner_sku]])),Table1[Entity Prefab],0)),10,1,1,"Entities"))</f>
        <v>75</v>
      </c>
      <c r="BK102">
        <f ca="1">ROUND((Table11[[#This Row],[XP]]*Table11[[#This Row],[entity_spawned (AVG)]])*(Table11[[#This Row],[activating_chance]]/100),0)</f>
        <v>56</v>
      </c>
      <c r="BL102" s="73" t="s">
        <v>344</v>
      </c>
      <c r="BN102" t="s">
        <v>398</v>
      </c>
      <c r="BO102">
        <v>1</v>
      </c>
      <c r="BP102" s="76">
        <v>120</v>
      </c>
      <c r="BQ102" s="76">
        <v>100</v>
      </c>
      <c r="BR102">
        <f ca="1">INDIRECT(ADDRESS(11+(MATCH(RIGHT(Table12[[#This Row],[spawner_sku]],LEN(Table12[[#This Row],[spawner_sku]])-FIND("/",Table12[[#This Row],[spawner_sku]])),Table1[Entity Prefab],0)),10,1,1,"Entities"))</f>
        <v>25</v>
      </c>
      <c r="BS102">
        <f ca="1">ROUND((Table12[[#This Row],[XP]]*Table12[[#This Row],[entity_spawned (AVG)]])*(Table12[[#This Row],[activating_chance]]/100),0)</f>
        <v>25</v>
      </c>
      <c r="BT102" s="73" t="s">
        <v>344</v>
      </c>
      <c r="BV102" t="s">
        <v>476</v>
      </c>
      <c r="BW102">
        <v>1</v>
      </c>
      <c r="BX102" s="76">
        <v>280</v>
      </c>
      <c r="BY102" s="76">
        <v>100</v>
      </c>
      <c r="BZ102">
        <f ca="1">INDIRECT(ADDRESS(11+(MATCH(RIGHT(Table13[[#This Row],[spawner_sku]],LEN(Table13[[#This Row],[spawner_sku]])-FIND("/",Table13[[#This Row],[spawner_sku]])),Table1[Entity Prefab],0)),10,1,1,"Entities"))</f>
        <v>143</v>
      </c>
      <c r="CA102">
        <f ca="1">ROUND((Table13[[#This Row],[XP]]*Table13[[#This Row],[entity_spawned (AVG)]])*(Table13[[#This Row],[activating_chance]]/100),0)</f>
        <v>143</v>
      </c>
      <c r="CB102" s="73" t="s">
        <v>345</v>
      </c>
      <c r="CD102" t="s">
        <v>228</v>
      </c>
      <c r="CE102">
        <v>8</v>
      </c>
      <c r="CF102" s="76">
        <v>120</v>
      </c>
      <c r="CG102" s="76">
        <v>100</v>
      </c>
      <c r="CH102">
        <f ca="1">INDIRECT(ADDRESS(11+(MATCH(RIGHT(Table14[[#This Row],[spawner_sku]],LEN(Table14[[#This Row],[spawner_sku]])-FIND("/",Table14[[#This Row],[spawner_sku]])),Table1[Entity Prefab],0)),10,1,1,"Entities"))</f>
        <v>25</v>
      </c>
      <c r="CI102">
        <f ca="1">ROUND((Table14[[#This Row],[XP]]*Table14[[#This Row],[entity_spawned (AVG)]])*(Table14[[#This Row],[activating_chance]]/100),0)</f>
        <v>200</v>
      </c>
      <c r="CJ102" s="73" t="s">
        <v>344</v>
      </c>
      <c r="CL102" t="s">
        <v>397</v>
      </c>
      <c r="CM102">
        <v>3</v>
      </c>
      <c r="CN102" s="76">
        <v>100</v>
      </c>
      <c r="CO102" s="76">
        <v>100</v>
      </c>
      <c r="CP102" s="115">
        <f ca="1">INDIRECT(ADDRESS(11+(MATCH(RIGHT(Table18[[#This Row],[spawner_sku]],LEN(Table18[[#This Row],[spawner_sku]])-FIND("/",Table18[[#This Row],[spawner_sku]])),Table1[Entity Prefab],0)),10,1,1,"Entities"))</f>
        <v>50</v>
      </c>
      <c r="CQ102" s="115">
        <f ca="1">ROUND((Table18[[#This Row],[XP]]*Table18[[#This Row],[entity_spawned (AVG)]])*(Table18[[#This Row],[activating_chance]]/100),0)</f>
        <v>150</v>
      </c>
      <c r="CR102" t="s">
        <v>344</v>
      </c>
      <c r="CT102" t="s">
        <v>397</v>
      </c>
      <c r="CU102">
        <v>1</v>
      </c>
      <c r="CV102" s="76">
        <v>100</v>
      </c>
      <c r="CW102" s="76">
        <v>100</v>
      </c>
      <c r="CX102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102">
        <f ca="1">ROUND((Table1820[[#This Row],[XP]]*Table1820[[#This Row],[entity_spawned (AVG)]])*(Table1820[[#This Row],[activating_chance]]/100),0)</f>
        <v>50</v>
      </c>
      <c r="CZ102" t="s">
        <v>344</v>
      </c>
    </row>
    <row r="103" spans="2:104" x14ac:dyDescent="0.25">
      <c r="B103" s="74" t="s">
        <v>229</v>
      </c>
      <c r="C103">
        <v>2</v>
      </c>
      <c r="D103" s="76">
        <v>130</v>
      </c>
      <c r="E103" s="76">
        <v>100</v>
      </c>
      <c r="F103" s="76">
        <f ca="1">INDIRECT(ADDRESS(11+(MATCH(RIGHT(Table245[[#This Row],[spawner_sku]],LEN(Table245[[#This Row],[spawner_sku]])-FIND("/",Table245[[#This Row],[spawner_sku]])),Table1[Entity Prefab],0)),10,1,1,"Entities"))</f>
        <v>25</v>
      </c>
      <c r="G103" s="76">
        <f ca="1">ROUND((Table245[[#This Row],[XP]]*Table245[[#This Row],[entity_spawned (AVG)]])*(Table245[[#This Row],[activating_chance]]/100),0)</f>
        <v>50</v>
      </c>
      <c r="H103" s="73" t="s">
        <v>344</v>
      </c>
      <c r="J103" t="s">
        <v>245</v>
      </c>
      <c r="K103">
        <v>1</v>
      </c>
      <c r="L103" s="76">
        <v>240</v>
      </c>
      <c r="M103" s="76">
        <v>100</v>
      </c>
      <c r="N103">
        <f ca="1">INDIRECT(ADDRESS(11+(MATCH(RIGHT(Table3[[#This Row],[spawner_sku]],LEN(Table3[[#This Row],[spawner_sku]])-FIND("/",Table3[[#This Row],[spawner_sku]])),Table1[Entity Prefab],0)),10,1,1,"Entities"))</f>
        <v>35</v>
      </c>
      <c r="O103" s="76">
        <f ca="1">ROUND((Table3[[#This Row],[XP]]*Table3[[#This Row],[entity_spawned (AVG)]])*(Table3[[#This Row],[activating_chance]]/100),0)</f>
        <v>35</v>
      </c>
      <c r="P103" t="s">
        <v>345</v>
      </c>
      <c r="Q103" s="73"/>
      <c r="Z103" t="s">
        <v>229</v>
      </c>
      <c r="AA103">
        <v>1</v>
      </c>
      <c r="AB103" s="76">
        <v>100</v>
      </c>
      <c r="AC103" s="76">
        <v>85</v>
      </c>
      <c r="AD103">
        <f ca="1">INDIRECT(ADDRESS(11+(MATCH(RIGHT(Table2[[#This Row],[spawner_sku]],LEN(Table2[[#This Row],[spawner_sku]])-FIND("/",Table2[[#This Row],[spawner_sku]])),Table1[Entity Prefab],0)),10,1,1,"Entities"))</f>
        <v>25</v>
      </c>
      <c r="AE103" s="76">
        <f ca="1">ROUND((Table2[[#This Row],[XP]]*Table2[[#This Row],[entity_spawned (AVG)]])*(Table2[[#This Row],[activating_chance]]/100),0)</f>
        <v>21</v>
      </c>
      <c r="AF103" s="73" t="s">
        <v>344</v>
      </c>
      <c r="AH103" t="s">
        <v>391</v>
      </c>
      <c r="AI103">
        <v>1</v>
      </c>
      <c r="AJ103" s="76">
        <v>450</v>
      </c>
      <c r="AK103" s="76">
        <v>100</v>
      </c>
      <c r="AL103">
        <f ca="1">INDIRECT(ADDRESS(11+(MATCH(RIGHT(Table6[[#This Row],[spawner_sku]],LEN(Table6[[#This Row],[spawner_sku]])-FIND("/",Table6[[#This Row],[spawner_sku]])),Table1[Entity Prefab],0)),10,1,1,"Entities"))</f>
        <v>0</v>
      </c>
      <c r="AM103" s="76">
        <f ca="1">ROUND((Table6[[#This Row],[XP]]*Table6[[#This Row],[entity_spawned (AVG)]])*(Table6[[#This Row],[activating_chance]]/100),0)</f>
        <v>0</v>
      </c>
      <c r="AN103" s="73" t="s">
        <v>344</v>
      </c>
      <c r="AP103" t="s">
        <v>245</v>
      </c>
      <c r="AQ103">
        <v>1</v>
      </c>
      <c r="AR103" s="76">
        <v>240</v>
      </c>
      <c r="AS103" s="76">
        <v>100</v>
      </c>
      <c r="AT103">
        <f ca="1">INDIRECT(ADDRESS(11+(MATCH(RIGHT(Table610[[#This Row],[spawner_sku]],LEN(Table610[[#This Row],[spawner_sku]])-FIND("/",Table610[[#This Row],[spawner_sku]])),Table1[Entity Prefab],0)),10,1,1,"Entities"))</f>
        <v>35</v>
      </c>
      <c r="AU103" s="76">
        <f ca="1">ROUND((Table610[[#This Row],[XP]]*Table610[[#This Row],[entity_spawned (AVG)]])*(Table610[[#This Row],[activating_chance]]/100),0)</f>
        <v>35</v>
      </c>
      <c r="AV103" s="73" t="s">
        <v>345</v>
      </c>
      <c r="AX103" t="s">
        <v>397</v>
      </c>
      <c r="AY103">
        <v>2</v>
      </c>
      <c r="AZ103" s="76">
        <v>190</v>
      </c>
      <c r="BA103" s="76">
        <v>100</v>
      </c>
      <c r="BB103">
        <f ca="1">INDIRECT(ADDRESS(11+(MATCH(RIGHT(Table61011[[#This Row],[spawner_sku]],LEN(Table61011[[#This Row],[spawner_sku]])-FIND("/",Table61011[[#This Row],[spawner_sku]])),Table1[Entity Prefab],0)),10,1,1,"Entities"))</f>
        <v>50</v>
      </c>
      <c r="BC103" s="76">
        <f ca="1">ROUND((Table61011[[#This Row],[XP]]*Table61011[[#This Row],[entity_spawned (AVG)]])*(Table61011[[#This Row],[activating_chance]]/100),0)</f>
        <v>100</v>
      </c>
      <c r="BD103" s="73" t="s">
        <v>344</v>
      </c>
      <c r="BF103" t="s">
        <v>232</v>
      </c>
      <c r="BG103">
        <v>1</v>
      </c>
      <c r="BH103" s="76">
        <v>5000</v>
      </c>
      <c r="BI103">
        <v>100</v>
      </c>
      <c r="BJ103">
        <f ca="1">INDIRECT(ADDRESS(11+(MATCH(RIGHT(Table11[[#This Row],[spawner_sku]],LEN(Table11[[#This Row],[spawner_sku]])-FIND("/",Table11[[#This Row],[spawner_sku]])),Table1[Entity Prefab],0)),10,1,1,"Entities"))</f>
        <v>75</v>
      </c>
      <c r="BK103">
        <f ca="1">ROUND((Table11[[#This Row],[XP]]*Table11[[#This Row],[entity_spawned (AVG)]])*(Table11[[#This Row],[activating_chance]]/100),0)</f>
        <v>75</v>
      </c>
      <c r="BL103" s="73" t="s">
        <v>344</v>
      </c>
      <c r="BN103" t="s">
        <v>398</v>
      </c>
      <c r="BO103">
        <v>1</v>
      </c>
      <c r="BP103" s="76">
        <v>120</v>
      </c>
      <c r="BQ103" s="76">
        <v>100</v>
      </c>
      <c r="BR103">
        <f ca="1">INDIRECT(ADDRESS(11+(MATCH(RIGHT(Table12[[#This Row],[spawner_sku]],LEN(Table12[[#This Row],[spawner_sku]])-FIND("/",Table12[[#This Row],[spawner_sku]])),Table1[Entity Prefab],0)),10,1,1,"Entities"))</f>
        <v>25</v>
      </c>
      <c r="BS103">
        <f ca="1">ROUND((Table12[[#This Row],[XP]]*Table12[[#This Row],[entity_spawned (AVG)]])*(Table12[[#This Row],[activating_chance]]/100),0)</f>
        <v>25</v>
      </c>
      <c r="BT103" s="73" t="s">
        <v>344</v>
      </c>
      <c r="BV103" t="s">
        <v>390</v>
      </c>
      <c r="BW103">
        <v>1</v>
      </c>
      <c r="BX103" s="76">
        <v>220</v>
      </c>
      <c r="BY103" s="76">
        <v>100</v>
      </c>
      <c r="BZ103">
        <f ca="1">INDIRECT(ADDRESS(11+(MATCH(RIGHT(Table13[[#This Row],[spawner_sku]],LEN(Table13[[#This Row],[spawner_sku]])-FIND("/",Table13[[#This Row],[spawner_sku]])),Table1[Entity Prefab],0)),10,1,1,"Entities"))</f>
        <v>75</v>
      </c>
      <c r="CA103">
        <f ca="1">ROUND((Table13[[#This Row],[XP]]*Table13[[#This Row],[entity_spawned (AVG)]])*(Table13[[#This Row],[activating_chance]]/100),0)</f>
        <v>75</v>
      </c>
      <c r="CB103" s="73" t="s">
        <v>345</v>
      </c>
      <c r="CD103" t="s">
        <v>228</v>
      </c>
      <c r="CE103">
        <v>18</v>
      </c>
      <c r="CF103" s="76">
        <v>200</v>
      </c>
      <c r="CG103" s="76">
        <v>80</v>
      </c>
      <c r="CH103">
        <f ca="1">INDIRECT(ADDRESS(11+(MATCH(RIGHT(Table14[[#This Row],[spawner_sku]],LEN(Table14[[#This Row],[spawner_sku]])-FIND("/",Table14[[#This Row],[spawner_sku]])),Table1[Entity Prefab],0)),10,1,1,"Entities"))</f>
        <v>25</v>
      </c>
      <c r="CI103">
        <f ca="1">ROUND((Table14[[#This Row],[XP]]*Table14[[#This Row],[entity_spawned (AVG)]])*(Table14[[#This Row],[activating_chance]]/100),0)</f>
        <v>360</v>
      </c>
      <c r="CJ103" s="73" t="s">
        <v>344</v>
      </c>
      <c r="CL103" t="s">
        <v>397</v>
      </c>
      <c r="CM103">
        <v>12</v>
      </c>
      <c r="CN103" s="76">
        <v>180</v>
      </c>
      <c r="CO103" s="76">
        <v>100</v>
      </c>
      <c r="CP103" s="115">
        <f ca="1">INDIRECT(ADDRESS(11+(MATCH(RIGHT(Table18[[#This Row],[spawner_sku]],LEN(Table18[[#This Row],[spawner_sku]])-FIND("/",Table18[[#This Row],[spawner_sku]])),Table1[Entity Prefab],0)),10,1,1,"Entities"))</f>
        <v>50</v>
      </c>
      <c r="CQ103" s="115">
        <f ca="1">ROUND((Table18[[#This Row],[XP]]*Table18[[#This Row],[entity_spawned (AVG)]])*(Table18[[#This Row],[activating_chance]]/100),0)</f>
        <v>600</v>
      </c>
      <c r="CR103" t="s">
        <v>344</v>
      </c>
      <c r="CT103" t="s">
        <v>397</v>
      </c>
      <c r="CU103">
        <v>2</v>
      </c>
      <c r="CV103" s="76">
        <v>200</v>
      </c>
      <c r="CW103" s="76">
        <v>100</v>
      </c>
      <c r="CX103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103">
        <f ca="1">ROUND((Table1820[[#This Row],[XP]]*Table1820[[#This Row],[entity_spawned (AVG)]])*(Table1820[[#This Row],[activating_chance]]/100),0)</f>
        <v>100</v>
      </c>
      <c r="CZ103" t="s">
        <v>344</v>
      </c>
    </row>
    <row r="104" spans="2:104" x14ac:dyDescent="0.25">
      <c r="B104" s="74" t="s">
        <v>229</v>
      </c>
      <c r="C104">
        <v>1</v>
      </c>
      <c r="D104" s="76">
        <v>160</v>
      </c>
      <c r="E104" s="76">
        <v>100</v>
      </c>
      <c r="F104" s="76">
        <f ca="1">INDIRECT(ADDRESS(11+(MATCH(RIGHT(Table245[[#This Row],[spawner_sku]],LEN(Table245[[#This Row],[spawner_sku]])-FIND("/",Table245[[#This Row],[spawner_sku]])),Table1[Entity Prefab],0)),10,1,1,"Entities"))</f>
        <v>25</v>
      </c>
      <c r="G104" s="76">
        <f ca="1">ROUND((Table245[[#This Row],[XP]]*Table245[[#This Row],[entity_spawned (AVG)]])*(Table245[[#This Row],[activating_chance]]/100),0)</f>
        <v>25</v>
      </c>
      <c r="H104" s="73" t="s">
        <v>344</v>
      </c>
      <c r="J104" t="s">
        <v>456</v>
      </c>
      <c r="K104">
        <v>1</v>
      </c>
      <c r="L104" s="76">
        <v>180</v>
      </c>
      <c r="M104" s="76">
        <v>100</v>
      </c>
      <c r="N104">
        <f ca="1">INDIRECT(ADDRESS(11+(MATCH(RIGHT(Table3[[#This Row],[spawner_sku]],LEN(Table3[[#This Row],[spawner_sku]])-FIND("/",Table3[[#This Row],[spawner_sku]])),Table1[Entity Prefab],0)),10,1,1,"Entities"))</f>
        <v>70</v>
      </c>
      <c r="O104" s="76">
        <f ca="1">ROUND((Table3[[#This Row],[XP]]*Table3[[#This Row],[entity_spawned (AVG)]])*(Table3[[#This Row],[activating_chance]]/100),0)</f>
        <v>70</v>
      </c>
      <c r="P104" t="s">
        <v>345</v>
      </c>
      <c r="Q104" s="73"/>
      <c r="Z104" t="s">
        <v>229</v>
      </c>
      <c r="AA104">
        <v>2</v>
      </c>
      <c r="AB104" s="76">
        <v>120</v>
      </c>
      <c r="AC104" s="76">
        <v>100</v>
      </c>
      <c r="AD104">
        <f ca="1">INDIRECT(ADDRESS(11+(MATCH(RIGHT(Table2[[#This Row],[spawner_sku]],LEN(Table2[[#This Row],[spawner_sku]])-FIND("/",Table2[[#This Row],[spawner_sku]])),Table1[Entity Prefab],0)),10,1,1,"Entities"))</f>
        <v>25</v>
      </c>
      <c r="AE104" s="76">
        <f ca="1">ROUND((Table2[[#This Row],[XP]]*Table2[[#This Row],[entity_spawned (AVG)]])*(Table2[[#This Row],[activating_chance]]/100),0)</f>
        <v>50</v>
      </c>
      <c r="AF104" s="73" t="s">
        <v>344</v>
      </c>
      <c r="AH104" t="s">
        <v>391</v>
      </c>
      <c r="AI104">
        <v>1</v>
      </c>
      <c r="AJ104" s="76">
        <v>450</v>
      </c>
      <c r="AK104" s="76">
        <v>100</v>
      </c>
      <c r="AL104">
        <f ca="1">INDIRECT(ADDRESS(11+(MATCH(RIGHT(Table6[[#This Row],[spawner_sku]],LEN(Table6[[#This Row],[spawner_sku]])-FIND("/",Table6[[#This Row],[spawner_sku]])),Table1[Entity Prefab],0)),10,1,1,"Entities"))</f>
        <v>0</v>
      </c>
      <c r="AM104" s="76">
        <f ca="1">ROUND((Table6[[#This Row],[XP]]*Table6[[#This Row],[entity_spawned (AVG)]])*(Table6[[#This Row],[activating_chance]]/100),0)</f>
        <v>0</v>
      </c>
      <c r="AN104" s="73" t="s">
        <v>344</v>
      </c>
      <c r="AP104" t="s">
        <v>245</v>
      </c>
      <c r="AQ104">
        <v>1</v>
      </c>
      <c r="AR104" s="76">
        <v>220</v>
      </c>
      <c r="AS104" s="76">
        <v>100</v>
      </c>
      <c r="AT104">
        <f ca="1">INDIRECT(ADDRESS(11+(MATCH(RIGHT(Table610[[#This Row],[spawner_sku]],LEN(Table610[[#This Row],[spawner_sku]])-FIND("/",Table610[[#This Row],[spawner_sku]])),Table1[Entity Prefab],0)),10,1,1,"Entities"))</f>
        <v>35</v>
      </c>
      <c r="AU104" s="76">
        <f ca="1">ROUND((Table610[[#This Row],[XP]]*Table610[[#This Row],[entity_spawned (AVG)]])*(Table610[[#This Row],[activating_chance]]/100),0)</f>
        <v>35</v>
      </c>
      <c r="AV104" s="73" t="s">
        <v>345</v>
      </c>
      <c r="AX104" t="s">
        <v>397</v>
      </c>
      <c r="AY104">
        <v>3</v>
      </c>
      <c r="AZ104" s="76">
        <v>220</v>
      </c>
      <c r="BA104" s="76">
        <v>100</v>
      </c>
      <c r="BB104">
        <f ca="1">INDIRECT(ADDRESS(11+(MATCH(RIGHT(Table61011[[#This Row],[spawner_sku]],LEN(Table61011[[#This Row],[spawner_sku]])-FIND("/",Table61011[[#This Row],[spawner_sku]])),Table1[Entity Prefab],0)),10,1,1,"Entities"))</f>
        <v>50</v>
      </c>
      <c r="BC104" s="76">
        <f ca="1">ROUND((Table61011[[#This Row],[XP]]*Table61011[[#This Row],[entity_spawned (AVG)]])*(Table61011[[#This Row],[activating_chance]]/100),0)</f>
        <v>150</v>
      </c>
      <c r="BD104" s="73" t="s">
        <v>344</v>
      </c>
      <c r="BF104" t="s">
        <v>233</v>
      </c>
      <c r="BG104">
        <v>1</v>
      </c>
      <c r="BH104" s="76">
        <v>250</v>
      </c>
      <c r="BI104">
        <v>100</v>
      </c>
      <c r="BJ104">
        <f ca="1">INDIRECT(ADDRESS(11+(MATCH(RIGHT(Table11[[#This Row],[spawner_sku]],LEN(Table11[[#This Row],[spawner_sku]])-FIND("/",Table11[[#This Row],[spawner_sku]])),Table1[Entity Prefab],0)),10,1,1,"Entities"))</f>
        <v>95</v>
      </c>
      <c r="BK104">
        <f ca="1">ROUND((Table11[[#This Row],[XP]]*Table11[[#This Row],[entity_spawned (AVG)]])*(Table11[[#This Row],[activating_chance]]/100),0)</f>
        <v>95</v>
      </c>
      <c r="BL104" s="73" t="s">
        <v>345</v>
      </c>
      <c r="BN104" t="s">
        <v>398</v>
      </c>
      <c r="BO104">
        <v>2</v>
      </c>
      <c r="BP104" s="76">
        <v>120</v>
      </c>
      <c r="BQ104" s="76">
        <v>100</v>
      </c>
      <c r="BR104">
        <f ca="1">INDIRECT(ADDRESS(11+(MATCH(RIGHT(Table12[[#This Row],[spawner_sku]],LEN(Table12[[#This Row],[spawner_sku]])-FIND("/",Table12[[#This Row],[spawner_sku]])),Table1[Entity Prefab],0)),10,1,1,"Entities"))</f>
        <v>25</v>
      </c>
      <c r="BS104">
        <f ca="1">ROUND((Table12[[#This Row],[XP]]*Table12[[#This Row],[entity_spawned (AVG)]])*(Table12[[#This Row],[activating_chance]]/100),0)</f>
        <v>50</v>
      </c>
      <c r="BT104" s="73" t="s">
        <v>344</v>
      </c>
      <c r="BV104" t="s">
        <v>390</v>
      </c>
      <c r="BW104">
        <v>1</v>
      </c>
      <c r="BX104" s="76">
        <v>220</v>
      </c>
      <c r="BY104" s="76">
        <v>100</v>
      </c>
      <c r="BZ104">
        <f ca="1">INDIRECT(ADDRESS(11+(MATCH(RIGHT(Table13[[#This Row],[spawner_sku]],LEN(Table13[[#This Row],[spawner_sku]])-FIND("/",Table13[[#This Row],[spawner_sku]])),Table1[Entity Prefab],0)),10,1,1,"Entities"))</f>
        <v>75</v>
      </c>
      <c r="CA104">
        <f ca="1">ROUND((Table13[[#This Row],[XP]]*Table13[[#This Row],[entity_spawned (AVG)]])*(Table13[[#This Row],[activating_chance]]/100),0)</f>
        <v>75</v>
      </c>
      <c r="CB104" s="73" t="s">
        <v>345</v>
      </c>
      <c r="CD104" t="s">
        <v>228</v>
      </c>
      <c r="CE104">
        <v>3</v>
      </c>
      <c r="CF104" s="76">
        <v>200</v>
      </c>
      <c r="CG104" s="76">
        <v>100</v>
      </c>
      <c r="CH104">
        <f ca="1">INDIRECT(ADDRESS(11+(MATCH(RIGHT(Table14[[#This Row],[spawner_sku]],LEN(Table14[[#This Row],[spawner_sku]])-FIND("/",Table14[[#This Row],[spawner_sku]])),Table1[Entity Prefab],0)),10,1,1,"Entities"))</f>
        <v>25</v>
      </c>
      <c r="CI104">
        <f ca="1">ROUND((Table14[[#This Row],[XP]]*Table14[[#This Row],[entity_spawned (AVG)]])*(Table14[[#This Row],[activating_chance]]/100),0)</f>
        <v>75</v>
      </c>
      <c r="CJ104" s="73" t="s">
        <v>344</v>
      </c>
      <c r="CL104" t="s">
        <v>397</v>
      </c>
      <c r="CM104">
        <v>3</v>
      </c>
      <c r="CN104" s="76">
        <v>100</v>
      </c>
      <c r="CO104" s="76">
        <v>10</v>
      </c>
      <c r="CP104" s="115">
        <f ca="1">INDIRECT(ADDRESS(11+(MATCH(RIGHT(Table18[[#This Row],[spawner_sku]],LEN(Table18[[#This Row],[spawner_sku]])-FIND("/",Table18[[#This Row],[spawner_sku]])),Table1[Entity Prefab],0)),10,1,1,"Entities"))</f>
        <v>50</v>
      </c>
      <c r="CQ104" s="115">
        <f ca="1">ROUND((Table18[[#This Row],[XP]]*Table18[[#This Row],[entity_spawned (AVG)]])*(Table18[[#This Row],[activating_chance]]/100),0)</f>
        <v>15</v>
      </c>
      <c r="CR104" t="s">
        <v>344</v>
      </c>
      <c r="CT104" t="s">
        <v>397</v>
      </c>
      <c r="CU104">
        <v>5</v>
      </c>
      <c r="CV104" s="76">
        <v>200</v>
      </c>
      <c r="CW104" s="76">
        <v>100</v>
      </c>
      <c r="CX104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104">
        <f ca="1">ROUND((Table1820[[#This Row],[XP]]*Table1820[[#This Row],[entity_spawned (AVG)]])*(Table1820[[#This Row],[activating_chance]]/100),0)</f>
        <v>250</v>
      </c>
      <c r="CZ104" t="s">
        <v>344</v>
      </c>
    </row>
    <row r="105" spans="2:104" x14ac:dyDescent="0.25">
      <c r="B105" s="74" t="s">
        <v>229</v>
      </c>
      <c r="C105">
        <v>2</v>
      </c>
      <c r="D105" s="76">
        <v>130</v>
      </c>
      <c r="E105" s="76">
        <v>60</v>
      </c>
      <c r="F105" s="76">
        <f ca="1">INDIRECT(ADDRESS(11+(MATCH(RIGHT(Table245[[#This Row],[spawner_sku]],LEN(Table245[[#This Row],[spawner_sku]])-FIND("/",Table245[[#This Row],[spawner_sku]])),Table1[Entity Prefab],0)),10,1,1,"Entities"))</f>
        <v>25</v>
      </c>
      <c r="G105" s="76">
        <f ca="1">ROUND((Table245[[#This Row],[XP]]*Table245[[#This Row],[entity_spawned (AVG)]])*(Table245[[#This Row],[activating_chance]]/100),0)</f>
        <v>30</v>
      </c>
      <c r="H105" s="73" t="s">
        <v>344</v>
      </c>
      <c r="J105" t="s">
        <v>456</v>
      </c>
      <c r="K105">
        <v>1</v>
      </c>
      <c r="L105" s="76">
        <v>180</v>
      </c>
      <c r="M105" s="76">
        <v>100</v>
      </c>
      <c r="N105">
        <f ca="1">INDIRECT(ADDRESS(11+(MATCH(RIGHT(Table3[[#This Row],[spawner_sku]],LEN(Table3[[#This Row],[spawner_sku]])-FIND("/",Table3[[#This Row],[spawner_sku]])),Table1[Entity Prefab],0)),10,1,1,"Entities"))</f>
        <v>70</v>
      </c>
      <c r="O105" s="76">
        <f ca="1">ROUND((Table3[[#This Row],[XP]]*Table3[[#This Row],[entity_spawned (AVG)]])*(Table3[[#This Row],[activating_chance]]/100),0)</f>
        <v>70</v>
      </c>
      <c r="P105" t="s">
        <v>345</v>
      </c>
      <c r="Q105" s="73"/>
      <c r="Z105" t="s">
        <v>229</v>
      </c>
      <c r="AA105">
        <v>1</v>
      </c>
      <c r="AB105" s="76">
        <v>80</v>
      </c>
      <c r="AC105" s="76">
        <v>80</v>
      </c>
      <c r="AD105">
        <f ca="1">INDIRECT(ADDRESS(11+(MATCH(RIGHT(Table2[[#This Row],[spawner_sku]],LEN(Table2[[#This Row],[spawner_sku]])-FIND("/",Table2[[#This Row],[spawner_sku]])),Table1[Entity Prefab],0)),10,1,1,"Entities"))</f>
        <v>25</v>
      </c>
      <c r="AE105" s="76">
        <f ca="1">ROUND((Table2[[#This Row],[XP]]*Table2[[#This Row],[entity_spawned (AVG)]])*(Table2[[#This Row],[activating_chance]]/100),0)</f>
        <v>20</v>
      </c>
      <c r="AF105" s="73" t="s">
        <v>344</v>
      </c>
      <c r="AH105" t="s">
        <v>449</v>
      </c>
      <c r="AI105">
        <v>1</v>
      </c>
      <c r="AJ105" s="76">
        <v>190</v>
      </c>
      <c r="AK105" s="76">
        <v>100</v>
      </c>
      <c r="AL105">
        <f ca="1">INDIRECT(ADDRESS(11+(MATCH(RIGHT(Table6[[#This Row],[spawner_sku]],LEN(Table6[[#This Row],[spawner_sku]])-FIND("/",Table6[[#This Row],[spawner_sku]])),Table1[Entity Prefab],0)),10,1,1,"Entities"))</f>
        <v>25</v>
      </c>
      <c r="AM105" s="76">
        <f ca="1">ROUND((Table6[[#This Row],[XP]]*Table6[[#This Row],[entity_spawned (AVG)]])*(Table6[[#This Row],[activating_chance]]/100),0)</f>
        <v>25</v>
      </c>
      <c r="AN105" s="73" t="s">
        <v>344</v>
      </c>
      <c r="AP105" t="s">
        <v>245</v>
      </c>
      <c r="AQ105">
        <v>1</v>
      </c>
      <c r="AR105" s="76">
        <v>240</v>
      </c>
      <c r="AS105" s="76">
        <v>100</v>
      </c>
      <c r="AT105">
        <f ca="1">INDIRECT(ADDRESS(11+(MATCH(RIGHT(Table610[[#This Row],[spawner_sku]],LEN(Table610[[#This Row],[spawner_sku]])-FIND("/",Table610[[#This Row],[spawner_sku]])),Table1[Entity Prefab],0)),10,1,1,"Entities"))</f>
        <v>35</v>
      </c>
      <c r="AU105" s="76">
        <f ca="1">ROUND((Table610[[#This Row],[XP]]*Table610[[#This Row],[entity_spawned (AVG)]])*(Table610[[#This Row],[activating_chance]]/100),0)</f>
        <v>35</v>
      </c>
      <c r="AV105" s="73" t="s">
        <v>345</v>
      </c>
      <c r="AX105" t="s">
        <v>397</v>
      </c>
      <c r="AY105">
        <v>3</v>
      </c>
      <c r="AZ105" s="76">
        <v>220</v>
      </c>
      <c r="BA105" s="76">
        <v>100</v>
      </c>
      <c r="BB105">
        <f ca="1">INDIRECT(ADDRESS(11+(MATCH(RIGHT(Table61011[[#This Row],[spawner_sku]],LEN(Table61011[[#This Row],[spawner_sku]])-FIND("/",Table61011[[#This Row],[spawner_sku]])),Table1[Entity Prefab],0)),10,1,1,"Entities"))</f>
        <v>50</v>
      </c>
      <c r="BC105" s="76">
        <f ca="1">ROUND((Table61011[[#This Row],[XP]]*Table61011[[#This Row],[entity_spawned (AVG)]])*(Table61011[[#This Row],[activating_chance]]/100),0)</f>
        <v>150</v>
      </c>
      <c r="BD105" s="73" t="s">
        <v>344</v>
      </c>
      <c r="BF105" t="s">
        <v>233</v>
      </c>
      <c r="BG105">
        <v>1</v>
      </c>
      <c r="BH105" s="76">
        <v>250</v>
      </c>
      <c r="BI105">
        <v>100</v>
      </c>
      <c r="BJ105">
        <f ca="1">INDIRECT(ADDRESS(11+(MATCH(RIGHT(Table11[[#This Row],[spawner_sku]],LEN(Table11[[#This Row],[spawner_sku]])-FIND("/",Table11[[#This Row],[spawner_sku]])),Table1[Entity Prefab],0)),10,1,1,"Entities"))</f>
        <v>95</v>
      </c>
      <c r="BK105">
        <f ca="1">ROUND((Table11[[#This Row],[XP]]*Table11[[#This Row],[entity_spawned (AVG)]])*(Table11[[#This Row],[activating_chance]]/100),0)</f>
        <v>95</v>
      </c>
      <c r="BL105" s="73" t="s">
        <v>345</v>
      </c>
      <c r="BN105" t="s">
        <v>398</v>
      </c>
      <c r="BO105">
        <v>1</v>
      </c>
      <c r="BP105" s="76">
        <v>120</v>
      </c>
      <c r="BQ105" s="76">
        <v>100</v>
      </c>
      <c r="BR105">
        <f ca="1">INDIRECT(ADDRESS(11+(MATCH(RIGHT(Table12[[#This Row],[spawner_sku]],LEN(Table12[[#This Row],[spawner_sku]])-FIND("/",Table12[[#This Row],[spawner_sku]])),Table1[Entity Prefab],0)),10,1,1,"Entities"))</f>
        <v>25</v>
      </c>
      <c r="BS105">
        <f ca="1">ROUND((Table12[[#This Row],[XP]]*Table12[[#This Row],[entity_spawned (AVG)]])*(Table12[[#This Row],[activating_chance]]/100),0)</f>
        <v>25</v>
      </c>
      <c r="BT105" s="73" t="s">
        <v>344</v>
      </c>
      <c r="BV105" t="s">
        <v>390</v>
      </c>
      <c r="BW105">
        <v>1</v>
      </c>
      <c r="BX105" s="76">
        <v>220</v>
      </c>
      <c r="BY105" s="76">
        <v>100</v>
      </c>
      <c r="BZ105">
        <f ca="1">INDIRECT(ADDRESS(11+(MATCH(RIGHT(Table13[[#This Row],[spawner_sku]],LEN(Table13[[#This Row],[spawner_sku]])-FIND("/",Table13[[#This Row],[spawner_sku]])),Table1[Entity Prefab],0)),10,1,1,"Entities"))</f>
        <v>75</v>
      </c>
      <c r="CA105">
        <f ca="1">ROUND((Table13[[#This Row],[XP]]*Table13[[#This Row],[entity_spawned (AVG)]])*(Table13[[#This Row],[activating_chance]]/100),0)</f>
        <v>75</v>
      </c>
      <c r="CB105" s="73" t="s">
        <v>345</v>
      </c>
      <c r="CD105" t="s">
        <v>228</v>
      </c>
      <c r="CE105">
        <v>6</v>
      </c>
      <c r="CF105" s="76">
        <v>150</v>
      </c>
      <c r="CG105" s="76">
        <v>100</v>
      </c>
      <c r="CH105">
        <f ca="1">INDIRECT(ADDRESS(11+(MATCH(RIGHT(Table14[[#This Row],[spawner_sku]],LEN(Table14[[#This Row],[spawner_sku]])-FIND("/",Table14[[#This Row],[spawner_sku]])),Table1[Entity Prefab],0)),10,1,1,"Entities"))</f>
        <v>25</v>
      </c>
      <c r="CI105">
        <f ca="1">ROUND((Table14[[#This Row],[XP]]*Table14[[#This Row],[entity_spawned (AVG)]])*(Table14[[#This Row],[activating_chance]]/100),0)</f>
        <v>150</v>
      </c>
      <c r="CJ105" s="73" t="s">
        <v>344</v>
      </c>
      <c r="CL105" t="s">
        <v>397</v>
      </c>
      <c r="CM105">
        <v>2</v>
      </c>
      <c r="CN105" s="76">
        <v>100</v>
      </c>
      <c r="CO105" s="76">
        <v>100</v>
      </c>
      <c r="CP105" s="115">
        <f ca="1">INDIRECT(ADDRESS(11+(MATCH(RIGHT(Table18[[#This Row],[spawner_sku]],LEN(Table18[[#This Row],[spawner_sku]])-FIND("/",Table18[[#This Row],[spawner_sku]])),Table1[Entity Prefab],0)),10,1,1,"Entities"))</f>
        <v>50</v>
      </c>
      <c r="CQ105" s="115">
        <f ca="1">ROUND((Table18[[#This Row],[XP]]*Table18[[#This Row],[entity_spawned (AVG)]])*(Table18[[#This Row],[activating_chance]]/100),0)</f>
        <v>100</v>
      </c>
      <c r="CR105" t="s">
        <v>344</v>
      </c>
      <c r="CT105" t="s">
        <v>397</v>
      </c>
      <c r="CU105">
        <v>3</v>
      </c>
      <c r="CV105" s="76">
        <v>200</v>
      </c>
      <c r="CW105" s="76">
        <v>100</v>
      </c>
      <c r="CX105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105">
        <f ca="1">ROUND((Table1820[[#This Row],[XP]]*Table1820[[#This Row],[entity_spawned (AVG)]])*(Table1820[[#This Row],[activating_chance]]/100),0)</f>
        <v>150</v>
      </c>
      <c r="CZ105" t="s">
        <v>344</v>
      </c>
    </row>
    <row r="106" spans="2:104" x14ac:dyDescent="0.25">
      <c r="B106" s="74" t="s">
        <v>229</v>
      </c>
      <c r="C106">
        <v>2</v>
      </c>
      <c r="D106" s="76">
        <v>90</v>
      </c>
      <c r="E106" s="76">
        <v>90</v>
      </c>
      <c r="F106" s="76">
        <f ca="1">INDIRECT(ADDRESS(11+(MATCH(RIGHT(Table245[[#This Row],[spawner_sku]],LEN(Table245[[#This Row],[spawner_sku]])-FIND("/",Table245[[#This Row],[spawner_sku]])),Table1[Entity Prefab],0)),10,1,1,"Entities"))</f>
        <v>25</v>
      </c>
      <c r="G106" s="76">
        <f ca="1">ROUND((Table245[[#This Row],[XP]]*Table245[[#This Row],[entity_spawned (AVG)]])*(Table245[[#This Row],[activating_chance]]/100),0)</f>
        <v>45</v>
      </c>
      <c r="H106" s="73" t="s">
        <v>344</v>
      </c>
      <c r="J106" t="s">
        <v>456</v>
      </c>
      <c r="K106">
        <v>1</v>
      </c>
      <c r="L106" s="76">
        <v>180</v>
      </c>
      <c r="M106" s="76">
        <v>100</v>
      </c>
      <c r="N106">
        <f ca="1">INDIRECT(ADDRESS(11+(MATCH(RIGHT(Table3[[#This Row],[spawner_sku]],LEN(Table3[[#This Row],[spawner_sku]])-FIND("/",Table3[[#This Row],[spawner_sku]])),Table1[Entity Prefab],0)),10,1,1,"Entities"))</f>
        <v>70</v>
      </c>
      <c r="O106" s="76">
        <f ca="1">ROUND((Table3[[#This Row],[XP]]*Table3[[#This Row],[entity_spawned (AVG)]])*(Table3[[#This Row],[activating_chance]]/100),0)</f>
        <v>70</v>
      </c>
      <c r="P106" t="s">
        <v>345</v>
      </c>
      <c r="Q106" s="73"/>
      <c r="Z106" t="s">
        <v>229</v>
      </c>
      <c r="AA106">
        <v>2</v>
      </c>
      <c r="AB106" s="76">
        <v>120</v>
      </c>
      <c r="AC106" s="76">
        <v>80</v>
      </c>
      <c r="AD106">
        <f ca="1">INDIRECT(ADDRESS(11+(MATCH(RIGHT(Table2[[#This Row],[spawner_sku]],LEN(Table2[[#This Row],[spawner_sku]])-FIND("/",Table2[[#This Row],[spawner_sku]])),Table1[Entity Prefab],0)),10,1,1,"Entities"))</f>
        <v>25</v>
      </c>
      <c r="AE106" s="76">
        <f ca="1">ROUND((Table2[[#This Row],[XP]]*Table2[[#This Row],[entity_spawned (AVG)]])*(Table2[[#This Row],[activating_chance]]/100),0)</f>
        <v>40</v>
      </c>
      <c r="AF106" s="73" t="s">
        <v>344</v>
      </c>
      <c r="AH106" t="s">
        <v>449</v>
      </c>
      <c r="AI106">
        <v>1</v>
      </c>
      <c r="AJ106" s="76">
        <v>190</v>
      </c>
      <c r="AK106" s="76">
        <v>100</v>
      </c>
      <c r="AL106">
        <f ca="1">INDIRECT(ADDRESS(11+(MATCH(RIGHT(Table6[[#This Row],[spawner_sku]],LEN(Table6[[#This Row],[spawner_sku]])-FIND("/",Table6[[#This Row],[spawner_sku]])),Table1[Entity Prefab],0)),10,1,1,"Entities"))</f>
        <v>25</v>
      </c>
      <c r="AM106" s="76">
        <f ca="1">ROUND((Table6[[#This Row],[XP]]*Table6[[#This Row],[entity_spawned (AVG)]])*(Table6[[#This Row],[activating_chance]]/100),0)</f>
        <v>25</v>
      </c>
      <c r="AN106" s="73" t="s">
        <v>344</v>
      </c>
      <c r="AP106" t="s">
        <v>456</v>
      </c>
      <c r="AQ106">
        <v>1</v>
      </c>
      <c r="AR106" s="76">
        <v>180</v>
      </c>
      <c r="AS106" s="76">
        <v>100</v>
      </c>
      <c r="AT106">
        <f ca="1">INDIRECT(ADDRESS(11+(MATCH(RIGHT(Table610[[#This Row],[spawner_sku]],LEN(Table610[[#This Row],[spawner_sku]])-FIND("/",Table610[[#This Row],[spawner_sku]])),Table1[Entity Prefab],0)),10,1,1,"Entities"))</f>
        <v>70</v>
      </c>
      <c r="AU106" s="76">
        <f ca="1">ROUND((Table610[[#This Row],[XP]]*Table610[[#This Row],[entity_spawned (AVG)]])*(Table610[[#This Row],[activating_chance]]/100),0)</f>
        <v>70</v>
      </c>
      <c r="AV106" s="73" t="s">
        <v>345</v>
      </c>
      <c r="AX106" t="s">
        <v>397</v>
      </c>
      <c r="AY106">
        <v>9</v>
      </c>
      <c r="AZ106" s="76">
        <v>240</v>
      </c>
      <c r="BA106" s="76">
        <v>100</v>
      </c>
      <c r="BB106">
        <f ca="1">INDIRECT(ADDRESS(11+(MATCH(RIGHT(Table61011[[#This Row],[spawner_sku]],LEN(Table61011[[#This Row],[spawner_sku]])-FIND("/",Table61011[[#This Row],[spawner_sku]])),Table1[Entity Prefab],0)),10,1,1,"Entities"))</f>
        <v>50</v>
      </c>
      <c r="BC106" s="76">
        <f ca="1">ROUND((Table61011[[#This Row],[XP]]*Table61011[[#This Row],[entity_spawned (AVG)]])*(Table61011[[#This Row],[activating_chance]]/100),0)</f>
        <v>450</v>
      </c>
      <c r="BD106" s="73" t="s">
        <v>344</v>
      </c>
      <c r="BF106" t="s">
        <v>233</v>
      </c>
      <c r="BG106">
        <v>1</v>
      </c>
      <c r="BH106" s="76">
        <v>250</v>
      </c>
      <c r="BI106">
        <v>100</v>
      </c>
      <c r="BJ106">
        <f ca="1">INDIRECT(ADDRESS(11+(MATCH(RIGHT(Table11[[#This Row],[spawner_sku]],LEN(Table11[[#This Row],[spawner_sku]])-FIND("/",Table11[[#This Row],[spawner_sku]])),Table1[Entity Prefab],0)),10,1,1,"Entities"))</f>
        <v>95</v>
      </c>
      <c r="BK106">
        <f ca="1">ROUND((Table11[[#This Row],[XP]]*Table11[[#This Row],[entity_spawned (AVG)]])*(Table11[[#This Row],[activating_chance]]/100),0)</f>
        <v>95</v>
      </c>
      <c r="BL106" s="73" t="s">
        <v>345</v>
      </c>
      <c r="BN106" t="s">
        <v>398</v>
      </c>
      <c r="BO106">
        <v>4</v>
      </c>
      <c r="BP106" s="76">
        <v>120</v>
      </c>
      <c r="BQ106" s="76">
        <v>100</v>
      </c>
      <c r="BR106">
        <f ca="1">INDIRECT(ADDRESS(11+(MATCH(RIGHT(Table12[[#This Row],[spawner_sku]],LEN(Table12[[#This Row],[spawner_sku]])-FIND("/",Table12[[#This Row],[spawner_sku]])),Table1[Entity Prefab],0)),10,1,1,"Entities"))</f>
        <v>25</v>
      </c>
      <c r="BS106">
        <f ca="1">ROUND((Table12[[#This Row],[XP]]*Table12[[#This Row],[entity_spawned (AVG)]])*(Table12[[#This Row],[activating_chance]]/100),0)</f>
        <v>100</v>
      </c>
      <c r="BT106" s="73" t="s">
        <v>344</v>
      </c>
      <c r="BV106" t="s">
        <v>390</v>
      </c>
      <c r="BW106">
        <v>1</v>
      </c>
      <c r="BX106" s="76">
        <v>220</v>
      </c>
      <c r="BY106" s="76">
        <v>100</v>
      </c>
      <c r="BZ106">
        <f ca="1">INDIRECT(ADDRESS(11+(MATCH(RIGHT(Table13[[#This Row],[spawner_sku]],LEN(Table13[[#This Row],[spawner_sku]])-FIND("/",Table13[[#This Row],[spawner_sku]])),Table1[Entity Prefab],0)),10,1,1,"Entities"))</f>
        <v>75</v>
      </c>
      <c r="CA106">
        <f ca="1">ROUND((Table13[[#This Row],[XP]]*Table13[[#This Row],[entity_spawned (AVG)]])*(Table13[[#This Row],[activating_chance]]/100),0)</f>
        <v>75</v>
      </c>
      <c r="CB106" s="73" t="s">
        <v>345</v>
      </c>
      <c r="CD106" t="s">
        <v>228</v>
      </c>
      <c r="CE106">
        <v>2</v>
      </c>
      <c r="CF106" s="76">
        <v>100</v>
      </c>
      <c r="CG106" s="76">
        <v>100</v>
      </c>
      <c r="CH106">
        <f ca="1">INDIRECT(ADDRESS(11+(MATCH(RIGHT(Table14[[#This Row],[spawner_sku]],LEN(Table14[[#This Row],[spawner_sku]])-FIND("/",Table14[[#This Row],[spawner_sku]])),Table1[Entity Prefab],0)),10,1,1,"Entities"))</f>
        <v>25</v>
      </c>
      <c r="CI106">
        <f ca="1">ROUND((Table14[[#This Row],[XP]]*Table14[[#This Row],[entity_spawned (AVG)]])*(Table14[[#This Row],[activating_chance]]/100),0)</f>
        <v>50</v>
      </c>
      <c r="CJ106" s="73" t="s">
        <v>344</v>
      </c>
      <c r="CL106" t="s">
        <v>232</v>
      </c>
      <c r="CM106">
        <v>1</v>
      </c>
      <c r="CN106" s="76">
        <v>5000</v>
      </c>
      <c r="CO106" s="76">
        <v>100</v>
      </c>
      <c r="CP106" s="115">
        <f ca="1">INDIRECT(ADDRESS(11+(MATCH(RIGHT(Table18[[#This Row],[spawner_sku]],LEN(Table18[[#This Row],[spawner_sku]])-FIND("/",Table18[[#This Row],[spawner_sku]])),Table1[Entity Prefab],0)),10,1,1,"Entities"))</f>
        <v>75</v>
      </c>
      <c r="CQ106" s="115">
        <f ca="1">ROUND((Table18[[#This Row],[XP]]*Table18[[#This Row],[entity_spawned (AVG)]])*(Table18[[#This Row],[activating_chance]]/100),0)</f>
        <v>75</v>
      </c>
      <c r="CR106" t="s">
        <v>344</v>
      </c>
      <c r="CT106" t="s">
        <v>232</v>
      </c>
      <c r="CU106">
        <v>1</v>
      </c>
      <c r="CV106" s="76">
        <v>5000</v>
      </c>
      <c r="CW106" s="76">
        <v>100</v>
      </c>
      <c r="CX10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06">
        <f ca="1">ROUND((Table1820[[#This Row],[XP]]*Table1820[[#This Row],[entity_spawned (AVG)]])*(Table1820[[#This Row],[activating_chance]]/100),0)</f>
        <v>75</v>
      </c>
      <c r="CZ106" t="s">
        <v>344</v>
      </c>
    </row>
    <row r="107" spans="2:104" x14ac:dyDescent="0.25">
      <c r="B107" s="74" t="s">
        <v>229</v>
      </c>
      <c r="C107">
        <v>1</v>
      </c>
      <c r="D107" s="76">
        <v>80</v>
      </c>
      <c r="E107" s="76">
        <v>80</v>
      </c>
      <c r="F107" s="76">
        <f ca="1">INDIRECT(ADDRESS(11+(MATCH(RIGHT(Table245[[#This Row],[spawner_sku]],LEN(Table245[[#This Row],[spawner_sku]])-FIND("/",Table245[[#This Row],[spawner_sku]])),Table1[Entity Prefab],0)),10,1,1,"Entities"))</f>
        <v>25</v>
      </c>
      <c r="G107" s="76">
        <f ca="1">ROUND((Table245[[#This Row],[XP]]*Table245[[#This Row],[entity_spawned (AVG)]])*(Table245[[#This Row],[activating_chance]]/100),0)</f>
        <v>20</v>
      </c>
      <c r="H107" s="73" t="s">
        <v>344</v>
      </c>
      <c r="J107" t="s">
        <v>473</v>
      </c>
      <c r="K107">
        <v>1</v>
      </c>
      <c r="L107" s="76">
        <v>220</v>
      </c>
      <c r="M107" s="76">
        <v>100</v>
      </c>
      <c r="N107">
        <f ca="1">INDIRECT(ADDRESS(11+(MATCH(RIGHT(Table3[[#This Row],[spawner_sku]],LEN(Table3[[#This Row],[spawner_sku]])-FIND("/",Table3[[#This Row],[spawner_sku]])),Table1[Entity Prefab],0)),10,1,1,"Entities"))</f>
        <v>50</v>
      </c>
      <c r="O107" s="76">
        <f ca="1">ROUND((Table3[[#This Row],[XP]]*Table3[[#This Row],[entity_spawned (AVG)]])*(Table3[[#This Row],[activating_chance]]/100),0)</f>
        <v>50</v>
      </c>
      <c r="P107" t="s">
        <v>345</v>
      </c>
      <c r="Q107" s="73"/>
      <c r="Z107" t="s">
        <v>229</v>
      </c>
      <c r="AA107">
        <v>1</v>
      </c>
      <c r="AB107" s="76">
        <v>120</v>
      </c>
      <c r="AC107" s="76">
        <v>100</v>
      </c>
      <c r="AD107">
        <f ca="1">INDIRECT(ADDRESS(11+(MATCH(RIGHT(Table2[[#This Row],[spawner_sku]],LEN(Table2[[#This Row],[spawner_sku]])-FIND("/",Table2[[#This Row],[spawner_sku]])),Table1[Entity Prefab],0)),10,1,1,"Entities"))</f>
        <v>25</v>
      </c>
      <c r="AE107" s="76">
        <f ca="1">ROUND((Table2[[#This Row],[XP]]*Table2[[#This Row],[entity_spawned (AVG)]])*(Table2[[#This Row],[activating_chance]]/100),0)</f>
        <v>25</v>
      </c>
      <c r="AF107" s="73" t="s">
        <v>344</v>
      </c>
      <c r="AH107" t="s">
        <v>449</v>
      </c>
      <c r="AI107">
        <v>1</v>
      </c>
      <c r="AJ107" s="76">
        <v>190</v>
      </c>
      <c r="AK107" s="76">
        <v>100</v>
      </c>
      <c r="AL107">
        <f ca="1">INDIRECT(ADDRESS(11+(MATCH(RIGHT(Table6[[#This Row],[spawner_sku]],LEN(Table6[[#This Row],[spawner_sku]])-FIND("/",Table6[[#This Row],[spawner_sku]])),Table1[Entity Prefab],0)),10,1,1,"Entities"))</f>
        <v>25</v>
      </c>
      <c r="AM107" s="76">
        <f ca="1">ROUND((Table6[[#This Row],[XP]]*Table6[[#This Row],[entity_spawned (AVG)]])*(Table6[[#This Row],[activating_chance]]/100),0)</f>
        <v>25</v>
      </c>
      <c r="AN107" s="73" t="s">
        <v>344</v>
      </c>
      <c r="AP107" t="s">
        <v>456</v>
      </c>
      <c r="AQ107">
        <v>1</v>
      </c>
      <c r="AR107" s="76">
        <v>180</v>
      </c>
      <c r="AS107" s="76">
        <v>100</v>
      </c>
      <c r="AT107">
        <f ca="1">INDIRECT(ADDRESS(11+(MATCH(RIGHT(Table610[[#This Row],[spawner_sku]],LEN(Table610[[#This Row],[spawner_sku]])-FIND("/",Table610[[#This Row],[spawner_sku]])),Table1[Entity Prefab],0)),10,1,1,"Entities"))</f>
        <v>70</v>
      </c>
      <c r="AU107" s="76">
        <f ca="1">ROUND((Table610[[#This Row],[XP]]*Table610[[#This Row],[entity_spawned (AVG)]])*(Table610[[#This Row],[activating_chance]]/100),0)</f>
        <v>70</v>
      </c>
      <c r="AV107" s="73" t="s">
        <v>345</v>
      </c>
      <c r="AX107" t="s">
        <v>397</v>
      </c>
      <c r="AY107">
        <v>3</v>
      </c>
      <c r="AZ107" s="76">
        <v>200</v>
      </c>
      <c r="BA107" s="76">
        <v>100</v>
      </c>
      <c r="BB107">
        <f ca="1">INDIRECT(ADDRESS(11+(MATCH(RIGHT(Table61011[[#This Row],[spawner_sku]],LEN(Table61011[[#This Row],[spawner_sku]])-FIND("/",Table61011[[#This Row],[spawner_sku]])),Table1[Entity Prefab],0)),10,1,1,"Entities"))</f>
        <v>50</v>
      </c>
      <c r="BC107" s="76">
        <f ca="1">ROUND((Table61011[[#This Row],[XP]]*Table61011[[#This Row],[entity_spawned (AVG)]])*(Table61011[[#This Row],[activating_chance]]/100),0)</f>
        <v>150</v>
      </c>
      <c r="BD107" s="73" t="s">
        <v>344</v>
      </c>
      <c r="BF107" t="s">
        <v>233</v>
      </c>
      <c r="BG107">
        <v>1</v>
      </c>
      <c r="BH107" s="76">
        <v>250</v>
      </c>
      <c r="BI107">
        <v>100</v>
      </c>
      <c r="BJ107">
        <f ca="1">INDIRECT(ADDRESS(11+(MATCH(RIGHT(Table11[[#This Row],[spawner_sku]],LEN(Table11[[#This Row],[spawner_sku]])-FIND("/",Table11[[#This Row],[spawner_sku]])),Table1[Entity Prefab],0)),10,1,1,"Entities"))</f>
        <v>95</v>
      </c>
      <c r="BK107">
        <f ca="1">ROUND((Table11[[#This Row],[XP]]*Table11[[#This Row],[entity_spawned (AVG)]])*(Table11[[#This Row],[activating_chance]]/100),0)</f>
        <v>95</v>
      </c>
      <c r="BL107" s="73" t="s">
        <v>345</v>
      </c>
      <c r="BN107" t="s">
        <v>398</v>
      </c>
      <c r="BO107">
        <v>1</v>
      </c>
      <c r="BP107" s="76">
        <v>120</v>
      </c>
      <c r="BQ107" s="76">
        <v>100</v>
      </c>
      <c r="BR107">
        <f ca="1">INDIRECT(ADDRESS(11+(MATCH(RIGHT(Table12[[#This Row],[spawner_sku]],LEN(Table12[[#This Row],[spawner_sku]])-FIND("/",Table12[[#This Row],[spawner_sku]])),Table1[Entity Prefab],0)),10,1,1,"Entities"))</f>
        <v>25</v>
      </c>
      <c r="BS107">
        <f ca="1">ROUND((Table12[[#This Row],[XP]]*Table12[[#This Row],[entity_spawned (AVG)]])*(Table12[[#This Row],[activating_chance]]/100),0)</f>
        <v>25</v>
      </c>
      <c r="BT107" s="73" t="s">
        <v>344</v>
      </c>
      <c r="BV107" t="s">
        <v>390</v>
      </c>
      <c r="BW107">
        <v>1</v>
      </c>
      <c r="BX107" s="76">
        <v>220</v>
      </c>
      <c r="BY107" s="76">
        <v>100</v>
      </c>
      <c r="BZ107">
        <f ca="1">INDIRECT(ADDRESS(11+(MATCH(RIGHT(Table13[[#This Row],[spawner_sku]],LEN(Table13[[#This Row],[spawner_sku]])-FIND("/",Table13[[#This Row],[spawner_sku]])),Table1[Entity Prefab],0)),10,1,1,"Entities"))</f>
        <v>75</v>
      </c>
      <c r="CA107">
        <f ca="1">ROUND((Table13[[#This Row],[XP]]*Table13[[#This Row],[entity_spawned (AVG)]])*(Table13[[#This Row],[activating_chance]]/100),0)</f>
        <v>75</v>
      </c>
      <c r="CB107" s="73" t="s">
        <v>345</v>
      </c>
      <c r="CD107" t="s">
        <v>228</v>
      </c>
      <c r="CE107">
        <v>6</v>
      </c>
      <c r="CF107" s="76">
        <v>150</v>
      </c>
      <c r="CG107" s="76">
        <v>100</v>
      </c>
      <c r="CH107">
        <f ca="1">INDIRECT(ADDRESS(11+(MATCH(RIGHT(Table14[[#This Row],[spawner_sku]],LEN(Table14[[#This Row],[spawner_sku]])-FIND("/",Table14[[#This Row],[spawner_sku]])),Table1[Entity Prefab],0)),10,1,1,"Entities"))</f>
        <v>25</v>
      </c>
      <c r="CI107">
        <f ca="1">ROUND((Table14[[#This Row],[XP]]*Table14[[#This Row],[entity_spawned (AVG)]])*(Table14[[#This Row],[activating_chance]]/100),0)</f>
        <v>150</v>
      </c>
      <c r="CJ107" s="73" t="s">
        <v>344</v>
      </c>
      <c r="CL107" t="s">
        <v>232</v>
      </c>
      <c r="CM107">
        <v>1</v>
      </c>
      <c r="CN107" s="76">
        <v>5000</v>
      </c>
      <c r="CO107" s="76">
        <v>100</v>
      </c>
      <c r="CP107" s="115">
        <f ca="1">INDIRECT(ADDRESS(11+(MATCH(RIGHT(Table18[[#This Row],[spawner_sku]],LEN(Table18[[#This Row],[spawner_sku]])-FIND("/",Table18[[#This Row],[spawner_sku]])),Table1[Entity Prefab],0)),10,1,1,"Entities"))</f>
        <v>75</v>
      </c>
      <c r="CQ107" s="115">
        <f ca="1">ROUND((Table18[[#This Row],[XP]]*Table18[[#This Row],[entity_spawned (AVG)]])*(Table18[[#This Row],[activating_chance]]/100),0)</f>
        <v>75</v>
      </c>
      <c r="CR107" t="s">
        <v>344</v>
      </c>
      <c r="CT107" t="s">
        <v>232</v>
      </c>
      <c r="CU107">
        <v>1</v>
      </c>
      <c r="CV107" s="76">
        <v>5000</v>
      </c>
      <c r="CW107" s="76">
        <v>75</v>
      </c>
      <c r="CX10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07">
        <f ca="1">ROUND((Table1820[[#This Row],[XP]]*Table1820[[#This Row],[entity_spawned (AVG)]])*(Table1820[[#This Row],[activating_chance]]/100),0)</f>
        <v>56</v>
      </c>
      <c r="CZ107" t="s">
        <v>344</v>
      </c>
    </row>
    <row r="108" spans="2:104" x14ac:dyDescent="0.25">
      <c r="B108" s="74" t="s">
        <v>229</v>
      </c>
      <c r="C108">
        <v>3</v>
      </c>
      <c r="D108" s="76">
        <v>160</v>
      </c>
      <c r="E108" s="76">
        <v>40</v>
      </c>
      <c r="F108" s="76">
        <f ca="1">INDIRECT(ADDRESS(11+(MATCH(RIGHT(Table245[[#This Row],[spawner_sku]],LEN(Table245[[#This Row],[spawner_sku]])-FIND("/",Table245[[#This Row],[spawner_sku]])),Table1[Entity Prefab],0)),10,1,1,"Entities"))</f>
        <v>25</v>
      </c>
      <c r="G108" s="76">
        <f ca="1">ROUND((Table245[[#This Row],[XP]]*Table245[[#This Row],[entity_spawned (AVG)]])*(Table245[[#This Row],[activating_chance]]/100),0)</f>
        <v>30</v>
      </c>
      <c r="H108" s="73" t="s">
        <v>344</v>
      </c>
      <c r="J108" t="s">
        <v>473</v>
      </c>
      <c r="K108">
        <v>1</v>
      </c>
      <c r="L108" s="76">
        <v>220</v>
      </c>
      <c r="M108" s="76">
        <v>100</v>
      </c>
      <c r="N108">
        <f ca="1">INDIRECT(ADDRESS(11+(MATCH(RIGHT(Table3[[#This Row],[spawner_sku]],LEN(Table3[[#This Row],[spawner_sku]])-FIND("/",Table3[[#This Row],[spawner_sku]])),Table1[Entity Prefab],0)),10,1,1,"Entities"))</f>
        <v>50</v>
      </c>
      <c r="O108" s="76">
        <f ca="1">ROUND((Table3[[#This Row],[XP]]*Table3[[#This Row],[entity_spawned (AVG)]])*(Table3[[#This Row],[activating_chance]]/100),0)</f>
        <v>50</v>
      </c>
      <c r="P108" t="s">
        <v>345</v>
      </c>
      <c r="Q108" s="73"/>
      <c r="Z108" t="s">
        <v>229</v>
      </c>
      <c r="AA108">
        <v>1</v>
      </c>
      <c r="AB108" s="76">
        <v>100</v>
      </c>
      <c r="AC108" s="76">
        <v>100</v>
      </c>
      <c r="AD108">
        <f ca="1">INDIRECT(ADDRESS(11+(MATCH(RIGHT(Table2[[#This Row],[spawner_sku]],LEN(Table2[[#This Row],[spawner_sku]])-FIND("/",Table2[[#This Row],[spawner_sku]])),Table1[Entity Prefab],0)),10,1,1,"Entities"))</f>
        <v>25</v>
      </c>
      <c r="AE108" s="76">
        <f ca="1">ROUND((Table2[[#This Row],[XP]]*Table2[[#This Row],[entity_spawned (AVG)]])*(Table2[[#This Row],[activating_chance]]/100),0)</f>
        <v>25</v>
      </c>
      <c r="AF108" s="73" t="s">
        <v>344</v>
      </c>
      <c r="AH108" t="s">
        <v>449</v>
      </c>
      <c r="AI108">
        <v>1</v>
      </c>
      <c r="AJ108" s="76">
        <v>190</v>
      </c>
      <c r="AK108" s="76">
        <v>90</v>
      </c>
      <c r="AL108">
        <f ca="1">INDIRECT(ADDRESS(11+(MATCH(RIGHT(Table6[[#This Row],[spawner_sku]],LEN(Table6[[#This Row],[spawner_sku]])-FIND("/",Table6[[#This Row],[spawner_sku]])),Table1[Entity Prefab],0)),10,1,1,"Entities"))</f>
        <v>25</v>
      </c>
      <c r="AM108" s="76">
        <f ca="1">ROUND((Table6[[#This Row],[XP]]*Table6[[#This Row],[entity_spawned (AVG)]])*(Table6[[#This Row],[activating_chance]]/100),0)</f>
        <v>23</v>
      </c>
      <c r="AN108" s="73" t="s">
        <v>344</v>
      </c>
      <c r="AP108" t="s">
        <v>456</v>
      </c>
      <c r="AQ108">
        <v>1</v>
      </c>
      <c r="AR108" s="76">
        <v>180</v>
      </c>
      <c r="AS108" s="76">
        <v>100</v>
      </c>
      <c r="AT108">
        <f ca="1">INDIRECT(ADDRESS(11+(MATCH(RIGHT(Table610[[#This Row],[spawner_sku]],LEN(Table610[[#This Row],[spawner_sku]])-FIND("/",Table610[[#This Row],[spawner_sku]])),Table1[Entity Prefab],0)),10,1,1,"Entities"))</f>
        <v>70</v>
      </c>
      <c r="AU108" s="76">
        <f ca="1">ROUND((Table610[[#This Row],[XP]]*Table610[[#This Row],[entity_spawned (AVG)]])*(Table610[[#This Row],[activating_chance]]/100),0)</f>
        <v>70</v>
      </c>
      <c r="AV108" s="73" t="s">
        <v>345</v>
      </c>
      <c r="AX108" t="s">
        <v>397</v>
      </c>
      <c r="AY108">
        <v>7</v>
      </c>
      <c r="AZ108" s="76">
        <v>220</v>
      </c>
      <c r="BA108" s="76">
        <v>100</v>
      </c>
      <c r="BB108">
        <f ca="1">INDIRECT(ADDRESS(11+(MATCH(RIGHT(Table61011[[#This Row],[spawner_sku]],LEN(Table61011[[#This Row],[spawner_sku]])-FIND("/",Table61011[[#This Row],[spawner_sku]])),Table1[Entity Prefab],0)),10,1,1,"Entities"))</f>
        <v>50</v>
      </c>
      <c r="BC108" s="76">
        <f ca="1">ROUND((Table61011[[#This Row],[XP]]*Table61011[[#This Row],[entity_spawned (AVG)]])*(Table61011[[#This Row],[activating_chance]]/100),0)</f>
        <v>350</v>
      </c>
      <c r="BD108" s="73" t="s">
        <v>344</v>
      </c>
      <c r="BF108" t="s">
        <v>233</v>
      </c>
      <c r="BG108">
        <v>1</v>
      </c>
      <c r="BH108" s="76">
        <v>250</v>
      </c>
      <c r="BI108">
        <v>100</v>
      </c>
      <c r="BJ108">
        <f ca="1">INDIRECT(ADDRESS(11+(MATCH(RIGHT(Table11[[#This Row],[spawner_sku]],LEN(Table11[[#This Row],[spawner_sku]])-FIND("/",Table11[[#This Row],[spawner_sku]])),Table1[Entity Prefab],0)),10,1,1,"Entities"))</f>
        <v>95</v>
      </c>
      <c r="BK108">
        <f ca="1">ROUND((Table11[[#This Row],[XP]]*Table11[[#This Row],[entity_spawned (AVG)]])*(Table11[[#This Row],[activating_chance]]/100),0)</f>
        <v>95</v>
      </c>
      <c r="BL108" s="73" t="s">
        <v>345</v>
      </c>
      <c r="BN108" t="s">
        <v>398</v>
      </c>
      <c r="BO108">
        <v>1</v>
      </c>
      <c r="BP108" s="76">
        <v>120</v>
      </c>
      <c r="BQ108" s="76">
        <v>100</v>
      </c>
      <c r="BR108">
        <f ca="1">INDIRECT(ADDRESS(11+(MATCH(RIGHT(Table12[[#This Row],[spawner_sku]],LEN(Table12[[#This Row],[spawner_sku]])-FIND("/",Table12[[#This Row],[spawner_sku]])),Table1[Entity Prefab],0)),10,1,1,"Entities"))</f>
        <v>25</v>
      </c>
      <c r="BS108">
        <f ca="1">ROUND((Table12[[#This Row],[XP]]*Table12[[#This Row],[entity_spawned (AVG)]])*(Table12[[#This Row],[activating_chance]]/100),0)</f>
        <v>25</v>
      </c>
      <c r="BT108" s="73" t="s">
        <v>344</v>
      </c>
      <c r="BV108" t="s">
        <v>390</v>
      </c>
      <c r="BW108">
        <v>1</v>
      </c>
      <c r="BX108" s="76">
        <v>220</v>
      </c>
      <c r="BY108" s="76">
        <v>100</v>
      </c>
      <c r="BZ108">
        <f ca="1">INDIRECT(ADDRESS(11+(MATCH(RIGHT(Table13[[#This Row],[spawner_sku]],LEN(Table13[[#This Row],[spawner_sku]])-FIND("/",Table13[[#This Row],[spawner_sku]])),Table1[Entity Prefab],0)),10,1,1,"Entities"))</f>
        <v>75</v>
      </c>
      <c r="CA108">
        <f ca="1">ROUND((Table13[[#This Row],[XP]]*Table13[[#This Row],[entity_spawned (AVG)]])*(Table13[[#This Row],[activating_chance]]/100),0)</f>
        <v>75</v>
      </c>
      <c r="CB108" s="73" t="s">
        <v>345</v>
      </c>
      <c r="CD108" t="s">
        <v>228</v>
      </c>
      <c r="CE108">
        <v>10</v>
      </c>
      <c r="CF108" s="76">
        <v>180</v>
      </c>
      <c r="CG108" s="76">
        <v>80</v>
      </c>
      <c r="CH108">
        <f ca="1">INDIRECT(ADDRESS(11+(MATCH(RIGHT(Table14[[#This Row],[spawner_sku]],LEN(Table14[[#This Row],[spawner_sku]])-FIND("/",Table14[[#This Row],[spawner_sku]])),Table1[Entity Prefab],0)),10,1,1,"Entities"))</f>
        <v>25</v>
      </c>
      <c r="CI108">
        <f ca="1">ROUND((Table14[[#This Row],[XP]]*Table14[[#This Row],[entity_spawned (AVG)]])*(Table14[[#This Row],[activating_chance]]/100),0)</f>
        <v>200</v>
      </c>
      <c r="CJ108" s="73" t="s">
        <v>344</v>
      </c>
      <c r="CL108" t="s">
        <v>232</v>
      </c>
      <c r="CM108">
        <v>1</v>
      </c>
      <c r="CN108" s="76">
        <v>5000</v>
      </c>
      <c r="CO108" s="76">
        <v>75</v>
      </c>
      <c r="CP108" s="115">
        <f ca="1">INDIRECT(ADDRESS(11+(MATCH(RIGHT(Table18[[#This Row],[spawner_sku]],LEN(Table18[[#This Row],[spawner_sku]])-FIND("/",Table18[[#This Row],[spawner_sku]])),Table1[Entity Prefab],0)),10,1,1,"Entities"))</f>
        <v>75</v>
      </c>
      <c r="CQ108" s="115">
        <f ca="1">ROUND((Table18[[#This Row],[XP]]*Table18[[#This Row],[entity_spawned (AVG)]])*(Table18[[#This Row],[activating_chance]]/100),0)</f>
        <v>56</v>
      </c>
      <c r="CR108" t="s">
        <v>344</v>
      </c>
      <c r="CT108" t="s">
        <v>232</v>
      </c>
      <c r="CU108">
        <v>1</v>
      </c>
      <c r="CV108" s="76">
        <v>5000</v>
      </c>
      <c r="CW108" s="76">
        <v>75</v>
      </c>
      <c r="CX108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08">
        <f ca="1">ROUND((Table1820[[#This Row],[XP]]*Table1820[[#This Row],[entity_spawned (AVG)]])*(Table1820[[#This Row],[activating_chance]]/100),0)</f>
        <v>56</v>
      </c>
      <c r="CZ108" t="s">
        <v>344</v>
      </c>
    </row>
    <row r="109" spans="2:104" x14ac:dyDescent="0.25">
      <c r="B109" s="74" t="s">
        <v>229</v>
      </c>
      <c r="C109">
        <v>3</v>
      </c>
      <c r="D109" s="76">
        <v>140</v>
      </c>
      <c r="E109" s="76">
        <v>100</v>
      </c>
      <c r="F109" s="76">
        <f ca="1">INDIRECT(ADDRESS(11+(MATCH(RIGHT(Table245[[#This Row],[spawner_sku]],LEN(Table245[[#This Row],[spawner_sku]])-FIND("/",Table245[[#This Row],[spawner_sku]])),Table1[Entity Prefab],0)),10,1,1,"Entities"))</f>
        <v>25</v>
      </c>
      <c r="G109" s="76">
        <f ca="1">ROUND((Table245[[#This Row],[XP]]*Table245[[#This Row],[entity_spawned (AVG)]])*(Table245[[#This Row],[activating_chance]]/100),0)</f>
        <v>75</v>
      </c>
      <c r="H109" s="73" t="s">
        <v>344</v>
      </c>
      <c r="J109" t="s">
        <v>476</v>
      </c>
      <c r="K109">
        <v>1</v>
      </c>
      <c r="L109" s="76">
        <v>280</v>
      </c>
      <c r="M109" s="76">
        <v>100</v>
      </c>
      <c r="N109">
        <f ca="1">INDIRECT(ADDRESS(11+(MATCH(RIGHT(Table3[[#This Row],[spawner_sku]],LEN(Table3[[#This Row],[spawner_sku]])-FIND("/",Table3[[#This Row],[spawner_sku]])),Table1[Entity Prefab],0)),10,1,1,"Entities"))</f>
        <v>143</v>
      </c>
      <c r="O109" s="76">
        <f ca="1">ROUND((Table3[[#This Row],[XP]]*Table3[[#This Row],[entity_spawned (AVG)]])*(Table3[[#This Row],[activating_chance]]/100),0)</f>
        <v>143</v>
      </c>
      <c r="P109" t="s">
        <v>345</v>
      </c>
      <c r="Q109" s="73"/>
      <c r="Z109" t="s">
        <v>229</v>
      </c>
      <c r="AA109">
        <v>2</v>
      </c>
      <c r="AB109" s="76">
        <v>120</v>
      </c>
      <c r="AC109" s="76">
        <v>100</v>
      </c>
      <c r="AD109">
        <f ca="1">INDIRECT(ADDRESS(11+(MATCH(RIGHT(Table2[[#This Row],[spawner_sku]],LEN(Table2[[#This Row],[spawner_sku]])-FIND("/",Table2[[#This Row],[spawner_sku]])),Table1[Entity Prefab],0)),10,1,1,"Entities"))</f>
        <v>25</v>
      </c>
      <c r="AE109" s="76">
        <f ca="1">ROUND((Table2[[#This Row],[XP]]*Table2[[#This Row],[entity_spawned (AVG)]])*(Table2[[#This Row],[activating_chance]]/100),0)</f>
        <v>50</v>
      </c>
      <c r="AF109" s="73" t="s">
        <v>344</v>
      </c>
      <c r="AH109" t="s">
        <v>449</v>
      </c>
      <c r="AI109">
        <v>1</v>
      </c>
      <c r="AJ109" s="76">
        <v>190</v>
      </c>
      <c r="AK109" s="76">
        <v>100</v>
      </c>
      <c r="AL109">
        <f ca="1">INDIRECT(ADDRESS(11+(MATCH(RIGHT(Table6[[#This Row],[spawner_sku]],LEN(Table6[[#This Row],[spawner_sku]])-FIND("/",Table6[[#This Row],[spawner_sku]])),Table1[Entity Prefab],0)),10,1,1,"Entities"))</f>
        <v>25</v>
      </c>
      <c r="AM109" s="76">
        <f ca="1">ROUND((Table6[[#This Row],[XP]]*Table6[[#This Row],[entity_spawned (AVG)]])*(Table6[[#This Row],[activating_chance]]/100),0)</f>
        <v>25</v>
      </c>
      <c r="AN109" s="73" t="s">
        <v>344</v>
      </c>
      <c r="AP109" t="s">
        <v>456</v>
      </c>
      <c r="AQ109">
        <v>1</v>
      </c>
      <c r="AR109" s="76">
        <v>100</v>
      </c>
      <c r="AS109" s="76">
        <v>100</v>
      </c>
      <c r="AT109">
        <f ca="1">INDIRECT(ADDRESS(11+(MATCH(RIGHT(Table610[[#This Row],[spawner_sku]],LEN(Table610[[#This Row],[spawner_sku]])-FIND("/",Table610[[#This Row],[spawner_sku]])),Table1[Entity Prefab],0)),10,1,1,"Entities"))</f>
        <v>70</v>
      </c>
      <c r="AU109" s="76">
        <f ca="1">ROUND((Table610[[#This Row],[XP]]*Table610[[#This Row],[entity_spawned (AVG)]])*(Table610[[#This Row],[activating_chance]]/100),0)</f>
        <v>70</v>
      </c>
      <c r="AV109" s="73" t="s">
        <v>345</v>
      </c>
      <c r="AX109" t="s">
        <v>397</v>
      </c>
      <c r="AY109">
        <v>8</v>
      </c>
      <c r="AZ109" s="76">
        <v>230</v>
      </c>
      <c r="BA109" s="76">
        <v>100</v>
      </c>
      <c r="BB109">
        <f ca="1">INDIRECT(ADDRESS(11+(MATCH(RIGHT(Table61011[[#This Row],[spawner_sku]],LEN(Table61011[[#This Row],[spawner_sku]])-FIND("/",Table61011[[#This Row],[spawner_sku]])),Table1[Entity Prefab],0)),10,1,1,"Entities"))</f>
        <v>50</v>
      </c>
      <c r="BC109" s="76">
        <f ca="1">ROUND((Table61011[[#This Row],[XP]]*Table61011[[#This Row],[entity_spawned (AVG)]])*(Table61011[[#This Row],[activating_chance]]/100),0)</f>
        <v>400</v>
      </c>
      <c r="BD109" s="73" t="s">
        <v>344</v>
      </c>
      <c r="BF109" t="s">
        <v>233</v>
      </c>
      <c r="BG109">
        <v>1</v>
      </c>
      <c r="BH109" s="76">
        <v>250</v>
      </c>
      <c r="BI109">
        <v>100</v>
      </c>
      <c r="BJ109">
        <f ca="1">INDIRECT(ADDRESS(11+(MATCH(RIGHT(Table11[[#This Row],[spawner_sku]],LEN(Table11[[#This Row],[spawner_sku]])-FIND("/",Table11[[#This Row],[spawner_sku]])),Table1[Entity Prefab],0)),10,1,1,"Entities"))</f>
        <v>95</v>
      </c>
      <c r="BK109">
        <f ca="1">ROUND((Table11[[#This Row],[XP]]*Table11[[#This Row],[entity_spawned (AVG)]])*(Table11[[#This Row],[activating_chance]]/100),0)</f>
        <v>95</v>
      </c>
      <c r="BL109" s="73" t="s">
        <v>345</v>
      </c>
      <c r="BN109" t="s">
        <v>398</v>
      </c>
      <c r="BO109">
        <v>1</v>
      </c>
      <c r="BP109" s="76">
        <v>120</v>
      </c>
      <c r="BQ109" s="76">
        <v>100</v>
      </c>
      <c r="BR109">
        <f ca="1">INDIRECT(ADDRESS(11+(MATCH(RIGHT(Table12[[#This Row],[spawner_sku]],LEN(Table12[[#This Row],[spawner_sku]])-FIND("/",Table12[[#This Row],[spawner_sku]])),Table1[Entity Prefab],0)),10,1,1,"Entities"))</f>
        <v>25</v>
      </c>
      <c r="BS109">
        <f ca="1">ROUND((Table12[[#This Row],[XP]]*Table12[[#This Row],[entity_spawned (AVG)]])*(Table12[[#This Row],[activating_chance]]/100),0)</f>
        <v>25</v>
      </c>
      <c r="BT109" s="73" t="s">
        <v>344</v>
      </c>
      <c r="BV109" t="s">
        <v>525</v>
      </c>
      <c r="BW109">
        <v>1</v>
      </c>
      <c r="BX109" s="76">
        <v>310</v>
      </c>
      <c r="BY109" s="76">
        <v>100</v>
      </c>
      <c r="BZ109">
        <f ca="1">INDIRECT(ADDRESS(11+(MATCH(RIGHT(Table13[[#This Row],[spawner_sku]],LEN(Table13[[#This Row],[spawner_sku]])-FIND("/",Table13[[#This Row],[spawner_sku]])),Table1[Entity Prefab],0)),10,1,1,"Entities"))</f>
        <v>83</v>
      </c>
      <c r="CA109">
        <f ca="1">ROUND((Table13[[#This Row],[XP]]*Table13[[#This Row],[entity_spawned (AVG)]])*(Table13[[#This Row],[activating_chance]]/100),0)</f>
        <v>83</v>
      </c>
      <c r="CB109" s="73" t="s">
        <v>345</v>
      </c>
      <c r="CD109" t="s">
        <v>228</v>
      </c>
      <c r="CE109">
        <v>10</v>
      </c>
      <c r="CF109" s="76">
        <v>180</v>
      </c>
      <c r="CG109" s="76">
        <v>10</v>
      </c>
      <c r="CH109">
        <f ca="1">INDIRECT(ADDRESS(11+(MATCH(RIGHT(Table14[[#This Row],[spawner_sku]],LEN(Table14[[#This Row],[spawner_sku]])-FIND("/",Table14[[#This Row],[spawner_sku]])),Table1[Entity Prefab],0)),10,1,1,"Entities"))</f>
        <v>25</v>
      </c>
      <c r="CI109">
        <f ca="1">ROUND((Table14[[#This Row],[XP]]*Table14[[#This Row],[entity_spawned (AVG)]])*(Table14[[#This Row],[activating_chance]]/100),0)</f>
        <v>25</v>
      </c>
      <c r="CJ109" s="73" t="s">
        <v>344</v>
      </c>
      <c r="CL109" t="s">
        <v>232</v>
      </c>
      <c r="CM109">
        <v>1</v>
      </c>
      <c r="CN109" s="76">
        <v>5000</v>
      </c>
      <c r="CO109" s="76">
        <v>75</v>
      </c>
      <c r="CP109" s="115">
        <f ca="1">INDIRECT(ADDRESS(11+(MATCH(RIGHT(Table18[[#This Row],[spawner_sku]],LEN(Table18[[#This Row],[spawner_sku]])-FIND("/",Table18[[#This Row],[spawner_sku]])),Table1[Entity Prefab],0)),10,1,1,"Entities"))</f>
        <v>75</v>
      </c>
      <c r="CQ109" s="115">
        <f ca="1">ROUND((Table18[[#This Row],[XP]]*Table18[[#This Row],[entity_spawned (AVG)]])*(Table18[[#This Row],[activating_chance]]/100),0)</f>
        <v>56</v>
      </c>
      <c r="CR109" t="s">
        <v>344</v>
      </c>
      <c r="CT109" t="s">
        <v>232</v>
      </c>
      <c r="CU109">
        <v>1</v>
      </c>
      <c r="CV109" s="76">
        <v>5000</v>
      </c>
      <c r="CW109" s="76">
        <v>75</v>
      </c>
      <c r="CX109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09">
        <f ca="1">ROUND((Table1820[[#This Row],[XP]]*Table1820[[#This Row],[entity_spawned (AVG)]])*(Table1820[[#This Row],[activating_chance]]/100),0)</f>
        <v>56</v>
      </c>
      <c r="CZ109" t="s">
        <v>344</v>
      </c>
    </row>
    <row r="110" spans="2:104" x14ac:dyDescent="0.25">
      <c r="B110" s="74" t="s">
        <v>229</v>
      </c>
      <c r="C110">
        <v>2</v>
      </c>
      <c r="D110" s="76">
        <v>80</v>
      </c>
      <c r="E110" s="76">
        <v>60</v>
      </c>
      <c r="F110" s="76">
        <f ca="1">INDIRECT(ADDRESS(11+(MATCH(RIGHT(Table245[[#This Row],[spawner_sku]],LEN(Table245[[#This Row],[spawner_sku]])-FIND("/",Table245[[#This Row],[spawner_sku]])),Table1[Entity Prefab],0)),10,1,1,"Entities"))</f>
        <v>25</v>
      </c>
      <c r="G110" s="76">
        <f ca="1">ROUND((Table245[[#This Row],[XP]]*Table245[[#This Row],[entity_spawned (AVG)]])*(Table245[[#This Row],[activating_chance]]/100),0)</f>
        <v>30</v>
      </c>
      <c r="H110" s="73" t="s">
        <v>344</v>
      </c>
      <c r="J110" t="s">
        <v>476</v>
      </c>
      <c r="K110">
        <v>1</v>
      </c>
      <c r="L110" s="76">
        <v>280</v>
      </c>
      <c r="M110" s="76">
        <v>100</v>
      </c>
      <c r="N110">
        <f ca="1">INDIRECT(ADDRESS(11+(MATCH(RIGHT(Table3[[#This Row],[spawner_sku]],LEN(Table3[[#This Row],[spawner_sku]])-FIND("/",Table3[[#This Row],[spawner_sku]])),Table1[Entity Prefab],0)),10,1,1,"Entities"))</f>
        <v>143</v>
      </c>
      <c r="O110" s="76">
        <f ca="1">ROUND((Table3[[#This Row],[XP]]*Table3[[#This Row],[entity_spawned (AVG)]])*(Table3[[#This Row],[activating_chance]]/100),0)</f>
        <v>143</v>
      </c>
      <c r="P110" t="s">
        <v>345</v>
      </c>
      <c r="Q110" s="73"/>
      <c r="Z110" t="s">
        <v>229</v>
      </c>
      <c r="AA110">
        <v>2</v>
      </c>
      <c r="AB110" s="76">
        <v>160</v>
      </c>
      <c r="AC110" s="76">
        <v>100</v>
      </c>
      <c r="AD110">
        <f ca="1">INDIRECT(ADDRESS(11+(MATCH(RIGHT(Table2[[#This Row],[spawner_sku]],LEN(Table2[[#This Row],[spawner_sku]])-FIND("/",Table2[[#This Row],[spawner_sku]])),Table1[Entity Prefab],0)),10,1,1,"Entities"))</f>
        <v>25</v>
      </c>
      <c r="AE110" s="76">
        <f ca="1">ROUND((Table2[[#This Row],[XP]]*Table2[[#This Row],[entity_spawned (AVG)]])*(Table2[[#This Row],[activating_chance]]/100),0)</f>
        <v>50</v>
      </c>
      <c r="AF110" s="73" t="s">
        <v>344</v>
      </c>
      <c r="AH110" t="s">
        <v>449</v>
      </c>
      <c r="AI110">
        <v>1</v>
      </c>
      <c r="AJ110" s="76">
        <v>190</v>
      </c>
      <c r="AK110" s="76">
        <v>100</v>
      </c>
      <c r="AL110">
        <f ca="1">INDIRECT(ADDRESS(11+(MATCH(RIGHT(Table6[[#This Row],[spawner_sku]],LEN(Table6[[#This Row],[spawner_sku]])-FIND("/",Table6[[#This Row],[spawner_sku]])),Table1[Entity Prefab],0)),10,1,1,"Entities"))</f>
        <v>25</v>
      </c>
      <c r="AM110" s="76">
        <f ca="1">ROUND((Table6[[#This Row],[XP]]*Table6[[#This Row],[entity_spawned (AVG)]])*(Table6[[#This Row],[activating_chance]]/100),0)</f>
        <v>25</v>
      </c>
      <c r="AN110" s="73" t="s">
        <v>344</v>
      </c>
      <c r="AP110" t="s">
        <v>456</v>
      </c>
      <c r="AQ110">
        <v>1</v>
      </c>
      <c r="AR110" s="76">
        <v>180</v>
      </c>
      <c r="AS110" s="76">
        <v>100</v>
      </c>
      <c r="AT110">
        <f ca="1">INDIRECT(ADDRESS(11+(MATCH(RIGHT(Table610[[#This Row],[spawner_sku]],LEN(Table610[[#This Row],[spawner_sku]])-FIND("/",Table610[[#This Row],[spawner_sku]])),Table1[Entity Prefab],0)),10,1,1,"Entities"))</f>
        <v>70</v>
      </c>
      <c r="AU110" s="76">
        <f ca="1">ROUND((Table610[[#This Row],[XP]]*Table610[[#This Row],[entity_spawned (AVG)]])*(Table610[[#This Row],[activating_chance]]/100),0)</f>
        <v>70</v>
      </c>
      <c r="AV110" s="73" t="s">
        <v>345</v>
      </c>
      <c r="AX110" t="s">
        <v>397</v>
      </c>
      <c r="AY110">
        <v>3</v>
      </c>
      <c r="AZ110" s="76">
        <v>220</v>
      </c>
      <c r="BA110" s="76">
        <v>100</v>
      </c>
      <c r="BB110">
        <f ca="1">INDIRECT(ADDRESS(11+(MATCH(RIGHT(Table61011[[#This Row],[spawner_sku]],LEN(Table61011[[#This Row],[spawner_sku]])-FIND("/",Table61011[[#This Row],[spawner_sku]])),Table1[Entity Prefab],0)),10,1,1,"Entities"))</f>
        <v>50</v>
      </c>
      <c r="BC110" s="76">
        <f ca="1">ROUND((Table61011[[#This Row],[XP]]*Table61011[[#This Row],[entity_spawned (AVG)]])*(Table61011[[#This Row],[activating_chance]]/100),0)</f>
        <v>150</v>
      </c>
      <c r="BD110" s="73" t="s">
        <v>344</v>
      </c>
      <c r="BF110" t="s">
        <v>233</v>
      </c>
      <c r="BG110">
        <v>1</v>
      </c>
      <c r="BH110" s="76">
        <v>250</v>
      </c>
      <c r="BI110">
        <v>100</v>
      </c>
      <c r="BJ110">
        <f ca="1">INDIRECT(ADDRESS(11+(MATCH(RIGHT(Table11[[#This Row],[spawner_sku]],LEN(Table11[[#This Row],[spawner_sku]])-FIND("/",Table11[[#This Row],[spawner_sku]])),Table1[Entity Prefab],0)),10,1,1,"Entities"))</f>
        <v>95</v>
      </c>
      <c r="BK110">
        <f ca="1">ROUND((Table11[[#This Row],[XP]]*Table11[[#This Row],[entity_spawned (AVG)]])*(Table11[[#This Row],[activating_chance]]/100),0)</f>
        <v>95</v>
      </c>
      <c r="BL110" s="73" t="s">
        <v>345</v>
      </c>
      <c r="BN110" t="s">
        <v>398</v>
      </c>
      <c r="BO110">
        <v>1</v>
      </c>
      <c r="BP110" s="76">
        <v>120</v>
      </c>
      <c r="BQ110" s="76">
        <v>100</v>
      </c>
      <c r="BR110">
        <f ca="1">INDIRECT(ADDRESS(11+(MATCH(RIGHT(Table12[[#This Row],[spawner_sku]],LEN(Table12[[#This Row],[spawner_sku]])-FIND("/",Table12[[#This Row],[spawner_sku]])),Table1[Entity Prefab],0)),10,1,1,"Entities"))</f>
        <v>25</v>
      </c>
      <c r="BS110">
        <f ca="1">ROUND((Table12[[#This Row],[XP]]*Table12[[#This Row],[entity_spawned (AVG)]])*(Table12[[#This Row],[activating_chance]]/100),0)</f>
        <v>25</v>
      </c>
      <c r="BT110" s="73" t="s">
        <v>344</v>
      </c>
      <c r="BV110" t="s">
        <v>525</v>
      </c>
      <c r="BW110">
        <v>1</v>
      </c>
      <c r="BX110" s="76">
        <v>310</v>
      </c>
      <c r="BY110" s="76">
        <v>100</v>
      </c>
      <c r="BZ110">
        <f ca="1">INDIRECT(ADDRESS(11+(MATCH(RIGHT(Table13[[#This Row],[spawner_sku]],LEN(Table13[[#This Row],[spawner_sku]])-FIND("/",Table13[[#This Row],[spawner_sku]])),Table1[Entity Prefab],0)),10,1,1,"Entities"))</f>
        <v>83</v>
      </c>
      <c r="CA110">
        <f ca="1">ROUND((Table13[[#This Row],[XP]]*Table13[[#This Row],[entity_spawned (AVG)]])*(Table13[[#This Row],[activating_chance]]/100),0)</f>
        <v>83</v>
      </c>
      <c r="CB110" s="73" t="s">
        <v>345</v>
      </c>
      <c r="CD110" t="s">
        <v>228</v>
      </c>
      <c r="CE110">
        <v>5</v>
      </c>
      <c r="CF110" s="76">
        <v>180</v>
      </c>
      <c r="CG110" s="76">
        <v>100</v>
      </c>
      <c r="CH110">
        <f ca="1">INDIRECT(ADDRESS(11+(MATCH(RIGHT(Table14[[#This Row],[spawner_sku]],LEN(Table14[[#This Row],[spawner_sku]])-FIND("/",Table14[[#This Row],[spawner_sku]])),Table1[Entity Prefab],0)),10,1,1,"Entities"))</f>
        <v>25</v>
      </c>
      <c r="CI110">
        <f ca="1">ROUND((Table14[[#This Row],[XP]]*Table14[[#This Row],[entity_spawned (AVG)]])*(Table14[[#This Row],[activating_chance]]/100),0)</f>
        <v>125</v>
      </c>
      <c r="CJ110" s="73" t="s">
        <v>344</v>
      </c>
      <c r="CL110" t="s">
        <v>232</v>
      </c>
      <c r="CM110">
        <v>1</v>
      </c>
      <c r="CN110" s="76">
        <v>5000</v>
      </c>
      <c r="CO110" s="76">
        <v>75</v>
      </c>
      <c r="CP110" s="115">
        <f ca="1">INDIRECT(ADDRESS(11+(MATCH(RIGHT(Table18[[#This Row],[spawner_sku]],LEN(Table18[[#This Row],[spawner_sku]])-FIND("/",Table18[[#This Row],[spawner_sku]])),Table1[Entity Prefab],0)),10,1,1,"Entities"))</f>
        <v>75</v>
      </c>
      <c r="CQ110" s="115">
        <f ca="1">ROUND((Table18[[#This Row],[XP]]*Table18[[#This Row],[entity_spawned (AVG)]])*(Table18[[#This Row],[activating_chance]]/100),0)</f>
        <v>56</v>
      </c>
      <c r="CR110" t="s">
        <v>344</v>
      </c>
      <c r="CT110" t="s">
        <v>233</v>
      </c>
      <c r="CU110">
        <v>1</v>
      </c>
      <c r="CV110" s="76">
        <v>250</v>
      </c>
      <c r="CW110" s="76">
        <v>90</v>
      </c>
      <c r="CX11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110">
        <f ca="1">ROUND((Table1820[[#This Row],[XP]]*Table1820[[#This Row],[entity_spawned (AVG)]])*(Table1820[[#This Row],[activating_chance]]/100),0)</f>
        <v>86</v>
      </c>
      <c r="CZ110" t="s">
        <v>345</v>
      </c>
    </row>
    <row r="111" spans="2:104" x14ac:dyDescent="0.25">
      <c r="B111" s="74" t="s">
        <v>229</v>
      </c>
      <c r="C111">
        <v>5</v>
      </c>
      <c r="D111" s="76">
        <v>160</v>
      </c>
      <c r="E111" s="76">
        <v>10</v>
      </c>
      <c r="F111" s="76">
        <f ca="1">INDIRECT(ADDRESS(11+(MATCH(RIGHT(Table245[[#This Row],[spawner_sku]],LEN(Table245[[#This Row],[spawner_sku]])-FIND("/",Table245[[#This Row],[spawner_sku]])),Table1[Entity Prefab],0)),10,1,1,"Entities"))</f>
        <v>25</v>
      </c>
      <c r="G111" s="76">
        <f ca="1">ROUND((Table245[[#This Row],[XP]]*Table245[[#This Row],[entity_spawned (AVG)]])*(Table245[[#This Row],[activating_chance]]/100),0)</f>
        <v>13</v>
      </c>
      <c r="H111" s="73" t="s">
        <v>344</v>
      </c>
      <c r="J111" t="s">
        <v>449</v>
      </c>
      <c r="K111">
        <v>1</v>
      </c>
      <c r="L111" s="76">
        <v>180</v>
      </c>
      <c r="M111" s="76">
        <v>100</v>
      </c>
      <c r="N111">
        <f ca="1">INDIRECT(ADDRESS(11+(MATCH(RIGHT(Table3[[#This Row],[spawner_sku]],LEN(Table3[[#This Row],[spawner_sku]])-FIND("/",Table3[[#This Row],[spawner_sku]])),Table1[Entity Prefab],0)),10,1,1,"Entities"))</f>
        <v>25</v>
      </c>
      <c r="O111" s="76">
        <f ca="1">ROUND((Table3[[#This Row],[XP]]*Table3[[#This Row],[entity_spawned (AVG)]])*(Table3[[#This Row],[activating_chance]]/100),0)</f>
        <v>25</v>
      </c>
      <c r="P111" t="s">
        <v>345</v>
      </c>
      <c r="Q111" s="73"/>
      <c r="Z111" t="s">
        <v>229</v>
      </c>
      <c r="AA111">
        <v>1</v>
      </c>
      <c r="AB111" s="76">
        <v>80</v>
      </c>
      <c r="AC111" s="76">
        <v>100</v>
      </c>
      <c r="AD111">
        <f ca="1">INDIRECT(ADDRESS(11+(MATCH(RIGHT(Table2[[#This Row],[spawner_sku]],LEN(Table2[[#This Row],[spawner_sku]])-FIND("/",Table2[[#This Row],[spawner_sku]])),Table1[Entity Prefab],0)),10,1,1,"Entities"))</f>
        <v>25</v>
      </c>
      <c r="AE111" s="76">
        <f ca="1">ROUND((Table2[[#This Row],[XP]]*Table2[[#This Row],[entity_spawned (AVG)]])*(Table2[[#This Row],[activating_chance]]/100),0)</f>
        <v>25</v>
      </c>
      <c r="AF111" s="73" t="s">
        <v>344</v>
      </c>
      <c r="AH111" t="s">
        <v>449</v>
      </c>
      <c r="AI111">
        <v>1</v>
      </c>
      <c r="AJ111" s="76">
        <v>190</v>
      </c>
      <c r="AK111" s="76">
        <v>80</v>
      </c>
      <c r="AL111">
        <f ca="1">INDIRECT(ADDRESS(11+(MATCH(RIGHT(Table6[[#This Row],[spawner_sku]],LEN(Table6[[#This Row],[spawner_sku]])-FIND("/",Table6[[#This Row],[spawner_sku]])),Table1[Entity Prefab],0)),10,1,1,"Entities"))</f>
        <v>25</v>
      </c>
      <c r="AM111" s="76">
        <f ca="1">ROUND((Table6[[#This Row],[XP]]*Table6[[#This Row],[entity_spawned (AVG)]])*(Table6[[#This Row],[activating_chance]]/100),0)</f>
        <v>20</v>
      </c>
      <c r="AN111" s="73" t="s">
        <v>344</v>
      </c>
      <c r="AP111" t="s">
        <v>456</v>
      </c>
      <c r="AQ111">
        <v>1</v>
      </c>
      <c r="AR111" s="76">
        <v>180</v>
      </c>
      <c r="AS111" s="76">
        <v>100</v>
      </c>
      <c r="AT111">
        <f ca="1">INDIRECT(ADDRESS(11+(MATCH(RIGHT(Table610[[#This Row],[spawner_sku]],LEN(Table610[[#This Row],[spawner_sku]])-FIND("/",Table610[[#This Row],[spawner_sku]])),Table1[Entity Prefab],0)),10,1,1,"Entities"))</f>
        <v>70</v>
      </c>
      <c r="AU111" s="76">
        <f ca="1">ROUND((Table610[[#This Row],[XP]]*Table610[[#This Row],[entity_spawned (AVG)]])*(Table610[[#This Row],[activating_chance]]/100),0)</f>
        <v>70</v>
      </c>
      <c r="AV111" s="73" t="s">
        <v>345</v>
      </c>
      <c r="AX111" t="s">
        <v>397</v>
      </c>
      <c r="AY111">
        <v>10</v>
      </c>
      <c r="AZ111" s="76">
        <v>260</v>
      </c>
      <c r="BA111" s="76">
        <v>40</v>
      </c>
      <c r="BB111">
        <f ca="1">INDIRECT(ADDRESS(11+(MATCH(RIGHT(Table61011[[#This Row],[spawner_sku]],LEN(Table61011[[#This Row],[spawner_sku]])-FIND("/",Table61011[[#This Row],[spawner_sku]])),Table1[Entity Prefab],0)),10,1,1,"Entities"))</f>
        <v>50</v>
      </c>
      <c r="BC111" s="76">
        <f ca="1">ROUND((Table61011[[#This Row],[XP]]*Table61011[[#This Row],[entity_spawned (AVG)]])*(Table61011[[#This Row],[activating_chance]]/100),0)</f>
        <v>200</v>
      </c>
      <c r="BD111" s="73" t="s">
        <v>344</v>
      </c>
      <c r="BF111" t="s">
        <v>233</v>
      </c>
      <c r="BG111">
        <v>1</v>
      </c>
      <c r="BH111" s="76">
        <v>250</v>
      </c>
      <c r="BI111">
        <v>100</v>
      </c>
      <c r="BJ111">
        <f ca="1">INDIRECT(ADDRESS(11+(MATCH(RIGHT(Table11[[#This Row],[spawner_sku]],LEN(Table11[[#This Row],[spawner_sku]])-FIND("/",Table11[[#This Row],[spawner_sku]])),Table1[Entity Prefab],0)),10,1,1,"Entities"))</f>
        <v>95</v>
      </c>
      <c r="BK111">
        <f ca="1">ROUND((Table11[[#This Row],[XP]]*Table11[[#This Row],[entity_spawned (AVG)]])*(Table11[[#This Row],[activating_chance]]/100),0)</f>
        <v>95</v>
      </c>
      <c r="BL111" s="73" t="s">
        <v>345</v>
      </c>
      <c r="BN111" t="s">
        <v>398</v>
      </c>
      <c r="BO111">
        <v>2</v>
      </c>
      <c r="BP111" s="76">
        <v>120</v>
      </c>
      <c r="BQ111" s="76">
        <v>100</v>
      </c>
      <c r="BR111">
        <f ca="1">INDIRECT(ADDRESS(11+(MATCH(RIGHT(Table12[[#This Row],[spawner_sku]],LEN(Table12[[#This Row],[spawner_sku]])-FIND("/",Table12[[#This Row],[spawner_sku]])),Table1[Entity Prefab],0)),10,1,1,"Entities"))</f>
        <v>25</v>
      </c>
      <c r="BS111">
        <f ca="1">ROUND((Table12[[#This Row],[XP]]*Table12[[#This Row],[entity_spawned (AVG)]])*(Table12[[#This Row],[activating_chance]]/100),0)</f>
        <v>50</v>
      </c>
      <c r="BT111" s="73" t="s">
        <v>344</v>
      </c>
      <c r="BV111" t="s">
        <v>392</v>
      </c>
      <c r="BW111">
        <v>1</v>
      </c>
      <c r="BX111" s="76">
        <v>200</v>
      </c>
      <c r="BY111" s="76">
        <v>100</v>
      </c>
      <c r="BZ111">
        <f ca="1">INDIRECT(ADDRESS(11+(MATCH(RIGHT(Table13[[#This Row],[spawner_sku]],LEN(Table13[[#This Row],[spawner_sku]])-FIND("/",Table13[[#This Row],[spawner_sku]])),Table1[Entity Prefab],0)),10,1,1,"Entities"))</f>
        <v>75</v>
      </c>
      <c r="CA111">
        <f ca="1">ROUND((Table13[[#This Row],[XP]]*Table13[[#This Row],[entity_spawned (AVG)]])*(Table13[[#This Row],[activating_chance]]/100),0)</f>
        <v>75</v>
      </c>
      <c r="CB111" s="73" t="s">
        <v>345</v>
      </c>
      <c r="CD111" t="s">
        <v>228</v>
      </c>
      <c r="CE111">
        <v>18</v>
      </c>
      <c r="CF111" s="76">
        <v>200</v>
      </c>
      <c r="CG111" s="76">
        <v>100</v>
      </c>
      <c r="CH111">
        <f ca="1">INDIRECT(ADDRESS(11+(MATCH(RIGHT(Table14[[#This Row],[spawner_sku]],LEN(Table14[[#This Row],[spawner_sku]])-FIND("/",Table14[[#This Row],[spawner_sku]])),Table1[Entity Prefab],0)),10,1,1,"Entities"))</f>
        <v>25</v>
      </c>
      <c r="CI111">
        <f ca="1">ROUND((Table14[[#This Row],[XP]]*Table14[[#This Row],[entity_spawned (AVG)]])*(Table14[[#This Row],[activating_chance]]/100),0)</f>
        <v>450</v>
      </c>
      <c r="CJ111" s="73" t="s">
        <v>344</v>
      </c>
      <c r="CL111" t="s">
        <v>234</v>
      </c>
      <c r="CM111">
        <v>1</v>
      </c>
      <c r="CN111" s="76">
        <v>200</v>
      </c>
      <c r="CO111" s="76">
        <v>100</v>
      </c>
      <c r="CP111" s="115">
        <f ca="1">INDIRECT(ADDRESS(11+(MATCH(RIGHT(Table18[[#This Row],[spawner_sku]],LEN(Table18[[#This Row],[spawner_sku]])-FIND("/",Table18[[#This Row],[spawner_sku]])),Table1[Entity Prefab],0)),10,1,1,"Entities"))</f>
        <v>195</v>
      </c>
      <c r="CQ111" s="115">
        <f ca="1">ROUND((Table18[[#This Row],[XP]]*Table18[[#This Row],[entity_spawned (AVG)]])*(Table18[[#This Row],[activating_chance]]/100),0)</f>
        <v>195</v>
      </c>
      <c r="CR111" t="s">
        <v>345</v>
      </c>
      <c r="CT111" t="s">
        <v>233</v>
      </c>
      <c r="CU111">
        <v>1</v>
      </c>
      <c r="CV111" s="76">
        <v>250</v>
      </c>
      <c r="CW111" s="76">
        <v>100</v>
      </c>
      <c r="CX11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111">
        <f ca="1">ROUND((Table1820[[#This Row],[XP]]*Table1820[[#This Row],[entity_spawned (AVG)]])*(Table1820[[#This Row],[activating_chance]]/100),0)</f>
        <v>95</v>
      </c>
      <c r="CZ111" t="s">
        <v>345</v>
      </c>
    </row>
    <row r="112" spans="2:104" x14ac:dyDescent="0.25">
      <c r="B112" s="74" t="s">
        <v>229</v>
      </c>
      <c r="C112">
        <v>3</v>
      </c>
      <c r="D112" s="76">
        <v>160</v>
      </c>
      <c r="E112" s="76">
        <v>70</v>
      </c>
      <c r="F112" s="76">
        <f ca="1">INDIRECT(ADDRESS(11+(MATCH(RIGHT(Table245[[#This Row],[spawner_sku]],LEN(Table245[[#This Row],[spawner_sku]])-FIND("/",Table245[[#This Row],[spawner_sku]])),Table1[Entity Prefab],0)),10,1,1,"Entities"))</f>
        <v>25</v>
      </c>
      <c r="G112" s="76">
        <f ca="1">ROUND((Table245[[#This Row],[XP]]*Table245[[#This Row],[entity_spawned (AVG)]])*(Table245[[#This Row],[activating_chance]]/100),0)</f>
        <v>53</v>
      </c>
      <c r="H112" s="73" t="s">
        <v>344</v>
      </c>
      <c r="J112" t="s">
        <v>449</v>
      </c>
      <c r="K112">
        <v>1</v>
      </c>
      <c r="L112" s="76">
        <v>180</v>
      </c>
      <c r="M112" s="76">
        <v>80</v>
      </c>
      <c r="N112">
        <f ca="1">INDIRECT(ADDRESS(11+(MATCH(RIGHT(Table3[[#This Row],[spawner_sku]],LEN(Table3[[#This Row],[spawner_sku]])-FIND("/",Table3[[#This Row],[spawner_sku]])),Table1[Entity Prefab],0)),10,1,1,"Entities"))</f>
        <v>25</v>
      </c>
      <c r="O112" s="76">
        <f ca="1">ROUND((Table3[[#This Row],[XP]]*Table3[[#This Row],[entity_spawned (AVG)]])*(Table3[[#This Row],[activating_chance]]/100),0)</f>
        <v>20</v>
      </c>
      <c r="P112" t="s">
        <v>345</v>
      </c>
      <c r="Q112" s="73"/>
      <c r="Z112" t="s">
        <v>229</v>
      </c>
      <c r="AA112">
        <v>2</v>
      </c>
      <c r="AB112" s="76">
        <v>110</v>
      </c>
      <c r="AC112" s="76">
        <v>100</v>
      </c>
      <c r="AD112">
        <f ca="1">INDIRECT(ADDRESS(11+(MATCH(RIGHT(Table2[[#This Row],[spawner_sku]],LEN(Table2[[#This Row],[spawner_sku]])-FIND("/",Table2[[#This Row],[spawner_sku]])),Table1[Entity Prefab],0)),10,1,1,"Entities"))</f>
        <v>25</v>
      </c>
      <c r="AE112" s="76">
        <f ca="1">ROUND((Table2[[#This Row],[XP]]*Table2[[#This Row],[entity_spawned (AVG)]])*(Table2[[#This Row],[activating_chance]]/100),0)</f>
        <v>50</v>
      </c>
      <c r="AF112" s="73" t="s">
        <v>344</v>
      </c>
      <c r="AH112" t="s">
        <v>449</v>
      </c>
      <c r="AI112">
        <v>1</v>
      </c>
      <c r="AJ112" s="76">
        <v>190</v>
      </c>
      <c r="AK112" s="76">
        <v>100</v>
      </c>
      <c r="AL112">
        <f ca="1">INDIRECT(ADDRESS(11+(MATCH(RIGHT(Table6[[#This Row],[spawner_sku]],LEN(Table6[[#This Row],[spawner_sku]])-FIND("/",Table6[[#This Row],[spawner_sku]])),Table1[Entity Prefab],0)),10,1,1,"Entities"))</f>
        <v>25</v>
      </c>
      <c r="AM112" s="76">
        <f ca="1">ROUND((Table6[[#This Row],[XP]]*Table6[[#This Row],[entity_spawned (AVG)]])*(Table6[[#This Row],[activating_chance]]/100),0)</f>
        <v>25</v>
      </c>
      <c r="AN112" s="73" t="s">
        <v>344</v>
      </c>
      <c r="AP112" t="s">
        <v>456</v>
      </c>
      <c r="AQ112">
        <v>1</v>
      </c>
      <c r="AR112" s="76">
        <v>100</v>
      </c>
      <c r="AS112" s="76">
        <v>100</v>
      </c>
      <c r="AT112">
        <f ca="1">INDIRECT(ADDRESS(11+(MATCH(RIGHT(Table610[[#This Row],[spawner_sku]],LEN(Table610[[#This Row],[spawner_sku]])-FIND("/",Table610[[#This Row],[spawner_sku]])),Table1[Entity Prefab],0)),10,1,1,"Entities"))</f>
        <v>70</v>
      </c>
      <c r="AU112" s="76">
        <f ca="1">ROUND((Table610[[#This Row],[XP]]*Table610[[#This Row],[entity_spawned (AVG)]])*(Table610[[#This Row],[activating_chance]]/100),0)</f>
        <v>70</v>
      </c>
      <c r="AV112" s="73" t="s">
        <v>345</v>
      </c>
      <c r="AX112" t="s">
        <v>397</v>
      </c>
      <c r="AY112">
        <v>3</v>
      </c>
      <c r="AZ112" s="76">
        <v>220</v>
      </c>
      <c r="BA112" s="76">
        <v>100</v>
      </c>
      <c r="BB112">
        <f ca="1">INDIRECT(ADDRESS(11+(MATCH(RIGHT(Table61011[[#This Row],[spawner_sku]],LEN(Table61011[[#This Row],[spawner_sku]])-FIND("/",Table61011[[#This Row],[spawner_sku]])),Table1[Entity Prefab],0)),10,1,1,"Entities"))</f>
        <v>50</v>
      </c>
      <c r="BC112" s="76">
        <f ca="1">ROUND((Table61011[[#This Row],[XP]]*Table61011[[#This Row],[entity_spawned (AVG)]])*(Table61011[[#This Row],[activating_chance]]/100),0)</f>
        <v>150</v>
      </c>
      <c r="BD112" s="73" t="s">
        <v>344</v>
      </c>
      <c r="BF112" t="s">
        <v>233</v>
      </c>
      <c r="BG112">
        <v>1</v>
      </c>
      <c r="BH112" s="76">
        <v>250</v>
      </c>
      <c r="BI112">
        <v>100</v>
      </c>
      <c r="BJ112">
        <f ca="1">INDIRECT(ADDRESS(11+(MATCH(RIGHT(Table11[[#This Row],[spawner_sku]],LEN(Table11[[#This Row],[spawner_sku]])-FIND("/",Table11[[#This Row],[spawner_sku]])),Table1[Entity Prefab],0)),10,1,1,"Entities"))</f>
        <v>95</v>
      </c>
      <c r="BK112">
        <f ca="1">ROUND((Table11[[#This Row],[XP]]*Table11[[#This Row],[entity_spawned (AVG)]])*(Table11[[#This Row],[activating_chance]]/100),0)</f>
        <v>95</v>
      </c>
      <c r="BL112" s="73" t="s">
        <v>345</v>
      </c>
      <c r="BN112" t="s">
        <v>398</v>
      </c>
      <c r="BO112">
        <v>1</v>
      </c>
      <c r="BP112" s="76">
        <v>120</v>
      </c>
      <c r="BQ112" s="76">
        <v>100</v>
      </c>
      <c r="BR112">
        <f ca="1">INDIRECT(ADDRESS(11+(MATCH(RIGHT(Table12[[#This Row],[spawner_sku]],LEN(Table12[[#This Row],[spawner_sku]])-FIND("/",Table12[[#This Row],[spawner_sku]])),Table1[Entity Prefab],0)),10,1,1,"Entities"))</f>
        <v>25</v>
      </c>
      <c r="BS112">
        <f ca="1">ROUND((Table12[[#This Row],[XP]]*Table12[[#This Row],[entity_spawned (AVG)]])*(Table12[[#This Row],[activating_chance]]/100),0)</f>
        <v>25</v>
      </c>
      <c r="BT112" s="73" t="s">
        <v>344</v>
      </c>
      <c r="BV112" t="s">
        <v>392</v>
      </c>
      <c r="BW112">
        <v>1</v>
      </c>
      <c r="BX112" s="76">
        <v>200</v>
      </c>
      <c r="BY112" s="76">
        <v>80</v>
      </c>
      <c r="BZ112">
        <f ca="1">INDIRECT(ADDRESS(11+(MATCH(RIGHT(Table13[[#This Row],[spawner_sku]],LEN(Table13[[#This Row],[spawner_sku]])-FIND("/",Table13[[#This Row],[spawner_sku]])),Table1[Entity Prefab],0)),10,1,1,"Entities"))</f>
        <v>75</v>
      </c>
      <c r="CA112">
        <f ca="1">ROUND((Table13[[#This Row],[XP]]*Table13[[#This Row],[entity_spawned (AVG)]])*(Table13[[#This Row],[activating_chance]]/100),0)</f>
        <v>60</v>
      </c>
      <c r="CB112" s="73" t="s">
        <v>345</v>
      </c>
      <c r="CD112" t="s">
        <v>228</v>
      </c>
      <c r="CE112">
        <v>10</v>
      </c>
      <c r="CF112" s="76">
        <v>200</v>
      </c>
      <c r="CG112" s="76">
        <v>100</v>
      </c>
      <c r="CH112">
        <f ca="1">INDIRECT(ADDRESS(11+(MATCH(RIGHT(Table14[[#This Row],[spawner_sku]],LEN(Table14[[#This Row],[spawner_sku]])-FIND("/",Table14[[#This Row],[spawner_sku]])),Table1[Entity Prefab],0)),10,1,1,"Entities"))</f>
        <v>25</v>
      </c>
      <c r="CI112">
        <f ca="1">ROUND((Table14[[#This Row],[XP]]*Table14[[#This Row],[entity_spawned (AVG)]])*(Table14[[#This Row],[activating_chance]]/100),0)</f>
        <v>250</v>
      </c>
      <c r="CJ112" s="73" t="s">
        <v>344</v>
      </c>
      <c r="CL112" t="s">
        <v>234</v>
      </c>
      <c r="CM112">
        <v>1</v>
      </c>
      <c r="CN112" s="76">
        <v>200</v>
      </c>
      <c r="CO112" s="76">
        <v>100</v>
      </c>
      <c r="CP112" s="115">
        <f ca="1">INDIRECT(ADDRESS(11+(MATCH(RIGHT(Table18[[#This Row],[spawner_sku]],LEN(Table18[[#This Row],[spawner_sku]])-FIND("/",Table18[[#This Row],[spawner_sku]])),Table1[Entity Prefab],0)),10,1,1,"Entities"))</f>
        <v>195</v>
      </c>
      <c r="CQ112" s="115">
        <f ca="1">ROUND((Table18[[#This Row],[XP]]*Table18[[#This Row],[entity_spawned (AVG)]])*(Table18[[#This Row],[activating_chance]]/100),0)</f>
        <v>195</v>
      </c>
      <c r="CR112" t="s">
        <v>345</v>
      </c>
      <c r="CT112" t="s">
        <v>233</v>
      </c>
      <c r="CU112">
        <v>1</v>
      </c>
      <c r="CV112" s="76">
        <v>250</v>
      </c>
      <c r="CW112" s="76">
        <v>100</v>
      </c>
      <c r="CX112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112">
        <f ca="1">ROUND((Table1820[[#This Row],[XP]]*Table1820[[#This Row],[entity_spawned (AVG)]])*(Table1820[[#This Row],[activating_chance]]/100),0)</f>
        <v>95</v>
      </c>
      <c r="CZ112" t="s">
        <v>345</v>
      </c>
    </row>
    <row r="113" spans="2:104" x14ac:dyDescent="0.25">
      <c r="B113" s="74" t="s">
        <v>229</v>
      </c>
      <c r="C113">
        <v>3</v>
      </c>
      <c r="D113" s="76">
        <v>140</v>
      </c>
      <c r="E113" s="76">
        <v>85</v>
      </c>
      <c r="F113" s="76">
        <f ca="1">INDIRECT(ADDRESS(11+(MATCH(RIGHT(Table245[[#This Row],[spawner_sku]],LEN(Table245[[#This Row],[spawner_sku]])-FIND("/",Table245[[#This Row],[spawner_sku]])),Table1[Entity Prefab],0)),10,1,1,"Entities"))</f>
        <v>25</v>
      </c>
      <c r="G113" s="76">
        <f ca="1">ROUND((Table245[[#This Row],[XP]]*Table245[[#This Row],[entity_spawned (AVG)]])*(Table245[[#This Row],[activating_chance]]/100),0)</f>
        <v>64</v>
      </c>
      <c r="H113" s="73" t="s">
        <v>344</v>
      </c>
      <c r="J113" t="s">
        <v>449</v>
      </c>
      <c r="K113">
        <v>1</v>
      </c>
      <c r="L113" s="76">
        <v>180</v>
      </c>
      <c r="M113" s="76">
        <v>100</v>
      </c>
      <c r="N113">
        <f ca="1">INDIRECT(ADDRESS(11+(MATCH(RIGHT(Table3[[#This Row],[spawner_sku]],LEN(Table3[[#This Row],[spawner_sku]])-FIND("/",Table3[[#This Row],[spawner_sku]])),Table1[Entity Prefab],0)),10,1,1,"Entities"))</f>
        <v>25</v>
      </c>
      <c r="O113" s="76">
        <f ca="1">ROUND((Table3[[#This Row],[XP]]*Table3[[#This Row],[entity_spawned (AVG)]])*(Table3[[#This Row],[activating_chance]]/100),0)</f>
        <v>25</v>
      </c>
      <c r="P113" t="s">
        <v>345</v>
      </c>
      <c r="Q113" s="73"/>
      <c r="Z113" t="s">
        <v>229</v>
      </c>
      <c r="AA113">
        <v>6</v>
      </c>
      <c r="AB113" s="76">
        <v>140</v>
      </c>
      <c r="AC113" s="76">
        <v>40</v>
      </c>
      <c r="AD113">
        <f ca="1">INDIRECT(ADDRESS(11+(MATCH(RIGHT(Table2[[#This Row],[spawner_sku]],LEN(Table2[[#This Row],[spawner_sku]])-FIND("/",Table2[[#This Row],[spawner_sku]])),Table1[Entity Prefab],0)),10,1,1,"Entities"))</f>
        <v>25</v>
      </c>
      <c r="AE113" s="76">
        <f ca="1">ROUND((Table2[[#This Row],[XP]]*Table2[[#This Row],[entity_spawned (AVG)]])*(Table2[[#This Row],[activating_chance]]/100),0)</f>
        <v>60</v>
      </c>
      <c r="AF113" s="73" t="s">
        <v>344</v>
      </c>
      <c r="AH113" t="s">
        <v>612</v>
      </c>
      <c r="AI113">
        <v>1</v>
      </c>
      <c r="AJ113" s="76">
        <v>5000</v>
      </c>
      <c r="AK113" s="76">
        <v>30</v>
      </c>
      <c r="AL113">
        <f ca="1">INDIRECT(ADDRESS(11+(MATCH(RIGHT(Table6[[#This Row],[spawner_sku]],LEN(Table6[[#This Row],[spawner_sku]])-FIND("/",Table6[[#This Row],[spawner_sku]])),Table1[Entity Prefab],0)),10,1,1,"Entities"))</f>
        <v>75</v>
      </c>
      <c r="AM113" s="76">
        <f ca="1">ROUND((Table6[[#This Row],[XP]]*Table6[[#This Row],[entity_spawned (AVG)]])*(Table6[[#This Row],[activating_chance]]/100),0)</f>
        <v>23</v>
      </c>
      <c r="AN113" s="73" t="s">
        <v>344</v>
      </c>
      <c r="AP113" t="s">
        <v>456</v>
      </c>
      <c r="AQ113">
        <v>1</v>
      </c>
      <c r="AR113" s="76">
        <v>180</v>
      </c>
      <c r="AS113" s="76">
        <v>100</v>
      </c>
      <c r="AT113">
        <f ca="1">INDIRECT(ADDRESS(11+(MATCH(RIGHT(Table610[[#This Row],[spawner_sku]],LEN(Table610[[#This Row],[spawner_sku]])-FIND("/",Table610[[#This Row],[spawner_sku]])),Table1[Entity Prefab],0)),10,1,1,"Entities"))</f>
        <v>70</v>
      </c>
      <c r="AU113" s="76">
        <f ca="1">ROUND((Table610[[#This Row],[XP]]*Table610[[#This Row],[entity_spawned (AVG)]])*(Table610[[#This Row],[activating_chance]]/100),0)</f>
        <v>70</v>
      </c>
      <c r="AV113" s="73" t="s">
        <v>345</v>
      </c>
      <c r="AX113" t="s">
        <v>397</v>
      </c>
      <c r="AY113">
        <v>1</v>
      </c>
      <c r="AZ113" s="76">
        <v>160</v>
      </c>
      <c r="BA113" s="76">
        <v>100</v>
      </c>
      <c r="BB113">
        <f ca="1">INDIRECT(ADDRESS(11+(MATCH(RIGHT(Table61011[[#This Row],[spawner_sku]],LEN(Table61011[[#This Row],[spawner_sku]])-FIND("/",Table61011[[#This Row],[spawner_sku]])),Table1[Entity Prefab],0)),10,1,1,"Entities"))</f>
        <v>50</v>
      </c>
      <c r="BC113" s="76">
        <f ca="1">ROUND((Table61011[[#This Row],[XP]]*Table61011[[#This Row],[entity_spawned (AVG)]])*(Table61011[[#This Row],[activating_chance]]/100),0)</f>
        <v>50</v>
      </c>
      <c r="BD113" s="73" t="s">
        <v>344</v>
      </c>
      <c r="BF113" t="s">
        <v>233</v>
      </c>
      <c r="BG113">
        <v>1</v>
      </c>
      <c r="BH113" s="76">
        <v>250</v>
      </c>
      <c r="BI113">
        <v>100</v>
      </c>
      <c r="BJ113">
        <f ca="1">INDIRECT(ADDRESS(11+(MATCH(RIGHT(Table11[[#This Row],[spawner_sku]],LEN(Table11[[#This Row],[spawner_sku]])-FIND("/",Table11[[#This Row],[spawner_sku]])),Table1[Entity Prefab],0)),10,1,1,"Entities"))</f>
        <v>95</v>
      </c>
      <c r="BK113">
        <f ca="1">ROUND((Table11[[#This Row],[XP]]*Table11[[#This Row],[entity_spawned (AVG)]])*(Table11[[#This Row],[activating_chance]]/100),0)</f>
        <v>95</v>
      </c>
      <c r="BL113" s="73" t="s">
        <v>345</v>
      </c>
      <c r="BN113" t="s">
        <v>398</v>
      </c>
      <c r="BO113">
        <v>1</v>
      </c>
      <c r="BP113" s="76">
        <v>120</v>
      </c>
      <c r="BQ113" s="76">
        <v>100</v>
      </c>
      <c r="BR113">
        <f ca="1">INDIRECT(ADDRESS(11+(MATCH(RIGHT(Table12[[#This Row],[spawner_sku]],LEN(Table12[[#This Row],[spawner_sku]])-FIND("/",Table12[[#This Row],[spawner_sku]])),Table1[Entity Prefab],0)),10,1,1,"Entities"))</f>
        <v>25</v>
      </c>
      <c r="BS113">
        <f ca="1">ROUND((Table12[[#This Row],[XP]]*Table12[[#This Row],[entity_spawned (AVG)]])*(Table12[[#This Row],[activating_chance]]/100),0)</f>
        <v>25</v>
      </c>
      <c r="BT113" s="73" t="s">
        <v>344</v>
      </c>
      <c r="BV113" t="s">
        <v>392</v>
      </c>
      <c r="BW113">
        <v>1</v>
      </c>
      <c r="BX113" s="76">
        <v>200</v>
      </c>
      <c r="BY113" s="76">
        <v>100</v>
      </c>
      <c r="BZ113">
        <f ca="1">INDIRECT(ADDRESS(11+(MATCH(RIGHT(Table13[[#This Row],[spawner_sku]],LEN(Table13[[#This Row],[spawner_sku]])-FIND("/",Table13[[#This Row],[spawner_sku]])),Table1[Entity Prefab],0)),10,1,1,"Entities"))</f>
        <v>75</v>
      </c>
      <c r="CA113">
        <f ca="1">ROUND((Table13[[#This Row],[XP]]*Table13[[#This Row],[entity_spawned (AVG)]])*(Table13[[#This Row],[activating_chance]]/100),0)</f>
        <v>75</v>
      </c>
      <c r="CB113" s="73" t="s">
        <v>345</v>
      </c>
      <c r="CD113" t="s">
        <v>228</v>
      </c>
      <c r="CE113">
        <v>3</v>
      </c>
      <c r="CF113" s="76">
        <v>140</v>
      </c>
      <c r="CG113" s="76">
        <v>10</v>
      </c>
      <c r="CH113">
        <f ca="1">INDIRECT(ADDRESS(11+(MATCH(RIGHT(Table14[[#This Row],[spawner_sku]],LEN(Table14[[#This Row],[spawner_sku]])-FIND("/",Table14[[#This Row],[spawner_sku]])),Table1[Entity Prefab],0)),10,1,1,"Entities"))</f>
        <v>25</v>
      </c>
      <c r="CI113">
        <f ca="1">ROUND((Table14[[#This Row],[XP]]*Table14[[#This Row],[entity_spawned (AVG)]])*(Table14[[#This Row],[activating_chance]]/100),0)</f>
        <v>8</v>
      </c>
      <c r="CJ113" s="73" t="s">
        <v>344</v>
      </c>
      <c r="CL113" t="s">
        <v>234</v>
      </c>
      <c r="CM113">
        <v>1</v>
      </c>
      <c r="CN113" s="76">
        <v>300</v>
      </c>
      <c r="CO113" s="76">
        <v>100</v>
      </c>
      <c r="CP113" s="115">
        <f ca="1">INDIRECT(ADDRESS(11+(MATCH(RIGHT(Table18[[#This Row],[spawner_sku]],LEN(Table18[[#This Row],[spawner_sku]])-FIND("/",Table18[[#This Row],[spawner_sku]])),Table1[Entity Prefab],0)),10,1,1,"Entities"))</f>
        <v>195</v>
      </c>
      <c r="CQ113" s="115">
        <f ca="1">ROUND((Table18[[#This Row],[XP]]*Table18[[#This Row],[entity_spawned (AVG)]])*(Table18[[#This Row],[activating_chance]]/100),0)</f>
        <v>195</v>
      </c>
      <c r="CR113" t="s">
        <v>345</v>
      </c>
      <c r="CT113" t="s">
        <v>234</v>
      </c>
      <c r="CU113">
        <v>1</v>
      </c>
      <c r="CV113" s="76">
        <v>300</v>
      </c>
      <c r="CW113" s="76">
        <v>100</v>
      </c>
      <c r="CX113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13">
        <f ca="1">ROUND((Table1820[[#This Row],[XP]]*Table1820[[#This Row],[entity_spawned (AVG)]])*(Table1820[[#This Row],[activating_chance]]/100),0)</f>
        <v>195</v>
      </c>
      <c r="CZ113" t="s">
        <v>345</v>
      </c>
    </row>
    <row r="114" spans="2:104" x14ac:dyDescent="0.25">
      <c r="B114" s="74" t="s">
        <v>229</v>
      </c>
      <c r="C114">
        <v>2</v>
      </c>
      <c r="D114" s="76">
        <v>120</v>
      </c>
      <c r="E114" s="76">
        <v>100</v>
      </c>
      <c r="F114" s="76">
        <f ca="1">INDIRECT(ADDRESS(11+(MATCH(RIGHT(Table245[[#This Row],[spawner_sku]],LEN(Table245[[#This Row],[spawner_sku]])-FIND("/",Table245[[#This Row],[spawner_sku]])),Table1[Entity Prefab],0)),10,1,1,"Entities"))</f>
        <v>25</v>
      </c>
      <c r="G114" s="76">
        <f ca="1">ROUND((Table245[[#This Row],[XP]]*Table245[[#This Row],[entity_spawned (AVG)]])*(Table245[[#This Row],[activating_chance]]/100),0)</f>
        <v>50</v>
      </c>
      <c r="H114" s="73" t="s">
        <v>344</v>
      </c>
      <c r="J114" t="s">
        <v>449</v>
      </c>
      <c r="K114">
        <v>1</v>
      </c>
      <c r="L114" s="76">
        <v>180</v>
      </c>
      <c r="M114" s="76">
        <v>80</v>
      </c>
      <c r="N114">
        <f ca="1">INDIRECT(ADDRESS(11+(MATCH(RIGHT(Table3[[#This Row],[spawner_sku]],LEN(Table3[[#This Row],[spawner_sku]])-FIND("/",Table3[[#This Row],[spawner_sku]])),Table1[Entity Prefab],0)),10,1,1,"Entities"))</f>
        <v>25</v>
      </c>
      <c r="O114" s="76">
        <f ca="1">ROUND((Table3[[#This Row],[XP]]*Table3[[#This Row],[entity_spawned (AVG)]])*(Table3[[#This Row],[activating_chance]]/100),0)</f>
        <v>20</v>
      </c>
      <c r="P114" t="s">
        <v>345</v>
      </c>
      <c r="Q114" s="73"/>
      <c r="Z114" t="s">
        <v>229</v>
      </c>
      <c r="AA114">
        <v>1</v>
      </c>
      <c r="AB114" s="76">
        <v>110</v>
      </c>
      <c r="AC114" s="76">
        <v>100</v>
      </c>
      <c r="AD114">
        <f ca="1">INDIRECT(ADDRESS(11+(MATCH(RIGHT(Table2[[#This Row],[spawner_sku]],LEN(Table2[[#This Row],[spawner_sku]])-FIND("/",Table2[[#This Row],[spawner_sku]])),Table1[Entity Prefab],0)),10,1,1,"Entities"))</f>
        <v>25</v>
      </c>
      <c r="AE114" s="76">
        <f ca="1">ROUND((Table2[[#This Row],[XP]]*Table2[[#This Row],[entity_spawned (AVG)]])*(Table2[[#This Row],[activating_chance]]/100),0)</f>
        <v>25</v>
      </c>
      <c r="AF114" s="73" t="s">
        <v>344</v>
      </c>
      <c r="AH114" t="s">
        <v>612</v>
      </c>
      <c r="AI114">
        <v>1</v>
      </c>
      <c r="AJ114" s="76">
        <v>5000</v>
      </c>
      <c r="AK114" s="76">
        <v>30</v>
      </c>
      <c r="AL114">
        <f ca="1">INDIRECT(ADDRESS(11+(MATCH(RIGHT(Table6[[#This Row],[spawner_sku]],LEN(Table6[[#This Row],[spawner_sku]])-FIND("/",Table6[[#This Row],[spawner_sku]])),Table1[Entity Prefab],0)),10,1,1,"Entities"))</f>
        <v>75</v>
      </c>
      <c r="AM114" s="76">
        <f ca="1">ROUND((Table6[[#This Row],[XP]]*Table6[[#This Row],[entity_spawned (AVG)]])*(Table6[[#This Row],[activating_chance]]/100),0)</f>
        <v>23</v>
      </c>
      <c r="AN114" s="73" t="s">
        <v>344</v>
      </c>
      <c r="AP114" t="s">
        <v>456</v>
      </c>
      <c r="AQ114">
        <v>1</v>
      </c>
      <c r="AR114" s="76">
        <v>180</v>
      </c>
      <c r="AS114" s="76">
        <v>100</v>
      </c>
      <c r="AT114">
        <f ca="1">INDIRECT(ADDRESS(11+(MATCH(RIGHT(Table610[[#This Row],[spawner_sku]],LEN(Table610[[#This Row],[spawner_sku]])-FIND("/",Table610[[#This Row],[spawner_sku]])),Table1[Entity Prefab],0)),10,1,1,"Entities"))</f>
        <v>70</v>
      </c>
      <c r="AU114" s="76">
        <f ca="1">ROUND((Table610[[#This Row],[XP]]*Table610[[#This Row],[entity_spawned (AVG)]])*(Table610[[#This Row],[activating_chance]]/100),0)</f>
        <v>70</v>
      </c>
      <c r="AV114" s="73" t="s">
        <v>345</v>
      </c>
      <c r="AX114" t="s">
        <v>397</v>
      </c>
      <c r="AY114">
        <v>2</v>
      </c>
      <c r="AZ114" s="76">
        <v>220</v>
      </c>
      <c r="BA114" s="76">
        <v>100</v>
      </c>
      <c r="BB114">
        <f ca="1">INDIRECT(ADDRESS(11+(MATCH(RIGHT(Table61011[[#This Row],[spawner_sku]],LEN(Table61011[[#This Row],[spawner_sku]])-FIND("/",Table61011[[#This Row],[spawner_sku]])),Table1[Entity Prefab],0)),10,1,1,"Entities"))</f>
        <v>50</v>
      </c>
      <c r="BC114" s="76">
        <f ca="1">ROUND((Table61011[[#This Row],[XP]]*Table61011[[#This Row],[entity_spawned (AVG)]])*(Table61011[[#This Row],[activating_chance]]/100),0)</f>
        <v>100</v>
      </c>
      <c r="BD114" s="73" t="s">
        <v>344</v>
      </c>
      <c r="BF114" t="s">
        <v>233</v>
      </c>
      <c r="BG114">
        <v>1</v>
      </c>
      <c r="BH114" s="76">
        <v>250</v>
      </c>
      <c r="BI114">
        <v>100</v>
      </c>
      <c r="BJ114">
        <f ca="1">INDIRECT(ADDRESS(11+(MATCH(RIGHT(Table11[[#This Row],[spawner_sku]],LEN(Table11[[#This Row],[spawner_sku]])-FIND("/",Table11[[#This Row],[spawner_sku]])),Table1[Entity Prefab],0)),10,1,1,"Entities"))</f>
        <v>95</v>
      </c>
      <c r="BK114">
        <f ca="1">ROUND((Table11[[#This Row],[XP]]*Table11[[#This Row],[entity_spawned (AVG)]])*(Table11[[#This Row],[activating_chance]]/100),0)</f>
        <v>95</v>
      </c>
      <c r="BL114" s="73" t="s">
        <v>345</v>
      </c>
      <c r="BN114" t="s">
        <v>398</v>
      </c>
      <c r="BO114">
        <v>1</v>
      </c>
      <c r="BP114" s="76">
        <v>120</v>
      </c>
      <c r="BQ114" s="76">
        <v>100</v>
      </c>
      <c r="BR114">
        <f ca="1">INDIRECT(ADDRESS(11+(MATCH(RIGHT(Table12[[#This Row],[spawner_sku]],LEN(Table12[[#This Row],[spawner_sku]])-FIND("/",Table12[[#This Row],[spawner_sku]])),Table1[Entity Prefab],0)),10,1,1,"Entities"))</f>
        <v>25</v>
      </c>
      <c r="BS114">
        <f ca="1">ROUND((Table12[[#This Row],[XP]]*Table12[[#This Row],[entity_spawned (AVG)]])*(Table12[[#This Row],[activating_chance]]/100),0)</f>
        <v>25</v>
      </c>
      <c r="BT114" s="73" t="s">
        <v>344</v>
      </c>
      <c r="BV114" t="s">
        <v>392</v>
      </c>
      <c r="BW114">
        <v>1</v>
      </c>
      <c r="BX114" s="76">
        <v>200</v>
      </c>
      <c r="BY114" s="76">
        <v>100</v>
      </c>
      <c r="BZ114">
        <f ca="1">INDIRECT(ADDRESS(11+(MATCH(RIGHT(Table13[[#This Row],[spawner_sku]],LEN(Table13[[#This Row],[spawner_sku]])-FIND("/",Table13[[#This Row],[spawner_sku]])),Table1[Entity Prefab],0)),10,1,1,"Entities"))</f>
        <v>75</v>
      </c>
      <c r="CA114">
        <f ca="1">ROUND((Table13[[#This Row],[XP]]*Table13[[#This Row],[entity_spawned (AVG)]])*(Table13[[#This Row],[activating_chance]]/100),0)</f>
        <v>75</v>
      </c>
      <c r="CB114" s="73" t="s">
        <v>345</v>
      </c>
      <c r="CD114" t="s">
        <v>228</v>
      </c>
      <c r="CE114">
        <v>7</v>
      </c>
      <c r="CF114" s="76">
        <v>150</v>
      </c>
      <c r="CG114" s="76">
        <v>100</v>
      </c>
      <c r="CH114">
        <f ca="1">INDIRECT(ADDRESS(11+(MATCH(RIGHT(Table14[[#This Row],[spawner_sku]],LEN(Table14[[#This Row],[spawner_sku]])-FIND("/",Table14[[#This Row],[spawner_sku]])),Table1[Entity Prefab],0)),10,1,1,"Entities"))</f>
        <v>25</v>
      </c>
      <c r="CI114">
        <f ca="1">ROUND((Table14[[#This Row],[XP]]*Table14[[#This Row],[entity_spawned (AVG)]])*(Table14[[#This Row],[activating_chance]]/100),0)</f>
        <v>175</v>
      </c>
      <c r="CJ114" s="73" t="s">
        <v>344</v>
      </c>
      <c r="CL114" t="s">
        <v>234</v>
      </c>
      <c r="CM114">
        <v>1</v>
      </c>
      <c r="CN114" s="76">
        <v>200</v>
      </c>
      <c r="CO114" s="76">
        <v>100</v>
      </c>
      <c r="CP114" s="115">
        <f ca="1">INDIRECT(ADDRESS(11+(MATCH(RIGHT(Table18[[#This Row],[spawner_sku]],LEN(Table18[[#This Row],[spawner_sku]])-FIND("/",Table18[[#This Row],[spawner_sku]])),Table1[Entity Prefab],0)),10,1,1,"Entities"))</f>
        <v>195</v>
      </c>
      <c r="CQ114" s="115">
        <f ca="1">ROUND((Table18[[#This Row],[XP]]*Table18[[#This Row],[entity_spawned (AVG)]])*(Table18[[#This Row],[activating_chance]]/100),0)</f>
        <v>195</v>
      </c>
      <c r="CR114" t="s">
        <v>345</v>
      </c>
      <c r="CT114" t="s">
        <v>234</v>
      </c>
      <c r="CU114">
        <v>1</v>
      </c>
      <c r="CV114" s="76">
        <v>300</v>
      </c>
      <c r="CW114" s="76">
        <v>100</v>
      </c>
      <c r="CX114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14">
        <f ca="1">ROUND((Table1820[[#This Row],[XP]]*Table1820[[#This Row],[entity_spawned (AVG)]])*(Table1820[[#This Row],[activating_chance]]/100),0)</f>
        <v>195</v>
      </c>
      <c r="CZ114" t="s">
        <v>345</v>
      </c>
    </row>
    <row r="115" spans="2:104" x14ac:dyDescent="0.25">
      <c r="B115" s="74" t="s">
        <v>229</v>
      </c>
      <c r="C115">
        <v>1</v>
      </c>
      <c r="D115" s="76">
        <v>180</v>
      </c>
      <c r="E115" s="76">
        <v>100</v>
      </c>
      <c r="F115" s="76">
        <f ca="1">INDIRECT(ADDRESS(11+(MATCH(RIGHT(Table245[[#This Row],[spawner_sku]],LEN(Table245[[#This Row],[spawner_sku]])-FIND("/",Table245[[#This Row],[spawner_sku]])),Table1[Entity Prefab],0)),10,1,1,"Entities"))</f>
        <v>25</v>
      </c>
      <c r="G115" s="76">
        <f ca="1">ROUND((Table245[[#This Row],[XP]]*Table245[[#This Row],[entity_spawned (AVG)]])*(Table245[[#This Row],[activating_chance]]/100),0)</f>
        <v>25</v>
      </c>
      <c r="H115" s="73" t="s">
        <v>344</v>
      </c>
      <c r="J115" t="s">
        <v>449</v>
      </c>
      <c r="K115">
        <v>1</v>
      </c>
      <c r="L115" s="76">
        <v>180</v>
      </c>
      <c r="M115" s="76">
        <v>100</v>
      </c>
      <c r="N115">
        <f ca="1">INDIRECT(ADDRESS(11+(MATCH(RIGHT(Table3[[#This Row],[spawner_sku]],LEN(Table3[[#This Row],[spawner_sku]])-FIND("/",Table3[[#This Row],[spawner_sku]])),Table1[Entity Prefab],0)),10,1,1,"Entities"))</f>
        <v>25</v>
      </c>
      <c r="O115" s="76">
        <f ca="1">ROUND((Table3[[#This Row],[XP]]*Table3[[#This Row],[entity_spawned (AVG)]])*(Table3[[#This Row],[activating_chance]]/100),0)</f>
        <v>25</v>
      </c>
      <c r="P115" t="s">
        <v>345</v>
      </c>
      <c r="Q115" s="73"/>
      <c r="Z115" t="s">
        <v>229</v>
      </c>
      <c r="AA115">
        <v>2</v>
      </c>
      <c r="AB115" s="76">
        <v>120</v>
      </c>
      <c r="AC115" s="76">
        <v>100</v>
      </c>
      <c r="AD115">
        <f ca="1">INDIRECT(ADDRESS(11+(MATCH(RIGHT(Table2[[#This Row],[spawner_sku]],LEN(Table2[[#This Row],[spawner_sku]])-FIND("/",Table2[[#This Row],[spawner_sku]])),Table1[Entity Prefab],0)),10,1,1,"Entities"))</f>
        <v>25</v>
      </c>
      <c r="AE115" s="76">
        <f ca="1">ROUND((Table2[[#This Row],[XP]]*Table2[[#This Row],[entity_spawned (AVG)]])*(Table2[[#This Row],[activating_chance]]/100),0)</f>
        <v>50</v>
      </c>
      <c r="AF115" s="73" t="s">
        <v>344</v>
      </c>
      <c r="AH115" t="s">
        <v>247</v>
      </c>
      <c r="AI115">
        <v>1</v>
      </c>
      <c r="AJ115" s="76">
        <v>500</v>
      </c>
      <c r="AK115" s="76">
        <v>75</v>
      </c>
      <c r="AL115">
        <f ca="1">INDIRECT(ADDRESS(11+(MATCH(RIGHT(Table6[[#This Row],[spawner_sku]],LEN(Table6[[#This Row],[spawner_sku]])-FIND("/",Table6[[#This Row],[spawner_sku]])),Table1[Entity Prefab],0)),10,1,1,"Entities"))</f>
        <v>75</v>
      </c>
      <c r="AM115" s="76">
        <f ca="1">ROUND((Table6[[#This Row],[XP]]*Table6[[#This Row],[entity_spawned (AVG)]])*(Table6[[#This Row],[activating_chance]]/100),0)</f>
        <v>56</v>
      </c>
      <c r="AN115" s="73" t="s">
        <v>344</v>
      </c>
      <c r="AP115" t="s">
        <v>456</v>
      </c>
      <c r="AQ115">
        <v>1</v>
      </c>
      <c r="AR115" s="76">
        <v>100</v>
      </c>
      <c r="AS115" s="76">
        <v>100</v>
      </c>
      <c r="AT115">
        <f ca="1">INDIRECT(ADDRESS(11+(MATCH(RIGHT(Table610[[#This Row],[spawner_sku]],LEN(Table610[[#This Row],[spawner_sku]])-FIND("/",Table610[[#This Row],[spawner_sku]])),Table1[Entity Prefab],0)),10,1,1,"Entities"))</f>
        <v>70</v>
      </c>
      <c r="AU115" s="76">
        <f ca="1">ROUND((Table610[[#This Row],[XP]]*Table610[[#This Row],[entity_spawned (AVG)]])*(Table610[[#This Row],[activating_chance]]/100),0)</f>
        <v>70</v>
      </c>
      <c r="AV115" s="73" t="s">
        <v>345</v>
      </c>
      <c r="AX115" t="s">
        <v>397</v>
      </c>
      <c r="AY115">
        <v>1</v>
      </c>
      <c r="AZ115" s="76">
        <v>150</v>
      </c>
      <c r="BA115" s="76">
        <v>100</v>
      </c>
      <c r="BB115">
        <f ca="1">INDIRECT(ADDRESS(11+(MATCH(RIGHT(Table61011[[#This Row],[spawner_sku]],LEN(Table61011[[#This Row],[spawner_sku]])-FIND("/",Table61011[[#This Row],[spawner_sku]])),Table1[Entity Prefab],0)),10,1,1,"Entities"))</f>
        <v>50</v>
      </c>
      <c r="BC115" s="76">
        <f ca="1">ROUND((Table61011[[#This Row],[XP]]*Table61011[[#This Row],[entity_spawned (AVG)]])*(Table61011[[#This Row],[activating_chance]]/100),0)</f>
        <v>50</v>
      </c>
      <c r="BD115" s="73" t="s">
        <v>344</v>
      </c>
      <c r="BF115" t="s">
        <v>233</v>
      </c>
      <c r="BG115">
        <v>1</v>
      </c>
      <c r="BH115" s="76">
        <v>250</v>
      </c>
      <c r="BI115">
        <v>100</v>
      </c>
      <c r="BJ115">
        <f ca="1">INDIRECT(ADDRESS(11+(MATCH(RIGHT(Table11[[#This Row],[spawner_sku]],LEN(Table11[[#This Row],[spawner_sku]])-FIND("/",Table11[[#This Row],[spawner_sku]])),Table1[Entity Prefab],0)),10,1,1,"Entities"))</f>
        <v>95</v>
      </c>
      <c r="BK115">
        <f ca="1">ROUND((Table11[[#This Row],[XP]]*Table11[[#This Row],[entity_spawned (AVG)]])*(Table11[[#This Row],[activating_chance]]/100),0)</f>
        <v>95</v>
      </c>
      <c r="BL115" s="73" t="s">
        <v>345</v>
      </c>
      <c r="BN115" t="s">
        <v>398</v>
      </c>
      <c r="BO115">
        <v>2</v>
      </c>
      <c r="BP115" s="76">
        <v>120</v>
      </c>
      <c r="BQ115" s="76">
        <v>100</v>
      </c>
      <c r="BR115">
        <f ca="1">INDIRECT(ADDRESS(11+(MATCH(RIGHT(Table12[[#This Row],[spawner_sku]],LEN(Table12[[#This Row],[spawner_sku]])-FIND("/",Table12[[#This Row],[spawner_sku]])),Table1[Entity Prefab],0)),10,1,1,"Entities"))</f>
        <v>25</v>
      </c>
      <c r="BS115">
        <f ca="1">ROUND((Table12[[#This Row],[XP]]*Table12[[#This Row],[entity_spawned (AVG)]])*(Table12[[#This Row],[activating_chance]]/100),0)</f>
        <v>50</v>
      </c>
      <c r="BT115" s="73" t="s">
        <v>344</v>
      </c>
      <c r="BV115" t="s">
        <v>392</v>
      </c>
      <c r="BW115">
        <v>1</v>
      </c>
      <c r="BX115" s="76">
        <v>200</v>
      </c>
      <c r="BY115" s="76">
        <v>80</v>
      </c>
      <c r="BZ115">
        <f ca="1">INDIRECT(ADDRESS(11+(MATCH(RIGHT(Table13[[#This Row],[spawner_sku]],LEN(Table13[[#This Row],[spawner_sku]])-FIND("/",Table13[[#This Row],[spawner_sku]])),Table1[Entity Prefab],0)),10,1,1,"Entities"))</f>
        <v>75</v>
      </c>
      <c r="CA115">
        <f ca="1">ROUND((Table13[[#This Row],[XP]]*Table13[[#This Row],[entity_spawned (AVG)]])*(Table13[[#This Row],[activating_chance]]/100),0)</f>
        <v>60</v>
      </c>
      <c r="CB115" s="73" t="s">
        <v>345</v>
      </c>
      <c r="CD115" t="s">
        <v>228</v>
      </c>
      <c r="CE115">
        <v>13</v>
      </c>
      <c r="CF115" s="76">
        <v>200</v>
      </c>
      <c r="CG115" s="76">
        <v>30</v>
      </c>
      <c r="CH115">
        <f ca="1">INDIRECT(ADDRESS(11+(MATCH(RIGHT(Table14[[#This Row],[spawner_sku]],LEN(Table14[[#This Row],[spawner_sku]])-FIND("/",Table14[[#This Row],[spawner_sku]])),Table1[Entity Prefab],0)),10,1,1,"Entities"))</f>
        <v>25</v>
      </c>
      <c r="CI115">
        <f ca="1">ROUND((Table14[[#This Row],[XP]]*Table14[[#This Row],[entity_spawned (AVG)]])*(Table14[[#This Row],[activating_chance]]/100),0)</f>
        <v>98</v>
      </c>
      <c r="CJ115" s="73" t="s">
        <v>344</v>
      </c>
      <c r="CL115" t="s">
        <v>234</v>
      </c>
      <c r="CM115">
        <v>1</v>
      </c>
      <c r="CN115" s="76">
        <v>200</v>
      </c>
      <c r="CO115" s="76">
        <v>100</v>
      </c>
      <c r="CP115" s="115">
        <f ca="1">INDIRECT(ADDRESS(11+(MATCH(RIGHT(Table18[[#This Row],[spawner_sku]],LEN(Table18[[#This Row],[spawner_sku]])-FIND("/",Table18[[#This Row],[spawner_sku]])),Table1[Entity Prefab],0)),10,1,1,"Entities"))</f>
        <v>195</v>
      </c>
      <c r="CQ115" s="115">
        <f ca="1">ROUND((Table18[[#This Row],[XP]]*Table18[[#This Row],[entity_spawned (AVG)]])*(Table18[[#This Row],[activating_chance]]/100),0)</f>
        <v>195</v>
      </c>
      <c r="CR115" t="s">
        <v>345</v>
      </c>
      <c r="CT115" t="s">
        <v>234</v>
      </c>
      <c r="CU115">
        <v>1</v>
      </c>
      <c r="CV115" s="76">
        <v>300</v>
      </c>
      <c r="CW115" s="76">
        <v>100</v>
      </c>
      <c r="CX115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15">
        <f ca="1">ROUND((Table1820[[#This Row],[XP]]*Table1820[[#This Row],[entity_spawned (AVG)]])*(Table1820[[#This Row],[activating_chance]]/100),0)</f>
        <v>195</v>
      </c>
      <c r="CZ115" t="s">
        <v>345</v>
      </c>
    </row>
    <row r="116" spans="2:104" x14ac:dyDescent="0.25">
      <c r="B116" s="74" t="s">
        <v>229</v>
      </c>
      <c r="C116">
        <v>1</v>
      </c>
      <c r="D116" s="76">
        <v>110</v>
      </c>
      <c r="E116" s="76">
        <v>90</v>
      </c>
      <c r="F116" s="76">
        <f ca="1">INDIRECT(ADDRESS(11+(MATCH(RIGHT(Table245[[#This Row],[spawner_sku]],LEN(Table245[[#This Row],[spawner_sku]])-FIND("/",Table245[[#This Row],[spawner_sku]])),Table1[Entity Prefab],0)),10,1,1,"Entities"))</f>
        <v>25</v>
      </c>
      <c r="G116" s="76">
        <f ca="1">ROUND((Table245[[#This Row],[XP]]*Table245[[#This Row],[entity_spawned (AVG)]])*(Table245[[#This Row],[activating_chance]]/100),0)</f>
        <v>23</v>
      </c>
      <c r="H116" s="73" t="s">
        <v>344</v>
      </c>
      <c r="J116" t="s">
        <v>612</v>
      </c>
      <c r="K116">
        <v>1</v>
      </c>
      <c r="L116" s="76">
        <v>5000</v>
      </c>
      <c r="M116" s="76">
        <v>30</v>
      </c>
      <c r="N116">
        <f ca="1">INDIRECT(ADDRESS(11+(MATCH(RIGHT(Table3[[#This Row],[spawner_sku]],LEN(Table3[[#This Row],[spawner_sku]])-FIND("/",Table3[[#This Row],[spawner_sku]])),Table1[Entity Prefab],0)),10,1,1,"Entities"))</f>
        <v>75</v>
      </c>
      <c r="O116" s="76">
        <f ca="1">ROUND((Table3[[#This Row],[XP]]*Table3[[#This Row],[entity_spawned (AVG)]])*(Table3[[#This Row],[activating_chance]]/100),0)</f>
        <v>23</v>
      </c>
      <c r="P116" t="s">
        <v>344</v>
      </c>
      <c r="Q116" s="73"/>
      <c r="Z116" t="s">
        <v>229</v>
      </c>
      <c r="AA116">
        <v>2</v>
      </c>
      <c r="AB116" s="76">
        <v>100</v>
      </c>
      <c r="AC116" s="76">
        <v>85</v>
      </c>
      <c r="AD116">
        <f ca="1">INDIRECT(ADDRESS(11+(MATCH(RIGHT(Table2[[#This Row],[spawner_sku]],LEN(Table2[[#This Row],[spawner_sku]])-FIND("/",Table2[[#This Row],[spawner_sku]])),Table1[Entity Prefab],0)),10,1,1,"Entities"))</f>
        <v>25</v>
      </c>
      <c r="AE116" s="76">
        <f ca="1">ROUND((Table2[[#This Row],[XP]]*Table2[[#This Row],[entity_spawned (AVG)]])*(Table2[[#This Row],[activating_chance]]/100),0)</f>
        <v>43</v>
      </c>
      <c r="AF116" s="73" t="s">
        <v>344</v>
      </c>
      <c r="AH116" t="s">
        <v>495</v>
      </c>
      <c r="AI116">
        <v>1</v>
      </c>
      <c r="AJ116" s="76">
        <v>140</v>
      </c>
      <c r="AK116" s="76">
        <v>100</v>
      </c>
      <c r="AL116">
        <f ca="1">INDIRECT(ADDRESS(11+(MATCH(RIGHT(Table6[[#This Row],[spawner_sku]],LEN(Table6[[#This Row],[spawner_sku]])-FIND("/",Table6[[#This Row],[spawner_sku]])),Table1[Entity Prefab],0)),10,1,1,"Entities"))</f>
        <v>25</v>
      </c>
      <c r="AM116" s="76">
        <f ca="1">ROUND((Table6[[#This Row],[XP]]*Table6[[#This Row],[entity_spawned (AVG)]])*(Table6[[#This Row],[activating_chance]]/100),0)</f>
        <v>25</v>
      </c>
      <c r="AN116" s="73" t="s">
        <v>344</v>
      </c>
      <c r="AP116" t="s">
        <v>456</v>
      </c>
      <c r="AQ116">
        <v>1</v>
      </c>
      <c r="AR116" s="76">
        <v>180</v>
      </c>
      <c r="AS116" s="76">
        <v>100</v>
      </c>
      <c r="AT116">
        <f ca="1">INDIRECT(ADDRESS(11+(MATCH(RIGHT(Table610[[#This Row],[spawner_sku]],LEN(Table610[[#This Row],[spawner_sku]])-FIND("/",Table610[[#This Row],[spawner_sku]])),Table1[Entity Prefab],0)),10,1,1,"Entities"))</f>
        <v>70</v>
      </c>
      <c r="AU116" s="76">
        <f ca="1">ROUND((Table610[[#This Row],[XP]]*Table610[[#This Row],[entity_spawned (AVG)]])*(Table610[[#This Row],[activating_chance]]/100),0)</f>
        <v>70</v>
      </c>
      <c r="AV116" s="73" t="s">
        <v>345</v>
      </c>
      <c r="AX116" t="s">
        <v>397</v>
      </c>
      <c r="AY116">
        <v>4</v>
      </c>
      <c r="AZ116" s="76">
        <v>220</v>
      </c>
      <c r="BA116" s="76">
        <v>80</v>
      </c>
      <c r="BB116">
        <f ca="1">INDIRECT(ADDRESS(11+(MATCH(RIGHT(Table61011[[#This Row],[spawner_sku]],LEN(Table61011[[#This Row],[spawner_sku]])-FIND("/",Table61011[[#This Row],[spawner_sku]])),Table1[Entity Prefab],0)),10,1,1,"Entities"))</f>
        <v>50</v>
      </c>
      <c r="BC116" s="76">
        <f ca="1">ROUND((Table61011[[#This Row],[XP]]*Table61011[[#This Row],[entity_spawned (AVG)]])*(Table61011[[#This Row],[activating_chance]]/100),0)</f>
        <v>160</v>
      </c>
      <c r="BD116" s="73" t="s">
        <v>344</v>
      </c>
      <c r="BF116" t="s">
        <v>233</v>
      </c>
      <c r="BG116">
        <v>1</v>
      </c>
      <c r="BH116" s="76">
        <v>250</v>
      </c>
      <c r="BI116">
        <v>100</v>
      </c>
      <c r="BJ116">
        <f ca="1">INDIRECT(ADDRESS(11+(MATCH(RIGHT(Table11[[#This Row],[spawner_sku]],LEN(Table11[[#This Row],[spawner_sku]])-FIND("/",Table11[[#This Row],[spawner_sku]])),Table1[Entity Prefab],0)),10,1,1,"Entities"))</f>
        <v>95</v>
      </c>
      <c r="BK116">
        <f ca="1">ROUND((Table11[[#This Row],[XP]]*Table11[[#This Row],[entity_spawned (AVG)]])*(Table11[[#This Row],[activating_chance]]/100),0)</f>
        <v>95</v>
      </c>
      <c r="BL116" s="73" t="s">
        <v>345</v>
      </c>
      <c r="BN116" t="s">
        <v>398</v>
      </c>
      <c r="BO116">
        <v>1</v>
      </c>
      <c r="BP116" s="76">
        <v>120</v>
      </c>
      <c r="BQ116" s="76">
        <v>80</v>
      </c>
      <c r="BR116">
        <f ca="1">INDIRECT(ADDRESS(11+(MATCH(RIGHT(Table12[[#This Row],[spawner_sku]],LEN(Table12[[#This Row],[spawner_sku]])-FIND("/",Table12[[#This Row],[spawner_sku]])),Table1[Entity Prefab],0)),10,1,1,"Entities"))</f>
        <v>25</v>
      </c>
      <c r="BS116">
        <f ca="1">ROUND((Table12[[#This Row],[XP]]*Table12[[#This Row],[entity_spawned (AVG)]])*(Table12[[#This Row],[activating_chance]]/100),0)</f>
        <v>20</v>
      </c>
      <c r="BT116" s="73" t="s">
        <v>344</v>
      </c>
      <c r="BV116" t="s">
        <v>392</v>
      </c>
      <c r="BW116">
        <v>1</v>
      </c>
      <c r="BX116" s="76">
        <v>200</v>
      </c>
      <c r="BY116" s="76">
        <v>100</v>
      </c>
      <c r="BZ116">
        <f ca="1">INDIRECT(ADDRESS(11+(MATCH(RIGHT(Table13[[#This Row],[spawner_sku]],LEN(Table13[[#This Row],[spawner_sku]])-FIND("/",Table13[[#This Row],[spawner_sku]])),Table1[Entity Prefab],0)),10,1,1,"Entities"))</f>
        <v>75</v>
      </c>
      <c r="CA116">
        <f ca="1">ROUND((Table13[[#This Row],[XP]]*Table13[[#This Row],[entity_spawned (AVG)]])*(Table13[[#This Row],[activating_chance]]/100),0)</f>
        <v>75</v>
      </c>
      <c r="CB116" s="73" t="s">
        <v>345</v>
      </c>
      <c r="CD116" t="s">
        <v>228</v>
      </c>
      <c r="CE116">
        <v>7</v>
      </c>
      <c r="CF116" s="76">
        <v>200</v>
      </c>
      <c r="CG116" s="76">
        <v>100</v>
      </c>
      <c r="CH116">
        <f ca="1">INDIRECT(ADDRESS(11+(MATCH(RIGHT(Table14[[#This Row],[spawner_sku]],LEN(Table14[[#This Row],[spawner_sku]])-FIND("/",Table14[[#This Row],[spawner_sku]])),Table1[Entity Prefab],0)),10,1,1,"Entities"))</f>
        <v>25</v>
      </c>
      <c r="CI116">
        <f ca="1">ROUND((Table14[[#This Row],[XP]]*Table14[[#This Row],[entity_spawned (AVG)]])*(Table14[[#This Row],[activating_chance]]/100),0)</f>
        <v>175</v>
      </c>
      <c r="CJ116" s="73" t="s">
        <v>344</v>
      </c>
      <c r="CL116" t="s">
        <v>234</v>
      </c>
      <c r="CM116">
        <v>1</v>
      </c>
      <c r="CN116" s="76">
        <v>200</v>
      </c>
      <c r="CO116" s="76">
        <v>100</v>
      </c>
      <c r="CP116" s="115">
        <f ca="1">INDIRECT(ADDRESS(11+(MATCH(RIGHT(Table18[[#This Row],[spawner_sku]],LEN(Table18[[#This Row],[spawner_sku]])-FIND("/",Table18[[#This Row],[spawner_sku]])),Table1[Entity Prefab],0)),10,1,1,"Entities"))</f>
        <v>195</v>
      </c>
      <c r="CQ116" s="115">
        <f ca="1">ROUND((Table18[[#This Row],[XP]]*Table18[[#This Row],[entity_spawned (AVG)]])*(Table18[[#This Row],[activating_chance]]/100),0)</f>
        <v>195</v>
      </c>
      <c r="CR116" t="s">
        <v>345</v>
      </c>
      <c r="CT116" t="s">
        <v>234</v>
      </c>
      <c r="CU116">
        <v>1</v>
      </c>
      <c r="CV116" s="76">
        <v>300</v>
      </c>
      <c r="CW116" s="76">
        <v>100</v>
      </c>
      <c r="CX116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16">
        <f ca="1">ROUND((Table1820[[#This Row],[XP]]*Table1820[[#This Row],[entity_spawned (AVG)]])*(Table1820[[#This Row],[activating_chance]]/100),0)</f>
        <v>195</v>
      </c>
      <c r="CZ116" t="s">
        <v>345</v>
      </c>
    </row>
    <row r="117" spans="2:104" x14ac:dyDescent="0.25">
      <c r="B117" s="74" t="s">
        <v>229</v>
      </c>
      <c r="C117">
        <v>1</v>
      </c>
      <c r="D117" s="76">
        <v>80</v>
      </c>
      <c r="E117" s="76">
        <v>100</v>
      </c>
      <c r="F117" s="76">
        <f ca="1">INDIRECT(ADDRESS(11+(MATCH(RIGHT(Table245[[#This Row],[spawner_sku]],LEN(Table245[[#This Row],[spawner_sku]])-FIND("/",Table245[[#This Row],[spawner_sku]])),Table1[Entity Prefab],0)),10,1,1,"Entities"))</f>
        <v>25</v>
      </c>
      <c r="G117" s="76">
        <f ca="1">ROUND((Table245[[#This Row],[XP]]*Table245[[#This Row],[entity_spawned (AVG)]])*(Table245[[#This Row],[activating_chance]]/100),0)</f>
        <v>25</v>
      </c>
      <c r="H117" s="73" t="s">
        <v>344</v>
      </c>
      <c r="J117" t="s">
        <v>247</v>
      </c>
      <c r="K117">
        <v>1</v>
      </c>
      <c r="L117" s="76">
        <v>500</v>
      </c>
      <c r="M117" s="76">
        <v>75</v>
      </c>
      <c r="N117">
        <f ca="1">INDIRECT(ADDRESS(11+(MATCH(RIGHT(Table3[[#This Row],[spawner_sku]],LEN(Table3[[#This Row],[spawner_sku]])-FIND("/",Table3[[#This Row],[spawner_sku]])),Table1[Entity Prefab],0)),10,1,1,"Entities"))</f>
        <v>75</v>
      </c>
      <c r="O117" s="76">
        <f ca="1">ROUND((Table3[[#This Row],[XP]]*Table3[[#This Row],[entity_spawned (AVG)]])*(Table3[[#This Row],[activating_chance]]/100),0)</f>
        <v>56</v>
      </c>
      <c r="P117" t="s">
        <v>344</v>
      </c>
      <c r="Q117" s="73"/>
      <c r="Z117" t="s">
        <v>229</v>
      </c>
      <c r="AA117">
        <v>2</v>
      </c>
      <c r="AB117" s="76">
        <v>110</v>
      </c>
      <c r="AC117" s="76">
        <v>100</v>
      </c>
      <c r="AD117">
        <f ca="1">INDIRECT(ADDRESS(11+(MATCH(RIGHT(Table2[[#This Row],[spawner_sku]],LEN(Table2[[#This Row],[spawner_sku]])-FIND("/",Table2[[#This Row],[spawner_sku]])),Table1[Entity Prefab],0)),10,1,1,"Entities"))</f>
        <v>25</v>
      </c>
      <c r="AE117" s="76">
        <f ca="1">ROUND((Table2[[#This Row],[XP]]*Table2[[#This Row],[entity_spawned (AVG)]])*(Table2[[#This Row],[activating_chance]]/100),0)</f>
        <v>50</v>
      </c>
      <c r="AF117" s="73" t="s">
        <v>344</v>
      </c>
      <c r="AH117" t="s">
        <v>496</v>
      </c>
      <c r="AI117">
        <v>1</v>
      </c>
      <c r="AJ117" s="76">
        <v>140</v>
      </c>
      <c r="AK117" s="76">
        <v>100</v>
      </c>
      <c r="AL117">
        <f ca="1">INDIRECT(ADDRESS(11+(MATCH(RIGHT(Table6[[#This Row],[spawner_sku]],LEN(Table6[[#This Row],[spawner_sku]])-FIND("/",Table6[[#This Row],[spawner_sku]])),Table1[Entity Prefab],0)),10,1,1,"Entities"))</f>
        <v>50</v>
      </c>
      <c r="AM117" s="76">
        <f ca="1">ROUND((Table6[[#This Row],[XP]]*Table6[[#This Row],[entity_spawned (AVG)]])*(Table6[[#This Row],[activating_chance]]/100),0)</f>
        <v>50</v>
      </c>
      <c r="AN117" s="73" t="s">
        <v>344</v>
      </c>
      <c r="AP117" t="s">
        <v>456</v>
      </c>
      <c r="AQ117">
        <v>1</v>
      </c>
      <c r="AR117" s="76">
        <v>100</v>
      </c>
      <c r="AS117" s="76">
        <v>100</v>
      </c>
      <c r="AT117">
        <f ca="1">INDIRECT(ADDRESS(11+(MATCH(RIGHT(Table610[[#This Row],[spawner_sku]],LEN(Table610[[#This Row],[spawner_sku]])-FIND("/",Table610[[#This Row],[spawner_sku]])),Table1[Entity Prefab],0)),10,1,1,"Entities"))</f>
        <v>70</v>
      </c>
      <c r="AU117" s="76">
        <f ca="1">ROUND((Table610[[#This Row],[XP]]*Table610[[#This Row],[entity_spawned (AVG)]])*(Table610[[#This Row],[activating_chance]]/100),0)</f>
        <v>70</v>
      </c>
      <c r="AV117" s="73" t="s">
        <v>345</v>
      </c>
      <c r="AX117" t="s">
        <v>397</v>
      </c>
      <c r="AY117">
        <v>6</v>
      </c>
      <c r="AZ117" s="76">
        <v>220</v>
      </c>
      <c r="BA117" s="76">
        <v>100</v>
      </c>
      <c r="BB117">
        <f ca="1">INDIRECT(ADDRESS(11+(MATCH(RIGHT(Table61011[[#This Row],[spawner_sku]],LEN(Table61011[[#This Row],[spawner_sku]])-FIND("/",Table61011[[#This Row],[spawner_sku]])),Table1[Entity Prefab],0)),10,1,1,"Entities"))</f>
        <v>50</v>
      </c>
      <c r="BC117" s="76">
        <f ca="1">ROUND((Table61011[[#This Row],[XP]]*Table61011[[#This Row],[entity_spawned (AVG)]])*(Table61011[[#This Row],[activating_chance]]/100),0)</f>
        <v>300</v>
      </c>
      <c r="BD117" s="73" t="s">
        <v>344</v>
      </c>
      <c r="BF117" t="s">
        <v>233</v>
      </c>
      <c r="BG117">
        <v>1</v>
      </c>
      <c r="BH117" s="76">
        <v>250</v>
      </c>
      <c r="BI117">
        <v>100</v>
      </c>
      <c r="BJ117">
        <f ca="1">INDIRECT(ADDRESS(11+(MATCH(RIGHT(Table11[[#This Row],[spawner_sku]],LEN(Table11[[#This Row],[spawner_sku]])-FIND("/",Table11[[#This Row],[spawner_sku]])),Table1[Entity Prefab],0)),10,1,1,"Entities"))</f>
        <v>95</v>
      </c>
      <c r="BK117">
        <f ca="1">ROUND((Table11[[#This Row],[XP]]*Table11[[#This Row],[entity_spawned (AVG)]])*(Table11[[#This Row],[activating_chance]]/100),0)</f>
        <v>95</v>
      </c>
      <c r="BL117" s="73" t="s">
        <v>345</v>
      </c>
      <c r="BN117" t="s">
        <v>398</v>
      </c>
      <c r="BO117">
        <v>1</v>
      </c>
      <c r="BP117" s="76">
        <v>120</v>
      </c>
      <c r="BQ117" s="76">
        <v>80</v>
      </c>
      <c r="BR117">
        <f ca="1">INDIRECT(ADDRESS(11+(MATCH(RIGHT(Table12[[#This Row],[spawner_sku]],LEN(Table12[[#This Row],[spawner_sku]])-FIND("/",Table12[[#This Row],[spawner_sku]])),Table1[Entity Prefab],0)),10,1,1,"Entities"))</f>
        <v>25</v>
      </c>
      <c r="BS117">
        <f ca="1">ROUND((Table12[[#This Row],[XP]]*Table12[[#This Row],[entity_spawned (AVG)]])*(Table12[[#This Row],[activating_chance]]/100),0)</f>
        <v>20</v>
      </c>
      <c r="BT117" s="73" t="s">
        <v>344</v>
      </c>
      <c r="BV117" t="s">
        <v>392</v>
      </c>
      <c r="BW117">
        <v>1</v>
      </c>
      <c r="BX117" s="76">
        <v>200</v>
      </c>
      <c r="BY117" s="76">
        <v>80</v>
      </c>
      <c r="BZ117">
        <f ca="1">INDIRECT(ADDRESS(11+(MATCH(RIGHT(Table13[[#This Row],[spawner_sku]],LEN(Table13[[#This Row],[spawner_sku]])-FIND("/",Table13[[#This Row],[spawner_sku]])),Table1[Entity Prefab],0)),10,1,1,"Entities"))</f>
        <v>75</v>
      </c>
      <c r="CA117">
        <f ca="1">ROUND((Table13[[#This Row],[XP]]*Table13[[#This Row],[entity_spawned (AVG)]])*(Table13[[#This Row],[activating_chance]]/100),0)</f>
        <v>60</v>
      </c>
      <c r="CB117" s="73" t="s">
        <v>345</v>
      </c>
      <c r="CD117" t="s">
        <v>228</v>
      </c>
      <c r="CE117">
        <v>5</v>
      </c>
      <c r="CF117" s="76">
        <v>100</v>
      </c>
      <c r="CG117" s="76">
        <v>100</v>
      </c>
      <c r="CH117">
        <f ca="1">INDIRECT(ADDRESS(11+(MATCH(RIGHT(Table14[[#This Row],[spawner_sku]],LEN(Table14[[#This Row],[spawner_sku]])-FIND("/",Table14[[#This Row],[spawner_sku]])),Table1[Entity Prefab],0)),10,1,1,"Entities"))</f>
        <v>25</v>
      </c>
      <c r="CI117">
        <f ca="1">ROUND((Table14[[#This Row],[XP]]*Table14[[#This Row],[entity_spawned (AVG)]])*(Table14[[#This Row],[activating_chance]]/100),0)</f>
        <v>125</v>
      </c>
      <c r="CJ117" s="73" t="s">
        <v>344</v>
      </c>
      <c r="CL117" t="s">
        <v>338</v>
      </c>
      <c r="CM117">
        <v>1</v>
      </c>
      <c r="CN117" s="76">
        <v>200</v>
      </c>
      <c r="CO117" s="76">
        <v>100</v>
      </c>
      <c r="CP117" s="115">
        <f ca="1">INDIRECT(ADDRESS(11+(MATCH(RIGHT(Table18[[#This Row],[spawner_sku]],LEN(Table18[[#This Row],[spawner_sku]])-FIND("/",Table18[[#This Row],[spawner_sku]])),Table1[Entity Prefab],0)),10,1,1,"Entities"))</f>
        <v>195</v>
      </c>
      <c r="CQ117" s="115">
        <f ca="1">ROUND((Table18[[#This Row],[XP]]*Table18[[#This Row],[entity_spawned (AVG)]])*(Table18[[#This Row],[activating_chance]]/100),0)</f>
        <v>195</v>
      </c>
      <c r="CR117" t="s">
        <v>345</v>
      </c>
      <c r="CT117" t="s">
        <v>234</v>
      </c>
      <c r="CU117">
        <v>1</v>
      </c>
      <c r="CV117" s="76">
        <v>300</v>
      </c>
      <c r="CW117" s="76">
        <v>100</v>
      </c>
      <c r="CX117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17">
        <f ca="1">ROUND((Table1820[[#This Row],[XP]]*Table1820[[#This Row],[entity_spawned (AVG)]])*(Table1820[[#This Row],[activating_chance]]/100),0)</f>
        <v>195</v>
      </c>
      <c r="CZ117" t="s">
        <v>345</v>
      </c>
    </row>
    <row r="118" spans="2:104" x14ac:dyDescent="0.25">
      <c r="B118" s="74" t="s">
        <v>229</v>
      </c>
      <c r="C118">
        <v>7</v>
      </c>
      <c r="D118" s="76">
        <v>150</v>
      </c>
      <c r="E118" s="76">
        <v>100</v>
      </c>
      <c r="F118" s="76">
        <f ca="1">INDIRECT(ADDRESS(11+(MATCH(RIGHT(Table245[[#This Row],[spawner_sku]],LEN(Table245[[#This Row],[spawner_sku]])-FIND("/",Table245[[#This Row],[spawner_sku]])),Table1[Entity Prefab],0)),10,1,1,"Entities"))</f>
        <v>25</v>
      </c>
      <c r="G118" s="76">
        <f ca="1">ROUND((Table245[[#This Row],[XP]]*Table245[[#This Row],[entity_spawned (AVG)]])*(Table245[[#This Row],[activating_chance]]/100),0)</f>
        <v>175</v>
      </c>
      <c r="H118" s="73" t="s">
        <v>344</v>
      </c>
      <c r="J118" t="s">
        <v>247</v>
      </c>
      <c r="K118">
        <v>1</v>
      </c>
      <c r="L118" s="76">
        <v>500</v>
      </c>
      <c r="M118" s="76">
        <v>75</v>
      </c>
      <c r="N118">
        <f ca="1">INDIRECT(ADDRESS(11+(MATCH(RIGHT(Table3[[#This Row],[spawner_sku]],LEN(Table3[[#This Row],[spawner_sku]])-FIND("/",Table3[[#This Row],[spawner_sku]])),Table1[Entity Prefab],0)),10,1,1,"Entities"))</f>
        <v>75</v>
      </c>
      <c r="O118" s="76">
        <f ca="1">ROUND((Table3[[#This Row],[XP]]*Table3[[#This Row],[entity_spawned (AVG)]])*(Table3[[#This Row],[activating_chance]]/100),0)</f>
        <v>56</v>
      </c>
      <c r="P118" t="s">
        <v>344</v>
      </c>
      <c r="Q118" s="73"/>
      <c r="Z118" t="s">
        <v>229</v>
      </c>
      <c r="AA118">
        <v>3</v>
      </c>
      <c r="AB118" s="76">
        <v>100</v>
      </c>
      <c r="AC118" s="76">
        <v>85</v>
      </c>
      <c r="AD118">
        <f ca="1">INDIRECT(ADDRESS(11+(MATCH(RIGHT(Table2[[#This Row],[spawner_sku]],LEN(Table2[[#This Row],[spawner_sku]])-FIND("/",Table2[[#This Row],[spawner_sku]])),Table1[Entity Prefab],0)),10,1,1,"Entities"))</f>
        <v>25</v>
      </c>
      <c r="AE118" s="76">
        <f ca="1">ROUND((Table2[[#This Row],[XP]]*Table2[[#This Row],[entity_spawned (AVG)]])*(Table2[[#This Row],[activating_chance]]/100),0)</f>
        <v>64</v>
      </c>
      <c r="AF118" s="73" t="s">
        <v>344</v>
      </c>
      <c r="AH118" t="s">
        <v>248</v>
      </c>
      <c r="AI118">
        <v>1</v>
      </c>
      <c r="AJ118" s="76">
        <v>420</v>
      </c>
      <c r="AK118" s="76">
        <v>100</v>
      </c>
      <c r="AL118">
        <f ca="1">INDIRECT(ADDRESS(11+(MATCH(RIGHT(Table6[[#This Row],[spawner_sku]],LEN(Table6[[#This Row],[spawner_sku]])-FIND("/",Table6[[#This Row],[spawner_sku]])),Table1[Entity Prefab],0)),10,1,1,"Entities"))</f>
        <v>83</v>
      </c>
      <c r="AM118" s="76">
        <f ca="1">ROUND((Table6[[#This Row],[XP]]*Table6[[#This Row],[entity_spawned (AVG)]])*(Table6[[#This Row],[activating_chance]]/100),0)</f>
        <v>83</v>
      </c>
      <c r="AN118" s="73" t="s">
        <v>345</v>
      </c>
      <c r="AP118" t="s">
        <v>456</v>
      </c>
      <c r="AQ118">
        <v>1</v>
      </c>
      <c r="AR118" s="76">
        <v>180</v>
      </c>
      <c r="AS118" s="76">
        <v>100</v>
      </c>
      <c r="AT118">
        <f ca="1">INDIRECT(ADDRESS(11+(MATCH(RIGHT(Table610[[#This Row],[spawner_sku]],LEN(Table610[[#This Row],[spawner_sku]])-FIND("/",Table610[[#This Row],[spawner_sku]])),Table1[Entity Prefab],0)),10,1,1,"Entities"))</f>
        <v>70</v>
      </c>
      <c r="AU118" s="76">
        <f ca="1">ROUND((Table610[[#This Row],[XP]]*Table610[[#This Row],[entity_spawned (AVG)]])*(Table610[[#This Row],[activating_chance]]/100),0)</f>
        <v>70</v>
      </c>
      <c r="AV118" s="73" t="s">
        <v>345</v>
      </c>
      <c r="AX118" t="s">
        <v>232</v>
      </c>
      <c r="AY118">
        <v>1</v>
      </c>
      <c r="AZ118" s="76">
        <v>5000</v>
      </c>
      <c r="BA118" s="76">
        <v>75</v>
      </c>
      <c r="BB118">
        <f ca="1">INDIRECT(ADDRESS(11+(MATCH(RIGHT(Table61011[[#This Row],[spawner_sku]],LEN(Table61011[[#This Row],[spawner_sku]])-FIND("/",Table61011[[#This Row],[spawner_sku]])),Table1[Entity Prefab],0)),10,1,1,"Entities"))</f>
        <v>75</v>
      </c>
      <c r="BC118" s="76">
        <f ca="1">ROUND((Table61011[[#This Row],[XP]]*Table61011[[#This Row],[entity_spawned (AVG)]])*(Table61011[[#This Row],[activating_chance]]/100),0)</f>
        <v>56</v>
      </c>
      <c r="BD118" s="73" t="s">
        <v>344</v>
      </c>
      <c r="BF118" t="s">
        <v>233</v>
      </c>
      <c r="BG118">
        <v>1</v>
      </c>
      <c r="BH118" s="76">
        <v>250</v>
      </c>
      <c r="BI118">
        <v>100</v>
      </c>
      <c r="BJ118">
        <f ca="1">INDIRECT(ADDRESS(11+(MATCH(RIGHT(Table11[[#This Row],[spawner_sku]],LEN(Table11[[#This Row],[spawner_sku]])-FIND("/",Table11[[#This Row],[spawner_sku]])),Table1[Entity Prefab],0)),10,1,1,"Entities"))</f>
        <v>95</v>
      </c>
      <c r="BK118">
        <f ca="1">ROUND((Table11[[#This Row],[XP]]*Table11[[#This Row],[entity_spawned (AVG)]])*(Table11[[#This Row],[activating_chance]]/100),0)</f>
        <v>95</v>
      </c>
      <c r="BL118" s="73" t="s">
        <v>345</v>
      </c>
      <c r="BN118" t="s">
        <v>398</v>
      </c>
      <c r="BO118">
        <v>1</v>
      </c>
      <c r="BP118" s="76">
        <v>120</v>
      </c>
      <c r="BQ118" s="76">
        <v>100</v>
      </c>
      <c r="BR118">
        <f ca="1">INDIRECT(ADDRESS(11+(MATCH(RIGHT(Table12[[#This Row],[spawner_sku]],LEN(Table12[[#This Row],[spawner_sku]])-FIND("/",Table12[[#This Row],[spawner_sku]])),Table1[Entity Prefab],0)),10,1,1,"Entities"))</f>
        <v>25</v>
      </c>
      <c r="BS118">
        <f ca="1">ROUND((Table12[[#This Row],[XP]]*Table12[[#This Row],[entity_spawned (AVG)]])*(Table12[[#This Row],[activating_chance]]/100),0)</f>
        <v>25</v>
      </c>
      <c r="BT118" s="73" t="s">
        <v>344</v>
      </c>
      <c r="BV118" t="s">
        <v>392</v>
      </c>
      <c r="BW118">
        <v>1</v>
      </c>
      <c r="BX118" s="76">
        <v>200</v>
      </c>
      <c r="BY118" s="76">
        <v>100</v>
      </c>
      <c r="BZ118">
        <f ca="1">INDIRECT(ADDRESS(11+(MATCH(RIGHT(Table13[[#This Row],[spawner_sku]],LEN(Table13[[#This Row],[spawner_sku]])-FIND("/",Table13[[#This Row],[spawner_sku]])),Table1[Entity Prefab],0)),10,1,1,"Entities"))</f>
        <v>75</v>
      </c>
      <c r="CA118">
        <f ca="1">ROUND((Table13[[#This Row],[XP]]*Table13[[#This Row],[entity_spawned (AVG)]])*(Table13[[#This Row],[activating_chance]]/100),0)</f>
        <v>75</v>
      </c>
      <c r="CB118" s="73" t="s">
        <v>345</v>
      </c>
      <c r="CD118" t="s">
        <v>228</v>
      </c>
      <c r="CE118">
        <v>3</v>
      </c>
      <c r="CF118" s="76">
        <v>100</v>
      </c>
      <c r="CG118" s="76">
        <v>30</v>
      </c>
      <c r="CH118">
        <f ca="1">INDIRECT(ADDRESS(11+(MATCH(RIGHT(Table14[[#This Row],[spawner_sku]],LEN(Table14[[#This Row],[spawner_sku]])-FIND("/",Table14[[#This Row],[spawner_sku]])),Table1[Entity Prefab],0)),10,1,1,"Entities"))</f>
        <v>25</v>
      </c>
      <c r="CI118">
        <f ca="1">ROUND((Table14[[#This Row],[XP]]*Table14[[#This Row],[entity_spawned (AVG)]])*(Table14[[#This Row],[activating_chance]]/100),0)</f>
        <v>23</v>
      </c>
      <c r="CJ118" s="73" t="s">
        <v>344</v>
      </c>
      <c r="CL118" t="s">
        <v>338</v>
      </c>
      <c r="CM118">
        <v>1</v>
      </c>
      <c r="CN118" s="76">
        <v>200</v>
      </c>
      <c r="CO118" s="76">
        <v>100</v>
      </c>
      <c r="CP118" s="115">
        <f ca="1">INDIRECT(ADDRESS(11+(MATCH(RIGHT(Table18[[#This Row],[spawner_sku]],LEN(Table18[[#This Row],[spawner_sku]])-FIND("/",Table18[[#This Row],[spawner_sku]])),Table1[Entity Prefab],0)),10,1,1,"Entities"))</f>
        <v>195</v>
      </c>
      <c r="CQ118" s="115">
        <f ca="1">ROUND((Table18[[#This Row],[XP]]*Table18[[#This Row],[entity_spawned (AVG)]])*(Table18[[#This Row],[activating_chance]]/100),0)</f>
        <v>195</v>
      </c>
      <c r="CR118" t="s">
        <v>345</v>
      </c>
      <c r="CT118" t="s">
        <v>234</v>
      </c>
      <c r="CU118">
        <v>1</v>
      </c>
      <c r="CV118" s="76">
        <v>300</v>
      </c>
      <c r="CW118" s="76">
        <v>100</v>
      </c>
      <c r="CX118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18">
        <f ca="1">ROUND((Table1820[[#This Row],[XP]]*Table1820[[#This Row],[entity_spawned (AVG)]])*(Table1820[[#This Row],[activating_chance]]/100),0)</f>
        <v>195</v>
      </c>
      <c r="CZ118" t="s">
        <v>345</v>
      </c>
    </row>
    <row r="119" spans="2:104" x14ac:dyDescent="0.25">
      <c r="B119" s="74" t="s">
        <v>229</v>
      </c>
      <c r="C119">
        <v>1</v>
      </c>
      <c r="D119" s="76">
        <v>110</v>
      </c>
      <c r="E119" s="76">
        <v>85</v>
      </c>
      <c r="F119" s="76">
        <f ca="1">INDIRECT(ADDRESS(11+(MATCH(RIGHT(Table245[[#This Row],[spawner_sku]],LEN(Table245[[#This Row],[spawner_sku]])-FIND("/",Table245[[#This Row],[spawner_sku]])),Table1[Entity Prefab],0)),10,1,1,"Entities"))</f>
        <v>25</v>
      </c>
      <c r="G119" s="76">
        <f ca="1">ROUND((Table245[[#This Row],[XP]]*Table245[[#This Row],[entity_spawned (AVG)]])*(Table245[[#This Row],[activating_chance]]/100),0)</f>
        <v>21</v>
      </c>
      <c r="H119" s="73" t="s">
        <v>344</v>
      </c>
      <c r="J119" t="s">
        <v>247</v>
      </c>
      <c r="K119">
        <v>1</v>
      </c>
      <c r="L119" s="76">
        <v>500</v>
      </c>
      <c r="M119" s="76">
        <v>75</v>
      </c>
      <c r="N119">
        <f ca="1">INDIRECT(ADDRESS(11+(MATCH(RIGHT(Table3[[#This Row],[spawner_sku]],LEN(Table3[[#This Row],[spawner_sku]])-FIND("/",Table3[[#This Row],[spawner_sku]])),Table1[Entity Prefab],0)),10,1,1,"Entities"))</f>
        <v>75</v>
      </c>
      <c r="O119" s="76">
        <f ca="1">ROUND((Table3[[#This Row],[XP]]*Table3[[#This Row],[entity_spawned (AVG)]])*(Table3[[#This Row],[activating_chance]]/100),0)</f>
        <v>56</v>
      </c>
      <c r="P119" t="s">
        <v>344</v>
      </c>
      <c r="Q119" s="73"/>
      <c r="Z119" t="s">
        <v>229</v>
      </c>
      <c r="AA119">
        <v>6</v>
      </c>
      <c r="AB119" s="76">
        <v>160</v>
      </c>
      <c r="AC119" s="76">
        <v>100</v>
      </c>
      <c r="AD119">
        <f ca="1">INDIRECT(ADDRESS(11+(MATCH(RIGHT(Table2[[#This Row],[spawner_sku]],LEN(Table2[[#This Row],[spawner_sku]])-FIND("/",Table2[[#This Row],[spawner_sku]])),Table1[Entity Prefab],0)),10,1,1,"Entities"))</f>
        <v>25</v>
      </c>
      <c r="AE119" s="76">
        <f ca="1">ROUND((Table2[[#This Row],[XP]]*Table2[[#This Row],[entity_spawned (AVG)]])*(Table2[[#This Row],[activating_chance]]/100),0)</f>
        <v>150</v>
      </c>
      <c r="AF119" s="73" t="s">
        <v>344</v>
      </c>
      <c r="AH119" t="s">
        <v>248</v>
      </c>
      <c r="AI119">
        <v>1</v>
      </c>
      <c r="AJ119" s="76">
        <v>420</v>
      </c>
      <c r="AK119" s="76">
        <v>100</v>
      </c>
      <c r="AL119">
        <f ca="1">INDIRECT(ADDRESS(11+(MATCH(RIGHT(Table6[[#This Row],[spawner_sku]],LEN(Table6[[#This Row],[spawner_sku]])-FIND("/",Table6[[#This Row],[spawner_sku]])),Table1[Entity Prefab],0)),10,1,1,"Entities"))</f>
        <v>83</v>
      </c>
      <c r="AM119" s="76">
        <f ca="1">ROUND((Table6[[#This Row],[XP]]*Table6[[#This Row],[entity_spawned (AVG)]])*(Table6[[#This Row],[activating_chance]]/100),0)</f>
        <v>83</v>
      </c>
      <c r="AN119" s="73" t="s">
        <v>345</v>
      </c>
      <c r="AP119" t="s">
        <v>456</v>
      </c>
      <c r="AQ119">
        <v>1</v>
      </c>
      <c r="AR119" s="76">
        <v>100</v>
      </c>
      <c r="AS119" s="76">
        <v>100</v>
      </c>
      <c r="AT119">
        <f ca="1">INDIRECT(ADDRESS(11+(MATCH(RIGHT(Table610[[#This Row],[spawner_sku]],LEN(Table610[[#This Row],[spawner_sku]])-FIND("/",Table610[[#This Row],[spawner_sku]])),Table1[Entity Prefab],0)),10,1,1,"Entities"))</f>
        <v>70</v>
      </c>
      <c r="AU119" s="76">
        <f ca="1">ROUND((Table610[[#This Row],[XP]]*Table610[[#This Row],[entity_spawned (AVG)]])*(Table610[[#This Row],[activating_chance]]/100),0)</f>
        <v>70</v>
      </c>
      <c r="AV119" s="73" t="s">
        <v>345</v>
      </c>
      <c r="AX119" t="s">
        <v>232</v>
      </c>
      <c r="AY119">
        <v>1</v>
      </c>
      <c r="AZ119" s="76">
        <v>5000</v>
      </c>
      <c r="BA119" s="76">
        <v>75</v>
      </c>
      <c r="BB119">
        <f ca="1">INDIRECT(ADDRESS(11+(MATCH(RIGHT(Table61011[[#This Row],[spawner_sku]],LEN(Table61011[[#This Row],[spawner_sku]])-FIND("/",Table61011[[#This Row],[spawner_sku]])),Table1[Entity Prefab],0)),10,1,1,"Entities"))</f>
        <v>75</v>
      </c>
      <c r="BC119" s="76">
        <f ca="1">ROUND((Table61011[[#This Row],[XP]]*Table61011[[#This Row],[entity_spawned (AVG)]])*(Table61011[[#This Row],[activating_chance]]/100),0)</f>
        <v>56</v>
      </c>
      <c r="BD119" s="73" t="s">
        <v>344</v>
      </c>
      <c r="BF119" t="s">
        <v>233</v>
      </c>
      <c r="BG119">
        <v>1</v>
      </c>
      <c r="BH119" s="76">
        <v>250</v>
      </c>
      <c r="BI119">
        <v>100</v>
      </c>
      <c r="BJ119">
        <f ca="1">INDIRECT(ADDRESS(11+(MATCH(RIGHT(Table11[[#This Row],[spawner_sku]],LEN(Table11[[#This Row],[spawner_sku]])-FIND("/",Table11[[#This Row],[spawner_sku]])),Table1[Entity Prefab],0)),10,1,1,"Entities"))</f>
        <v>95</v>
      </c>
      <c r="BK119">
        <f ca="1">ROUND((Table11[[#This Row],[XP]]*Table11[[#This Row],[entity_spawned (AVG)]])*(Table11[[#This Row],[activating_chance]]/100),0)</f>
        <v>95</v>
      </c>
      <c r="BL119" s="73" t="s">
        <v>345</v>
      </c>
      <c r="BN119" t="s">
        <v>398</v>
      </c>
      <c r="BO119">
        <v>1</v>
      </c>
      <c r="BP119" s="76">
        <v>120</v>
      </c>
      <c r="BQ119" s="76">
        <v>100</v>
      </c>
      <c r="BR119">
        <f ca="1">INDIRECT(ADDRESS(11+(MATCH(RIGHT(Table12[[#This Row],[spawner_sku]],LEN(Table12[[#This Row],[spawner_sku]])-FIND("/",Table12[[#This Row],[spawner_sku]])),Table1[Entity Prefab],0)),10,1,1,"Entities"))</f>
        <v>25</v>
      </c>
      <c r="BS119">
        <f ca="1">ROUND((Table12[[#This Row],[XP]]*Table12[[#This Row],[entity_spawned (AVG)]])*(Table12[[#This Row],[activating_chance]]/100),0)</f>
        <v>25</v>
      </c>
      <c r="BT119" s="73" t="s">
        <v>344</v>
      </c>
      <c r="BV119" t="s">
        <v>388</v>
      </c>
      <c r="BW119">
        <v>1</v>
      </c>
      <c r="BX119" s="76">
        <v>180</v>
      </c>
      <c r="BY119" s="76">
        <v>100</v>
      </c>
      <c r="BZ119">
        <f ca="1">INDIRECT(ADDRESS(11+(MATCH(RIGHT(Table13[[#This Row],[spawner_sku]],LEN(Table13[[#This Row],[spawner_sku]])-FIND("/",Table13[[#This Row],[spawner_sku]])),Table1[Entity Prefab],0)),10,1,1,"Entities"))</f>
        <v>75</v>
      </c>
      <c r="CA119">
        <f ca="1">ROUND((Table13[[#This Row],[XP]]*Table13[[#This Row],[entity_spawned (AVG)]])*(Table13[[#This Row],[activating_chance]]/100),0)</f>
        <v>75</v>
      </c>
      <c r="CB119" s="73" t="s">
        <v>345</v>
      </c>
      <c r="CD119" t="s">
        <v>228</v>
      </c>
      <c r="CE119">
        <v>1</v>
      </c>
      <c r="CF119" s="76">
        <v>100</v>
      </c>
      <c r="CG119" s="76">
        <v>100</v>
      </c>
      <c r="CH119">
        <f ca="1">INDIRECT(ADDRESS(11+(MATCH(RIGHT(Table14[[#This Row],[spawner_sku]],LEN(Table14[[#This Row],[spawner_sku]])-FIND("/",Table14[[#This Row],[spawner_sku]])),Table1[Entity Prefab],0)),10,1,1,"Entities"))</f>
        <v>25</v>
      </c>
      <c r="CI119">
        <f ca="1">ROUND((Table14[[#This Row],[XP]]*Table14[[#This Row],[entity_spawned (AVG)]])*(Table14[[#This Row],[activating_chance]]/100),0)</f>
        <v>25</v>
      </c>
      <c r="CJ119" s="73" t="s">
        <v>344</v>
      </c>
      <c r="CL119" t="s">
        <v>338</v>
      </c>
      <c r="CM119">
        <v>1</v>
      </c>
      <c r="CN119" s="76">
        <v>300</v>
      </c>
      <c r="CO119" s="76">
        <v>100</v>
      </c>
      <c r="CP119" s="115">
        <f ca="1">INDIRECT(ADDRESS(11+(MATCH(RIGHT(Table18[[#This Row],[spawner_sku]],LEN(Table18[[#This Row],[spawner_sku]])-FIND("/",Table18[[#This Row],[spawner_sku]])),Table1[Entity Prefab],0)),10,1,1,"Entities"))</f>
        <v>195</v>
      </c>
      <c r="CQ119" s="115">
        <f ca="1">ROUND((Table18[[#This Row],[XP]]*Table18[[#This Row],[entity_spawned (AVG)]])*(Table18[[#This Row],[activating_chance]]/100),0)</f>
        <v>195</v>
      </c>
      <c r="CR119" t="s">
        <v>345</v>
      </c>
      <c r="CT119" t="s">
        <v>234</v>
      </c>
      <c r="CU119">
        <v>1</v>
      </c>
      <c r="CV119" s="76">
        <v>300</v>
      </c>
      <c r="CW119" s="76">
        <v>100</v>
      </c>
      <c r="CX119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19">
        <f ca="1">ROUND((Table1820[[#This Row],[XP]]*Table1820[[#This Row],[entity_spawned (AVG)]])*(Table1820[[#This Row],[activating_chance]]/100),0)</f>
        <v>195</v>
      </c>
      <c r="CZ119" t="s">
        <v>345</v>
      </c>
    </row>
    <row r="120" spans="2:104" x14ac:dyDescent="0.25">
      <c r="B120" s="74" t="s">
        <v>229</v>
      </c>
      <c r="C120">
        <v>3</v>
      </c>
      <c r="D120" s="76">
        <v>130</v>
      </c>
      <c r="E120" s="76">
        <v>100</v>
      </c>
      <c r="F120" s="76">
        <f ca="1">INDIRECT(ADDRESS(11+(MATCH(RIGHT(Table245[[#This Row],[spawner_sku]],LEN(Table245[[#This Row],[spawner_sku]])-FIND("/",Table245[[#This Row],[spawner_sku]])),Table1[Entity Prefab],0)),10,1,1,"Entities"))</f>
        <v>25</v>
      </c>
      <c r="G120" s="76">
        <f ca="1">ROUND((Table245[[#This Row],[XP]]*Table245[[#This Row],[entity_spawned (AVG)]])*(Table245[[#This Row],[activating_chance]]/100),0)</f>
        <v>75</v>
      </c>
      <c r="H120" s="73" t="s">
        <v>344</v>
      </c>
      <c r="J120" t="s">
        <v>247</v>
      </c>
      <c r="K120">
        <v>1</v>
      </c>
      <c r="L120" s="76">
        <v>500</v>
      </c>
      <c r="M120" s="76">
        <v>75</v>
      </c>
      <c r="N120">
        <f ca="1">INDIRECT(ADDRESS(11+(MATCH(RIGHT(Table3[[#This Row],[spawner_sku]],LEN(Table3[[#This Row],[spawner_sku]])-FIND("/",Table3[[#This Row],[spawner_sku]])),Table1[Entity Prefab],0)),10,1,1,"Entities"))</f>
        <v>75</v>
      </c>
      <c r="O120" s="76">
        <f ca="1">ROUND((Table3[[#This Row],[XP]]*Table3[[#This Row],[entity_spawned (AVG)]])*(Table3[[#This Row],[activating_chance]]/100),0)</f>
        <v>56</v>
      </c>
      <c r="P120" t="s">
        <v>344</v>
      </c>
      <c r="Q120" s="73"/>
      <c r="Z120" t="s">
        <v>229</v>
      </c>
      <c r="AA120">
        <v>2</v>
      </c>
      <c r="AB120" s="76">
        <v>160</v>
      </c>
      <c r="AC120" s="76">
        <v>80</v>
      </c>
      <c r="AD120">
        <f ca="1">INDIRECT(ADDRESS(11+(MATCH(RIGHT(Table2[[#This Row],[spawner_sku]],LEN(Table2[[#This Row],[spawner_sku]])-FIND("/",Table2[[#This Row],[spawner_sku]])),Table1[Entity Prefab],0)),10,1,1,"Entities"))</f>
        <v>25</v>
      </c>
      <c r="AE120" s="76">
        <f ca="1">ROUND((Table2[[#This Row],[XP]]*Table2[[#This Row],[entity_spawned (AVG)]])*(Table2[[#This Row],[activating_chance]]/100),0)</f>
        <v>40</v>
      </c>
      <c r="AF120" s="73" t="s">
        <v>344</v>
      </c>
      <c r="AH120" t="s">
        <v>248</v>
      </c>
      <c r="AI120">
        <v>1</v>
      </c>
      <c r="AJ120" s="76">
        <v>420</v>
      </c>
      <c r="AK120" s="76">
        <v>100</v>
      </c>
      <c r="AL120">
        <f ca="1">INDIRECT(ADDRESS(11+(MATCH(RIGHT(Table6[[#This Row],[spawner_sku]],LEN(Table6[[#This Row],[spawner_sku]])-FIND("/",Table6[[#This Row],[spawner_sku]])),Table1[Entity Prefab],0)),10,1,1,"Entities"))</f>
        <v>83</v>
      </c>
      <c r="AM120" s="76">
        <f ca="1">ROUND((Table6[[#This Row],[XP]]*Table6[[#This Row],[entity_spawned (AVG)]])*(Table6[[#This Row],[activating_chance]]/100),0)</f>
        <v>83</v>
      </c>
      <c r="AN120" s="73" t="s">
        <v>345</v>
      </c>
      <c r="AP120" t="s">
        <v>456</v>
      </c>
      <c r="AQ120">
        <v>1</v>
      </c>
      <c r="AR120" s="76">
        <v>180</v>
      </c>
      <c r="AS120" s="76">
        <v>100</v>
      </c>
      <c r="AT120">
        <f ca="1">INDIRECT(ADDRESS(11+(MATCH(RIGHT(Table610[[#This Row],[spawner_sku]],LEN(Table610[[#This Row],[spawner_sku]])-FIND("/",Table610[[#This Row],[spawner_sku]])),Table1[Entity Prefab],0)),10,1,1,"Entities"))</f>
        <v>70</v>
      </c>
      <c r="AU120" s="76">
        <f ca="1">ROUND((Table610[[#This Row],[XP]]*Table610[[#This Row],[entity_spawned (AVG)]])*(Table610[[#This Row],[activating_chance]]/100),0)</f>
        <v>70</v>
      </c>
      <c r="AV120" s="73" t="s">
        <v>345</v>
      </c>
      <c r="AX120" t="s">
        <v>232</v>
      </c>
      <c r="AY120">
        <v>1</v>
      </c>
      <c r="AZ120" s="76">
        <v>5000</v>
      </c>
      <c r="BA120" s="76">
        <v>75</v>
      </c>
      <c r="BB120">
        <f ca="1">INDIRECT(ADDRESS(11+(MATCH(RIGHT(Table61011[[#This Row],[spawner_sku]],LEN(Table61011[[#This Row],[spawner_sku]])-FIND("/",Table61011[[#This Row],[spawner_sku]])),Table1[Entity Prefab],0)),10,1,1,"Entities"))</f>
        <v>75</v>
      </c>
      <c r="BC120" s="76">
        <f ca="1">ROUND((Table61011[[#This Row],[XP]]*Table61011[[#This Row],[entity_spawned (AVG)]])*(Table61011[[#This Row],[activating_chance]]/100),0)</f>
        <v>56</v>
      </c>
      <c r="BD120" s="73" t="s">
        <v>344</v>
      </c>
      <c r="BF120" t="s">
        <v>234</v>
      </c>
      <c r="BG120">
        <v>1</v>
      </c>
      <c r="BH120" s="76">
        <v>300</v>
      </c>
      <c r="BI120">
        <v>100</v>
      </c>
      <c r="BJ120">
        <f ca="1">INDIRECT(ADDRESS(11+(MATCH(RIGHT(Table11[[#This Row],[spawner_sku]],LEN(Table11[[#This Row],[spawner_sku]])-FIND("/",Table11[[#This Row],[spawner_sku]])),Table1[Entity Prefab],0)),10,1,1,"Entities"))</f>
        <v>195</v>
      </c>
      <c r="BK120">
        <f ca="1">ROUND((Table11[[#This Row],[XP]]*Table11[[#This Row],[entity_spawned (AVG)]])*(Table11[[#This Row],[activating_chance]]/100),0)</f>
        <v>195</v>
      </c>
      <c r="BL120" s="73" t="s">
        <v>345</v>
      </c>
      <c r="BN120" t="s">
        <v>398</v>
      </c>
      <c r="BO120">
        <v>1</v>
      </c>
      <c r="BP120" s="76">
        <v>120</v>
      </c>
      <c r="BQ120" s="76">
        <v>100</v>
      </c>
      <c r="BR120">
        <f ca="1">INDIRECT(ADDRESS(11+(MATCH(RIGHT(Table12[[#This Row],[spawner_sku]],LEN(Table12[[#This Row],[spawner_sku]])-FIND("/",Table12[[#This Row],[spawner_sku]])),Table1[Entity Prefab],0)),10,1,1,"Entities"))</f>
        <v>25</v>
      </c>
      <c r="BS120">
        <f ca="1">ROUND((Table12[[#This Row],[XP]]*Table12[[#This Row],[entity_spawned (AVG)]])*(Table12[[#This Row],[activating_chance]]/100),0)</f>
        <v>25</v>
      </c>
      <c r="BT120" s="73" t="s">
        <v>344</v>
      </c>
      <c r="BV120" t="s">
        <v>388</v>
      </c>
      <c r="BW120">
        <v>1</v>
      </c>
      <c r="BX120" s="76">
        <v>180</v>
      </c>
      <c r="BY120" s="76">
        <v>100</v>
      </c>
      <c r="BZ120">
        <f ca="1">INDIRECT(ADDRESS(11+(MATCH(RIGHT(Table13[[#This Row],[spawner_sku]],LEN(Table13[[#This Row],[spawner_sku]])-FIND("/",Table13[[#This Row],[spawner_sku]])),Table1[Entity Prefab],0)),10,1,1,"Entities"))</f>
        <v>75</v>
      </c>
      <c r="CA120">
        <f ca="1">ROUND((Table13[[#This Row],[XP]]*Table13[[#This Row],[entity_spawned (AVG)]])*(Table13[[#This Row],[activating_chance]]/100),0)</f>
        <v>75</v>
      </c>
      <c r="CB120" s="73" t="s">
        <v>345</v>
      </c>
      <c r="CD120" t="s">
        <v>228</v>
      </c>
      <c r="CE120">
        <v>3</v>
      </c>
      <c r="CF120" s="76">
        <v>100</v>
      </c>
      <c r="CG120" s="76">
        <v>100</v>
      </c>
      <c r="CH120">
        <f ca="1">INDIRECT(ADDRESS(11+(MATCH(RIGHT(Table14[[#This Row],[spawner_sku]],LEN(Table14[[#This Row],[spawner_sku]])-FIND("/",Table14[[#This Row],[spawner_sku]])),Table1[Entity Prefab],0)),10,1,1,"Entities"))</f>
        <v>25</v>
      </c>
      <c r="CI120">
        <f ca="1">ROUND((Table14[[#This Row],[XP]]*Table14[[#This Row],[entity_spawned (AVG)]])*(Table14[[#This Row],[activating_chance]]/100),0)</f>
        <v>75</v>
      </c>
      <c r="CJ120" s="73" t="s">
        <v>344</v>
      </c>
      <c r="CL120" t="s">
        <v>338</v>
      </c>
      <c r="CM120">
        <v>1</v>
      </c>
      <c r="CN120" s="76">
        <v>200</v>
      </c>
      <c r="CO120" s="76">
        <v>100</v>
      </c>
      <c r="CP120" s="115">
        <f ca="1">INDIRECT(ADDRESS(11+(MATCH(RIGHT(Table18[[#This Row],[spawner_sku]],LEN(Table18[[#This Row],[spawner_sku]])-FIND("/",Table18[[#This Row],[spawner_sku]])),Table1[Entity Prefab],0)),10,1,1,"Entities"))</f>
        <v>195</v>
      </c>
      <c r="CQ120" s="115">
        <f ca="1">ROUND((Table18[[#This Row],[XP]]*Table18[[#This Row],[entity_spawned (AVG)]])*(Table18[[#This Row],[activating_chance]]/100),0)</f>
        <v>195</v>
      </c>
      <c r="CR120" t="s">
        <v>345</v>
      </c>
      <c r="CT120" t="s">
        <v>338</v>
      </c>
      <c r="CU120">
        <v>1</v>
      </c>
      <c r="CV120" s="76">
        <v>300</v>
      </c>
      <c r="CW120" s="76">
        <v>100</v>
      </c>
      <c r="CX120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20">
        <f ca="1">ROUND((Table1820[[#This Row],[XP]]*Table1820[[#This Row],[entity_spawned (AVG)]])*(Table1820[[#This Row],[activating_chance]]/100),0)</f>
        <v>195</v>
      </c>
      <c r="CZ120" t="s">
        <v>345</v>
      </c>
    </row>
    <row r="121" spans="2:104" x14ac:dyDescent="0.25">
      <c r="B121" s="74" t="s">
        <v>229</v>
      </c>
      <c r="C121">
        <v>1</v>
      </c>
      <c r="D121" s="76">
        <v>70</v>
      </c>
      <c r="E121" s="76">
        <v>100</v>
      </c>
      <c r="F121" s="76">
        <f ca="1">INDIRECT(ADDRESS(11+(MATCH(RIGHT(Table245[[#This Row],[spawner_sku]],LEN(Table245[[#This Row],[spawner_sku]])-FIND("/",Table245[[#This Row],[spawner_sku]])),Table1[Entity Prefab],0)),10,1,1,"Entities"))</f>
        <v>25</v>
      </c>
      <c r="G121" s="76">
        <f ca="1">ROUND((Table245[[#This Row],[XP]]*Table245[[#This Row],[entity_spawned (AVG)]])*(Table245[[#This Row],[activating_chance]]/100),0)</f>
        <v>25</v>
      </c>
      <c r="H121" s="73" t="s">
        <v>344</v>
      </c>
      <c r="J121" t="s">
        <v>247</v>
      </c>
      <c r="K121">
        <v>1</v>
      </c>
      <c r="L121" s="76">
        <v>500</v>
      </c>
      <c r="M121" s="76">
        <v>75</v>
      </c>
      <c r="N121">
        <f ca="1">INDIRECT(ADDRESS(11+(MATCH(RIGHT(Table3[[#This Row],[spawner_sku]],LEN(Table3[[#This Row],[spawner_sku]])-FIND("/",Table3[[#This Row],[spawner_sku]])),Table1[Entity Prefab],0)),10,1,1,"Entities"))</f>
        <v>75</v>
      </c>
      <c r="O121" s="76">
        <f ca="1">ROUND((Table3[[#This Row],[XP]]*Table3[[#This Row],[entity_spawned (AVG)]])*(Table3[[#This Row],[activating_chance]]/100),0)</f>
        <v>56</v>
      </c>
      <c r="P121" t="s">
        <v>344</v>
      </c>
      <c r="Q121" s="73"/>
      <c r="Z121" t="s">
        <v>229</v>
      </c>
      <c r="AA121">
        <v>1</v>
      </c>
      <c r="AB121" s="76">
        <v>120</v>
      </c>
      <c r="AC121" s="76">
        <v>100</v>
      </c>
      <c r="AD121">
        <f ca="1">INDIRECT(ADDRESS(11+(MATCH(RIGHT(Table2[[#This Row],[spawner_sku]],LEN(Table2[[#This Row],[spawner_sku]])-FIND("/",Table2[[#This Row],[spawner_sku]])),Table1[Entity Prefab],0)),10,1,1,"Entities"))</f>
        <v>25</v>
      </c>
      <c r="AE121" s="76">
        <f ca="1">ROUND((Table2[[#This Row],[XP]]*Table2[[#This Row],[entity_spawned (AVG)]])*(Table2[[#This Row],[activating_chance]]/100),0)</f>
        <v>25</v>
      </c>
      <c r="AF121" s="73" t="s">
        <v>344</v>
      </c>
      <c r="AH121" t="s">
        <v>613</v>
      </c>
      <c r="AI121">
        <v>1</v>
      </c>
      <c r="AJ121" s="76">
        <v>300</v>
      </c>
      <c r="AK121" s="76">
        <v>100</v>
      </c>
      <c r="AL121">
        <f ca="1">INDIRECT(ADDRESS(11+(MATCH(RIGHT(Table6[[#This Row],[spawner_sku]],LEN(Table6[[#This Row],[spawner_sku]])-FIND("/",Table6[[#This Row],[spawner_sku]])),Table1[Entity Prefab],0)),10,1,1,"Entities"))</f>
        <v>50</v>
      </c>
      <c r="AM121" s="76">
        <f ca="1">ROUND((Table6[[#This Row],[XP]]*Table6[[#This Row],[entity_spawned (AVG)]])*(Table6[[#This Row],[activating_chance]]/100),0)</f>
        <v>50</v>
      </c>
      <c r="AN121" s="73" t="s">
        <v>345</v>
      </c>
      <c r="AP121" t="s">
        <v>456</v>
      </c>
      <c r="AQ121">
        <v>1</v>
      </c>
      <c r="AR121" s="76">
        <v>180</v>
      </c>
      <c r="AS121" s="76">
        <v>100</v>
      </c>
      <c r="AT121">
        <f ca="1">INDIRECT(ADDRESS(11+(MATCH(RIGHT(Table610[[#This Row],[spawner_sku]],LEN(Table610[[#This Row],[spawner_sku]])-FIND("/",Table610[[#This Row],[spawner_sku]])),Table1[Entity Prefab],0)),10,1,1,"Entities"))</f>
        <v>70</v>
      </c>
      <c r="AU121" s="76">
        <f ca="1">ROUND((Table610[[#This Row],[XP]]*Table610[[#This Row],[entity_spawned (AVG)]])*(Table610[[#This Row],[activating_chance]]/100),0)</f>
        <v>70</v>
      </c>
      <c r="AV121" s="73" t="s">
        <v>345</v>
      </c>
      <c r="AX121" t="s">
        <v>232</v>
      </c>
      <c r="AY121">
        <v>1</v>
      </c>
      <c r="AZ121" s="76">
        <v>5000</v>
      </c>
      <c r="BA121" s="76">
        <v>75</v>
      </c>
      <c r="BB121">
        <f ca="1">INDIRECT(ADDRESS(11+(MATCH(RIGHT(Table61011[[#This Row],[spawner_sku]],LEN(Table61011[[#This Row],[spawner_sku]])-FIND("/",Table61011[[#This Row],[spawner_sku]])),Table1[Entity Prefab],0)),10,1,1,"Entities"))</f>
        <v>75</v>
      </c>
      <c r="BC121" s="76">
        <f ca="1">ROUND((Table61011[[#This Row],[XP]]*Table61011[[#This Row],[entity_spawned (AVG)]])*(Table61011[[#This Row],[activating_chance]]/100),0)</f>
        <v>56</v>
      </c>
      <c r="BD121" s="73" t="s">
        <v>344</v>
      </c>
      <c r="BF121" t="s">
        <v>234</v>
      </c>
      <c r="BG121">
        <v>1</v>
      </c>
      <c r="BH121" s="76">
        <v>300</v>
      </c>
      <c r="BI121">
        <v>100</v>
      </c>
      <c r="BJ121">
        <f ca="1">INDIRECT(ADDRESS(11+(MATCH(RIGHT(Table11[[#This Row],[spawner_sku]],LEN(Table11[[#This Row],[spawner_sku]])-FIND("/",Table11[[#This Row],[spawner_sku]])),Table1[Entity Prefab],0)),10,1,1,"Entities"))</f>
        <v>195</v>
      </c>
      <c r="BK121">
        <f ca="1">ROUND((Table11[[#This Row],[XP]]*Table11[[#This Row],[entity_spawned (AVG)]])*(Table11[[#This Row],[activating_chance]]/100),0)</f>
        <v>195</v>
      </c>
      <c r="BL121" s="73" t="s">
        <v>345</v>
      </c>
      <c r="BN121" t="s">
        <v>398</v>
      </c>
      <c r="BO121">
        <v>2</v>
      </c>
      <c r="BP121" s="76">
        <v>120</v>
      </c>
      <c r="BQ121" s="76">
        <v>80</v>
      </c>
      <c r="BR121">
        <f ca="1">INDIRECT(ADDRESS(11+(MATCH(RIGHT(Table12[[#This Row],[spawner_sku]],LEN(Table12[[#This Row],[spawner_sku]])-FIND("/",Table12[[#This Row],[spawner_sku]])),Table1[Entity Prefab],0)),10,1,1,"Entities"))</f>
        <v>25</v>
      </c>
      <c r="BS121">
        <f ca="1">ROUND((Table12[[#This Row],[XP]]*Table12[[#This Row],[entity_spawned (AVG)]])*(Table12[[#This Row],[activating_chance]]/100),0)</f>
        <v>40</v>
      </c>
      <c r="BT121" s="73" t="s">
        <v>344</v>
      </c>
      <c r="BV121" t="s">
        <v>388</v>
      </c>
      <c r="BW121">
        <v>1</v>
      </c>
      <c r="BX121" s="76">
        <v>180</v>
      </c>
      <c r="BY121" s="76">
        <v>100</v>
      </c>
      <c r="BZ121">
        <f ca="1">INDIRECT(ADDRESS(11+(MATCH(RIGHT(Table13[[#This Row],[spawner_sku]],LEN(Table13[[#This Row],[spawner_sku]])-FIND("/",Table13[[#This Row],[spawner_sku]])),Table1[Entity Prefab],0)),10,1,1,"Entities"))</f>
        <v>75</v>
      </c>
      <c r="CA121">
        <f ca="1">ROUND((Table13[[#This Row],[XP]]*Table13[[#This Row],[entity_spawned (AVG)]])*(Table13[[#This Row],[activating_chance]]/100),0)</f>
        <v>75</v>
      </c>
      <c r="CB121" s="73" t="s">
        <v>345</v>
      </c>
      <c r="CD121" t="s">
        <v>228</v>
      </c>
      <c r="CE121">
        <v>10</v>
      </c>
      <c r="CF121" s="76">
        <v>200</v>
      </c>
      <c r="CG121" s="76">
        <v>100</v>
      </c>
      <c r="CH121">
        <f ca="1">INDIRECT(ADDRESS(11+(MATCH(RIGHT(Table14[[#This Row],[spawner_sku]],LEN(Table14[[#This Row],[spawner_sku]])-FIND("/",Table14[[#This Row],[spawner_sku]])),Table1[Entity Prefab],0)),10,1,1,"Entities"))</f>
        <v>25</v>
      </c>
      <c r="CI121">
        <f ca="1">ROUND((Table14[[#This Row],[XP]]*Table14[[#This Row],[entity_spawned (AVG)]])*(Table14[[#This Row],[activating_chance]]/100),0)</f>
        <v>250</v>
      </c>
      <c r="CJ121" s="73" t="s">
        <v>344</v>
      </c>
      <c r="CL121" t="s">
        <v>338</v>
      </c>
      <c r="CM121">
        <v>1</v>
      </c>
      <c r="CN121" s="76">
        <v>300</v>
      </c>
      <c r="CO121" s="76">
        <v>100</v>
      </c>
      <c r="CP121" s="115">
        <f ca="1">INDIRECT(ADDRESS(11+(MATCH(RIGHT(Table18[[#This Row],[spawner_sku]],LEN(Table18[[#This Row],[spawner_sku]])-FIND("/",Table18[[#This Row],[spawner_sku]])),Table1[Entity Prefab],0)),10,1,1,"Entities"))</f>
        <v>195</v>
      </c>
      <c r="CQ121" s="115">
        <f ca="1">ROUND((Table18[[#This Row],[XP]]*Table18[[#This Row],[entity_spawned (AVG)]])*(Table18[[#This Row],[activating_chance]]/100),0)</f>
        <v>195</v>
      </c>
      <c r="CR121" t="s">
        <v>345</v>
      </c>
      <c r="CT121" t="s">
        <v>338</v>
      </c>
      <c r="CU121">
        <v>1</v>
      </c>
      <c r="CV121" s="76">
        <v>300</v>
      </c>
      <c r="CW121" s="76">
        <v>100</v>
      </c>
      <c r="CX121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21">
        <f ca="1">ROUND((Table1820[[#This Row],[XP]]*Table1820[[#This Row],[entity_spawned (AVG)]])*(Table1820[[#This Row],[activating_chance]]/100),0)</f>
        <v>195</v>
      </c>
      <c r="CZ121" t="s">
        <v>345</v>
      </c>
    </row>
    <row r="122" spans="2:104" x14ac:dyDescent="0.25">
      <c r="B122" s="74" t="s">
        <v>229</v>
      </c>
      <c r="C122">
        <v>1</v>
      </c>
      <c r="D122" s="76">
        <v>60</v>
      </c>
      <c r="E122" s="76">
        <v>100</v>
      </c>
      <c r="F122" s="76">
        <f ca="1">INDIRECT(ADDRESS(11+(MATCH(RIGHT(Table245[[#This Row],[spawner_sku]],LEN(Table245[[#This Row],[spawner_sku]])-FIND("/",Table245[[#This Row],[spawner_sku]])),Table1[Entity Prefab],0)),10,1,1,"Entities"))</f>
        <v>25</v>
      </c>
      <c r="G122" s="76">
        <f ca="1">ROUND((Table245[[#This Row],[XP]]*Table245[[#This Row],[entity_spawned (AVG)]])*(Table245[[#This Row],[activating_chance]]/100),0)</f>
        <v>25</v>
      </c>
      <c r="H122" s="73" t="s">
        <v>344</v>
      </c>
      <c r="J122" t="s">
        <v>402</v>
      </c>
      <c r="K122">
        <v>1</v>
      </c>
      <c r="L122" s="76">
        <v>200</v>
      </c>
      <c r="M122" s="76">
        <v>100</v>
      </c>
      <c r="N122">
        <f ca="1">INDIRECT(ADDRESS(11+(MATCH(RIGHT(Table3[[#This Row],[spawner_sku]],LEN(Table3[[#This Row],[spawner_sku]])-FIND("/",Table3[[#This Row],[spawner_sku]])),Table1[Entity Prefab],0)),10,1,1,"Entities"))</f>
        <v>75</v>
      </c>
      <c r="O122" s="76">
        <f ca="1">ROUND((Table3[[#This Row],[XP]]*Table3[[#This Row],[entity_spawned (AVG)]])*(Table3[[#This Row],[activating_chance]]/100),0)</f>
        <v>75</v>
      </c>
      <c r="P122" t="s">
        <v>345</v>
      </c>
      <c r="Q122" s="73"/>
      <c r="Z122" t="s">
        <v>229</v>
      </c>
      <c r="AA122">
        <v>2</v>
      </c>
      <c r="AB122" s="76">
        <v>110</v>
      </c>
      <c r="AC122" s="76">
        <v>100</v>
      </c>
      <c r="AD122">
        <f ca="1">INDIRECT(ADDRESS(11+(MATCH(RIGHT(Table2[[#This Row],[spawner_sku]],LEN(Table2[[#This Row],[spawner_sku]])-FIND("/",Table2[[#This Row],[spawner_sku]])),Table1[Entity Prefab],0)),10,1,1,"Entities"))</f>
        <v>25</v>
      </c>
      <c r="AE122" s="76">
        <f ca="1">ROUND((Table2[[#This Row],[XP]]*Table2[[#This Row],[entity_spawned (AVG)]])*(Table2[[#This Row],[activating_chance]]/100),0)</f>
        <v>50</v>
      </c>
      <c r="AF122" s="73" t="s">
        <v>344</v>
      </c>
      <c r="AH122" t="s">
        <v>613</v>
      </c>
      <c r="AI122">
        <v>1</v>
      </c>
      <c r="AJ122" s="76">
        <v>300</v>
      </c>
      <c r="AK122" s="76">
        <v>100</v>
      </c>
      <c r="AL122">
        <f ca="1">INDIRECT(ADDRESS(11+(MATCH(RIGHT(Table6[[#This Row],[spawner_sku]],LEN(Table6[[#This Row],[spawner_sku]])-FIND("/",Table6[[#This Row],[spawner_sku]])),Table1[Entity Prefab],0)),10,1,1,"Entities"))</f>
        <v>50</v>
      </c>
      <c r="AM122" s="76">
        <f ca="1">ROUND((Table6[[#This Row],[XP]]*Table6[[#This Row],[entity_spawned (AVG)]])*(Table6[[#This Row],[activating_chance]]/100),0)</f>
        <v>50</v>
      </c>
      <c r="AN122" s="73" t="s">
        <v>345</v>
      </c>
      <c r="AP122" t="s">
        <v>456</v>
      </c>
      <c r="AQ122">
        <v>1</v>
      </c>
      <c r="AR122" s="76">
        <v>180</v>
      </c>
      <c r="AS122" s="76">
        <v>100</v>
      </c>
      <c r="AT122">
        <f ca="1">INDIRECT(ADDRESS(11+(MATCH(RIGHT(Table610[[#This Row],[spawner_sku]],LEN(Table610[[#This Row],[spawner_sku]])-FIND("/",Table610[[#This Row],[spawner_sku]])),Table1[Entity Prefab],0)),10,1,1,"Entities"))</f>
        <v>70</v>
      </c>
      <c r="AU122" s="76">
        <f ca="1">ROUND((Table610[[#This Row],[XP]]*Table610[[#This Row],[entity_spawned (AVG)]])*(Table610[[#This Row],[activating_chance]]/100),0)</f>
        <v>70</v>
      </c>
      <c r="AV122" s="73" t="s">
        <v>345</v>
      </c>
      <c r="AX122" t="s">
        <v>233</v>
      </c>
      <c r="AY122">
        <v>1</v>
      </c>
      <c r="AZ122" s="76">
        <v>250</v>
      </c>
      <c r="BA122" s="76">
        <v>100</v>
      </c>
      <c r="BB122">
        <f ca="1">INDIRECT(ADDRESS(11+(MATCH(RIGHT(Table61011[[#This Row],[spawner_sku]],LEN(Table61011[[#This Row],[spawner_sku]])-FIND("/",Table61011[[#This Row],[spawner_sku]])),Table1[Entity Prefab],0)),10,1,1,"Entities"))</f>
        <v>95</v>
      </c>
      <c r="BC122" s="76">
        <f ca="1">ROUND((Table61011[[#This Row],[XP]]*Table61011[[#This Row],[entity_spawned (AVG)]])*(Table61011[[#This Row],[activating_chance]]/100),0)</f>
        <v>95</v>
      </c>
      <c r="BD122" s="73" t="s">
        <v>345</v>
      </c>
      <c r="BF122" t="s">
        <v>234</v>
      </c>
      <c r="BG122">
        <v>1</v>
      </c>
      <c r="BH122" s="76">
        <v>300</v>
      </c>
      <c r="BI122">
        <v>100</v>
      </c>
      <c r="BJ122">
        <f ca="1">INDIRECT(ADDRESS(11+(MATCH(RIGHT(Table11[[#This Row],[spawner_sku]],LEN(Table11[[#This Row],[spawner_sku]])-FIND("/",Table11[[#This Row],[spawner_sku]])),Table1[Entity Prefab],0)),10,1,1,"Entities"))</f>
        <v>195</v>
      </c>
      <c r="BK122">
        <f ca="1">ROUND((Table11[[#This Row],[XP]]*Table11[[#This Row],[entity_spawned (AVG)]])*(Table11[[#This Row],[activating_chance]]/100),0)</f>
        <v>195</v>
      </c>
      <c r="BL122" s="73" t="s">
        <v>345</v>
      </c>
      <c r="BN122" t="s">
        <v>254</v>
      </c>
      <c r="BO122">
        <v>1</v>
      </c>
      <c r="BP122" s="76">
        <v>170</v>
      </c>
      <c r="BQ122" s="76">
        <v>100</v>
      </c>
      <c r="BR122">
        <f ca="1">INDIRECT(ADDRESS(11+(MATCH(RIGHT(Table12[[#This Row],[spawner_sku]],LEN(Table12[[#This Row],[spawner_sku]])-FIND("/",Table12[[#This Row],[spawner_sku]])),Table1[Entity Prefab],0)),10,1,1,"Entities"))</f>
        <v>70</v>
      </c>
      <c r="BS122">
        <f ca="1">ROUND((Table12[[#This Row],[XP]]*Table12[[#This Row],[entity_spawned (AVG)]])*(Table12[[#This Row],[activating_chance]]/100),0)</f>
        <v>70</v>
      </c>
      <c r="BT122" s="73" t="s">
        <v>345</v>
      </c>
      <c r="BV122" t="s">
        <v>388</v>
      </c>
      <c r="BW122">
        <v>1</v>
      </c>
      <c r="BX122" s="76">
        <v>180</v>
      </c>
      <c r="BY122" s="76">
        <v>100</v>
      </c>
      <c r="BZ122">
        <f ca="1">INDIRECT(ADDRESS(11+(MATCH(RIGHT(Table13[[#This Row],[spawner_sku]],LEN(Table13[[#This Row],[spawner_sku]])-FIND("/",Table13[[#This Row],[spawner_sku]])),Table1[Entity Prefab],0)),10,1,1,"Entities"))</f>
        <v>75</v>
      </c>
      <c r="CA122">
        <f ca="1">ROUND((Table13[[#This Row],[XP]]*Table13[[#This Row],[entity_spawned (AVG)]])*(Table13[[#This Row],[activating_chance]]/100),0)</f>
        <v>75</v>
      </c>
      <c r="CB122" s="73" t="s">
        <v>345</v>
      </c>
      <c r="CD122" t="s">
        <v>228</v>
      </c>
      <c r="CE122">
        <v>3</v>
      </c>
      <c r="CF122" s="76">
        <v>100</v>
      </c>
      <c r="CG122" s="76">
        <v>80</v>
      </c>
      <c r="CH122">
        <f ca="1">INDIRECT(ADDRESS(11+(MATCH(RIGHT(Table14[[#This Row],[spawner_sku]],LEN(Table14[[#This Row],[spawner_sku]])-FIND("/",Table14[[#This Row],[spawner_sku]])),Table1[Entity Prefab],0)),10,1,1,"Entities"))</f>
        <v>25</v>
      </c>
      <c r="CI122">
        <f ca="1">ROUND((Table14[[#This Row],[XP]]*Table14[[#This Row],[entity_spawned (AVG)]])*(Table14[[#This Row],[activating_chance]]/100),0)</f>
        <v>60</v>
      </c>
      <c r="CJ122" s="73" t="s">
        <v>344</v>
      </c>
      <c r="CL122" t="s">
        <v>235</v>
      </c>
      <c r="CM122">
        <v>1</v>
      </c>
      <c r="CN122" s="76">
        <v>240</v>
      </c>
      <c r="CO122" s="76">
        <v>100</v>
      </c>
      <c r="CP122" s="115">
        <f ca="1">INDIRECT(ADDRESS(11+(MATCH(RIGHT(Table18[[#This Row],[spawner_sku]],LEN(Table18[[#This Row],[spawner_sku]])-FIND("/",Table18[[#This Row],[spawner_sku]])),Table1[Entity Prefab],0)),10,1,1,"Entities"))</f>
        <v>263</v>
      </c>
      <c r="CQ122" s="115">
        <f ca="1">ROUND((Table18[[#This Row],[XP]]*Table18[[#This Row],[entity_spawned (AVG)]])*(Table18[[#This Row],[activating_chance]]/100),0)</f>
        <v>263</v>
      </c>
      <c r="CR122" t="s">
        <v>345</v>
      </c>
      <c r="CT122" t="s">
        <v>338</v>
      </c>
      <c r="CU122">
        <v>1</v>
      </c>
      <c r="CV122" s="76">
        <v>300</v>
      </c>
      <c r="CW122" s="76">
        <v>100</v>
      </c>
      <c r="CX122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22">
        <f ca="1">ROUND((Table1820[[#This Row],[XP]]*Table1820[[#This Row],[entity_spawned (AVG)]])*(Table1820[[#This Row],[activating_chance]]/100),0)</f>
        <v>195</v>
      </c>
      <c r="CZ122" t="s">
        <v>345</v>
      </c>
    </row>
    <row r="123" spans="2:104" x14ac:dyDescent="0.25">
      <c r="B123" s="74" t="s">
        <v>229</v>
      </c>
      <c r="C123">
        <v>1</v>
      </c>
      <c r="D123" s="76">
        <v>80</v>
      </c>
      <c r="E123" s="76">
        <v>100</v>
      </c>
      <c r="F123" s="76">
        <f ca="1">INDIRECT(ADDRESS(11+(MATCH(RIGHT(Table245[[#This Row],[spawner_sku]],LEN(Table245[[#This Row],[spawner_sku]])-FIND("/",Table245[[#This Row],[spawner_sku]])),Table1[Entity Prefab],0)),10,1,1,"Entities"))</f>
        <v>25</v>
      </c>
      <c r="G123" s="76">
        <f ca="1">ROUND((Table245[[#This Row],[XP]]*Table245[[#This Row],[entity_spawned (AVG)]])*(Table245[[#This Row],[activating_chance]]/100),0)</f>
        <v>25</v>
      </c>
      <c r="H123" s="73" t="s">
        <v>344</v>
      </c>
      <c r="J123" t="s">
        <v>402</v>
      </c>
      <c r="K123">
        <v>1</v>
      </c>
      <c r="L123" s="76">
        <v>280</v>
      </c>
      <c r="M123" s="76">
        <v>100</v>
      </c>
      <c r="N123">
        <f ca="1">INDIRECT(ADDRESS(11+(MATCH(RIGHT(Table3[[#This Row],[spawner_sku]],LEN(Table3[[#This Row],[spawner_sku]])-FIND("/",Table3[[#This Row],[spawner_sku]])),Table1[Entity Prefab],0)),10,1,1,"Entities"))</f>
        <v>75</v>
      </c>
      <c r="O123" s="76">
        <f ca="1">ROUND((Table3[[#This Row],[XP]]*Table3[[#This Row],[entity_spawned (AVG)]])*(Table3[[#This Row],[activating_chance]]/100),0)</f>
        <v>75</v>
      </c>
      <c r="P123" t="s">
        <v>345</v>
      </c>
      <c r="Q123" s="73"/>
      <c r="Z123" t="s">
        <v>229</v>
      </c>
      <c r="AA123">
        <v>1</v>
      </c>
      <c r="AB123" s="76">
        <v>100</v>
      </c>
      <c r="AC123" s="76">
        <v>100</v>
      </c>
      <c r="AD123">
        <f ca="1">INDIRECT(ADDRESS(11+(MATCH(RIGHT(Table2[[#This Row],[spawner_sku]],LEN(Table2[[#This Row],[spawner_sku]])-FIND("/",Table2[[#This Row],[spawner_sku]])),Table1[Entity Prefab],0)),10,1,1,"Entities"))</f>
        <v>25</v>
      </c>
      <c r="AE123" s="76">
        <f ca="1">ROUND((Table2[[#This Row],[XP]]*Table2[[#This Row],[entity_spawned (AVG)]])*(Table2[[#This Row],[activating_chance]]/100),0)</f>
        <v>25</v>
      </c>
      <c r="AF123" s="73" t="s">
        <v>344</v>
      </c>
      <c r="AH123" t="s">
        <v>613</v>
      </c>
      <c r="AI123">
        <v>1</v>
      </c>
      <c r="AJ123" s="76">
        <v>300</v>
      </c>
      <c r="AK123" s="76">
        <v>100</v>
      </c>
      <c r="AL123">
        <f ca="1">INDIRECT(ADDRESS(11+(MATCH(RIGHT(Table6[[#This Row],[spawner_sku]],LEN(Table6[[#This Row],[spawner_sku]])-FIND("/",Table6[[#This Row],[spawner_sku]])),Table1[Entity Prefab],0)),10,1,1,"Entities"))</f>
        <v>50</v>
      </c>
      <c r="AM123" s="76">
        <f ca="1">ROUND((Table6[[#This Row],[XP]]*Table6[[#This Row],[entity_spawned (AVG)]])*(Table6[[#This Row],[activating_chance]]/100),0)</f>
        <v>50</v>
      </c>
      <c r="AN123" s="73" t="s">
        <v>345</v>
      </c>
      <c r="AP123" t="s">
        <v>456</v>
      </c>
      <c r="AQ123">
        <v>1</v>
      </c>
      <c r="AR123" s="76">
        <v>180</v>
      </c>
      <c r="AS123" s="76">
        <v>100</v>
      </c>
      <c r="AT123">
        <f ca="1">INDIRECT(ADDRESS(11+(MATCH(RIGHT(Table610[[#This Row],[spawner_sku]],LEN(Table610[[#This Row],[spawner_sku]])-FIND("/",Table610[[#This Row],[spawner_sku]])),Table1[Entity Prefab],0)),10,1,1,"Entities"))</f>
        <v>70</v>
      </c>
      <c r="AU123" s="76">
        <f ca="1">ROUND((Table610[[#This Row],[XP]]*Table610[[#This Row],[entity_spawned (AVG)]])*(Table610[[#This Row],[activating_chance]]/100),0)</f>
        <v>70</v>
      </c>
      <c r="AV123" s="73" t="s">
        <v>345</v>
      </c>
      <c r="AX123" t="s">
        <v>233</v>
      </c>
      <c r="AY123">
        <v>1</v>
      </c>
      <c r="AZ123" s="76">
        <v>250</v>
      </c>
      <c r="BA123" s="76">
        <v>100</v>
      </c>
      <c r="BB123">
        <f ca="1">INDIRECT(ADDRESS(11+(MATCH(RIGHT(Table61011[[#This Row],[spawner_sku]],LEN(Table61011[[#This Row],[spawner_sku]])-FIND("/",Table61011[[#This Row],[spawner_sku]])),Table1[Entity Prefab],0)),10,1,1,"Entities"))</f>
        <v>95</v>
      </c>
      <c r="BC123" s="76">
        <f ca="1">ROUND((Table61011[[#This Row],[XP]]*Table61011[[#This Row],[entity_spawned (AVG)]])*(Table61011[[#This Row],[activating_chance]]/100),0)</f>
        <v>95</v>
      </c>
      <c r="BD123" s="73" t="s">
        <v>345</v>
      </c>
      <c r="BF123" t="s">
        <v>234</v>
      </c>
      <c r="BG123">
        <v>1</v>
      </c>
      <c r="BH123" s="76">
        <v>300</v>
      </c>
      <c r="BI123">
        <v>100</v>
      </c>
      <c r="BJ123">
        <f ca="1">INDIRECT(ADDRESS(11+(MATCH(RIGHT(Table11[[#This Row],[spawner_sku]],LEN(Table11[[#This Row],[spawner_sku]])-FIND("/",Table11[[#This Row],[spawner_sku]])),Table1[Entity Prefab],0)),10,1,1,"Entities"))</f>
        <v>195</v>
      </c>
      <c r="BK123">
        <f ca="1">ROUND((Table11[[#This Row],[XP]]*Table11[[#This Row],[entity_spawned (AVG)]])*(Table11[[#This Row],[activating_chance]]/100),0)</f>
        <v>195</v>
      </c>
      <c r="BL123" s="73" t="s">
        <v>345</v>
      </c>
      <c r="BN123" t="s">
        <v>254</v>
      </c>
      <c r="BO123">
        <v>1</v>
      </c>
      <c r="BP123" s="76">
        <v>170</v>
      </c>
      <c r="BQ123" s="76">
        <v>100</v>
      </c>
      <c r="BR123">
        <f ca="1">INDIRECT(ADDRESS(11+(MATCH(RIGHT(Table12[[#This Row],[spawner_sku]],LEN(Table12[[#This Row],[spawner_sku]])-FIND("/",Table12[[#This Row],[spawner_sku]])),Table1[Entity Prefab],0)),10,1,1,"Entities"))</f>
        <v>70</v>
      </c>
      <c r="BS123">
        <f ca="1">ROUND((Table12[[#This Row],[XP]]*Table12[[#This Row],[entity_spawned (AVG)]])*(Table12[[#This Row],[activating_chance]]/100),0)</f>
        <v>70</v>
      </c>
      <c r="BT123" s="73" t="s">
        <v>345</v>
      </c>
      <c r="BV123" t="s">
        <v>388</v>
      </c>
      <c r="BW123">
        <v>1</v>
      </c>
      <c r="BX123" s="76">
        <v>180</v>
      </c>
      <c r="BY123" s="76">
        <v>80</v>
      </c>
      <c r="BZ123">
        <f ca="1">INDIRECT(ADDRESS(11+(MATCH(RIGHT(Table13[[#This Row],[spawner_sku]],LEN(Table13[[#This Row],[spawner_sku]])-FIND("/",Table13[[#This Row],[spawner_sku]])),Table1[Entity Prefab],0)),10,1,1,"Entities"))</f>
        <v>75</v>
      </c>
      <c r="CA123">
        <f ca="1">ROUND((Table13[[#This Row],[XP]]*Table13[[#This Row],[entity_spawned (AVG)]])*(Table13[[#This Row],[activating_chance]]/100),0)</f>
        <v>60</v>
      </c>
      <c r="CB123" s="73" t="s">
        <v>345</v>
      </c>
      <c r="CD123" t="s">
        <v>228</v>
      </c>
      <c r="CE123">
        <v>1</v>
      </c>
      <c r="CF123" s="76">
        <v>70</v>
      </c>
      <c r="CG123" s="76">
        <v>100</v>
      </c>
      <c r="CH123">
        <f ca="1">INDIRECT(ADDRESS(11+(MATCH(RIGHT(Table14[[#This Row],[spawner_sku]],LEN(Table14[[#This Row],[spawner_sku]])-FIND("/",Table14[[#This Row],[spawner_sku]])),Table1[Entity Prefab],0)),10,1,1,"Entities"))</f>
        <v>25</v>
      </c>
      <c r="CI123">
        <f ca="1">ROUND((Table14[[#This Row],[XP]]*Table14[[#This Row],[entity_spawned (AVG)]])*(Table14[[#This Row],[activating_chance]]/100),0)</f>
        <v>25</v>
      </c>
      <c r="CJ123" s="73" t="s">
        <v>344</v>
      </c>
      <c r="CL123" t="s">
        <v>235</v>
      </c>
      <c r="CM123">
        <v>1</v>
      </c>
      <c r="CN123" s="76">
        <v>240</v>
      </c>
      <c r="CO123" s="76">
        <v>100</v>
      </c>
      <c r="CP123" s="115">
        <f ca="1">INDIRECT(ADDRESS(11+(MATCH(RIGHT(Table18[[#This Row],[spawner_sku]],LEN(Table18[[#This Row],[spawner_sku]])-FIND("/",Table18[[#This Row],[spawner_sku]])),Table1[Entity Prefab],0)),10,1,1,"Entities"))</f>
        <v>263</v>
      </c>
      <c r="CQ123" s="115">
        <f ca="1">ROUND((Table18[[#This Row],[XP]]*Table18[[#This Row],[entity_spawned (AVG)]])*(Table18[[#This Row],[activating_chance]]/100),0)</f>
        <v>263</v>
      </c>
      <c r="CR123" t="s">
        <v>345</v>
      </c>
      <c r="CT123" t="s">
        <v>235</v>
      </c>
      <c r="CU123">
        <v>1</v>
      </c>
      <c r="CV123" s="76">
        <v>340</v>
      </c>
      <c r="CW123" s="76">
        <v>100</v>
      </c>
      <c r="CX123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23">
        <f ca="1">ROUND((Table1820[[#This Row],[XP]]*Table1820[[#This Row],[entity_spawned (AVG)]])*(Table1820[[#This Row],[activating_chance]]/100),0)</f>
        <v>263</v>
      </c>
      <c r="CZ123" t="s">
        <v>345</v>
      </c>
    </row>
    <row r="124" spans="2:104" x14ac:dyDescent="0.25">
      <c r="B124" s="74" t="s">
        <v>229</v>
      </c>
      <c r="C124">
        <v>6</v>
      </c>
      <c r="D124" s="76">
        <v>110</v>
      </c>
      <c r="E124" s="76">
        <v>100</v>
      </c>
      <c r="F124" s="76">
        <f ca="1">INDIRECT(ADDRESS(11+(MATCH(RIGHT(Table245[[#This Row],[spawner_sku]],LEN(Table245[[#This Row],[spawner_sku]])-FIND("/",Table245[[#This Row],[spawner_sku]])),Table1[Entity Prefab],0)),10,1,1,"Entities"))</f>
        <v>25</v>
      </c>
      <c r="G124" s="76">
        <f ca="1">ROUND((Table245[[#This Row],[XP]]*Table245[[#This Row],[entity_spawned (AVG)]])*(Table245[[#This Row],[activating_chance]]/100),0)</f>
        <v>150</v>
      </c>
      <c r="H124" s="73" t="s">
        <v>344</v>
      </c>
      <c r="J124" t="s">
        <v>255</v>
      </c>
      <c r="K124">
        <v>1</v>
      </c>
      <c r="L124" s="76">
        <v>190</v>
      </c>
      <c r="M124" s="76">
        <v>100</v>
      </c>
      <c r="N124">
        <f ca="1">INDIRECT(ADDRESS(11+(MATCH(RIGHT(Table3[[#This Row],[spawner_sku]],LEN(Table3[[#This Row],[spawner_sku]])-FIND("/",Table3[[#This Row],[spawner_sku]])),Table1[Entity Prefab],0)),10,1,1,"Entities"))</f>
        <v>70</v>
      </c>
      <c r="O124" s="76">
        <f ca="1">ROUND((Table3[[#This Row],[XP]]*Table3[[#This Row],[entity_spawned (AVG)]])*(Table3[[#This Row],[activating_chance]]/100),0)</f>
        <v>70</v>
      </c>
      <c r="P124" t="s">
        <v>345</v>
      </c>
      <c r="Q124" s="73"/>
      <c r="Z124" t="s">
        <v>229</v>
      </c>
      <c r="AA124">
        <v>2</v>
      </c>
      <c r="AB124" s="76">
        <v>100</v>
      </c>
      <c r="AC124" s="76">
        <v>100</v>
      </c>
      <c r="AD124">
        <f ca="1">INDIRECT(ADDRESS(11+(MATCH(RIGHT(Table2[[#This Row],[spawner_sku]],LEN(Table2[[#This Row],[spawner_sku]])-FIND("/",Table2[[#This Row],[spawner_sku]])),Table1[Entity Prefab],0)),10,1,1,"Entities"))</f>
        <v>25</v>
      </c>
      <c r="AE124" s="76">
        <f ca="1">ROUND((Table2[[#This Row],[XP]]*Table2[[#This Row],[entity_spawned (AVG)]])*(Table2[[#This Row],[activating_chance]]/100),0)</f>
        <v>50</v>
      </c>
      <c r="AF124" s="73" t="s">
        <v>344</v>
      </c>
      <c r="AH124" t="s">
        <v>613</v>
      </c>
      <c r="AI124">
        <v>1</v>
      </c>
      <c r="AJ124" s="76">
        <v>300</v>
      </c>
      <c r="AK124" s="76">
        <v>100</v>
      </c>
      <c r="AL124">
        <f ca="1">INDIRECT(ADDRESS(11+(MATCH(RIGHT(Table6[[#This Row],[spawner_sku]],LEN(Table6[[#This Row],[spawner_sku]])-FIND("/",Table6[[#This Row],[spawner_sku]])),Table1[Entity Prefab],0)),10,1,1,"Entities"))</f>
        <v>50</v>
      </c>
      <c r="AM124" s="76">
        <f ca="1">ROUND((Table6[[#This Row],[XP]]*Table6[[#This Row],[entity_spawned (AVG)]])*(Table6[[#This Row],[activating_chance]]/100),0)</f>
        <v>50</v>
      </c>
      <c r="AN124" s="73" t="s">
        <v>345</v>
      </c>
      <c r="AP124" t="s">
        <v>456</v>
      </c>
      <c r="AQ124">
        <v>1</v>
      </c>
      <c r="AR124" s="76">
        <v>100</v>
      </c>
      <c r="AS124" s="76">
        <v>100</v>
      </c>
      <c r="AT124">
        <f ca="1">INDIRECT(ADDRESS(11+(MATCH(RIGHT(Table610[[#This Row],[spawner_sku]],LEN(Table610[[#This Row],[spawner_sku]])-FIND("/",Table610[[#This Row],[spawner_sku]])),Table1[Entity Prefab],0)),10,1,1,"Entities"))</f>
        <v>70</v>
      </c>
      <c r="AU124" s="76">
        <f ca="1">ROUND((Table610[[#This Row],[XP]]*Table610[[#This Row],[entity_spawned (AVG)]])*(Table610[[#This Row],[activating_chance]]/100),0)</f>
        <v>70</v>
      </c>
      <c r="AV124" s="73" t="s">
        <v>345</v>
      </c>
      <c r="AX124" t="s">
        <v>233</v>
      </c>
      <c r="AY124">
        <v>1</v>
      </c>
      <c r="AZ124" s="76">
        <v>250</v>
      </c>
      <c r="BA124" s="76">
        <v>100</v>
      </c>
      <c r="BB124">
        <f ca="1">INDIRECT(ADDRESS(11+(MATCH(RIGHT(Table61011[[#This Row],[spawner_sku]],LEN(Table61011[[#This Row],[spawner_sku]])-FIND("/",Table61011[[#This Row],[spawner_sku]])),Table1[Entity Prefab],0)),10,1,1,"Entities"))</f>
        <v>95</v>
      </c>
      <c r="BC124" s="76">
        <f ca="1">ROUND((Table61011[[#This Row],[XP]]*Table61011[[#This Row],[entity_spawned (AVG)]])*(Table61011[[#This Row],[activating_chance]]/100),0)</f>
        <v>95</v>
      </c>
      <c r="BD124" s="73" t="s">
        <v>345</v>
      </c>
      <c r="BF124" t="s">
        <v>234</v>
      </c>
      <c r="BG124">
        <v>1</v>
      </c>
      <c r="BH124" s="76">
        <v>300</v>
      </c>
      <c r="BI124">
        <v>100</v>
      </c>
      <c r="BJ124">
        <f ca="1">INDIRECT(ADDRESS(11+(MATCH(RIGHT(Table11[[#This Row],[spawner_sku]],LEN(Table11[[#This Row],[spawner_sku]])-FIND("/",Table11[[#This Row],[spawner_sku]])),Table1[Entity Prefab],0)),10,1,1,"Entities"))</f>
        <v>195</v>
      </c>
      <c r="BK124">
        <f ca="1">ROUND((Table11[[#This Row],[XP]]*Table11[[#This Row],[entity_spawned (AVG)]])*(Table11[[#This Row],[activating_chance]]/100),0)</f>
        <v>195</v>
      </c>
      <c r="BL124" s="73" t="s">
        <v>345</v>
      </c>
      <c r="BN124" t="s">
        <v>254</v>
      </c>
      <c r="BO124">
        <v>1</v>
      </c>
      <c r="BP124" s="76">
        <v>170</v>
      </c>
      <c r="BQ124" s="76">
        <v>100</v>
      </c>
      <c r="BR124">
        <f ca="1">INDIRECT(ADDRESS(11+(MATCH(RIGHT(Table12[[#This Row],[spawner_sku]],LEN(Table12[[#This Row],[spawner_sku]])-FIND("/",Table12[[#This Row],[spawner_sku]])),Table1[Entity Prefab],0)),10,1,1,"Entities"))</f>
        <v>70</v>
      </c>
      <c r="BS124">
        <f ca="1">ROUND((Table12[[#This Row],[XP]]*Table12[[#This Row],[entity_spawned (AVG)]])*(Table12[[#This Row],[activating_chance]]/100),0)</f>
        <v>70</v>
      </c>
      <c r="BT124" s="73" t="s">
        <v>345</v>
      </c>
      <c r="BV124" t="s">
        <v>388</v>
      </c>
      <c r="BW124">
        <v>1</v>
      </c>
      <c r="BX124" s="76">
        <v>180</v>
      </c>
      <c r="BY124" s="76">
        <v>100</v>
      </c>
      <c r="BZ124">
        <f ca="1">INDIRECT(ADDRESS(11+(MATCH(RIGHT(Table13[[#This Row],[spawner_sku]],LEN(Table13[[#This Row],[spawner_sku]])-FIND("/",Table13[[#This Row],[spawner_sku]])),Table1[Entity Prefab],0)),10,1,1,"Entities"))</f>
        <v>75</v>
      </c>
      <c r="CA124">
        <f ca="1">ROUND((Table13[[#This Row],[XP]]*Table13[[#This Row],[entity_spawned (AVG)]])*(Table13[[#This Row],[activating_chance]]/100),0)</f>
        <v>75</v>
      </c>
      <c r="CB124" s="73" t="s">
        <v>345</v>
      </c>
      <c r="CD124" t="s">
        <v>228</v>
      </c>
      <c r="CE124">
        <v>11</v>
      </c>
      <c r="CF124" s="76">
        <v>180</v>
      </c>
      <c r="CG124" s="76">
        <v>100</v>
      </c>
      <c r="CH124">
        <f ca="1">INDIRECT(ADDRESS(11+(MATCH(RIGHT(Table14[[#This Row],[spawner_sku]],LEN(Table14[[#This Row],[spawner_sku]])-FIND("/",Table14[[#This Row],[spawner_sku]])),Table1[Entity Prefab],0)),10,1,1,"Entities"))</f>
        <v>25</v>
      </c>
      <c r="CI124">
        <f ca="1">ROUND((Table14[[#This Row],[XP]]*Table14[[#This Row],[entity_spawned (AVG)]])*(Table14[[#This Row],[activating_chance]]/100),0)</f>
        <v>275</v>
      </c>
      <c r="CJ124" s="73" t="s">
        <v>344</v>
      </c>
      <c r="CL124" t="s">
        <v>235</v>
      </c>
      <c r="CM124">
        <v>1</v>
      </c>
      <c r="CN124" s="76">
        <v>240</v>
      </c>
      <c r="CO124" s="76">
        <v>100</v>
      </c>
      <c r="CP124" s="115">
        <f ca="1">INDIRECT(ADDRESS(11+(MATCH(RIGHT(Table18[[#This Row],[spawner_sku]],LEN(Table18[[#This Row],[spawner_sku]])-FIND("/",Table18[[#This Row],[spawner_sku]])),Table1[Entity Prefab],0)),10,1,1,"Entities"))</f>
        <v>263</v>
      </c>
      <c r="CQ124" s="115">
        <f ca="1">ROUND((Table18[[#This Row],[XP]]*Table18[[#This Row],[entity_spawned (AVG)]])*(Table18[[#This Row],[activating_chance]]/100),0)</f>
        <v>263</v>
      </c>
      <c r="CR124" t="s">
        <v>345</v>
      </c>
      <c r="CT124" t="s">
        <v>235</v>
      </c>
      <c r="CU124">
        <v>1</v>
      </c>
      <c r="CV124" s="76">
        <v>340</v>
      </c>
      <c r="CW124" s="76">
        <v>100</v>
      </c>
      <c r="CX124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24">
        <f ca="1">ROUND((Table1820[[#This Row],[XP]]*Table1820[[#This Row],[entity_spawned (AVG)]])*(Table1820[[#This Row],[activating_chance]]/100),0)</f>
        <v>263</v>
      </c>
      <c r="CZ124" t="s">
        <v>345</v>
      </c>
    </row>
    <row r="125" spans="2:104" x14ac:dyDescent="0.25">
      <c r="B125" s="74" t="s">
        <v>229</v>
      </c>
      <c r="C125">
        <v>3</v>
      </c>
      <c r="D125" s="76">
        <v>160</v>
      </c>
      <c r="E125" s="76">
        <v>100</v>
      </c>
      <c r="F125" s="76">
        <f ca="1">INDIRECT(ADDRESS(11+(MATCH(RIGHT(Table245[[#This Row],[spawner_sku]],LEN(Table245[[#This Row],[spawner_sku]])-FIND("/",Table245[[#This Row],[spawner_sku]])),Table1[Entity Prefab],0)),10,1,1,"Entities"))</f>
        <v>25</v>
      </c>
      <c r="G125" s="76">
        <f ca="1">ROUND((Table245[[#This Row],[XP]]*Table245[[#This Row],[entity_spawned (AVG)]])*(Table245[[#This Row],[activating_chance]]/100),0)</f>
        <v>75</v>
      </c>
      <c r="H125" s="73" t="s">
        <v>344</v>
      </c>
      <c r="J125" t="s">
        <v>255</v>
      </c>
      <c r="K125">
        <v>1</v>
      </c>
      <c r="L125" s="76">
        <v>190</v>
      </c>
      <c r="M125" s="76">
        <v>100</v>
      </c>
      <c r="N125">
        <f ca="1">INDIRECT(ADDRESS(11+(MATCH(RIGHT(Table3[[#This Row],[spawner_sku]],LEN(Table3[[#This Row],[spawner_sku]])-FIND("/",Table3[[#This Row],[spawner_sku]])),Table1[Entity Prefab],0)),10,1,1,"Entities"))</f>
        <v>70</v>
      </c>
      <c r="O125" s="76">
        <f ca="1">ROUND((Table3[[#This Row],[XP]]*Table3[[#This Row],[entity_spawned (AVG)]])*(Table3[[#This Row],[activating_chance]]/100),0)</f>
        <v>70</v>
      </c>
      <c r="P125" t="s">
        <v>345</v>
      </c>
      <c r="Q125" s="73"/>
      <c r="Z125" t="s">
        <v>229</v>
      </c>
      <c r="AA125">
        <v>2</v>
      </c>
      <c r="AB125" s="76">
        <v>120</v>
      </c>
      <c r="AC125" s="76">
        <v>80</v>
      </c>
      <c r="AD125">
        <f ca="1">INDIRECT(ADDRESS(11+(MATCH(RIGHT(Table2[[#This Row],[spawner_sku]],LEN(Table2[[#This Row],[spawner_sku]])-FIND("/",Table2[[#This Row],[spawner_sku]])),Table1[Entity Prefab],0)),10,1,1,"Entities"))</f>
        <v>25</v>
      </c>
      <c r="AE125" s="76">
        <f ca="1">ROUND((Table2[[#This Row],[XP]]*Table2[[#This Row],[entity_spawned (AVG)]])*(Table2[[#This Row],[activating_chance]]/100),0)</f>
        <v>40</v>
      </c>
      <c r="AF125" s="73" t="s">
        <v>344</v>
      </c>
      <c r="AH125" t="s">
        <v>613</v>
      </c>
      <c r="AI125">
        <v>1</v>
      </c>
      <c r="AJ125" s="76">
        <v>300</v>
      </c>
      <c r="AK125" s="76">
        <v>100</v>
      </c>
      <c r="AL125">
        <f ca="1">INDIRECT(ADDRESS(11+(MATCH(RIGHT(Table6[[#This Row],[spawner_sku]],LEN(Table6[[#This Row],[spawner_sku]])-FIND("/",Table6[[#This Row],[spawner_sku]])),Table1[Entity Prefab],0)),10,1,1,"Entities"))</f>
        <v>50</v>
      </c>
      <c r="AM125" s="76">
        <f ca="1">ROUND((Table6[[#This Row],[XP]]*Table6[[#This Row],[entity_spawned (AVG)]])*(Table6[[#This Row],[activating_chance]]/100),0)</f>
        <v>50</v>
      </c>
      <c r="AN125" s="73" t="s">
        <v>345</v>
      </c>
      <c r="AP125" t="s">
        <v>476</v>
      </c>
      <c r="AQ125">
        <v>1</v>
      </c>
      <c r="AR125" s="76">
        <v>280</v>
      </c>
      <c r="AS125" s="76">
        <v>100</v>
      </c>
      <c r="AT125">
        <f ca="1">INDIRECT(ADDRESS(11+(MATCH(RIGHT(Table610[[#This Row],[spawner_sku]],LEN(Table610[[#This Row],[spawner_sku]])-FIND("/",Table610[[#This Row],[spawner_sku]])),Table1[Entity Prefab],0)),10,1,1,"Entities"))</f>
        <v>143</v>
      </c>
      <c r="AU125" s="76">
        <f ca="1">ROUND((Table610[[#This Row],[XP]]*Table610[[#This Row],[entity_spawned (AVG)]])*(Table610[[#This Row],[activating_chance]]/100),0)</f>
        <v>143</v>
      </c>
      <c r="AV125" s="73" t="s">
        <v>345</v>
      </c>
      <c r="AX125" t="s">
        <v>233</v>
      </c>
      <c r="AY125">
        <v>1</v>
      </c>
      <c r="AZ125" s="76">
        <v>250</v>
      </c>
      <c r="BA125" s="76">
        <v>100</v>
      </c>
      <c r="BB125">
        <f ca="1">INDIRECT(ADDRESS(11+(MATCH(RIGHT(Table61011[[#This Row],[spawner_sku]],LEN(Table61011[[#This Row],[spawner_sku]])-FIND("/",Table61011[[#This Row],[spawner_sku]])),Table1[Entity Prefab],0)),10,1,1,"Entities"))</f>
        <v>95</v>
      </c>
      <c r="BC125" s="76">
        <f ca="1">ROUND((Table61011[[#This Row],[XP]]*Table61011[[#This Row],[entity_spawned (AVG)]])*(Table61011[[#This Row],[activating_chance]]/100),0)</f>
        <v>95</v>
      </c>
      <c r="BD125" s="73" t="s">
        <v>345</v>
      </c>
      <c r="BF125" t="s">
        <v>236</v>
      </c>
      <c r="BG125">
        <v>1</v>
      </c>
      <c r="BH125" s="76">
        <v>180</v>
      </c>
      <c r="BI125">
        <v>100</v>
      </c>
      <c r="BJ125">
        <f ca="1">INDIRECT(ADDRESS(11+(MATCH(RIGHT(Table11[[#This Row],[spawner_sku]],LEN(Table11[[#This Row],[spawner_sku]])-FIND("/",Table11[[#This Row],[spawner_sku]])),Table1[Entity Prefab],0)),10,1,1,"Entities"))</f>
        <v>25</v>
      </c>
      <c r="BK125">
        <f ca="1">ROUND((Table11[[#This Row],[XP]]*Table11[[#This Row],[entity_spawned (AVG)]])*(Table11[[#This Row],[activating_chance]]/100),0)</f>
        <v>25</v>
      </c>
      <c r="BL125" s="73" t="s">
        <v>345</v>
      </c>
      <c r="BN125" t="s">
        <v>254</v>
      </c>
      <c r="BO125">
        <v>1</v>
      </c>
      <c r="BP125" s="76">
        <v>170</v>
      </c>
      <c r="BQ125" s="76">
        <v>100</v>
      </c>
      <c r="BR125">
        <f ca="1">INDIRECT(ADDRESS(11+(MATCH(RIGHT(Table12[[#This Row],[spawner_sku]],LEN(Table12[[#This Row],[spawner_sku]])-FIND("/",Table12[[#This Row],[spawner_sku]])),Table1[Entity Prefab],0)),10,1,1,"Entities"))</f>
        <v>70</v>
      </c>
      <c r="BS125">
        <f ca="1">ROUND((Table12[[#This Row],[XP]]*Table12[[#This Row],[entity_spawned (AVG)]])*(Table12[[#This Row],[activating_chance]]/100),0)</f>
        <v>70</v>
      </c>
      <c r="BT125" s="73" t="s">
        <v>345</v>
      </c>
      <c r="BV125" t="s">
        <v>388</v>
      </c>
      <c r="BW125">
        <v>1</v>
      </c>
      <c r="BX125" s="76">
        <v>180</v>
      </c>
      <c r="BY125" s="76">
        <v>100</v>
      </c>
      <c r="BZ125">
        <f ca="1">INDIRECT(ADDRESS(11+(MATCH(RIGHT(Table13[[#This Row],[spawner_sku]],LEN(Table13[[#This Row],[spawner_sku]])-FIND("/",Table13[[#This Row],[spawner_sku]])),Table1[Entity Prefab],0)),10,1,1,"Entities"))</f>
        <v>75</v>
      </c>
      <c r="CA125">
        <f ca="1">ROUND((Table13[[#This Row],[XP]]*Table13[[#This Row],[entity_spawned (AVG)]])*(Table13[[#This Row],[activating_chance]]/100),0)</f>
        <v>75</v>
      </c>
      <c r="CB125" s="73" t="s">
        <v>345</v>
      </c>
      <c r="CD125" t="s">
        <v>228</v>
      </c>
      <c r="CE125">
        <v>3</v>
      </c>
      <c r="CF125" s="76">
        <v>100</v>
      </c>
      <c r="CG125" s="76">
        <v>100</v>
      </c>
      <c r="CH125">
        <f ca="1">INDIRECT(ADDRESS(11+(MATCH(RIGHT(Table14[[#This Row],[spawner_sku]],LEN(Table14[[#This Row],[spawner_sku]])-FIND("/",Table14[[#This Row],[spawner_sku]])),Table1[Entity Prefab],0)),10,1,1,"Entities"))</f>
        <v>25</v>
      </c>
      <c r="CI125">
        <f ca="1">ROUND((Table14[[#This Row],[XP]]*Table14[[#This Row],[entity_spawned (AVG)]])*(Table14[[#This Row],[activating_chance]]/100),0)</f>
        <v>75</v>
      </c>
      <c r="CJ125" s="73" t="s">
        <v>344</v>
      </c>
      <c r="CL125" t="s">
        <v>235</v>
      </c>
      <c r="CM125">
        <v>1</v>
      </c>
      <c r="CN125" s="76">
        <v>240</v>
      </c>
      <c r="CO125" s="76">
        <v>100</v>
      </c>
      <c r="CP125" s="115">
        <f ca="1">INDIRECT(ADDRESS(11+(MATCH(RIGHT(Table18[[#This Row],[spawner_sku]],LEN(Table18[[#This Row],[spawner_sku]])-FIND("/",Table18[[#This Row],[spawner_sku]])),Table1[Entity Prefab],0)),10,1,1,"Entities"))</f>
        <v>263</v>
      </c>
      <c r="CQ125" s="115">
        <f ca="1">ROUND((Table18[[#This Row],[XP]]*Table18[[#This Row],[entity_spawned (AVG)]])*(Table18[[#This Row],[activating_chance]]/100),0)</f>
        <v>263</v>
      </c>
      <c r="CR125" t="s">
        <v>345</v>
      </c>
      <c r="CT125" t="s">
        <v>235</v>
      </c>
      <c r="CU125">
        <v>1</v>
      </c>
      <c r="CV125" s="76">
        <v>340</v>
      </c>
      <c r="CW125" s="76">
        <v>100</v>
      </c>
      <c r="CX125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25">
        <f ca="1">ROUND((Table1820[[#This Row],[XP]]*Table1820[[#This Row],[entity_spawned (AVG)]])*(Table1820[[#This Row],[activating_chance]]/100),0)</f>
        <v>263</v>
      </c>
      <c r="CZ125" t="s">
        <v>345</v>
      </c>
    </row>
    <row r="126" spans="2:104" x14ac:dyDescent="0.25">
      <c r="B126" s="74" t="s">
        <v>229</v>
      </c>
      <c r="C126">
        <v>8</v>
      </c>
      <c r="D126" s="76">
        <v>200</v>
      </c>
      <c r="E126" s="76">
        <v>100</v>
      </c>
      <c r="F126" s="76">
        <f ca="1">INDIRECT(ADDRESS(11+(MATCH(RIGHT(Table245[[#This Row],[spawner_sku]],LEN(Table245[[#This Row],[spawner_sku]])-FIND("/",Table245[[#This Row],[spawner_sku]])),Table1[Entity Prefab],0)),10,1,1,"Entities"))</f>
        <v>25</v>
      </c>
      <c r="G126" s="76">
        <f ca="1">ROUND((Table245[[#This Row],[XP]]*Table245[[#This Row],[entity_spawned (AVG)]])*(Table245[[#This Row],[activating_chance]]/100),0)</f>
        <v>200</v>
      </c>
      <c r="H126" s="73" t="s">
        <v>344</v>
      </c>
      <c r="J126" t="s">
        <v>255</v>
      </c>
      <c r="K126">
        <v>1</v>
      </c>
      <c r="L126" s="76">
        <v>190</v>
      </c>
      <c r="M126" s="76">
        <v>100</v>
      </c>
      <c r="N126">
        <f ca="1">INDIRECT(ADDRESS(11+(MATCH(RIGHT(Table3[[#This Row],[spawner_sku]],LEN(Table3[[#This Row],[spawner_sku]])-FIND("/",Table3[[#This Row],[spawner_sku]])),Table1[Entity Prefab],0)),10,1,1,"Entities"))</f>
        <v>70</v>
      </c>
      <c r="O126" s="76">
        <f ca="1">ROUND((Table3[[#This Row],[XP]]*Table3[[#This Row],[entity_spawned (AVG)]])*(Table3[[#This Row],[activating_chance]]/100),0)</f>
        <v>70</v>
      </c>
      <c r="P126" t="s">
        <v>345</v>
      </c>
      <c r="Q126" s="73"/>
      <c r="Z126" t="s">
        <v>229</v>
      </c>
      <c r="AA126">
        <v>1</v>
      </c>
      <c r="AB126" s="76">
        <v>120</v>
      </c>
      <c r="AC126" s="76">
        <v>100</v>
      </c>
      <c r="AD126">
        <f ca="1">INDIRECT(ADDRESS(11+(MATCH(RIGHT(Table2[[#This Row],[spawner_sku]],LEN(Table2[[#This Row],[spawner_sku]])-FIND("/",Table2[[#This Row],[spawner_sku]])),Table1[Entity Prefab],0)),10,1,1,"Entities"))</f>
        <v>25</v>
      </c>
      <c r="AE126" s="76">
        <f ca="1">ROUND((Table2[[#This Row],[XP]]*Table2[[#This Row],[entity_spawned (AVG)]])*(Table2[[#This Row],[activating_chance]]/100),0)</f>
        <v>25</v>
      </c>
      <c r="AF126" s="73" t="s">
        <v>344</v>
      </c>
      <c r="AH126" t="s">
        <v>613</v>
      </c>
      <c r="AI126">
        <v>1</v>
      </c>
      <c r="AJ126" s="76">
        <v>300</v>
      </c>
      <c r="AK126" s="76">
        <v>100</v>
      </c>
      <c r="AL126">
        <f ca="1">INDIRECT(ADDRESS(11+(MATCH(RIGHT(Table6[[#This Row],[spawner_sku]],LEN(Table6[[#This Row],[spawner_sku]])-FIND("/",Table6[[#This Row],[spawner_sku]])),Table1[Entity Prefab],0)),10,1,1,"Entities"))</f>
        <v>50</v>
      </c>
      <c r="AM126" s="76">
        <f ca="1">ROUND((Table6[[#This Row],[XP]]*Table6[[#This Row],[entity_spawned (AVG)]])*(Table6[[#This Row],[activating_chance]]/100),0)</f>
        <v>50</v>
      </c>
      <c r="AN126" s="73" t="s">
        <v>345</v>
      </c>
      <c r="AP126" t="s">
        <v>476</v>
      </c>
      <c r="AQ126">
        <v>1</v>
      </c>
      <c r="AR126" s="76">
        <v>280</v>
      </c>
      <c r="AS126" s="76">
        <v>100</v>
      </c>
      <c r="AT126">
        <f ca="1">INDIRECT(ADDRESS(11+(MATCH(RIGHT(Table610[[#This Row],[spawner_sku]],LEN(Table610[[#This Row],[spawner_sku]])-FIND("/",Table610[[#This Row],[spawner_sku]])),Table1[Entity Prefab],0)),10,1,1,"Entities"))</f>
        <v>143</v>
      </c>
      <c r="AU126" s="76">
        <f ca="1">ROUND((Table610[[#This Row],[XP]]*Table610[[#This Row],[entity_spawned (AVG)]])*(Table610[[#This Row],[activating_chance]]/100),0)</f>
        <v>143</v>
      </c>
      <c r="AV126" s="73" t="s">
        <v>345</v>
      </c>
      <c r="AX126" t="s">
        <v>233</v>
      </c>
      <c r="AY126">
        <v>1</v>
      </c>
      <c r="AZ126" s="76">
        <v>250</v>
      </c>
      <c r="BA126" s="76">
        <v>100</v>
      </c>
      <c r="BB126">
        <f ca="1">INDIRECT(ADDRESS(11+(MATCH(RIGHT(Table61011[[#This Row],[spawner_sku]],LEN(Table61011[[#This Row],[spawner_sku]])-FIND("/",Table61011[[#This Row],[spawner_sku]])),Table1[Entity Prefab],0)),10,1,1,"Entities"))</f>
        <v>95</v>
      </c>
      <c r="BC126" s="76">
        <f ca="1">ROUND((Table61011[[#This Row],[XP]]*Table61011[[#This Row],[entity_spawned (AVG)]])*(Table61011[[#This Row],[activating_chance]]/100),0)</f>
        <v>95</v>
      </c>
      <c r="BD126" s="73" t="s">
        <v>345</v>
      </c>
      <c r="BF126" t="s">
        <v>236</v>
      </c>
      <c r="BG126">
        <v>1</v>
      </c>
      <c r="BH126" s="76">
        <v>180</v>
      </c>
      <c r="BI126">
        <v>100</v>
      </c>
      <c r="BJ126">
        <f ca="1">INDIRECT(ADDRESS(11+(MATCH(RIGHT(Table11[[#This Row],[spawner_sku]],LEN(Table11[[#This Row],[spawner_sku]])-FIND("/",Table11[[#This Row],[spawner_sku]])),Table1[Entity Prefab],0)),10,1,1,"Entities"))</f>
        <v>25</v>
      </c>
      <c r="BK126">
        <f ca="1">ROUND((Table11[[#This Row],[XP]]*Table11[[#This Row],[entity_spawned (AVG)]])*(Table11[[#This Row],[activating_chance]]/100),0)</f>
        <v>25</v>
      </c>
      <c r="BL126" s="73" t="s">
        <v>345</v>
      </c>
      <c r="BN126" t="s">
        <v>254</v>
      </c>
      <c r="BO126">
        <v>1</v>
      </c>
      <c r="BP126" s="76">
        <v>170</v>
      </c>
      <c r="BQ126" s="76">
        <v>30</v>
      </c>
      <c r="BR126">
        <f ca="1">INDIRECT(ADDRESS(11+(MATCH(RIGHT(Table12[[#This Row],[spawner_sku]],LEN(Table12[[#This Row],[spawner_sku]])-FIND("/",Table12[[#This Row],[spawner_sku]])),Table1[Entity Prefab],0)),10,1,1,"Entities"))</f>
        <v>70</v>
      </c>
      <c r="BS126">
        <f ca="1">ROUND((Table12[[#This Row],[XP]]*Table12[[#This Row],[entity_spawned (AVG)]])*(Table12[[#This Row],[activating_chance]]/100),0)</f>
        <v>21</v>
      </c>
      <c r="BT126" s="73" t="s">
        <v>345</v>
      </c>
      <c r="BV126" t="s">
        <v>387</v>
      </c>
      <c r="BW126">
        <v>1</v>
      </c>
      <c r="BX126" s="76">
        <v>200</v>
      </c>
      <c r="BY126" s="76">
        <v>100</v>
      </c>
      <c r="BZ126">
        <f ca="1">INDIRECT(ADDRESS(11+(MATCH(RIGHT(Table13[[#This Row],[spawner_sku]],LEN(Table13[[#This Row],[spawner_sku]])-FIND("/",Table13[[#This Row],[spawner_sku]])),Table1[Entity Prefab],0)),10,1,1,"Entities"))</f>
        <v>75</v>
      </c>
      <c r="CA126">
        <f ca="1">ROUND((Table13[[#This Row],[XP]]*Table13[[#This Row],[entity_spawned (AVG)]])*(Table13[[#This Row],[activating_chance]]/100),0)</f>
        <v>75</v>
      </c>
      <c r="CB126" s="73" t="s">
        <v>344</v>
      </c>
      <c r="CD126" t="s">
        <v>228</v>
      </c>
      <c r="CE126">
        <v>10</v>
      </c>
      <c r="CF126" s="76">
        <v>200</v>
      </c>
      <c r="CG126" s="76">
        <v>100</v>
      </c>
      <c r="CH126">
        <f ca="1">INDIRECT(ADDRESS(11+(MATCH(RIGHT(Table14[[#This Row],[spawner_sku]],LEN(Table14[[#This Row],[spawner_sku]])-FIND("/",Table14[[#This Row],[spawner_sku]])),Table1[Entity Prefab],0)),10,1,1,"Entities"))</f>
        <v>25</v>
      </c>
      <c r="CI126">
        <f ca="1">ROUND((Table14[[#This Row],[XP]]*Table14[[#This Row],[entity_spawned (AVG)]])*(Table14[[#This Row],[activating_chance]]/100),0)</f>
        <v>250</v>
      </c>
      <c r="CJ126" s="73" t="s">
        <v>344</v>
      </c>
      <c r="CL126" t="s">
        <v>235</v>
      </c>
      <c r="CM126">
        <v>1</v>
      </c>
      <c r="CN126" s="76">
        <v>240</v>
      </c>
      <c r="CO126" s="76">
        <v>100</v>
      </c>
      <c r="CP126" s="115">
        <f ca="1">INDIRECT(ADDRESS(11+(MATCH(RIGHT(Table18[[#This Row],[spawner_sku]],LEN(Table18[[#This Row],[spawner_sku]])-FIND("/",Table18[[#This Row],[spawner_sku]])),Table1[Entity Prefab],0)),10,1,1,"Entities"))</f>
        <v>263</v>
      </c>
      <c r="CQ126" s="115">
        <f ca="1">ROUND((Table18[[#This Row],[XP]]*Table18[[#This Row],[entity_spawned (AVG)]])*(Table18[[#This Row],[activating_chance]]/100),0)</f>
        <v>263</v>
      </c>
      <c r="CR126" t="s">
        <v>345</v>
      </c>
      <c r="CT126" t="s">
        <v>235</v>
      </c>
      <c r="CU126">
        <v>1</v>
      </c>
      <c r="CV126" s="76">
        <v>340</v>
      </c>
      <c r="CW126" s="76">
        <v>100</v>
      </c>
      <c r="CX126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26">
        <f ca="1">ROUND((Table1820[[#This Row],[XP]]*Table1820[[#This Row],[entity_spawned (AVG)]])*(Table1820[[#This Row],[activating_chance]]/100),0)</f>
        <v>263</v>
      </c>
      <c r="CZ126" t="s">
        <v>345</v>
      </c>
    </row>
    <row r="127" spans="2:104" x14ac:dyDescent="0.25">
      <c r="B127" s="74" t="s">
        <v>229</v>
      </c>
      <c r="C127">
        <v>1</v>
      </c>
      <c r="D127" s="76">
        <v>80</v>
      </c>
      <c r="E127" s="76">
        <v>100</v>
      </c>
      <c r="F127" s="76">
        <f ca="1">INDIRECT(ADDRESS(11+(MATCH(RIGHT(Table245[[#This Row],[spawner_sku]],LEN(Table245[[#This Row],[spawner_sku]])-FIND("/",Table245[[#This Row],[spawner_sku]])),Table1[Entity Prefab],0)),10,1,1,"Entities"))</f>
        <v>25</v>
      </c>
      <c r="G127" s="76">
        <f ca="1">ROUND((Table245[[#This Row],[XP]]*Table245[[#This Row],[entity_spawned (AVG)]])*(Table245[[#This Row],[activating_chance]]/100),0)</f>
        <v>25</v>
      </c>
      <c r="H127" s="73" t="s">
        <v>344</v>
      </c>
      <c r="J127" t="s">
        <v>255</v>
      </c>
      <c r="K127">
        <v>1</v>
      </c>
      <c r="L127" s="76">
        <v>190</v>
      </c>
      <c r="M127" s="76">
        <v>100</v>
      </c>
      <c r="N127">
        <f ca="1">INDIRECT(ADDRESS(11+(MATCH(RIGHT(Table3[[#This Row],[spawner_sku]],LEN(Table3[[#This Row],[spawner_sku]])-FIND("/",Table3[[#This Row],[spawner_sku]])),Table1[Entity Prefab],0)),10,1,1,"Entities"))</f>
        <v>70</v>
      </c>
      <c r="O127" s="76">
        <f ca="1">ROUND((Table3[[#This Row],[XP]]*Table3[[#This Row],[entity_spawned (AVG)]])*(Table3[[#This Row],[activating_chance]]/100),0)</f>
        <v>70</v>
      </c>
      <c r="P127" t="s">
        <v>345</v>
      </c>
      <c r="Q127" s="73"/>
      <c r="Z127" t="s">
        <v>229</v>
      </c>
      <c r="AA127">
        <v>2</v>
      </c>
      <c r="AB127" s="76">
        <v>110</v>
      </c>
      <c r="AC127" s="76">
        <v>100</v>
      </c>
      <c r="AD127">
        <f ca="1">INDIRECT(ADDRESS(11+(MATCH(RIGHT(Table2[[#This Row],[spawner_sku]],LEN(Table2[[#This Row],[spawner_sku]])-FIND("/",Table2[[#This Row],[spawner_sku]])),Table1[Entity Prefab],0)),10,1,1,"Entities"))</f>
        <v>25</v>
      </c>
      <c r="AE127" s="76">
        <f ca="1">ROUND((Table2[[#This Row],[XP]]*Table2[[#This Row],[entity_spawned (AVG)]])*(Table2[[#This Row],[activating_chance]]/100),0)</f>
        <v>50</v>
      </c>
      <c r="AF127" s="73" t="s">
        <v>344</v>
      </c>
      <c r="AH127" t="s">
        <v>613</v>
      </c>
      <c r="AI127">
        <v>1</v>
      </c>
      <c r="AJ127" s="76">
        <v>300</v>
      </c>
      <c r="AK127" s="76">
        <v>100</v>
      </c>
      <c r="AL127">
        <f ca="1">INDIRECT(ADDRESS(11+(MATCH(RIGHT(Table6[[#This Row],[spawner_sku]],LEN(Table6[[#This Row],[spawner_sku]])-FIND("/",Table6[[#This Row],[spawner_sku]])),Table1[Entity Prefab],0)),10,1,1,"Entities"))</f>
        <v>50</v>
      </c>
      <c r="AM127" s="76">
        <f ca="1">ROUND((Table6[[#This Row],[XP]]*Table6[[#This Row],[entity_spawned (AVG)]])*(Table6[[#This Row],[activating_chance]]/100),0)</f>
        <v>50</v>
      </c>
      <c r="AN127" s="73" t="s">
        <v>345</v>
      </c>
      <c r="AP127" t="s">
        <v>449</v>
      </c>
      <c r="AQ127">
        <v>1</v>
      </c>
      <c r="AR127" s="76">
        <v>180</v>
      </c>
      <c r="AS127" s="76">
        <v>100</v>
      </c>
      <c r="AT127">
        <f ca="1">INDIRECT(ADDRESS(11+(MATCH(RIGHT(Table610[[#This Row],[spawner_sku]],LEN(Table610[[#This Row],[spawner_sku]])-FIND("/",Table610[[#This Row],[spawner_sku]])),Table1[Entity Prefab],0)),10,1,1,"Entities"))</f>
        <v>25</v>
      </c>
      <c r="AU127" s="76">
        <f ca="1">ROUND((Table610[[#This Row],[XP]]*Table610[[#This Row],[entity_spawned (AVG)]])*(Table610[[#This Row],[activating_chance]]/100),0)</f>
        <v>25</v>
      </c>
      <c r="AV127" s="73" t="s">
        <v>345</v>
      </c>
      <c r="AX127" t="s">
        <v>233</v>
      </c>
      <c r="AY127">
        <v>1</v>
      </c>
      <c r="AZ127" s="76">
        <v>250</v>
      </c>
      <c r="BA127" s="76">
        <v>100</v>
      </c>
      <c r="BB127">
        <f ca="1">INDIRECT(ADDRESS(11+(MATCH(RIGHT(Table61011[[#This Row],[spawner_sku]],LEN(Table61011[[#This Row],[spawner_sku]])-FIND("/",Table61011[[#This Row],[spawner_sku]])),Table1[Entity Prefab],0)),10,1,1,"Entities"))</f>
        <v>95</v>
      </c>
      <c r="BC127" s="76">
        <f ca="1">ROUND((Table61011[[#This Row],[XP]]*Table61011[[#This Row],[entity_spawned (AVG)]])*(Table61011[[#This Row],[activating_chance]]/100),0)</f>
        <v>95</v>
      </c>
      <c r="BD127" s="73" t="s">
        <v>345</v>
      </c>
      <c r="BF127" t="s">
        <v>236</v>
      </c>
      <c r="BG127">
        <v>1</v>
      </c>
      <c r="BH127" s="76">
        <v>180</v>
      </c>
      <c r="BI127">
        <v>100</v>
      </c>
      <c r="BJ127">
        <f ca="1">INDIRECT(ADDRESS(11+(MATCH(RIGHT(Table11[[#This Row],[spawner_sku]],LEN(Table11[[#This Row],[spawner_sku]])-FIND("/",Table11[[#This Row],[spawner_sku]])),Table1[Entity Prefab],0)),10,1,1,"Entities"))</f>
        <v>25</v>
      </c>
      <c r="BK127">
        <f ca="1">ROUND((Table11[[#This Row],[XP]]*Table11[[#This Row],[entity_spawned (AVG)]])*(Table11[[#This Row],[activating_chance]]/100),0)</f>
        <v>25</v>
      </c>
      <c r="BL127" s="73" t="s">
        <v>345</v>
      </c>
      <c r="BN127" t="s">
        <v>254</v>
      </c>
      <c r="BO127">
        <v>1</v>
      </c>
      <c r="BP127" s="76">
        <v>170</v>
      </c>
      <c r="BQ127" s="76">
        <v>100</v>
      </c>
      <c r="BR127">
        <f ca="1">INDIRECT(ADDRESS(11+(MATCH(RIGHT(Table12[[#This Row],[spawner_sku]],LEN(Table12[[#This Row],[spawner_sku]])-FIND("/",Table12[[#This Row],[spawner_sku]])),Table1[Entity Prefab],0)),10,1,1,"Entities"))</f>
        <v>70</v>
      </c>
      <c r="BS127">
        <f ca="1">ROUND((Table12[[#This Row],[XP]]*Table12[[#This Row],[entity_spawned (AVG)]])*(Table12[[#This Row],[activating_chance]]/100),0)</f>
        <v>70</v>
      </c>
      <c r="BT127" s="73" t="s">
        <v>345</v>
      </c>
      <c r="BV127" t="s">
        <v>387</v>
      </c>
      <c r="BW127">
        <v>1</v>
      </c>
      <c r="BX127" s="76">
        <v>200</v>
      </c>
      <c r="BY127" s="76">
        <v>100</v>
      </c>
      <c r="BZ127">
        <f ca="1">INDIRECT(ADDRESS(11+(MATCH(RIGHT(Table13[[#This Row],[spawner_sku]],LEN(Table13[[#This Row],[spawner_sku]])-FIND("/",Table13[[#This Row],[spawner_sku]])),Table1[Entity Prefab],0)),10,1,1,"Entities"))</f>
        <v>75</v>
      </c>
      <c r="CA127">
        <f ca="1">ROUND((Table13[[#This Row],[XP]]*Table13[[#This Row],[entity_spawned (AVG)]])*(Table13[[#This Row],[activating_chance]]/100),0)</f>
        <v>75</v>
      </c>
      <c r="CB127" s="73" t="s">
        <v>344</v>
      </c>
      <c r="CD127" t="s">
        <v>228</v>
      </c>
      <c r="CE127">
        <v>3</v>
      </c>
      <c r="CF127" s="76">
        <v>120</v>
      </c>
      <c r="CG127" s="76">
        <v>80</v>
      </c>
      <c r="CH127">
        <f ca="1">INDIRECT(ADDRESS(11+(MATCH(RIGHT(Table14[[#This Row],[spawner_sku]],LEN(Table14[[#This Row],[spawner_sku]])-FIND("/",Table14[[#This Row],[spawner_sku]])),Table1[Entity Prefab],0)),10,1,1,"Entities"))</f>
        <v>25</v>
      </c>
      <c r="CI127">
        <f ca="1">ROUND((Table14[[#This Row],[XP]]*Table14[[#This Row],[entity_spawned (AVG)]])*(Table14[[#This Row],[activating_chance]]/100),0)</f>
        <v>60</v>
      </c>
      <c r="CJ127" s="73" t="s">
        <v>344</v>
      </c>
      <c r="CL127" t="s">
        <v>404</v>
      </c>
      <c r="CM127">
        <v>1</v>
      </c>
      <c r="CN127" s="76">
        <v>240</v>
      </c>
      <c r="CO127" s="76">
        <v>100</v>
      </c>
      <c r="CP127" s="115">
        <f ca="1">INDIRECT(ADDRESS(11+(MATCH(RIGHT(Table18[[#This Row],[spawner_sku]],LEN(Table18[[#This Row],[spawner_sku]])-FIND("/",Table18[[#This Row],[spawner_sku]])),Table1[Entity Prefab],0)),10,1,1,"Entities"))</f>
        <v>263</v>
      </c>
      <c r="CQ127" s="115">
        <f ca="1">ROUND((Table18[[#This Row],[XP]]*Table18[[#This Row],[entity_spawned (AVG)]])*(Table18[[#This Row],[activating_chance]]/100),0)</f>
        <v>263</v>
      </c>
      <c r="CR127" t="s">
        <v>345</v>
      </c>
      <c r="CT127" t="s">
        <v>404</v>
      </c>
      <c r="CU127">
        <v>1</v>
      </c>
      <c r="CV127" s="76">
        <v>340</v>
      </c>
      <c r="CW127" s="76">
        <v>100</v>
      </c>
      <c r="CX127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27">
        <f ca="1">ROUND((Table1820[[#This Row],[XP]]*Table1820[[#This Row],[entity_spawned (AVG)]])*(Table1820[[#This Row],[activating_chance]]/100),0)</f>
        <v>263</v>
      </c>
      <c r="CZ127" t="s">
        <v>345</v>
      </c>
    </row>
    <row r="128" spans="2:104" x14ac:dyDescent="0.25">
      <c r="B128" s="74" t="s">
        <v>229</v>
      </c>
      <c r="C128">
        <v>1</v>
      </c>
      <c r="D128" s="76">
        <v>110</v>
      </c>
      <c r="E128" s="76">
        <v>100</v>
      </c>
      <c r="F128" s="76">
        <f ca="1">INDIRECT(ADDRESS(11+(MATCH(RIGHT(Table245[[#This Row],[spawner_sku]],LEN(Table245[[#This Row],[spawner_sku]])-FIND("/",Table245[[#This Row],[spawner_sku]])),Table1[Entity Prefab],0)),10,1,1,"Entities"))</f>
        <v>25</v>
      </c>
      <c r="G128" s="76">
        <f ca="1">ROUND((Table245[[#This Row],[XP]]*Table245[[#This Row],[entity_spawned (AVG)]])*(Table245[[#This Row],[activating_chance]]/100),0)</f>
        <v>25</v>
      </c>
      <c r="H128" s="73" t="s">
        <v>344</v>
      </c>
      <c r="J128" t="s">
        <v>256</v>
      </c>
      <c r="K128">
        <v>1</v>
      </c>
      <c r="L128" s="76">
        <v>170</v>
      </c>
      <c r="M128" s="76">
        <v>100</v>
      </c>
      <c r="N128">
        <f ca="1">INDIRECT(ADDRESS(11+(MATCH(RIGHT(Table3[[#This Row],[spawner_sku]],LEN(Table3[[#This Row],[spawner_sku]])-FIND("/",Table3[[#This Row],[spawner_sku]])),Table1[Entity Prefab],0)),10,1,1,"Entities"))</f>
        <v>25</v>
      </c>
      <c r="O128" s="76">
        <f ca="1">ROUND((Table3[[#This Row],[XP]]*Table3[[#This Row],[entity_spawned (AVG)]])*(Table3[[#This Row],[activating_chance]]/100),0)</f>
        <v>25</v>
      </c>
      <c r="P128" t="s">
        <v>344</v>
      </c>
      <c r="Q128" s="73"/>
      <c r="Z128" t="s">
        <v>229</v>
      </c>
      <c r="AA128">
        <v>1</v>
      </c>
      <c r="AB128" s="76">
        <v>90</v>
      </c>
      <c r="AC128" s="76">
        <v>100</v>
      </c>
      <c r="AD128">
        <f ca="1">INDIRECT(ADDRESS(11+(MATCH(RIGHT(Table2[[#This Row],[spawner_sku]],LEN(Table2[[#This Row],[spawner_sku]])-FIND("/",Table2[[#This Row],[spawner_sku]])),Table1[Entity Prefab],0)),10,1,1,"Entities"))</f>
        <v>25</v>
      </c>
      <c r="AE128" s="76">
        <f ca="1">ROUND((Table2[[#This Row],[XP]]*Table2[[#This Row],[entity_spawned (AVG)]])*(Table2[[#This Row],[activating_chance]]/100),0)</f>
        <v>25</v>
      </c>
      <c r="AF128" s="73" t="s">
        <v>344</v>
      </c>
      <c r="AH128" t="s">
        <v>613</v>
      </c>
      <c r="AI128">
        <v>1</v>
      </c>
      <c r="AJ128" s="76">
        <v>300</v>
      </c>
      <c r="AK128" s="76">
        <v>100</v>
      </c>
      <c r="AL128">
        <f ca="1">INDIRECT(ADDRESS(11+(MATCH(RIGHT(Table6[[#This Row],[spawner_sku]],LEN(Table6[[#This Row],[spawner_sku]])-FIND("/",Table6[[#This Row],[spawner_sku]])),Table1[Entity Prefab],0)),10,1,1,"Entities"))</f>
        <v>50</v>
      </c>
      <c r="AM128" s="76">
        <f ca="1">ROUND((Table6[[#This Row],[XP]]*Table6[[#This Row],[entity_spawned (AVG)]])*(Table6[[#This Row],[activating_chance]]/100),0)</f>
        <v>50</v>
      </c>
      <c r="AN128" s="73" t="s">
        <v>345</v>
      </c>
      <c r="AP128" t="s">
        <v>449</v>
      </c>
      <c r="AQ128">
        <v>1</v>
      </c>
      <c r="AR128" s="76">
        <v>180</v>
      </c>
      <c r="AS128" s="76">
        <v>100</v>
      </c>
      <c r="AT128">
        <f ca="1">INDIRECT(ADDRESS(11+(MATCH(RIGHT(Table610[[#This Row],[spawner_sku]],LEN(Table610[[#This Row],[spawner_sku]])-FIND("/",Table610[[#This Row],[spawner_sku]])),Table1[Entity Prefab],0)),10,1,1,"Entities"))</f>
        <v>25</v>
      </c>
      <c r="AU128" s="76">
        <f ca="1">ROUND((Table610[[#This Row],[XP]]*Table610[[#This Row],[entity_spawned (AVG)]])*(Table610[[#This Row],[activating_chance]]/100),0)</f>
        <v>25</v>
      </c>
      <c r="AV128" s="73" t="s">
        <v>345</v>
      </c>
      <c r="AX128" t="s">
        <v>233</v>
      </c>
      <c r="AY128">
        <v>1</v>
      </c>
      <c r="AZ128" s="76">
        <v>250</v>
      </c>
      <c r="BA128" s="76">
        <v>100</v>
      </c>
      <c r="BB128">
        <f ca="1">INDIRECT(ADDRESS(11+(MATCH(RIGHT(Table61011[[#This Row],[spawner_sku]],LEN(Table61011[[#This Row],[spawner_sku]])-FIND("/",Table61011[[#This Row],[spawner_sku]])),Table1[Entity Prefab],0)),10,1,1,"Entities"))</f>
        <v>95</v>
      </c>
      <c r="BC128" s="76">
        <f ca="1">ROUND((Table61011[[#This Row],[XP]]*Table61011[[#This Row],[entity_spawned (AVG)]])*(Table61011[[#This Row],[activating_chance]]/100),0)</f>
        <v>95</v>
      </c>
      <c r="BD128" s="73" t="s">
        <v>345</v>
      </c>
      <c r="BF128" t="s">
        <v>236</v>
      </c>
      <c r="BG128">
        <v>1</v>
      </c>
      <c r="BH128" s="76">
        <v>180</v>
      </c>
      <c r="BI128">
        <v>100</v>
      </c>
      <c r="BJ128">
        <f ca="1">INDIRECT(ADDRESS(11+(MATCH(RIGHT(Table11[[#This Row],[spawner_sku]],LEN(Table11[[#This Row],[spawner_sku]])-FIND("/",Table11[[#This Row],[spawner_sku]])),Table1[Entity Prefab],0)),10,1,1,"Entities"))</f>
        <v>25</v>
      </c>
      <c r="BK128">
        <f ca="1">ROUND((Table11[[#This Row],[XP]]*Table11[[#This Row],[entity_spawned (AVG)]])*(Table11[[#This Row],[activating_chance]]/100),0)</f>
        <v>25</v>
      </c>
      <c r="BL128" s="73" t="s">
        <v>345</v>
      </c>
      <c r="BN128" t="s">
        <v>255</v>
      </c>
      <c r="BO128">
        <v>1</v>
      </c>
      <c r="BP128" s="76">
        <v>170</v>
      </c>
      <c r="BQ128" s="76">
        <v>80</v>
      </c>
      <c r="BR128">
        <f ca="1">INDIRECT(ADDRESS(11+(MATCH(RIGHT(Table12[[#This Row],[spawner_sku]],LEN(Table12[[#This Row],[spawner_sku]])-FIND("/",Table12[[#This Row],[spawner_sku]])),Table1[Entity Prefab],0)),10,1,1,"Entities"))</f>
        <v>70</v>
      </c>
      <c r="BS128">
        <f ca="1">ROUND((Table12[[#This Row],[XP]]*Table12[[#This Row],[entity_spawned (AVG)]])*(Table12[[#This Row],[activating_chance]]/100),0)</f>
        <v>56</v>
      </c>
      <c r="BT128" s="73" t="s">
        <v>345</v>
      </c>
      <c r="BV128" t="s">
        <v>387</v>
      </c>
      <c r="BW128">
        <v>1</v>
      </c>
      <c r="BX128" s="76">
        <v>200</v>
      </c>
      <c r="BY128" s="76">
        <v>100</v>
      </c>
      <c r="BZ128">
        <f ca="1">INDIRECT(ADDRESS(11+(MATCH(RIGHT(Table13[[#This Row],[spawner_sku]],LEN(Table13[[#This Row],[spawner_sku]])-FIND("/",Table13[[#This Row],[spawner_sku]])),Table1[Entity Prefab],0)),10,1,1,"Entities"))</f>
        <v>75</v>
      </c>
      <c r="CA128">
        <f ca="1">ROUND((Table13[[#This Row],[XP]]*Table13[[#This Row],[entity_spawned (AVG)]])*(Table13[[#This Row],[activating_chance]]/100),0)</f>
        <v>75</v>
      </c>
      <c r="CB128" s="73" t="s">
        <v>344</v>
      </c>
      <c r="CD128" t="s">
        <v>228</v>
      </c>
      <c r="CE128">
        <v>1</v>
      </c>
      <c r="CF128" s="76">
        <v>100</v>
      </c>
      <c r="CG128" s="76">
        <v>30</v>
      </c>
      <c r="CH128">
        <f ca="1">INDIRECT(ADDRESS(11+(MATCH(RIGHT(Table14[[#This Row],[spawner_sku]],LEN(Table14[[#This Row],[spawner_sku]])-FIND("/",Table14[[#This Row],[spawner_sku]])),Table1[Entity Prefab],0)),10,1,1,"Entities"))</f>
        <v>25</v>
      </c>
      <c r="CI128">
        <f ca="1">ROUND((Table14[[#This Row],[XP]]*Table14[[#This Row],[entity_spawned (AVG)]])*(Table14[[#This Row],[activating_chance]]/100),0)</f>
        <v>8</v>
      </c>
      <c r="CJ128" s="73" t="s">
        <v>344</v>
      </c>
      <c r="CL128" t="s">
        <v>404</v>
      </c>
      <c r="CM128">
        <v>1</v>
      </c>
      <c r="CN128" s="76">
        <v>340</v>
      </c>
      <c r="CO128" s="76">
        <v>100</v>
      </c>
      <c r="CP128" s="115">
        <f ca="1">INDIRECT(ADDRESS(11+(MATCH(RIGHT(Table18[[#This Row],[spawner_sku]],LEN(Table18[[#This Row],[spawner_sku]])-FIND("/",Table18[[#This Row],[spawner_sku]])),Table1[Entity Prefab],0)),10,1,1,"Entities"))</f>
        <v>263</v>
      </c>
      <c r="CQ128" s="115">
        <f ca="1">ROUND((Table18[[#This Row],[XP]]*Table18[[#This Row],[entity_spawned (AVG)]])*(Table18[[#This Row],[activating_chance]]/100),0)</f>
        <v>263</v>
      </c>
      <c r="CR128" t="s">
        <v>345</v>
      </c>
      <c r="CT128" t="s">
        <v>404</v>
      </c>
      <c r="CU128">
        <v>1</v>
      </c>
      <c r="CV128" s="76">
        <v>340</v>
      </c>
      <c r="CW128" s="76">
        <v>100</v>
      </c>
      <c r="CX128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28">
        <f ca="1">ROUND((Table1820[[#This Row],[XP]]*Table1820[[#This Row],[entity_spawned (AVG)]])*(Table1820[[#This Row],[activating_chance]]/100),0)</f>
        <v>263</v>
      </c>
      <c r="CZ128" t="s">
        <v>345</v>
      </c>
    </row>
    <row r="129" spans="2:104" x14ac:dyDescent="0.25">
      <c r="B129" s="74" t="s">
        <v>229</v>
      </c>
      <c r="C129">
        <v>2</v>
      </c>
      <c r="D129" s="76">
        <v>110</v>
      </c>
      <c r="E129" s="76">
        <v>100</v>
      </c>
      <c r="F129" s="76">
        <f ca="1">INDIRECT(ADDRESS(11+(MATCH(RIGHT(Table245[[#This Row],[spawner_sku]],LEN(Table245[[#This Row],[spawner_sku]])-FIND("/",Table245[[#This Row],[spawner_sku]])),Table1[Entity Prefab],0)),10,1,1,"Entities"))</f>
        <v>25</v>
      </c>
      <c r="G129" s="76">
        <f ca="1">ROUND((Table245[[#This Row],[XP]]*Table245[[#This Row],[entity_spawned (AVG)]])*(Table245[[#This Row],[activating_chance]]/100),0)</f>
        <v>50</v>
      </c>
      <c r="H129" s="73" t="s">
        <v>344</v>
      </c>
      <c r="J129" t="s">
        <v>256</v>
      </c>
      <c r="K129">
        <v>1</v>
      </c>
      <c r="L129" s="76">
        <v>180</v>
      </c>
      <c r="M129" s="76">
        <v>100</v>
      </c>
      <c r="N129">
        <f ca="1">INDIRECT(ADDRESS(11+(MATCH(RIGHT(Table3[[#This Row],[spawner_sku]],LEN(Table3[[#This Row],[spawner_sku]])-FIND("/",Table3[[#This Row],[spawner_sku]])),Table1[Entity Prefab],0)),10,1,1,"Entities"))</f>
        <v>25</v>
      </c>
      <c r="O129" s="76">
        <f ca="1">ROUND((Table3[[#This Row],[XP]]*Table3[[#This Row],[entity_spawned (AVG)]])*(Table3[[#This Row],[activating_chance]]/100),0)</f>
        <v>25</v>
      </c>
      <c r="P129" t="s">
        <v>344</v>
      </c>
      <c r="Q129" s="73"/>
      <c r="Z129" t="s">
        <v>229</v>
      </c>
      <c r="AA129">
        <v>1</v>
      </c>
      <c r="AB129" s="76">
        <v>80</v>
      </c>
      <c r="AC129" s="76">
        <v>30</v>
      </c>
      <c r="AD129">
        <f ca="1">INDIRECT(ADDRESS(11+(MATCH(RIGHT(Table2[[#This Row],[spawner_sku]],LEN(Table2[[#This Row],[spawner_sku]])-FIND("/",Table2[[#This Row],[spawner_sku]])),Table1[Entity Prefab],0)),10,1,1,"Entities"))</f>
        <v>25</v>
      </c>
      <c r="AE129" s="76">
        <f ca="1">ROUND((Table2[[#This Row],[XP]]*Table2[[#This Row],[entity_spawned (AVG)]])*(Table2[[#This Row],[activating_chance]]/100),0)</f>
        <v>8</v>
      </c>
      <c r="AF129" s="73" t="s">
        <v>344</v>
      </c>
      <c r="AH129" t="s">
        <v>613</v>
      </c>
      <c r="AI129">
        <v>1</v>
      </c>
      <c r="AJ129" s="76">
        <v>300</v>
      </c>
      <c r="AK129" s="76">
        <v>100</v>
      </c>
      <c r="AL129">
        <f ca="1">INDIRECT(ADDRESS(11+(MATCH(RIGHT(Table6[[#This Row],[spawner_sku]],LEN(Table6[[#This Row],[spawner_sku]])-FIND("/",Table6[[#This Row],[spawner_sku]])),Table1[Entity Prefab],0)),10,1,1,"Entities"))</f>
        <v>50</v>
      </c>
      <c r="AM129" s="76">
        <f ca="1">ROUND((Table6[[#This Row],[XP]]*Table6[[#This Row],[entity_spawned (AVG)]])*(Table6[[#This Row],[activating_chance]]/100),0)</f>
        <v>50</v>
      </c>
      <c r="AN129" s="73" t="s">
        <v>345</v>
      </c>
      <c r="AP129" t="s">
        <v>449</v>
      </c>
      <c r="AQ129">
        <v>1</v>
      </c>
      <c r="AR129" s="76">
        <v>180</v>
      </c>
      <c r="AS129" s="76">
        <v>100</v>
      </c>
      <c r="AT129">
        <f ca="1">INDIRECT(ADDRESS(11+(MATCH(RIGHT(Table610[[#This Row],[spawner_sku]],LEN(Table610[[#This Row],[spawner_sku]])-FIND("/",Table610[[#This Row],[spawner_sku]])),Table1[Entity Prefab],0)),10,1,1,"Entities"))</f>
        <v>25</v>
      </c>
      <c r="AU129" s="76">
        <f ca="1">ROUND((Table610[[#This Row],[XP]]*Table610[[#This Row],[entity_spawned (AVG)]])*(Table610[[#This Row],[activating_chance]]/100),0)</f>
        <v>25</v>
      </c>
      <c r="AV129" s="73" t="s">
        <v>345</v>
      </c>
      <c r="AX129" t="s">
        <v>233</v>
      </c>
      <c r="AY129">
        <v>1</v>
      </c>
      <c r="AZ129" s="76">
        <v>250</v>
      </c>
      <c r="BA129" s="76">
        <v>100</v>
      </c>
      <c r="BB129">
        <f ca="1">INDIRECT(ADDRESS(11+(MATCH(RIGHT(Table61011[[#This Row],[spawner_sku]],LEN(Table61011[[#This Row],[spawner_sku]])-FIND("/",Table61011[[#This Row],[spawner_sku]])),Table1[Entity Prefab],0)),10,1,1,"Entities"))</f>
        <v>95</v>
      </c>
      <c r="BC129" s="76">
        <f ca="1">ROUND((Table61011[[#This Row],[XP]]*Table61011[[#This Row],[entity_spawned (AVG)]])*(Table61011[[#This Row],[activating_chance]]/100),0)</f>
        <v>95</v>
      </c>
      <c r="BD129" s="73" t="s">
        <v>345</v>
      </c>
      <c r="BF129" t="s">
        <v>236</v>
      </c>
      <c r="BG129">
        <v>1</v>
      </c>
      <c r="BH129" s="76">
        <v>180</v>
      </c>
      <c r="BI129">
        <v>100</v>
      </c>
      <c r="BJ129">
        <f ca="1">INDIRECT(ADDRESS(11+(MATCH(RIGHT(Table11[[#This Row],[spawner_sku]],LEN(Table11[[#This Row],[spawner_sku]])-FIND("/",Table11[[#This Row],[spawner_sku]])),Table1[Entity Prefab],0)),10,1,1,"Entities"))</f>
        <v>25</v>
      </c>
      <c r="BK129">
        <f ca="1">ROUND((Table11[[#This Row],[XP]]*Table11[[#This Row],[entity_spawned (AVG)]])*(Table11[[#This Row],[activating_chance]]/100),0)</f>
        <v>25</v>
      </c>
      <c r="BL129" s="73" t="s">
        <v>345</v>
      </c>
      <c r="BN129" t="s">
        <v>255</v>
      </c>
      <c r="BO129">
        <v>1</v>
      </c>
      <c r="BP129" s="76">
        <v>170</v>
      </c>
      <c r="BQ129" s="76">
        <v>100</v>
      </c>
      <c r="BR129">
        <f ca="1">INDIRECT(ADDRESS(11+(MATCH(RIGHT(Table12[[#This Row],[spawner_sku]],LEN(Table12[[#This Row],[spawner_sku]])-FIND("/",Table12[[#This Row],[spawner_sku]])),Table1[Entity Prefab],0)),10,1,1,"Entities"))</f>
        <v>70</v>
      </c>
      <c r="BS129">
        <f ca="1">ROUND((Table12[[#This Row],[XP]]*Table12[[#This Row],[entity_spawned (AVG)]])*(Table12[[#This Row],[activating_chance]]/100),0)</f>
        <v>70</v>
      </c>
      <c r="BT129" s="73" t="s">
        <v>345</v>
      </c>
      <c r="BV129" t="s">
        <v>387</v>
      </c>
      <c r="BW129">
        <v>1</v>
      </c>
      <c r="BX129" s="76">
        <v>200</v>
      </c>
      <c r="BY129" s="76">
        <v>100</v>
      </c>
      <c r="BZ129">
        <f ca="1">INDIRECT(ADDRESS(11+(MATCH(RIGHT(Table13[[#This Row],[spawner_sku]],LEN(Table13[[#This Row],[spawner_sku]])-FIND("/",Table13[[#This Row],[spawner_sku]])),Table1[Entity Prefab],0)),10,1,1,"Entities"))</f>
        <v>75</v>
      </c>
      <c r="CA129">
        <f ca="1">ROUND((Table13[[#This Row],[XP]]*Table13[[#This Row],[entity_spawned (AVG)]])*(Table13[[#This Row],[activating_chance]]/100),0)</f>
        <v>75</v>
      </c>
      <c r="CB129" s="73" t="s">
        <v>344</v>
      </c>
      <c r="CD129" t="s">
        <v>228</v>
      </c>
      <c r="CE129">
        <v>7</v>
      </c>
      <c r="CF129" s="76">
        <v>180</v>
      </c>
      <c r="CG129" s="76">
        <v>100</v>
      </c>
      <c r="CH129">
        <f ca="1">INDIRECT(ADDRESS(11+(MATCH(RIGHT(Table14[[#This Row],[spawner_sku]],LEN(Table14[[#This Row],[spawner_sku]])-FIND("/",Table14[[#This Row],[spawner_sku]])),Table1[Entity Prefab],0)),10,1,1,"Entities"))</f>
        <v>25</v>
      </c>
      <c r="CI129">
        <f ca="1">ROUND((Table14[[#This Row],[XP]]*Table14[[#This Row],[entity_spawned (AVG)]])*(Table14[[#This Row],[activating_chance]]/100),0)</f>
        <v>175</v>
      </c>
      <c r="CJ129" s="73" t="s">
        <v>344</v>
      </c>
      <c r="CL129" t="s">
        <v>404</v>
      </c>
      <c r="CM129">
        <v>1</v>
      </c>
      <c r="CN129" s="76">
        <v>340</v>
      </c>
      <c r="CO129" s="76">
        <v>100</v>
      </c>
      <c r="CP129" s="115">
        <f ca="1">INDIRECT(ADDRESS(11+(MATCH(RIGHT(Table18[[#This Row],[spawner_sku]],LEN(Table18[[#This Row],[spawner_sku]])-FIND("/",Table18[[#This Row],[spawner_sku]])),Table1[Entity Prefab],0)),10,1,1,"Entities"))</f>
        <v>263</v>
      </c>
      <c r="CQ129" s="115">
        <f ca="1">ROUND((Table18[[#This Row],[XP]]*Table18[[#This Row],[entity_spawned (AVG)]])*(Table18[[#This Row],[activating_chance]]/100),0)</f>
        <v>263</v>
      </c>
      <c r="CR129" t="s">
        <v>345</v>
      </c>
      <c r="CT129" t="s">
        <v>404</v>
      </c>
      <c r="CU129">
        <v>1</v>
      </c>
      <c r="CV129" s="76">
        <v>340</v>
      </c>
      <c r="CW129" s="76">
        <v>100</v>
      </c>
      <c r="CX129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29">
        <f ca="1">ROUND((Table1820[[#This Row],[XP]]*Table1820[[#This Row],[entity_spawned (AVG)]])*(Table1820[[#This Row],[activating_chance]]/100),0)</f>
        <v>263</v>
      </c>
      <c r="CZ129" t="s">
        <v>345</v>
      </c>
    </row>
    <row r="130" spans="2:104" x14ac:dyDescent="0.25">
      <c r="B130" s="74" t="s">
        <v>229</v>
      </c>
      <c r="C130">
        <v>1</v>
      </c>
      <c r="D130" s="76">
        <v>100</v>
      </c>
      <c r="E130" s="76">
        <v>100</v>
      </c>
      <c r="F130" s="76">
        <f ca="1">INDIRECT(ADDRESS(11+(MATCH(RIGHT(Table245[[#This Row],[spawner_sku]],LEN(Table245[[#This Row],[spawner_sku]])-FIND("/",Table245[[#This Row],[spawner_sku]])),Table1[Entity Prefab],0)),10,1,1,"Entities"))</f>
        <v>25</v>
      </c>
      <c r="G130" s="76">
        <f ca="1">ROUND((Table245[[#This Row],[XP]]*Table245[[#This Row],[entity_spawned (AVG)]])*(Table245[[#This Row],[activating_chance]]/100),0)</f>
        <v>25</v>
      </c>
      <c r="H130" s="73" t="s">
        <v>344</v>
      </c>
      <c r="J130" t="s">
        <v>256</v>
      </c>
      <c r="K130">
        <v>1</v>
      </c>
      <c r="L130" s="76">
        <v>190</v>
      </c>
      <c r="M130" s="76">
        <v>85</v>
      </c>
      <c r="N130">
        <f ca="1">INDIRECT(ADDRESS(11+(MATCH(RIGHT(Table3[[#This Row],[spawner_sku]],LEN(Table3[[#This Row],[spawner_sku]])-FIND("/",Table3[[#This Row],[spawner_sku]])),Table1[Entity Prefab],0)),10,1,1,"Entities"))</f>
        <v>25</v>
      </c>
      <c r="O130" s="76">
        <f ca="1">ROUND((Table3[[#This Row],[XP]]*Table3[[#This Row],[entity_spawned (AVG)]])*(Table3[[#This Row],[activating_chance]]/100),0)</f>
        <v>21</v>
      </c>
      <c r="P130" t="s">
        <v>344</v>
      </c>
      <c r="Q130" s="73"/>
      <c r="Z130" t="s">
        <v>229</v>
      </c>
      <c r="AA130">
        <v>2</v>
      </c>
      <c r="AB130" s="76">
        <v>100</v>
      </c>
      <c r="AC130" s="76">
        <v>100</v>
      </c>
      <c r="AD130">
        <f ca="1">INDIRECT(ADDRESS(11+(MATCH(RIGHT(Table2[[#This Row],[spawner_sku]],LEN(Table2[[#This Row],[spawner_sku]])-FIND("/",Table2[[#This Row],[spawner_sku]])),Table1[Entity Prefab],0)),10,1,1,"Entities"))</f>
        <v>25</v>
      </c>
      <c r="AE130" s="76">
        <f ca="1">ROUND((Table2[[#This Row],[XP]]*Table2[[#This Row],[entity_spawned (AVG)]])*(Table2[[#This Row],[activating_chance]]/100),0)</f>
        <v>50</v>
      </c>
      <c r="AF130" s="73" t="s">
        <v>344</v>
      </c>
      <c r="AH130" t="s">
        <v>613</v>
      </c>
      <c r="AI130">
        <v>1</v>
      </c>
      <c r="AJ130" s="76">
        <v>300</v>
      </c>
      <c r="AK130" s="76">
        <v>100</v>
      </c>
      <c r="AL130">
        <f ca="1">INDIRECT(ADDRESS(11+(MATCH(RIGHT(Table6[[#This Row],[spawner_sku]],LEN(Table6[[#This Row],[spawner_sku]])-FIND("/",Table6[[#This Row],[spawner_sku]])),Table1[Entity Prefab],0)),10,1,1,"Entities"))</f>
        <v>50</v>
      </c>
      <c r="AM130" s="76">
        <f ca="1">ROUND((Table6[[#This Row],[XP]]*Table6[[#This Row],[entity_spawned (AVG)]])*(Table6[[#This Row],[activating_chance]]/100),0)</f>
        <v>50</v>
      </c>
      <c r="AN130" s="73" t="s">
        <v>345</v>
      </c>
      <c r="AP130" t="s">
        <v>449</v>
      </c>
      <c r="AQ130">
        <v>1</v>
      </c>
      <c r="AR130" s="76">
        <v>180</v>
      </c>
      <c r="AS130" s="76">
        <v>100</v>
      </c>
      <c r="AT130">
        <f ca="1">INDIRECT(ADDRESS(11+(MATCH(RIGHT(Table610[[#This Row],[spawner_sku]],LEN(Table610[[#This Row],[spawner_sku]])-FIND("/",Table610[[#This Row],[spawner_sku]])),Table1[Entity Prefab],0)),10,1,1,"Entities"))</f>
        <v>25</v>
      </c>
      <c r="AU130" s="76">
        <f ca="1">ROUND((Table610[[#This Row],[XP]]*Table610[[#This Row],[entity_spawned (AVG)]])*(Table610[[#This Row],[activating_chance]]/100),0)</f>
        <v>25</v>
      </c>
      <c r="AV130" s="73" t="s">
        <v>345</v>
      </c>
      <c r="AX130" t="s">
        <v>233</v>
      </c>
      <c r="AY130">
        <v>1</v>
      </c>
      <c r="AZ130" s="76">
        <v>250</v>
      </c>
      <c r="BA130" s="76">
        <v>100</v>
      </c>
      <c r="BB130">
        <f ca="1">INDIRECT(ADDRESS(11+(MATCH(RIGHT(Table61011[[#This Row],[spawner_sku]],LEN(Table61011[[#This Row],[spawner_sku]])-FIND("/",Table61011[[#This Row],[spawner_sku]])),Table1[Entity Prefab],0)),10,1,1,"Entities"))</f>
        <v>95</v>
      </c>
      <c r="BC130" s="76">
        <f ca="1">ROUND((Table61011[[#This Row],[XP]]*Table61011[[#This Row],[entity_spawned (AVG)]])*(Table61011[[#This Row],[activating_chance]]/100),0)</f>
        <v>95</v>
      </c>
      <c r="BD130" s="73" t="s">
        <v>345</v>
      </c>
      <c r="BF130" t="s">
        <v>236</v>
      </c>
      <c r="BG130">
        <v>1</v>
      </c>
      <c r="BH130" s="76">
        <v>180</v>
      </c>
      <c r="BI130">
        <v>100</v>
      </c>
      <c r="BJ130">
        <f ca="1">INDIRECT(ADDRESS(11+(MATCH(RIGHT(Table11[[#This Row],[spawner_sku]],LEN(Table11[[#This Row],[spawner_sku]])-FIND("/",Table11[[#This Row],[spawner_sku]])),Table1[Entity Prefab],0)),10,1,1,"Entities"))</f>
        <v>25</v>
      </c>
      <c r="BK130">
        <f ca="1">ROUND((Table11[[#This Row],[XP]]*Table11[[#This Row],[entity_spawned (AVG)]])*(Table11[[#This Row],[activating_chance]]/100),0)</f>
        <v>25</v>
      </c>
      <c r="BL130" s="73" t="s">
        <v>345</v>
      </c>
      <c r="BN130" t="s">
        <v>255</v>
      </c>
      <c r="BO130">
        <v>1</v>
      </c>
      <c r="BP130" s="76">
        <v>170</v>
      </c>
      <c r="BQ130" s="76">
        <v>100</v>
      </c>
      <c r="BR130">
        <f ca="1">INDIRECT(ADDRESS(11+(MATCH(RIGHT(Table12[[#This Row],[spawner_sku]],LEN(Table12[[#This Row],[spawner_sku]])-FIND("/",Table12[[#This Row],[spawner_sku]])),Table1[Entity Prefab],0)),10,1,1,"Entities"))</f>
        <v>70</v>
      </c>
      <c r="BS130">
        <f ca="1">ROUND((Table12[[#This Row],[XP]]*Table12[[#This Row],[entity_spawned (AVG)]])*(Table12[[#This Row],[activating_chance]]/100),0)</f>
        <v>70</v>
      </c>
      <c r="BT130" s="73" t="s">
        <v>345</v>
      </c>
      <c r="BV130" t="s">
        <v>387</v>
      </c>
      <c r="BW130">
        <v>1</v>
      </c>
      <c r="BX130" s="76">
        <v>200</v>
      </c>
      <c r="BY130" s="76">
        <v>100</v>
      </c>
      <c r="BZ130">
        <f ca="1">INDIRECT(ADDRESS(11+(MATCH(RIGHT(Table13[[#This Row],[spawner_sku]],LEN(Table13[[#This Row],[spawner_sku]])-FIND("/",Table13[[#This Row],[spawner_sku]])),Table1[Entity Prefab],0)),10,1,1,"Entities"))</f>
        <v>75</v>
      </c>
      <c r="CA130">
        <f ca="1">ROUND((Table13[[#This Row],[XP]]*Table13[[#This Row],[entity_spawned (AVG)]])*(Table13[[#This Row],[activating_chance]]/100),0)</f>
        <v>75</v>
      </c>
      <c r="CB130" s="73" t="s">
        <v>344</v>
      </c>
      <c r="CD130" t="s">
        <v>228</v>
      </c>
      <c r="CE130">
        <v>3</v>
      </c>
      <c r="CF130" s="76">
        <v>120</v>
      </c>
      <c r="CG130" s="76">
        <v>80</v>
      </c>
      <c r="CH130">
        <f ca="1">INDIRECT(ADDRESS(11+(MATCH(RIGHT(Table14[[#This Row],[spawner_sku]],LEN(Table14[[#This Row],[spawner_sku]])-FIND("/",Table14[[#This Row],[spawner_sku]])),Table1[Entity Prefab],0)),10,1,1,"Entities"))</f>
        <v>25</v>
      </c>
      <c r="CI130">
        <f ca="1">ROUND((Table14[[#This Row],[XP]]*Table14[[#This Row],[entity_spawned (AVG)]])*(Table14[[#This Row],[activating_chance]]/100),0)</f>
        <v>60</v>
      </c>
      <c r="CJ130" s="73" t="s">
        <v>344</v>
      </c>
      <c r="CL130" t="s">
        <v>404</v>
      </c>
      <c r="CM130">
        <v>1</v>
      </c>
      <c r="CN130" s="76">
        <v>240</v>
      </c>
      <c r="CO130" s="76">
        <v>100</v>
      </c>
      <c r="CP130" s="115">
        <f ca="1">INDIRECT(ADDRESS(11+(MATCH(RIGHT(Table18[[#This Row],[spawner_sku]],LEN(Table18[[#This Row],[spawner_sku]])-FIND("/",Table18[[#This Row],[spawner_sku]])),Table1[Entity Prefab],0)),10,1,1,"Entities"))</f>
        <v>263</v>
      </c>
      <c r="CQ130" s="115">
        <f ca="1">ROUND((Table18[[#This Row],[XP]]*Table18[[#This Row],[entity_spawned (AVG)]])*(Table18[[#This Row],[activating_chance]]/100),0)</f>
        <v>263</v>
      </c>
      <c r="CR130" t="s">
        <v>345</v>
      </c>
      <c r="CT130" t="s">
        <v>404</v>
      </c>
      <c r="CU130">
        <v>1</v>
      </c>
      <c r="CV130" s="76">
        <v>340</v>
      </c>
      <c r="CW130" s="76">
        <v>100</v>
      </c>
      <c r="CX130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30">
        <f ca="1">ROUND((Table1820[[#This Row],[XP]]*Table1820[[#This Row],[entity_spawned (AVG)]])*(Table1820[[#This Row],[activating_chance]]/100),0)</f>
        <v>263</v>
      </c>
      <c r="CZ130" t="s">
        <v>345</v>
      </c>
    </row>
    <row r="131" spans="2:104" x14ac:dyDescent="0.25">
      <c r="B131" s="74" t="s">
        <v>229</v>
      </c>
      <c r="C131">
        <v>1</v>
      </c>
      <c r="D131" s="76">
        <v>120</v>
      </c>
      <c r="E131" s="76">
        <v>100</v>
      </c>
      <c r="F131" s="76">
        <f ca="1">INDIRECT(ADDRESS(11+(MATCH(RIGHT(Table245[[#This Row],[spawner_sku]],LEN(Table245[[#This Row],[spawner_sku]])-FIND("/",Table245[[#This Row],[spawner_sku]])),Table1[Entity Prefab],0)),10,1,1,"Entities"))</f>
        <v>25</v>
      </c>
      <c r="G131" s="76">
        <f ca="1">ROUND((Table245[[#This Row],[XP]]*Table245[[#This Row],[entity_spawned (AVG)]])*(Table245[[#This Row],[activating_chance]]/100),0)</f>
        <v>25</v>
      </c>
      <c r="H131" s="73" t="s">
        <v>344</v>
      </c>
      <c r="J131" t="s">
        <v>256</v>
      </c>
      <c r="K131">
        <v>1</v>
      </c>
      <c r="L131" s="76">
        <v>200</v>
      </c>
      <c r="M131" s="76">
        <v>100</v>
      </c>
      <c r="N131">
        <f ca="1">INDIRECT(ADDRESS(11+(MATCH(RIGHT(Table3[[#This Row],[spawner_sku]],LEN(Table3[[#This Row],[spawner_sku]])-FIND("/",Table3[[#This Row],[spawner_sku]])),Table1[Entity Prefab],0)),10,1,1,"Entities"))</f>
        <v>25</v>
      </c>
      <c r="O131" s="76">
        <f ca="1">ROUND((Table3[[#This Row],[XP]]*Table3[[#This Row],[entity_spawned (AVG)]])*(Table3[[#This Row],[activating_chance]]/100),0)</f>
        <v>25</v>
      </c>
      <c r="P131" t="s">
        <v>344</v>
      </c>
      <c r="Q131" s="73"/>
      <c r="Z131" t="s">
        <v>229</v>
      </c>
      <c r="AA131">
        <v>1</v>
      </c>
      <c r="AB131" s="76">
        <v>100</v>
      </c>
      <c r="AC131" s="76">
        <v>100</v>
      </c>
      <c r="AD131">
        <f ca="1">INDIRECT(ADDRESS(11+(MATCH(RIGHT(Table2[[#This Row],[spawner_sku]],LEN(Table2[[#This Row],[spawner_sku]])-FIND("/",Table2[[#This Row],[spawner_sku]])),Table1[Entity Prefab],0)),10,1,1,"Entities"))</f>
        <v>25</v>
      </c>
      <c r="AE131" s="76">
        <f ca="1">ROUND((Table2[[#This Row],[XP]]*Table2[[#This Row],[entity_spawned (AVG)]])*(Table2[[#This Row],[activating_chance]]/100),0)</f>
        <v>25</v>
      </c>
      <c r="AF131" s="73" t="s">
        <v>344</v>
      </c>
      <c r="AH131" t="s">
        <v>613</v>
      </c>
      <c r="AI131">
        <v>1</v>
      </c>
      <c r="AJ131" s="76">
        <v>300</v>
      </c>
      <c r="AK131" s="76">
        <v>100</v>
      </c>
      <c r="AL131">
        <f ca="1">INDIRECT(ADDRESS(11+(MATCH(RIGHT(Table6[[#This Row],[spawner_sku]],LEN(Table6[[#This Row],[spawner_sku]])-FIND("/",Table6[[#This Row],[spawner_sku]])),Table1[Entity Prefab],0)),10,1,1,"Entities"))</f>
        <v>50</v>
      </c>
      <c r="AM131" s="76">
        <f ca="1">ROUND((Table6[[#This Row],[XP]]*Table6[[#This Row],[entity_spawned (AVG)]])*(Table6[[#This Row],[activating_chance]]/100),0)</f>
        <v>50</v>
      </c>
      <c r="AN131" s="73" t="s">
        <v>345</v>
      </c>
      <c r="AP131" t="s">
        <v>449</v>
      </c>
      <c r="AQ131">
        <v>1</v>
      </c>
      <c r="AR131" s="76">
        <v>180</v>
      </c>
      <c r="AS131" s="76">
        <v>100</v>
      </c>
      <c r="AT131">
        <f ca="1">INDIRECT(ADDRESS(11+(MATCH(RIGHT(Table610[[#This Row],[spawner_sku]],LEN(Table610[[#This Row],[spawner_sku]])-FIND("/",Table610[[#This Row],[spawner_sku]])),Table1[Entity Prefab],0)),10,1,1,"Entities"))</f>
        <v>25</v>
      </c>
      <c r="AU131" s="76">
        <f ca="1">ROUND((Table610[[#This Row],[XP]]*Table610[[#This Row],[entity_spawned (AVG)]])*(Table610[[#This Row],[activating_chance]]/100),0)</f>
        <v>25</v>
      </c>
      <c r="AV131" s="73" t="s">
        <v>345</v>
      </c>
      <c r="AX131" t="s">
        <v>233</v>
      </c>
      <c r="AY131">
        <v>1</v>
      </c>
      <c r="AZ131" s="76">
        <v>250</v>
      </c>
      <c r="BA131" s="76">
        <v>100</v>
      </c>
      <c r="BB131">
        <f ca="1">INDIRECT(ADDRESS(11+(MATCH(RIGHT(Table61011[[#This Row],[spawner_sku]],LEN(Table61011[[#This Row],[spawner_sku]])-FIND("/",Table61011[[#This Row],[spawner_sku]])),Table1[Entity Prefab],0)),10,1,1,"Entities"))</f>
        <v>95</v>
      </c>
      <c r="BC131" s="76">
        <f ca="1">ROUND((Table61011[[#This Row],[XP]]*Table61011[[#This Row],[entity_spawned (AVG)]])*(Table61011[[#This Row],[activating_chance]]/100),0)</f>
        <v>95</v>
      </c>
      <c r="BD131" s="73" t="s">
        <v>345</v>
      </c>
      <c r="BF131" t="s">
        <v>236</v>
      </c>
      <c r="BG131">
        <v>1</v>
      </c>
      <c r="BH131" s="76">
        <v>180</v>
      </c>
      <c r="BI131">
        <v>30</v>
      </c>
      <c r="BJ131">
        <f ca="1">INDIRECT(ADDRESS(11+(MATCH(RIGHT(Table11[[#This Row],[spawner_sku]],LEN(Table11[[#This Row],[spawner_sku]])-FIND("/",Table11[[#This Row],[spawner_sku]])),Table1[Entity Prefab],0)),10,1,1,"Entities"))</f>
        <v>25</v>
      </c>
      <c r="BK131">
        <f ca="1">ROUND((Table11[[#This Row],[XP]]*Table11[[#This Row],[entity_spawned (AVG)]])*(Table11[[#This Row],[activating_chance]]/100),0)</f>
        <v>8</v>
      </c>
      <c r="BL131" s="73" t="s">
        <v>345</v>
      </c>
      <c r="BN131" t="s">
        <v>255</v>
      </c>
      <c r="BO131">
        <v>1</v>
      </c>
      <c r="BP131" s="76">
        <v>170</v>
      </c>
      <c r="BQ131" s="76">
        <v>30</v>
      </c>
      <c r="BR131">
        <f ca="1">INDIRECT(ADDRESS(11+(MATCH(RIGHT(Table12[[#This Row],[spawner_sku]],LEN(Table12[[#This Row],[spawner_sku]])-FIND("/",Table12[[#This Row],[spawner_sku]])),Table1[Entity Prefab],0)),10,1,1,"Entities"))</f>
        <v>70</v>
      </c>
      <c r="BS131">
        <f ca="1">ROUND((Table12[[#This Row],[XP]]*Table12[[#This Row],[entity_spawned (AVG)]])*(Table12[[#This Row],[activating_chance]]/100),0)</f>
        <v>21</v>
      </c>
      <c r="BT131" s="73" t="s">
        <v>345</v>
      </c>
      <c r="BV131" t="s">
        <v>387</v>
      </c>
      <c r="BW131">
        <v>1</v>
      </c>
      <c r="BX131" s="76">
        <v>200</v>
      </c>
      <c r="BY131" s="76">
        <v>100</v>
      </c>
      <c r="BZ131">
        <f ca="1">INDIRECT(ADDRESS(11+(MATCH(RIGHT(Table13[[#This Row],[spawner_sku]],LEN(Table13[[#This Row],[spawner_sku]])-FIND("/",Table13[[#This Row],[spawner_sku]])),Table1[Entity Prefab],0)),10,1,1,"Entities"))</f>
        <v>75</v>
      </c>
      <c r="CA131">
        <f ca="1">ROUND((Table13[[#This Row],[XP]]*Table13[[#This Row],[entity_spawned (AVG)]])*(Table13[[#This Row],[activating_chance]]/100),0)</f>
        <v>75</v>
      </c>
      <c r="CB131" s="73" t="s">
        <v>344</v>
      </c>
      <c r="CD131" t="s">
        <v>228</v>
      </c>
      <c r="CE131">
        <v>6</v>
      </c>
      <c r="CF131" s="76">
        <v>200</v>
      </c>
      <c r="CG131" s="76">
        <v>30</v>
      </c>
      <c r="CH131">
        <f ca="1">INDIRECT(ADDRESS(11+(MATCH(RIGHT(Table14[[#This Row],[spawner_sku]],LEN(Table14[[#This Row],[spawner_sku]])-FIND("/",Table14[[#This Row],[spawner_sku]])),Table1[Entity Prefab],0)),10,1,1,"Entities"))</f>
        <v>25</v>
      </c>
      <c r="CI131">
        <f ca="1">ROUND((Table14[[#This Row],[XP]]*Table14[[#This Row],[entity_spawned (AVG)]])*(Table14[[#This Row],[activating_chance]]/100),0)</f>
        <v>45</v>
      </c>
      <c r="CJ131" s="73" t="s">
        <v>344</v>
      </c>
      <c r="CL131" t="s">
        <v>404</v>
      </c>
      <c r="CM131">
        <v>1</v>
      </c>
      <c r="CN131" s="76">
        <v>340</v>
      </c>
      <c r="CO131" s="76">
        <v>100</v>
      </c>
      <c r="CP131" s="115">
        <f ca="1">INDIRECT(ADDRESS(11+(MATCH(RIGHT(Table18[[#This Row],[spawner_sku]],LEN(Table18[[#This Row],[spawner_sku]])-FIND("/",Table18[[#This Row],[spawner_sku]])),Table1[Entity Prefab],0)),10,1,1,"Entities"))</f>
        <v>263</v>
      </c>
      <c r="CQ131" s="115">
        <f ca="1">ROUND((Table18[[#This Row],[XP]]*Table18[[#This Row],[entity_spawned (AVG)]])*(Table18[[#This Row],[activating_chance]]/100),0)</f>
        <v>263</v>
      </c>
      <c r="CR131" t="s">
        <v>345</v>
      </c>
      <c r="CT131" t="s">
        <v>404</v>
      </c>
      <c r="CU131">
        <v>1</v>
      </c>
      <c r="CV131" s="76">
        <v>340</v>
      </c>
      <c r="CW131" s="76">
        <v>100</v>
      </c>
      <c r="CX131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31">
        <f ca="1">ROUND((Table1820[[#This Row],[XP]]*Table1820[[#This Row],[entity_spawned (AVG)]])*(Table1820[[#This Row],[activating_chance]]/100),0)</f>
        <v>263</v>
      </c>
      <c r="CZ131" t="s">
        <v>345</v>
      </c>
    </row>
    <row r="132" spans="2:104" x14ac:dyDescent="0.25">
      <c r="B132" s="74" t="s">
        <v>229</v>
      </c>
      <c r="C132">
        <v>1</v>
      </c>
      <c r="D132" s="76">
        <v>110</v>
      </c>
      <c r="E132" s="76">
        <v>100</v>
      </c>
      <c r="F132" s="76">
        <f ca="1">INDIRECT(ADDRESS(11+(MATCH(RIGHT(Table245[[#This Row],[spawner_sku]],LEN(Table245[[#This Row],[spawner_sku]])-FIND("/",Table245[[#This Row],[spawner_sku]])),Table1[Entity Prefab],0)),10,1,1,"Entities"))</f>
        <v>25</v>
      </c>
      <c r="G132" s="76">
        <f ca="1">ROUND((Table245[[#This Row],[XP]]*Table245[[#This Row],[entity_spawned (AVG)]])*(Table245[[#This Row],[activating_chance]]/100),0)</f>
        <v>25</v>
      </c>
      <c r="H132" s="73" t="s">
        <v>344</v>
      </c>
      <c r="J132" t="s">
        <v>256</v>
      </c>
      <c r="K132">
        <v>1</v>
      </c>
      <c r="L132" s="76">
        <v>170</v>
      </c>
      <c r="M132" s="76">
        <v>80</v>
      </c>
      <c r="N132">
        <f ca="1">INDIRECT(ADDRESS(11+(MATCH(RIGHT(Table3[[#This Row],[spawner_sku]],LEN(Table3[[#This Row],[spawner_sku]])-FIND("/",Table3[[#This Row],[spawner_sku]])),Table1[Entity Prefab],0)),10,1,1,"Entities"))</f>
        <v>25</v>
      </c>
      <c r="O132" s="76">
        <f ca="1">ROUND((Table3[[#This Row],[XP]]*Table3[[#This Row],[entity_spawned (AVG)]])*(Table3[[#This Row],[activating_chance]]/100),0)</f>
        <v>20</v>
      </c>
      <c r="P132" t="s">
        <v>344</v>
      </c>
      <c r="Q132" s="73"/>
      <c r="Z132" t="s">
        <v>229</v>
      </c>
      <c r="AA132">
        <v>2</v>
      </c>
      <c r="AB132" s="76">
        <v>120</v>
      </c>
      <c r="AC132" s="76">
        <v>80</v>
      </c>
      <c r="AD132">
        <f ca="1">INDIRECT(ADDRESS(11+(MATCH(RIGHT(Table2[[#This Row],[spawner_sku]],LEN(Table2[[#This Row],[spawner_sku]])-FIND("/",Table2[[#This Row],[spawner_sku]])),Table1[Entity Prefab],0)),10,1,1,"Entities"))</f>
        <v>25</v>
      </c>
      <c r="AE132" s="76">
        <f ca="1">ROUND((Table2[[#This Row],[XP]]*Table2[[#This Row],[entity_spawned (AVG)]])*(Table2[[#This Row],[activating_chance]]/100),0)</f>
        <v>40</v>
      </c>
      <c r="AF132" s="73" t="s">
        <v>344</v>
      </c>
      <c r="AH132" t="s">
        <v>613</v>
      </c>
      <c r="AI132">
        <v>1</v>
      </c>
      <c r="AJ132" s="76">
        <v>300</v>
      </c>
      <c r="AK132" s="76">
        <v>100</v>
      </c>
      <c r="AL132">
        <f ca="1">INDIRECT(ADDRESS(11+(MATCH(RIGHT(Table6[[#This Row],[spawner_sku]],LEN(Table6[[#This Row],[spawner_sku]])-FIND("/",Table6[[#This Row],[spawner_sku]])),Table1[Entity Prefab],0)),10,1,1,"Entities"))</f>
        <v>50</v>
      </c>
      <c r="AM132" s="76">
        <f ca="1">ROUND((Table6[[#This Row],[XP]]*Table6[[#This Row],[entity_spawned (AVG)]])*(Table6[[#This Row],[activating_chance]]/100),0)</f>
        <v>50</v>
      </c>
      <c r="AN132" s="73" t="s">
        <v>345</v>
      </c>
      <c r="AP132" t="s">
        <v>449</v>
      </c>
      <c r="AQ132">
        <v>1</v>
      </c>
      <c r="AR132" s="76">
        <v>180</v>
      </c>
      <c r="AS132" s="76">
        <v>100</v>
      </c>
      <c r="AT132">
        <f ca="1">INDIRECT(ADDRESS(11+(MATCH(RIGHT(Table610[[#This Row],[spawner_sku]],LEN(Table610[[#This Row],[spawner_sku]])-FIND("/",Table610[[#This Row],[spawner_sku]])),Table1[Entity Prefab],0)),10,1,1,"Entities"))</f>
        <v>25</v>
      </c>
      <c r="AU132" s="76">
        <f ca="1">ROUND((Table610[[#This Row],[XP]]*Table610[[#This Row],[entity_spawned (AVG)]])*(Table610[[#This Row],[activating_chance]]/100),0)</f>
        <v>25</v>
      </c>
      <c r="AV132" s="73" t="s">
        <v>345</v>
      </c>
      <c r="AX132" t="s">
        <v>233</v>
      </c>
      <c r="AY132">
        <v>1</v>
      </c>
      <c r="AZ132" s="76">
        <v>250</v>
      </c>
      <c r="BA132" s="76">
        <v>100</v>
      </c>
      <c r="BB132">
        <f ca="1">INDIRECT(ADDRESS(11+(MATCH(RIGHT(Table61011[[#This Row],[spawner_sku]],LEN(Table61011[[#This Row],[spawner_sku]])-FIND("/",Table61011[[#This Row],[spawner_sku]])),Table1[Entity Prefab],0)),10,1,1,"Entities"))</f>
        <v>95</v>
      </c>
      <c r="BC132" s="76">
        <f ca="1">ROUND((Table61011[[#This Row],[XP]]*Table61011[[#This Row],[entity_spawned (AVG)]])*(Table61011[[#This Row],[activating_chance]]/100),0)</f>
        <v>95</v>
      </c>
      <c r="BD132" s="73" t="s">
        <v>345</v>
      </c>
      <c r="BF132" t="s">
        <v>236</v>
      </c>
      <c r="BG132">
        <v>1</v>
      </c>
      <c r="BH132" s="76">
        <v>180</v>
      </c>
      <c r="BI132">
        <v>100</v>
      </c>
      <c r="BJ132">
        <f ca="1">INDIRECT(ADDRESS(11+(MATCH(RIGHT(Table11[[#This Row],[spawner_sku]],LEN(Table11[[#This Row],[spawner_sku]])-FIND("/",Table11[[#This Row],[spawner_sku]])),Table1[Entity Prefab],0)),10,1,1,"Entities"))</f>
        <v>25</v>
      </c>
      <c r="BK132">
        <f ca="1">ROUND((Table11[[#This Row],[XP]]*Table11[[#This Row],[entity_spawned (AVG)]])*(Table11[[#This Row],[activating_chance]]/100),0)</f>
        <v>25</v>
      </c>
      <c r="BL132" s="73" t="s">
        <v>345</v>
      </c>
      <c r="BN132" t="s">
        <v>255</v>
      </c>
      <c r="BO132">
        <v>1</v>
      </c>
      <c r="BP132" s="76">
        <v>170</v>
      </c>
      <c r="BQ132" s="76">
        <v>100</v>
      </c>
      <c r="BR132">
        <f ca="1">INDIRECT(ADDRESS(11+(MATCH(RIGHT(Table12[[#This Row],[spawner_sku]],LEN(Table12[[#This Row],[spawner_sku]])-FIND("/",Table12[[#This Row],[spawner_sku]])),Table1[Entity Prefab],0)),10,1,1,"Entities"))</f>
        <v>70</v>
      </c>
      <c r="BS132">
        <f ca="1">ROUND((Table12[[#This Row],[XP]]*Table12[[#This Row],[entity_spawned (AVG)]])*(Table12[[#This Row],[activating_chance]]/100),0)</f>
        <v>70</v>
      </c>
      <c r="BT132" s="73" t="s">
        <v>345</v>
      </c>
      <c r="BV132" t="s">
        <v>387</v>
      </c>
      <c r="BW132">
        <v>1</v>
      </c>
      <c r="BX132" s="76">
        <v>200</v>
      </c>
      <c r="BY132" s="76">
        <v>100</v>
      </c>
      <c r="BZ132">
        <f ca="1">INDIRECT(ADDRESS(11+(MATCH(RIGHT(Table13[[#This Row],[spawner_sku]],LEN(Table13[[#This Row],[spawner_sku]])-FIND("/",Table13[[#This Row],[spawner_sku]])),Table1[Entity Prefab],0)),10,1,1,"Entities"))</f>
        <v>75</v>
      </c>
      <c r="CA132">
        <f ca="1">ROUND((Table13[[#This Row],[XP]]*Table13[[#This Row],[entity_spawned (AVG)]])*(Table13[[#This Row],[activating_chance]]/100),0)</f>
        <v>75</v>
      </c>
      <c r="CB132" s="73" t="s">
        <v>344</v>
      </c>
      <c r="CD132" t="s">
        <v>228</v>
      </c>
      <c r="CE132">
        <v>1</v>
      </c>
      <c r="CF132" s="76">
        <v>70</v>
      </c>
      <c r="CG132" s="76">
        <v>100</v>
      </c>
      <c r="CH132">
        <f ca="1">INDIRECT(ADDRESS(11+(MATCH(RIGHT(Table14[[#This Row],[spawner_sku]],LEN(Table14[[#This Row],[spawner_sku]])-FIND("/",Table14[[#This Row],[spawner_sku]])),Table1[Entity Prefab],0)),10,1,1,"Entities"))</f>
        <v>25</v>
      </c>
      <c r="CI132">
        <f ca="1">ROUND((Table14[[#This Row],[XP]]*Table14[[#This Row],[entity_spawned (AVG)]])*(Table14[[#This Row],[activating_chance]]/100),0)</f>
        <v>25</v>
      </c>
      <c r="CJ132" s="73" t="s">
        <v>344</v>
      </c>
      <c r="CL132" t="s">
        <v>404</v>
      </c>
      <c r="CM132">
        <v>1</v>
      </c>
      <c r="CN132" s="76">
        <v>340</v>
      </c>
      <c r="CO132" s="76">
        <v>100</v>
      </c>
      <c r="CP132" s="115">
        <f ca="1">INDIRECT(ADDRESS(11+(MATCH(RIGHT(Table18[[#This Row],[spawner_sku]],LEN(Table18[[#This Row],[spawner_sku]])-FIND("/",Table18[[#This Row],[spawner_sku]])),Table1[Entity Prefab],0)),10,1,1,"Entities"))</f>
        <v>263</v>
      </c>
      <c r="CQ132" s="115">
        <f ca="1">ROUND((Table18[[#This Row],[XP]]*Table18[[#This Row],[entity_spawned (AVG)]])*(Table18[[#This Row],[activating_chance]]/100),0)</f>
        <v>263</v>
      </c>
      <c r="CR132" t="s">
        <v>345</v>
      </c>
      <c r="CT132" t="s">
        <v>404</v>
      </c>
      <c r="CU132">
        <v>1</v>
      </c>
      <c r="CV132" s="76">
        <v>340</v>
      </c>
      <c r="CW132" s="76">
        <v>100</v>
      </c>
      <c r="CX132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32">
        <f ca="1">ROUND((Table1820[[#This Row],[XP]]*Table1820[[#This Row],[entity_spawned (AVG)]])*(Table1820[[#This Row],[activating_chance]]/100),0)</f>
        <v>263</v>
      </c>
      <c r="CZ132" t="s">
        <v>345</v>
      </c>
    </row>
    <row r="133" spans="2:104" x14ac:dyDescent="0.25">
      <c r="B133" s="74" t="s">
        <v>229</v>
      </c>
      <c r="C133">
        <v>1</v>
      </c>
      <c r="D133" s="76">
        <v>90</v>
      </c>
      <c r="E133" s="76">
        <v>100</v>
      </c>
      <c r="F133" s="76">
        <f ca="1">INDIRECT(ADDRESS(11+(MATCH(RIGHT(Table245[[#This Row],[spawner_sku]],LEN(Table245[[#This Row],[spawner_sku]])-FIND("/",Table245[[#This Row],[spawner_sku]])),Table1[Entity Prefab],0)),10,1,1,"Entities"))</f>
        <v>25</v>
      </c>
      <c r="G133" s="76">
        <f ca="1">ROUND((Table245[[#This Row],[XP]]*Table245[[#This Row],[entity_spawned (AVG)]])*(Table245[[#This Row],[activating_chance]]/100),0)</f>
        <v>25</v>
      </c>
      <c r="H133" s="73" t="s">
        <v>344</v>
      </c>
      <c r="J133" t="s">
        <v>256</v>
      </c>
      <c r="K133">
        <v>1</v>
      </c>
      <c r="L133" s="76">
        <v>170</v>
      </c>
      <c r="M133" s="76">
        <v>100</v>
      </c>
      <c r="N133">
        <f ca="1">INDIRECT(ADDRESS(11+(MATCH(RIGHT(Table3[[#This Row],[spawner_sku]],LEN(Table3[[#This Row],[spawner_sku]])-FIND("/",Table3[[#This Row],[spawner_sku]])),Table1[Entity Prefab],0)),10,1,1,"Entities"))</f>
        <v>25</v>
      </c>
      <c r="O133" s="76">
        <f ca="1">ROUND((Table3[[#This Row],[XP]]*Table3[[#This Row],[entity_spawned (AVG)]])*(Table3[[#This Row],[activating_chance]]/100),0)</f>
        <v>25</v>
      </c>
      <c r="P133" t="s">
        <v>344</v>
      </c>
      <c r="Q133" s="73"/>
      <c r="Z133" t="s">
        <v>229</v>
      </c>
      <c r="AA133">
        <v>1</v>
      </c>
      <c r="AB133" s="76">
        <v>120</v>
      </c>
      <c r="AC133" s="76">
        <v>100</v>
      </c>
      <c r="AD133">
        <f ca="1">INDIRECT(ADDRESS(11+(MATCH(RIGHT(Table2[[#This Row],[spawner_sku]],LEN(Table2[[#This Row],[spawner_sku]])-FIND("/",Table2[[#This Row],[spawner_sku]])),Table1[Entity Prefab],0)),10,1,1,"Entities"))</f>
        <v>25</v>
      </c>
      <c r="AE133" s="76">
        <f ca="1">ROUND((Table2[[#This Row],[XP]]*Table2[[#This Row],[entity_spawned (AVG)]])*(Table2[[#This Row],[activating_chance]]/100),0)</f>
        <v>25</v>
      </c>
      <c r="AF133" s="73" t="s">
        <v>344</v>
      </c>
      <c r="AH133" t="s">
        <v>613</v>
      </c>
      <c r="AI133">
        <v>1</v>
      </c>
      <c r="AJ133" s="76">
        <v>300</v>
      </c>
      <c r="AK133" s="76">
        <v>100</v>
      </c>
      <c r="AL133">
        <f ca="1">INDIRECT(ADDRESS(11+(MATCH(RIGHT(Table6[[#This Row],[spawner_sku]],LEN(Table6[[#This Row],[spawner_sku]])-FIND("/",Table6[[#This Row],[spawner_sku]])),Table1[Entity Prefab],0)),10,1,1,"Entities"))</f>
        <v>50</v>
      </c>
      <c r="AM133" s="76">
        <f ca="1">ROUND((Table6[[#This Row],[XP]]*Table6[[#This Row],[entity_spawned (AVG)]])*(Table6[[#This Row],[activating_chance]]/100),0)</f>
        <v>50</v>
      </c>
      <c r="AN133" s="73" t="s">
        <v>345</v>
      </c>
      <c r="AP133" t="s">
        <v>449</v>
      </c>
      <c r="AQ133">
        <v>1</v>
      </c>
      <c r="AR133" s="76">
        <v>180</v>
      </c>
      <c r="AS133" s="76">
        <v>100</v>
      </c>
      <c r="AT133">
        <f ca="1">INDIRECT(ADDRESS(11+(MATCH(RIGHT(Table610[[#This Row],[spawner_sku]],LEN(Table610[[#This Row],[spawner_sku]])-FIND("/",Table610[[#This Row],[spawner_sku]])),Table1[Entity Prefab],0)),10,1,1,"Entities"))</f>
        <v>25</v>
      </c>
      <c r="AU133" s="76">
        <f ca="1">ROUND((Table610[[#This Row],[XP]]*Table610[[#This Row],[entity_spawned (AVG)]])*(Table610[[#This Row],[activating_chance]]/100),0)</f>
        <v>25</v>
      </c>
      <c r="AV133" s="73" t="s">
        <v>345</v>
      </c>
      <c r="AX133" t="s">
        <v>234</v>
      </c>
      <c r="AY133">
        <v>1</v>
      </c>
      <c r="AZ133" s="76">
        <v>300</v>
      </c>
      <c r="BA133" s="76">
        <v>100</v>
      </c>
      <c r="BB133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3" s="76">
        <f ca="1">ROUND((Table61011[[#This Row],[XP]]*Table61011[[#This Row],[entity_spawned (AVG)]])*(Table61011[[#This Row],[activating_chance]]/100),0)</f>
        <v>195</v>
      </c>
      <c r="BD133" s="73" t="s">
        <v>345</v>
      </c>
      <c r="BF133" t="s">
        <v>237</v>
      </c>
      <c r="BG133">
        <v>1</v>
      </c>
      <c r="BH133" s="76">
        <v>120</v>
      </c>
      <c r="BI133">
        <v>100</v>
      </c>
      <c r="BJ133">
        <f ca="1">INDIRECT(ADDRESS(11+(MATCH(RIGHT(Table11[[#This Row],[spawner_sku]],LEN(Table11[[#This Row],[spawner_sku]])-FIND("/",Table11[[#This Row],[spawner_sku]])),Table1[Entity Prefab],0)),10,1,1,"Entities"))</f>
        <v>70</v>
      </c>
      <c r="BK133">
        <f ca="1">ROUND((Table11[[#This Row],[XP]]*Table11[[#This Row],[entity_spawned (AVG)]])*(Table11[[#This Row],[activating_chance]]/100),0)</f>
        <v>70</v>
      </c>
      <c r="BL133" s="73" t="s">
        <v>344</v>
      </c>
      <c r="BN133" t="s">
        <v>255</v>
      </c>
      <c r="BO133">
        <v>1</v>
      </c>
      <c r="BP133" s="76">
        <v>170</v>
      </c>
      <c r="BQ133" s="76">
        <v>100</v>
      </c>
      <c r="BR133">
        <f ca="1">INDIRECT(ADDRESS(11+(MATCH(RIGHT(Table12[[#This Row],[spawner_sku]],LEN(Table12[[#This Row],[spawner_sku]])-FIND("/",Table12[[#This Row],[spawner_sku]])),Table1[Entity Prefab],0)),10,1,1,"Entities"))</f>
        <v>70</v>
      </c>
      <c r="BS133">
        <f ca="1">ROUND((Table12[[#This Row],[XP]]*Table12[[#This Row],[entity_spawned (AVG)]])*(Table12[[#This Row],[activating_chance]]/100),0)</f>
        <v>70</v>
      </c>
      <c r="BT133" s="73" t="s">
        <v>345</v>
      </c>
      <c r="BV133" t="s">
        <v>387</v>
      </c>
      <c r="BW133">
        <v>1</v>
      </c>
      <c r="BX133" s="76">
        <v>200</v>
      </c>
      <c r="BY133" s="76">
        <v>100</v>
      </c>
      <c r="BZ133">
        <f ca="1">INDIRECT(ADDRESS(11+(MATCH(RIGHT(Table13[[#This Row],[spawner_sku]],LEN(Table13[[#This Row],[spawner_sku]])-FIND("/",Table13[[#This Row],[spawner_sku]])),Table1[Entity Prefab],0)),10,1,1,"Entities"))</f>
        <v>75</v>
      </c>
      <c r="CA133">
        <f ca="1">ROUND((Table13[[#This Row],[XP]]*Table13[[#This Row],[entity_spawned (AVG)]])*(Table13[[#This Row],[activating_chance]]/100),0)</f>
        <v>75</v>
      </c>
      <c r="CB133" s="73" t="s">
        <v>344</v>
      </c>
      <c r="CD133" t="s">
        <v>228</v>
      </c>
      <c r="CE133">
        <v>17</v>
      </c>
      <c r="CF133" s="76">
        <v>200</v>
      </c>
      <c r="CG133" s="76">
        <v>100</v>
      </c>
      <c r="CH133">
        <f ca="1">INDIRECT(ADDRESS(11+(MATCH(RIGHT(Table14[[#This Row],[spawner_sku]],LEN(Table14[[#This Row],[spawner_sku]])-FIND("/",Table14[[#This Row],[spawner_sku]])),Table1[Entity Prefab],0)),10,1,1,"Entities"))</f>
        <v>25</v>
      </c>
      <c r="CI133">
        <f ca="1">ROUND((Table14[[#This Row],[XP]]*Table14[[#This Row],[entity_spawned (AVG)]])*(Table14[[#This Row],[activating_chance]]/100),0)</f>
        <v>425</v>
      </c>
      <c r="CJ133" s="73" t="s">
        <v>344</v>
      </c>
      <c r="CL133" t="s">
        <v>404</v>
      </c>
      <c r="CM133">
        <v>1</v>
      </c>
      <c r="CN133" s="76">
        <v>340</v>
      </c>
      <c r="CO133" s="76">
        <v>100</v>
      </c>
      <c r="CP133" s="115">
        <f ca="1">INDIRECT(ADDRESS(11+(MATCH(RIGHT(Table18[[#This Row],[spawner_sku]],LEN(Table18[[#This Row],[spawner_sku]])-FIND("/",Table18[[#This Row],[spawner_sku]])),Table1[Entity Prefab],0)),10,1,1,"Entities"))</f>
        <v>263</v>
      </c>
      <c r="CQ133" s="115">
        <f ca="1">ROUND((Table18[[#This Row],[XP]]*Table18[[#This Row],[entity_spawned (AVG)]])*(Table18[[#This Row],[activating_chance]]/100),0)</f>
        <v>263</v>
      </c>
      <c r="CR133" t="s">
        <v>345</v>
      </c>
      <c r="CT133" t="s">
        <v>404</v>
      </c>
      <c r="CU133">
        <v>1</v>
      </c>
      <c r="CV133" s="76">
        <v>340</v>
      </c>
      <c r="CW133" s="76">
        <v>100</v>
      </c>
      <c r="CX133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33">
        <f ca="1">ROUND((Table1820[[#This Row],[XP]]*Table1820[[#This Row],[entity_spawned (AVG)]])*(Table1820[[#This Row],[activating_chance]]/100),0)</f>
        <v>263</v>
      </c>
      <c r="CZ133" t="s">
        <v>345</v>
      </c>
    </row>
    <row r="134" spans="2:104" x14ac:dyDescent="0.25">
      <c r="B134" s="74" t="s">
        <v>229</v>
      </c>
      <c r="C134">
        <v>1</v>
      </c>
      <c r="D134" s="76">
        <v>80</v>
      </c>
      <c r="E134" s="76">
        <v>100</v>
      </c>
      <c r="F134" s="76">
        <f ca="1">INDIRECT(ADDRESS(11+(MATCH(RIGHT(Table245[[#This Row],[spawner_sku]],LEN(Table245[[#This Row],[spawner_sku]])-FIND("/",Table245[[#This Row],[spawner_sku]])),Table1[Entity Prefab],0)),10,1,1,"Entities"))</f>
        <v>25</v>
      </c>
      <c r="G134" s="76">
        <f ca="1">ROUND((Table245[[#This Row],[XP]]*Table245[[#This Row],[entity_spawned (AVG)]])*(Table245[[#This Row],[activating_chance]]/100),0)</f>
        <v>25</v>
      </c>
      <c r="H134" s="73" t="s">
        <v>344</v>
      </c>
      <c r="J134" t="s">
        <v>256</v>
      </c>
      <c r="K134">
        <v>1</v>
      </c>
      <c r="L134" s="76">
        <v>150</v>
      </c>
      <c r="M134" s="76">
        <v>40</v>
      </c>
      <c r="N134">
        <f ca="1">INDIRECT(ADDRESS(11+(MATCH(RIGHT(Table3[[#This Row],[spawner_sku]],LEN(Table3[[#This Row],[spawner_sku]])-FIND("/",Table3[[#This Row],[spawner_sku]])),Table1[Entity Prefab],0)),10,1,1,"Entities"))</f>
        <v>25</v>
      </c>
      <c r="O134" s="76">
        <f ca="1">ROUND((Table3[[#This Row],[XP]]*Table3[[#This Row],[entity_spawned (AVG)]])*(Table3[[#This Row],[activating_chance]]/100),0)</f>
        <v>10</v>
      </c>
      <c r="P134" t="s">
        <v>344</v>
      </c>
      <c r="Q134" s="73"/>
      <c r="Z134" t="s">
        <v>229</v>
      </c>
      <c r="AA134">
        <v>3</v>
      </c>
      <c r="AB134" s="76">
        <v>170</v>
      </c>
      <c r="AC134" s="76">
        <v>100</v>
      </c>
      <c r="AD134">
        <f ca="1">INDIRECT(ADDRESS(11+(MATCH(RIGHT(Table2[[#This Row],[spawner_sku]],LEN(Table2[[#This Row],[spawner_sku]])-FIND("/",Table2[[#This Row],[spawner_sku]])),Table1[Entity Prefab],0)),10,1,1,"Entities"))</f>
        <v>25</v>
      </c>
      <c r="AE134" s="76">
        <f ca="1">ROUND((Table2[[#This Row],[XP]]*Table2[[#This Row],[entity_spawned (AVG)]])*(Table2[[#This Row],[activating_chance]]/100),0)</f>
        <v>75</v>
      </c>
      <c r="AF134" s="73" t="s">
        <v>344</v>
      </c>
      <c r="AH134" t="s">
        <v>613</v>
      </c>
      <c r="AI134">
        <v>1</v>
      </c>
      <c r="AJ134" s="76">
        <v>300</v>
      </c>
      <c r="AK134" s="76">
        <v>100</v>
      </c>
      <c r="AL134">
        <f ca="1">INDIRECT(ADDRESS(11+(MATCH(RIGHT(Table6[[#This Row],[spawner_sku]],LEN(Table6[[#This Row],[spawner_sku]])-FIND("/",Table6[[#This Row],[spawner_sku]])),Table1[Entity Prefab],0)),10,1,1,"Entities"))</f>
        <v>50</v>
      </c>
      <c r="AM134" s="76">
        <f ca="1">ROUND((Table6[[#This Row],[XP]]*Table6[[#This Row],[entity_spawned (AVG)]])*(Table6[[#This Row],[activating_chance]]/100),0)</f>
        <v>50</v>
      </c>
      <c r="AN134" s="73" t="s">
        <v>345</v>
      </c>
      <c r="AP134" t="s">
        <v>449</v>
      </c>
      <c r="AQ134">
        <v>1</v>
      </c>
      <c r="AR134" s="76">
        <v>180</v>
      </c>
      <c r="AS134" s="76">
        <v>100</v>
      </c>
      <c r="AT134">
        <f ca="1">INDIRECT(ADDRESS(11+(MATCH(RIGHT(Table610[[#This Row],[spawner_sku]],LEN(Table610[[#This Row],[spawner_sku]])-FIND("/",Table610[[#This Row],[spawner_sku]])),Table1[Entity Prefab],0)),10,1,1,"Entities"))</f>
        <v>25</v>
      </c>
      <c r="AU134" s="76">
        <f ca="1">ROUND((Table610[[#This Row],[XP]]*Table610[[#This Row],[entity_spawned (AVG)]])*(Table610[[#This Row],[activating_chance]]/100),0)</f>
        <v>25</v>
      </c>
      <c r="AV134" s="73" t="s">
        <v>345</v>
      </c>
      <c r="AX134" t="s">
        <v>234</v>
      </c>
      <c r="AY134">
        <v>1</v>
      </c>
      <c r="AZ134" s="76">
        <v>300</v>
      </c>
      <c r="BA134" s="76">
        <v>100</v>
      </c>
      <c r="BB134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4" s="76">
        <f ca="1">ROUND((Table61011[[#This Row],[XP]]*Table61011[[#This Row],[entity_spawned (AVG)]])*(Table61011[[#This Row],[activating_chance]]/100),0)</f>
        <v>195</v>
      </c>
      <c r="BD134" s="73" t="s">
        <v>345</v>
      </c>
      <c r="BF134" t="s">
        <v>237</v>
      </c>
      <c r="BG134">
        <v>1</v>
      </c>
      <c r="BH134" s="76">
        <v>120</v>
      </c>
      <c r="BI134">
        <v>100</v>
      </c>
      <c r="BJ134">
        <f ca="1">INDIRECT(ADDRESS(11+(MATCH(RIGHT(Table11[[#This Row],[spawner_sku]],LEN(Table11[[#This Row],[spawner_sku]])-FIND("/",Table11[[#This Row],[spawner_sku]])),Table1[Entity Prefab],0)),10,1,1,"Entities"))</f>
        <v>70</v>
      </c>
      <c r="BK134">
        <f ca="1">ROUND((Table11[[#This Row],[XP]]*Table11[[#This Row],[entity_spawned (AVG)]])*(Table11[[#This Row],[activating_chance]]/100),0)</f>
        <v>70</v>
      </c>
      <c r="BL134" s="73" t="s">
        <v>344</v>
      </c>
      <c r="BN134" t="s">
        <v>255</v>
      </c>
      <c r="BO134">
        <v>1</v>
      </c>
      <c r="BP134" s="76">
        <v>170</v>
      </c>
      <c r="BQ134" s="76">
        <v>100</v>
      </c>
      <c r="BR134">
        <f ca="1">INDIRECT(ADDRESS(11+(MATCH(RIGHT(Table12[[#This Row],[spawner_sku]],LEN(Table12[[#This Row],[spawner_sku]])-FIND("/",Table12[[#This Row],[spawner_sku]])),Table1[Entity Prefab],0)),10,1,1,"Entities"))</f>
        <v>70</v>
      </c>
      <c r="BS134">
        <f ca="1">ROUND((Table12[[#This Row],[XP]]*Table12[[#This Row],[entity_spawned (AVG)]])*(Table12[[#This Row],[activating_chance]]/100),0)</f>
        <v>70</v>
      </c>
      <c r="BT134" s="73" t="s">
        <v>345</v>
      </c>
      <c r="BV134" t="s">
        <v>387</v>
      </c>
      <c r="BW134">
        <v>1</v>
      </c>
      <c r="BX134" s="76">
        <v>200</v>
      </c>
      <c r="BY134" s="76">
        <v>100</v>
      </c>
      <c r="BZ134">
        <f ca="1">INDIRECT(ADDRESS(11+(MATCH(RIGHT(Table13[[#This Row],[spawner_sku]],LEN(Table13[[#This Row],[spawner_sku]])-FIND("/",Table13[[#This Row],[spawner_sku]])),Table1[Entity Prefab],0)),10,1,1,"Entities"))</f>
        <v>75</v>
      </c>
      <c r="CA134">
        <f ca="1">ROUND((Table13[[#This Row],[XP]]*Table13[[#This Row],[entity_spawned (AVG)]])*(Table13[[#This Row],[activating_chance]]/100),0)</f>
        <v>75</v>
      </c>
      <c r="CB134" s="73" t="s">
        <v>344</v>
      </c>
      <c r="CD134" t="s">
        <v>228</v>
      </c>
      <c r="CE134">
        <v>3</v>
      </c>
      <c r="CF134" s="76">
        <v>100</v>
      </c>
      <c r="CG134" s="76">
        <v>100</v>
      </c>
      <c r="CH134">
        <f ca="1">INDIRECT(ADDRESS(11+(MATCH(RIGHT(Table14[[#This Row],[spawner_sku]],LEN(Table14[[#This Row],[spawner_sku]])-FIND("/",Table14[[#This Row],[spawner_sku]])),Table1[Entity Prefab],0)),10,1,1,"Entities"))</f>
        <v>25</v>
      </c>
      <c r="CI134">
        <f ca="1">ROUND((Table14[[#This Row],[XP]]*Table14[[#This Row],[entity_spawned (AVG)]])*(Table14[[#This Row],[activating_chance]]/100),0)</f>
        <v>75</v>
      </c>
      <c r="CJ134" s="73" t="s">
        <v>344</v>
      </c>
      <c r="CL134" t="s">
        <v>404</v>
      </c>
      <c r="CM134">
        <v>1</v>
      </c>
      <c r="CN134" s="76">
        <v>340</v>
      </c>
      <c r="CO134" s="76">
        <v>100</v>
      </c>
      <c r="CP134" s="115">
        <f ca="1">INDIRECT(ADDRESS(11+(MATCH(RIGHT(Table18[[#This Row],[spawner_sku]],LEN(Table18[[#This Row],[spawner_sku]])-FIND("/",Table18[[#This Row],[spawner_sku]])),Table1[Entity Prefab],0)),10,1,1,"Entities"))</f>
        <v>263</v>
      </c>
      <c r="CQ134" s="115">
        <f ca="1">ROUND((Table18[[#This Row],[XP]]*Table18[[#This Row],[entity_spawned (AVG)]])*(Table18[[#This Row],[activating_chance]]/100),0)</f>
        <v>263</v>
      </c>
      <c r="CR134" t="s">
        <v>345</v>
      </c>
      <c r="CT134" t="s">
        <v>404</v>
      </c>
      <c r="CU134">
        <v>1</v>
      </c>
      <c r="CV134" s="76">
        <v>340</v>
      </c>
      <c r="CW134" s="76">
        <v>100</v>
      </c>
      <c r="CX134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34">
        <f ca="1">ROUND((Table1820[[#This Row],[XP]]*Table1820[[#This Row],[entity_spawned (AVG)]])*(Table1820[[#This Row],[activating_chance]]/100),0)</f>
        <v>263</v>
      </c>
      <c r="CZ134" t="s">
        <v>345</v>
      </c>
    </row>
    <row r="135" spans="2:104" x14ac:dyDescent="0.25">
      <c r="B135" s="74" t="s">
        <v>229</v>
      </c>
      <c r="C135">
        <v>1</v>
      </c>
      <c r="D135" s="76">
        <v>80</v>
      </c>
      <c r="E135" s="76">
        <v>60</v>
      </c>
      <c r="F135" s="76">
        <f ca="1">INDIRECT(ADDRESS(11+(MATCH(RIGHT(Table245[[#This Row],[spawner_sku]],LEN(Table245[[#This Row],[spawner_sku]])-FIND("/",Table245[[#This Row],[spawner_sku]])),Table1[Entity Prefab],0)),10,1,1,"Entities"))</f>
        <v>25</v>
      </c>
      <c r="G135" s="76">
        <f ca="1">ROUND((Table245[[#This Row],[XP]]*Table245[[#This Row],[entity_spawned (AVG)]])*(Table245[[#This Row],[activating_chance]]/100),0)</f>
        <v>15</v>
      </c>
      <c r="H135" s="73" t="s">
        <v>344</v>
      </c>
      <c r="J135" t="s">
        <v>256</v>
      </c>
      <c r="K135">
        <v>1</v>
      </c>
      <c r="L135" s="76">
        <v>170</v>
      </c>
      <c r="M135" s="76">
        <v>100</v>
      </c>
      <c r="N135">
        <f ca="1">INDIRECT(ADDRESS(11+(MATCH(RIGHT(Table3[[#This Row],[spawner_sku]],LEN(Table3[[#This Row],[spawner_sku]])-FIND("/",Table3[[#This Row],[spawner_sku]])),Table1[Entity Prefab],0)),10,1,1,"Entities"))</f>
        <v>25</v>
      </c>
      <c r="O135" s="76">
        <f ca="1">ROUND((Table3[[#This Row],[XP]]*Table3[[#This Row],[entity_spawned (AVG)]])*(Table3[[#This Row],[activating_chance]]/100),0)</f>
        <v>25</v>
      </c>
      <c r="P135" t="s">
        <v>344</v>
      </c>
      <c r="Q135" s="73"/>
      <c r="Z135" t="s">
        <v>229</v>
      </c>
      <c r="AA135">
        <v>3</v>
      </c>
      <c r="AB135" s="76">
        <v>160</v>
      </c>
      <c r="AC135" s="76">
        <v>100</v>
      </c>
      <c r="AD135">
        <f ca="1">INDIRECT(ADDRESS(11+(MATCH(RIGHT(Table2[[#This Row],[spawner_sku]],LEN(Table2[[#This Row],[spawner_sku]])-FIND("/",Table2[[#This Row],[spawner_sku]])),Table1[Entity Prefab],0)),10,1,1,"Entities"))</f>
        <v>25</v>
      </c>
      <c r="AE135" s="76">
        <f ca="1">ROUND((Table2[[#This Row],[XP]]*Table2[[#This Row],[entity_spawned (AVG)]])*(Table2[[#This Row],[activating_chance]]/100),0)</f>
        <v>75</v>
      </c>
      <c r="AF135" s="73" t="s">
        <v>344</v>
      </c>
      <c r="AH135" t="s">
        <v>613</v>
      </c>
      <c r="AI135">
        <v>1</v>
      </c>
      <c r="AJ135" s="76">
        <v>300</v>
      </c>
      <c r="AK135" s="76">
        <v>100</v>
      </c>
      <c r="AL135">
        <f ca="1">INDIRECT(ADDRESS(11+(MATCH(RIGHT(Table6[[#This Row],[spawner_sku]],LEN(Table6[[#This Row],[spawner_sku]])-FIND("/",Table6[[#This Row],[spawner_sku]])),Table1[Entity Prefab],0)),10,1,1,"Entities"))</f>
        <v>50</v>
      </c>
      <c r="AM135" s="76">
        <f ca="1">ROUND((Table6[[#This Row],[XP]]*Table6[[#This Row],[entity_spawned (AVG)]])*(Table6[[#This Row],[activating_chance]]/100),0)</f>
        <v>50</v>
      </c>
      <c r="AN135" s="73" t="s">
        <v>345</v>
      </c>
      <c r="AP135" t="s">
        <v>449</v>
      </c>
      <c r="AQ135">
        <v>1</v>
      </c>
      <c r="AR135" s="76">
        <v>180</v>
      </c>
      <c r="AS135" s="76">
        <v>100</v>
      </c>
      <c r="AT135">
        <f ca="1">INDIRECT(ADDRESS(11+(MATCH(RIGHT(Table610[[#This Row],[spawner_sku]],LEN(Table610[[#This Row],[spawner_sku]])-FIND("/",Table610[[#This Row],[spawner_sku]])),Table1[Entity Prefab],0)),10,1,1,"Entities"))</f>
        <v>25</v>
      </c>
      <c r="AU135" s="76">
        <f ca="1">ROUND((Table610[[#This Row],[XP]]*Table610[[#This Row],[entity_spawned (AVG)]])*(Table610[[#This Row],[activating_chance]]/100),0)</f>
        <v>25</v>
      </c>
      <c r="AV135" s="73" t="s">
        <v>345</v>
      </c>
      <c r="AX135" t="s">
        <v>234</v>
      </c>
      <c r="AY135">
        <v>1</v>
      </c>
      <c r="AZ135" s="76">
        <v>300</v>
      </c>
      <c r="BA135" s="76">
        <v>100</v>
      </c>
      <c r="BB135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5" s="76">
        <f ca="1">ROUND((Table61011[[#This Row],[XP]]*Table61011[[#This Row],[entity_spawned (AVG)]])*(Table61011[[#This Row],[activating_chance]]/100),0)</f>
        <v>195</v>
      </c>
      <c r="BD135" s="73" t="s">
        <v>345</v>
      </c>
      <c r="BF135" t="s">
        <v>237</v>
      </c>
      <c r="BG135">
        <v>1</v>
      </c>
      <c r="BH135" s="76">
        <v>120</v>
      </c>
      <c r="BI135">
        <v>100</v>
      </c>
      <c r="BJ135">
        <f ca="1">INDIRECT(ADDRESS(11+(MATCH(RIGHT(Table11[[#This Row],[spawner_sku]],LEN(Table11[[#This Row],[spawner_sku]])-FIND("/",Table11[[#This Row],[spawner_sku]])),Table1[Entity Prefab],0)),10,1,1,"Entities"))</f>
        <v>70</v>
      </c>
      <c r="BK135">
        <f ca="1">ROUND((Table11[[#This Row],[XP]]*Table11[[#This Row],[entity_spawned (AVG)]])*(Table11[[#This Row],[activating_chance]]/100),0)</f>
        <v>70</v>
      </c>
      <c r="BL135" s="73" t="s">
        <v>344</v>
      </c>
      <c r="BN135" t="s">
        <v>255</v>
      </c>
      <c r="BO135">
        <v>1</v>
      </c>
      <c r="BP135" s="76">
        <v>170</v>
      </c>
      <c r="BQ135" s="76">
        <v>100</v>
      </c>
      <c r="BR135">
        <f ca="1">INDIRECT(ADDRESS(11+(MATCH(RIGHT(Table12[[#This Row],[spawner_sku]],LEN(Table12[[#This Row],[spawner_sku]])-FIND("/",Table12[[#This Row],[spawner_sku]])),Table1[Entity Prefab],0)),10,1,1,"Entities"))</f>
        <v>70</v>
      </c>
      <c r="BS135">
        <f ca="1">ROUND((Table12[[#This Row],[XP]]*Table12[[#This Row],[entity_spawned (AVG)]])*(Table12[[#This Row],[activating_chance]]/100),0)</f>
        <v>70</v>
      </c>
      <c r="BT135" s="73" t="s">
        <v>345</v>
      </c>
      <c r="BV135" t="s">
        <v>387</v>
      </c>
      <c r="BW135">
        <v>1</v>
      </c>
      <c r="BX135" s="76">
        <v>200</v>
      </c>
      <c r="BY135" s="76">
        <v>100</v>
      </c>
      <c r="BZ135">
        <f ca="1">INDIRECT(ADDRESS(11+(MATCH(RIGHT(Table13[[#This Row],[spawner_sku]],LEN(Table13[[#This Row],[spawner_sku]])-FIND("/",Table13[[#This Row],[spawner_sku]])),Table1[Entity Prefab],0)),10,1,1,"Entities"))</f>
        <v>75</v>
      </c>
      <c r="CA135">
        <f ca="1">ROUND((Table13[[#This Row],[XP]]*Table13[[#This Row],[entity_spawned (AVG)]])*(Table13[[#This Row],[activating_chance]]/100),0)</f>
        <v>75</v>
      </c>
      <c r="CB135" s="73" t="s">
        <v>344</v>
      </c>
      <c r="CD135" t="s">
        <v>228</v>
      </c>
      <c r="CE135">
        <v>10</v>
      </c>
      <c r="CF135" s="76">
        <v>180</v>
      </c>
      <c r="CG135" s="76">
        <v>100</v>
      </c>
      <c r="CH135">
        <f ca="1">INDIRECT(ADDRESS(11+(MATCH(RIGHT(Table14[[#This Row],[spawner_sku]],LEN(Table14[[#This Row],[spawner_sku]])-FIND("/",Table14[[#This Row],[spawner_sku]])),Table1[Entity Prefab],0)),10,1,1,"Entities"))</f>
        <v>25</v>
      </c>
      <c r="CI135">
        <f ca="1">ROUND((Table14[[#This Row],[XP]]*Table14[[#This Row],[entity_spawned (AVG)]])*(Table14[[#This Row],[activating_chance]]/100),0)</f>
        <v>250</v>
      </c>
      <c r="CJ135" s="73" t="s">
        <v>344</v>
      </c>
      <c r="CL135" t="s">
        <v>404</v>
      </c>
      <c r="CM135">
        <v>1</v>
      </c>
      <c r="CN135" s="76">
        <v>340</v>
      </c>
      <c r="CO135" s="76">
        <v>100</v>
      </c>
      <c r="CP135" s="115">
        <f ca="1">INDIRECT(ADDRESS(11+(MATCH(RIGHT(Table18[[#This Row],[spawner_sku]],LEN(Table18[[#This Row],[spawner_sku]])-FIND("/",Table18[[#This Row],[spawner_sku]])),Table1[Entity Prefab],0)),10,1,1,"Entities"))</f>
        <v>263</v>
      </c>
      <c r="CQ135" s="115">
        <f ca="1">ROUND((Table18[[#This Row],[XP]]*Table18[[#This Row],[entity_spawned (AVG)]])*(Table18[[#This Row],[activating_chance]]/100),0)</f>
        <v>263</v>
      </c>
      <c r="CR135" t="s">
        <v>345</v>
      </c>
      <c r="CT135" t="s">
        <v>244</v>
      </c>
      <c r="CU135">
        <v>1</v>
      </c>
      <c r="CV135" s="76">
        <v>200</v>
      </c>
      <c r="CW135" s="76">
        <v>100</v>
      </c>
      <c r="CX135" s="76">
        <f ca="1">INDIRECT(ADDRESS(11+(MATCH(RIGHT(Table1820[[#This Row],[spawner_sku]],LEN(Table1820[[#This Row],[spawner_sku]])-FIND("/",Table1820[[#This Row],[spawner_sku]])),Table1[Entity Prefab],0)),10,1,1,"Entities"))</f>
        <v>28</v>
      </c>
      <c r="CY135">
        <f ca="1">ROUND((Table1820[[#This Row],[XP]]*Table1820[[#This Row],[entity_spawned (AVG)]])*(Table1820[[#This Row],[activating_chance]]/100),0)</f>
        <v>28</v>
      </c>
      <c r="CZ135" t="s">
        <v>344</v>
      </c>
    </row>
    <row r="136" spans="2:104" x14ac:dyDescent="0.25">
      <c r="B136" s="74" t="s">
        <v>229</v>
      </c>
      <c r="C136">
        <v>3</v>
      </c>
      <c r="D136" s="76">
        <v>160</v>
      </c>
      <c r="E136" s="76">
        <v>100</v>
      </c>
      <c r="F136" s="76">
        <f ca="1">INDIRECT(ADDRESS(11+(MATCH(RIGHT(Table245[[#This Row],[spawner_sku]],LEN(Table245[[#This Row],[spawner_sku]])-FIND("/",Table245[[#This Row],[spawner_sku]])),Table1[Entity Prefab],0)),10,1,1,"Entities"))</f>
        <v>25</v>
      </c>
      <c r="G136" s="76">
        <f ca="1">ROUND((Table245[[#This Row],[XP]]*Table245[[#This Row],[entity_spawned (AVG)]])*(Table245[[#This Row],[activating_chance]]/100),0)</f>
        <v>75</v>
      </c>
      <c r="H136" s="73" t="s">
        <v>344</v>
      </c>
      <c r="J136" t="s">
        <v>256</v>
      </c>
      <c r="K136">
        <v>1</v>
      </c>
      <c r="L136" s="76">
        <v>150</v>
      </c>
      <c r="M136" s="76">
        <v>100</v>
      </c>
      <c r="N136">
        <f ca="1">INDIRECT(ADDRESS(11+(MATCH(RIGHT(Table3[[#This Row],[spawner_sku]],LEN(Table3[[#This Row],[spawner_sku]])-FIND("/",Table3[[#This Row],[spawner_sku]])),Table1[Entity Prefab],0)),10,1,1,"Entities"))</f>
        <v>25</v>
      </c>
      <c r="O136" s="76">
        <f ca="1">ROUND((Table3[[#This Row],[XP]]*Table3[[#This Row],[entity_spawned (AVG)]])*(Table3[[#This Row],[activating_chance]]/100),0)</f>
        <v>25</v>
      </c>
      <c r="P136" t="s">
        <v>344</v>
      </c>
      <c r="Q136" s="73"/>
      <c r="Z136" t="s">
        <v>229</v>
      </c>
      <c r="AA136">
        <v>1</v>
      </c>
      <c r="AB136" s="76">
        <v>100</v>
      </c>
      <c r="AC136" s="76">
        <v>100</v>
      </c>
      <c r="AD136">
        <f ca="1">INDIRECT(ADDRESS(11+(MATCH(RIGHT(Table2[[#This Row],[spawner_sku]],LEN(Table2[[#This Row],[spawner_sku]])-FIND("/",Table2[[#This Row],[spawner_sku]])),Table1[Entity Prefab],0)),10,1,1,"Entities"))</f>
        <v>25</v>
      </c>
      <c r="AE136" s="76">
        <f ca="1">ROUND((Table2[[#This Row],[XP]]*Table2[[#This Row],[entity_spawned (AVG)]])*(Table2[[#This Row],[activating_chance]]/100),0)</f>
        <v>25</v>
      </c>
      <c r="AF136" s="73" t="s">
        <v>344</v>
      </c>
      <c r="AH136" t="s">
        <v>614</v>
      </c>
      <c r="AI136">
        <v>1</v>
      </c>
      <c r="AJ136" s="76">
        <v>280</v>
      </c>
      <c r="AK136" s="76">
        <v>100</v>
      </c>
      <c r="AL136">
        <f ca="1">INDIRECT(ADDRESS(11+(MATCH(RIGHT(Table6[[#This Row],[spawner_sku]],LEN(Table6[[#This Row],[spawner_sku]])-FIND("/",Table6[[#This Row],[spawner_sku]])),Table1[Entity Prefab],0)),10,1,1,"Entities"))</f>
        <v>50</v>
      </c>
      <c r="AM136" s="76">
        <f ca="1">ROUND((Table6[[#This Row],[XP]]*Table6[[#This Row],[entity_spawned (AVG)]])*(Table6[[#This Row],[activating_chance]]/100),0)</f>
        <v>50</v>
      </c>
      <c r="AN136" s="73" t="s">
        <v>345</v>
      </c>
      <c r="AP136" t="s">
        <v>449</v>
      </c>
      <c r="AQ136">
        <v>1</v>
      </c>
      <c r="AR136" s="76">
        <v>180</v>
      </c>
      <c r="AS136" s="76">
        <v>100</v>
      </c>
      <c r="AT136">
        <f ca="1">INDIRECT(ADDRESS(11+(MATCH(RIGHT(Table610[[#This Row],[spawner_sku]],LEN(Table610[[#This Row],[spawner_sku]])-FIND("/",Table610[[#This Row],[spawner_sku]])),Table1[Entity Prefab],0)),10,1,1,"Entities"))</f>
        <v>25</v>
      </c>
      <c r="AU136" s="76">
        <f ca="1">ROUND((Table610[[#This Row],[XP]]*Table610[[#This Row],[entity_spawned (AVG)]])*(Table610[[#This Row],[activating_chance]]/100),0)</f>
        <v>25</v>
      </c>
      <c r="AV136" s="73" t="s">
        <v>345</v>
      </c>
      <c r="AX136" t="s">
        <v>234</v>
      </c>
      <c r="AY136">
        <v>1</v>
      </c>
      <c r="AZ136" s="76">
        <v>300</v>
      </c>
      <c r="BA136" s="76">
        <v>100</v>
      </c>
      <c r="BB136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6" s="76">
        <f ca="1">ROUND((Table61011[[#This Row],[XP]]*Table61011[[#This Row],[entity_spawned (AVG)]])*(Table61011[[#This Row],[activating_chance]]/100),0)</f>
        <v>195</v>
      </c>
      <c r="BD136" s="73" t="s">
        <v>345</v>
      </c>
      <c r="BF136" t="s">
        <v>237</v>
      </c>
      <c r="BG136">
        <v>1</v>
      </c>
      <c r="BH136" s="76">
        <v>120</v>
      </c>
      <c r="BI136">
        <v>100</v>
      </c>
      <c r="BJ136">
        <f ca="1">INDIRECT(ADDRESS(11+(MATCH(RIGHT(Table11[[#This Row],[spawner_sku]],LEN(Table11[[#This Row],[spawner_sku]])-FIND("/",Table11[[#This Row],[spawner_sku]])),Table1[Entity Prefab],0)),10,1,1,"Entities"))</f>
        <v>70</v>
      </c>
      <c r="BK136">
        <f ca="1">ROUND((Table11[[#This Row],[XP]]*Table11[[#This Row],[entity_spawned (AVG)]])*(Table11[[#This Row],[activating_chance]]/100),0)</f>
        <v>70</v>
      </c>
      <c r="BL136" s="73" t="s">
        <v>344</v>
      </c>
      <c r="BN136" t="s">
        <v>255</v>
      </c>
      <c r="BO136">
        <v>1</v>
      </c>
      <c r="BP136" s="76">
        <v>170</v>
      </c>
      <c r="BQ136" s="76">
        <v>100</v>
      </c>
      <c r="BR136">
        <f ca="1">INDIRECT(ADDRESS(11+(MATCH(RIGHT(Table12[[#This Row],[spawner_sku]],LEN(Table12[[#This Row],[spawner_sku]])-FIND("/",Table12[[#This Row],[spawner_sku]])),Table1[Entity Prefab],0)),10,1,1,"Entities"))</f>
        <v>70</v>
      </c>
      <c r="BS136">
        <f ca="1">ROUND((Table12[[#This Row],[XP]]*Table12[[#This Row],[entity_spawned (AVG)]])*(Table12[[#This Row],[activating_chance]]/100),0)</f>
        <v>70</v>
      </c>
      <c r="BT136" s="73" t="s">
        <v>345</v>
      </c>
      <c r="BV136" t="s">
        <v>387</v>
      </c>
      <c r="BW136">
        <v>1</v>
      </c>
      <c r="BX136" s="76">
        <v>200</v>
      </c>
      <c r="BY136" s="76">
        <v>100</v>
      </c>
      <c r="BZ136">
        <f ca="1">INDIRECT(ADDRESS(11+(MATCH(RIGHT(Table13[[#This Row],[spawner_sku]],LEN(Table13[[#This Row],[spawner_sku]])-FIND("/",Table13[[#This Row],[spawner_sku]])),Table1[Entity Prefab],0)),10,1,1,"Entities"))</f>
        <v>75</v>
      </c>
      <c r="CA136">
        <f ca="1">ROUND((Table13[[#This Row],[XP]]*Table13[[#This Row],[entity_spawned (AVG)]])*(Table13[[#This Row],[activating_chance]]/100),0)</f>
        <v>75</v>
      </c>
      <c r="CB136" s="73" t="s">
        <v>344</v>
      </c>
      <c r="CD136" t="s">
        <v>228</v>
      </c>
      <c r="CE136">
        <v>3</v>
      </c>
      <c r="CF136" s="76">
        <v>100</v>
      </c>
      <c r="CG136" s="76">
        <v>30</v>
      </c>
      <c r="CH136">
        <f ca="1">INDIRECT(ADDRESS(11+(MATCH(RIGHT(Table14[[#This Row],[spawner_sku]],LEN(Table14[[#This Row],[spawner_sku]])-FIND("/",Table14[[#This Row],[spawner_sku]])),Table1[Entity Prefab],0)),10,1,1,"Entities"))</f>
        <v>25</v>
      </c>
      <c r="CI136">
        <f ca="1">ROUND((Table14[[#This Row],[XP]]*Table14[[#This Row],[entity_spawned (AVG)]])*(Table14[[#This Row],[activating_chance]]/100),0)</f>
        <v>23</v>
      </c>
      <c r="CJ136" s="73" t="s">
        <v>344</v>
      </c>
      <c r="CL136" t="s">
        <v>404</v>
      </c>
      <c r="CM136">
        <v>1</v>
      </c>
      <c r="CN136" s="76">
        <v>340</v>
      </c>
      <c r="CO136" s="76">
        <v>100</v>
      </c>
      <c r="CP136" s="115">
        <f ca="1">INDIRECT(ADDRESS(11+(MATCH(RIGHT(Table18[[#This Row],[spawner_sku]],LEN(Table18[[#This Row],[spawner_sku]])-FIND("/",Table18[[#This Row],[spawner_sku]])),Table1[Entity Prefab],0)),10,1,1,"Entities"))</f>
        <v>263</v>
      </c>
      <c r="CQ136" s="115">
        <f ca="1">ROUND((Table18[[#This Row],[XP]]*Table18[[#This Row],[entity_spawned (AVG)]])*(Table18[[#This Row],[activating_chance]]/100),0)</f>
        <v>263</v>
      </c>
      <c r="CR136" t="s">
        <v>345</v>
      </c>
      <c r="CT136" t="s">
        <v>456</v>
      </c>
      <c r="CU136">
        <v>1</v>
      </c>
      <c r="CV136" s="76">
        <v>130</v>
      </c>
      <c r="CW136" s="76">
        <v>10</v>
      </c>
      <c r="CX136" s="76">
        <f ca="1">INDIRECT(ADDRESS(11+(MATCH(RIGHT(Table1820[[#This Row],[spawner_sku]],LEN(Table1820[[#This Row],[spawner_sku]])-FIND("/",Table1820[[#This Row],[spawner_sku]])),Table1[Entity Prefab],0)),10,1,1,"Entities"))</f>
        <v>70</v>
      </c>
      <c r="CY136">
        <f ca="1">ROUND((Table1820[[#This Row],[XP]]*Table1820[[#This Row],[entity_spawned (AVG)]])*(Table1820[[#This Row],[activating_chance]]/100),0)</f>
        <v>7</v>
      </c>
      <c r="CZ136" t="s">
        <v>345</v>
      </c>
    </row>
    <row r="137" spans="2:104" x14ac:dyDescent="0.25">
      <c r="B137" s="74" t="s">
        <v>229</v>
      </c>
      <c r="C137">
        <v>11</v>
      </c>
      <c r="D137" s="76">
        <v>200</v>
      </c>
      <c r="E137" s="76">
        <v>100</v>
      </c>
      <c r="F137" s="76">
        <f ca="1">INDIRECT(ADDRESS(11+(MATCH(RIGHT(Table245[[#This Row],[spawner_sku]],LEN(Table245[[#This Row],[spawner_sku]])-FIND("/",Table245[[#This Row],[spawner_sku]])),Table1[Entity Prefab],0)),10,1,1,"Entities"))</f>
        <v>25</v>
      </c>
      <c r="G137" s="76">
        <f ca="1">ROUND((Table245[[#This Row],[XP]]*Table245[[#This Row],[entity_spawned (AVG)]])*(Table245[[#This Row],[activating_chance]]/100),0)</f>
        <v>275</v>
      </c>
      <c r="H137" s="73" t="s">
        <v>344</v>
      </c>
      <c r="J137" t="s">
        <v>256</v>
      </c>
      <c r="K137">
        <v>1</v>
      </c>
      <c r="L137" s="76">
        <v>150</v>
      </c>
      <c r="M137" s="76">
        <v>100</v>
      </c>
      <c r="N137">
        <f ca="1">INDIRECT(ADDRESS(11+(MATCH(RIGHT(Table3[[#This Row],[spawner_sku]],LEN(Table3[[#This Row],[spawner_sku]])-FIND("/",Table3[[#This Row],[spawner_sku]])),Table1[Entity Prefab],0)),10,1,1,"Entities"))</f>
        <v>25</v>
      </c>
      <c r="O137" s="76">
        <f ca="1">ROUND((Table3[[#This Row],[XP]]*Table3[[#This Row],[entity_spawned (AVG)]])*(Table3[[#This Row],[activating_chance]]/100),0)</f>
        <v>25</v>
      </c>
      <c r="P137" t="s">
        <v>344</v>
      </c>
      <c r="Q137" s="73"/>
      <c r="Z137" t="s">
        <v>229</v>
      </c>
      <c r="AA137">
        <v>1</v>
      </c>
      <c r="AB137" s="76">
        <v>100</v>
      </c>
      <c r="AC137" s="76">
        <v>90</v>
      </c>
      <c r="AD137">
        <f ca="1">INDIRECT(ADDRESS(11+(MATCH(RIGHT(Table2[[#This Row],[spawner_sku]],LEN(Table2[[#This Row],[spawner_sku]])-FIND("/",Table2[[#This Row],[spawner_sku]])),Table1[Entity Prefab],0)),10,1,1,"Entities"))</f>
        <v>25</v>
      </c>
      <c r="AE137" s="76">
        <f ca="1">ROUND((Table2[[#This Row],[XP]]*Table2[[#This Row],[entity_spawned (AVG)]])*(Table2[[#This Row],[activating_chance]]/100),0)</f>
        <v>23</v>
      </c>
      <c r="AF137" s="73" t="s">
        <v>344</v>
      </c>
      <c r="AH137" t="s">
        <v>614</v>
      </c>
      <c r="AI137">
        <v>1</v>
      </c>
      <c r="AJ137" s="76">
        <v>280</v>
      </c>
      <c r="AK137" s="76">
        <v>100</v>
      </c>
      <c r="AL137">
        <f ca="1">INDIRECT(ADDRESS(11+(MATCH(RIGHT(Table6[[#This Row],[spawner_sku]],LEN(Table6[[#This Row],[spawner_sku]])-FIND("/",Table6[[#This Row],[spawner_sku]])),Table1[Entity Prefab],0)),10,1,1,"Entities"))</f>
        <v>50</v>
      </c>
      <c r="AM137" s="76">
        <f ca="1">ROUND((Table6[[#This Row],[XP]]*Table6[[#This Row],[entity_spawned (AVG)]])*(Table6[[#This Row],[activating_chance]]/100),0)</f>
        <v>50</v>
      </c>
      <c r="AN137" s="73" t="s">
        <v>345</v>
      </c>
      <c r="AP137" t="s">
        <v>449</v>
      </c>
      <c r="AQ137">
        <v>1</v>
      </c>
      <c r="AR137" s="76">
        <v>180</v>
      </c>
      <c r="AS137" s="76">
        <v>100</v>
      </c>
      <c r="AT137">
        <f ca="1">INDIRECT(ADDRESS(11+(MATCH(RIGHT(Table610[[#This Row],[spawner_sku]],LEN(Table610[[#This Row],[spawner_sku]])-FIND("/",Table610[[#This Row],[spawner_sku]])),Table1[Entity Prefab],0)),10,1,1,"Entities"))</f>
        <v>25</v>
      </c>
      <c r="AU137" s="76">
        <f ca="1">ROUND((Table610[[#This Row],[XP]]*Table610[[#This Row],[entity_spawned (AVG)]])*(Table610[[#This Row],[activating_chance]]/100),0)</f>
        <v>25</v>
      </c>
      <c r="AV137" s="73" t="s">
        <v>345</v>
      </c>
      <c r="AX137" t="s">
        <v>234</v>
      </c>
      <c r="AY137">
        <v>1</v>
      </c>
      <c r="AZ137" s="76">
        <v>300</v>
      </c>
      <c r="BA137" s="76">
        <v>100</v>
      </c>
      <c r="BB137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7" s="76">
        <f ca="1">ROUND((Table61011[[#This Row],[XP]]*Table61011[[#This Row],[entity_spawned (AVG)]])*(Table61011[[#This Row],[activating_chance]]/100),0)</f>
        <v>195</v>
      </c>
      <c r="BD137" s="73" t="s">
        <v>345</v>
      </c>
      <c r="BF137" t="s">
        <v>238</v>
      </c>
      <c r="BG137">
        <v>1</v>
      </c>
      <c r="BH137" s="76">
        <v>2500</v>
      </c>
      <c r="BI137">
        <v>100</v>
      </c>
      <c r="BJ137">
        <f ca="1">INDIRECT(ADDRESS(11+(MATCH(RIGHT(Table11[[#This Row],[spawner_sku]],LEN(Table11[[#This Row],[spawner_sku]])-FIND("/",Table11[[#This Row],[spawner_sku]])),Table1[Entity Prefab],0)),10,1,1,"Entities"))</f>
        <v>263</v>
      </c>
      <c r="BK137">
        <f ca="1">ROUND((Table11[[#This Row],[XP]]*Table11[[#This Row],[entity_spawned (AVG)]])*(Table11[[#This Row],[activating_chance]]/100),0)</f>
        <v>263</v>
      </c>
      <c r="BL137" s="73" t="s">
        <v>345</v>
      </c>
      <c r="BN137" t="s">
        <v>255</v>
      </c>
      <c r="BO137">
        <v>1</v>
      </c>
      <c r="BP137" s="76">
        <v>170</v>
      </c>
      <c r="BQ137" s="76">
        <v>80</v>
      </c>
      <c r="BR137">
        <f ca="1">INDIRECT(ADDRESS(11+(MATCH(RIGHT(Table12[[#This Row],[spawner_sku]],LEN(Table12[[#This Row],[spawner_sku]])-FIND("/",Table12[[#This Row],[spawner_sku]])),Table1[Entity Prefab],0)),10,1,1,"Entities"))</f>
        <v>70</v>
      </c>
      <c r="BS137">
        <f ca="1">ROUND((Table12[[#This Row],[XP]]*Table12[[#This Row],[entity_spawned (AVG)]])*(Table12[[#This Row],[activating_chance]]/100),0)</f>
        <v>56</v>
      </c>
      <c r="BT137" s="73" t="s">
        <v>345</v>
      </c>
      <c r="BV137" t="s">
        <v>387</v>
      </c>
      <c r="BW137">
        <v>1</v>
      </c>
      <c r="BX137" s="76">
        <v>200</v>
      </c>
      <c r="BY137" s="76">
        <v>100</v>
      </c>
      <c r="BZ137">
        <f ca="1">INDIRECT(ADDRESS(11+(MATCH(RIGHT(Table13[[#This Row],[spawner_sku]],LEN(Table13[[#This Row],[spawner_sku]])-FIND("/",Table13[[#This Row],[spawner_sku]])),Table1[Entity Prefab],0)),10,1,1,"Entities"))</f>
        <v>75</v>
      </c>
      <c r="CA137">
        <f ca="1">ROUND((Table13[[#This Row],[XP]]*Table13[[#This Row],[entity_spawned (AVG)]])*(Table13[[#This Row],[activating_chance]]/100),0)</f>
        <v>75</v>
      </c>
      <c r="CB137" s="73" t="s">
        <v>344</v>
      </c>
      <c r="CD137" t="s">
        <v>228</v>
      </c>
      <c r="CE137">
        <v>12</v>
      </c>
      <c r="CF137" s="76">
        <v>280</v>
      </c>
      <c r="CG137" s="76">
        <v>100</v>
      </c>
      <c r="CH137">
        <f ca="1">INDIRECT(ADDRESS(11+(MATCH(RIGHT(Table14[[#This Row],[spawner_sku]],LEN(Table14[[#This Row],[spawner_sku]])-FIND("/",Table14[[#This Row],[spawner_sku]])),Table1[Entity Prefab],0)),10,1,1,"Entities"))</f>
        <v>25</v>
      </c>
      <c r="CI137">
        <f ca="1">ROUND((Table14[[#This Row],[XP]]*Table14[[#This Row],[entity_spawned (AVG)]])*(Table14[[#This Row],[activating_chance]]/100),0)</f>
        <v>300</v>
      </c>
      <c r="CJ137" s="73" t="s">
        <v>344</v>
      </c>
      <c r="CL137" t="s">
        <v>404</v>
      </c>
      <c r="CM137">
        <v>1</v>
      </c>
      <c r="CN137" s="76">
        <v>240</v>
      </c>
      <c r="CO137" s="76">
        <v>100</v>
      </c>
      <c r="CP137" s="115">
        <f ca="1">INDIRECT(ADDRESS(11+(MATCH(RIGHT(Table18[[#This Row],[spawner_sku]],LEN(Table18[[#This Row],[spawner_sku]])-FIND("/",Table18[[#This Row],[spawner_sku]])),Table1[Entity Prefab],0)),10,1,1,"Entities"))</f>
        <v>263</v>
      </c>
      <c r="CQ137" s="115">
        <f ca="1">ROUND((Table18[[#This Row],[XP]]*Table18[[#This Row],[entity_spawned (AVG)]])*(Table18[[#This Row],[activating_chance]]/100),0)</f>
        <v>263</v>
      </c>
      <c r="CR137" t="s">
        <v>345</v>
      </c>
      <c r="CT137" t="s">
        <v>456</v>
      </c>
      <c r="CU137">
        <v>2</v>
      </c>
      <c r="CV137" s="76">
        <v>180</v>
      </c>
      <c r="CW137" s="76">
        <v>100</v>
      </c>
      <c r="CX137" s="76">
        <f ca="1">INDIRECT(ADDRESS(11+(MATCH(RIGHT(Table1820[[#This Row],[spawner_sku]],LEN(Table1820[[#This Row],[spawner_sku]])-FIND("/",Table1820[[#This Row],[spawner_sku]])),Table1[Entity Prefab],0)),10,1,1,"Entities"))</f>
        <v>70</v>
      </c>
      <c r="CY137">
        <f ca="1">ROUND((Table1820[[#This Row],[XP]]*Table1820[[#This Row],[entity_spawned (AVG)]])*(Table1820[[#This Row],[activating_chance]]/100),0)</f>
        <v>140</v>
      </c>
      <c r="CZ137" t="s">
        <v>345</v>
      </c>
    </row>
    <row r="138" spans="2:104" x14ac:dyDescent="0.25">
      <c r="B138" s="74" t="s">
        <v>229</v>
      </c>
      <c r="C138">
        <v>1</v>
      </c>
      <c r="D138" s="76">
        <v>100</v>
      </c>
      <c r="E138" s="76">
        <v>85</v>
      </c>
      <c r="F138" s="76">
        <f ca="1">INDIRECT(ADDRESS(11+(MATCH(RIGHT(Table245[[#This Row],[spawner_sku]],LEN(Table245[[#This Row],[spawner_sku]])-FIND("/",Table245[[#This Row],[spawner_sku]])),Table1[Entity Prefab],0)),10,1,1,"Entities"))</f>
        <v>25</v>
      </c>
      <c r="G138" s="76">
        <f ca="1">ROUND((Table245[[#This Row],[XP]]*Table245[[#This Row],[entity_spawned (AVG)]])*(Table245[[#This Row],[activating_chance]]/100),0)</f>
        <v>21</v>
      </c>
      <c r="H138" s="73" t="s">
        <v>344</v>
      </c>
      <c r="J138" t="s">
        <v>256</v>
      </c>
      <c r="K138">
        <v>1</v>
      </c>
      <c r="L138" s="76">
        <v>170</v>
      </c>
      <c r="M138" s="76">
        <v>100</v>
      </c>
      <c r="N138">
        <f ca="1">INDIRECT(ADDRESS(11+(MATCH(RIGHT(Table3[[#This Row],[spawner_sku]],LEN(Table3[[#This Row],[spawner_sku]])-FIND("/",Table3[[#This Row],[spawner_sku]])),Table1[Entity Prefab],0)),10,1,1,"Entities"))</f>
        <v>25</v>
      </c>
      <c r="O138" s="76">
        <f ca="1">ROUND((Table3[[#This Row],[XP]]*Table3[[#This Row],[entity_spawned (AVG)]])*(Table3[[#This Row],[activating_chance]]/100),0)</f>
        <v>25</v>
      </c>
      <c r="P138" t="s">
        <v>344</v>
      </c>
      <c r="Q138" s="73"/>
      <c r="Z138" t="s">
        <v>229</v>
      </c>
      <c r="AA138">
        <v>3</v>
      </c>
      <c r="AB138" s="76">
        <v>120</v>
      </c>
      <c r="AC138" s="76">
        <v>100</v>
      </c>
      <c r="AD138">
        <f ca="1">INDIRECT(ADDRESS(11+(MATCH(RIGHT(Table2[[#This Row],[spawner_sku]],LEN(Table2[[#This Row],[spawner_sku]])-FIND("/",Table2[[#This Row],[spawner_sku]])),Table1[Entity Prefab],0)),10,1,1,"Entities"))</f>
        <v>25</v>
      </c>
      <c r="AE138" s="76">
        <f ca="1">ROUND((Table2[[#This Row],[XP]]*Table2[[#This Row],[entity_spawned (AVG)]])*(Table2[[#This Row],[activating_chance]]/100),0)</f>
        <v>75</v>
      </c>
      <c r="AF138" s="73" t="s">
        <v>344</v>
      </c>
      <c r="AH138" t="s">
        <v>615</v>
      </c>
      <c r="AI138">
        <v>1</v>
      </c>
      <c r="AJ138" s="76">
        <v>130</v>
      </c>
      <c r="AK138" s="76">
        <v>100</v>
      </c>
      <c r="AL138">
        <f ca="1">INDIRECT(ADDRESS(11+(MATCH(RIGHT(Table6[[#This Row],[spawner_sku]],LEN(Table6[[#This Row],[spawner_sku]])-FIND("/",Table6[[#This Row],[spawner_sku]])),Table1[Entity Prefab],0)),10,1,1,"Entities"))</f>
        <v>50</v>
      </c>
      <c r="AM138" s="76">
        <f ca="1">ROUND((Table6[[#This Row],[XP]]*Table6[[#This Row],[entity_spawned (AVG)]])*(Table6[[#This Row],[activating_chance]]/100),0)</f>
        <v>50</v>
      </c>
      <c r="AN138" s="73" t="s">
        <v>344</v>
      </c>
      <c r="AP138" t="s">
        <v>449</v>
      </c>
      <c r="AQ138">
        <v>1</v>
      </c>
      <c r="AR138" s="76">
        <v>180</v>
      </c>
      <c r="AS138" s="76">
        <v>100</v>
      </c>
      <c r="AT138">
        <f ca="1">INDIRECT(ADDRESS(11+(MATCH(RIGHT(Table610[[#This Row],[spawner_sku]],LEN(Table610[[#This Row],[spawner_sku]])-FIND("/",Table610[[#This Row],[spawner_sku]])),Table1[Entity Prefab],0)),10,1,1,"Entities"))</f>
        <v>25</v>
      </c>
      <c r="AU138" s="76">
        <f ca="1">ROUND((Table610[[#This Row],[XP]]*Table610[[#This Row],[entity_spawned (AVG)]])*(Table610[[#This Row],[activating_chance]]/100),0)</f>
        <v>25</v>
      </c>
      <c r="AV138" s="73" t="s">
        <v>345</v>
      </c>
      <c r="AX138" t="s">
        <v>234</v>
      </c>
      <c r="AY138">
        <v>1</v>
      </c>
      <c r="AZ138" s="76">
        <v>300</v>
      </c>
      <c r="BA138" s="76">
        <v>100</v>
      </c>
      <c r="BB138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8" s="76">
        <f ca="1">ROUND((Table61011[[#This Row],[XP]]*Table61011[[#This Row],[entity_spawned (AVG)]])*(Table61011[[#This Row],[activating_chance]]/100),0)</f>
        <v>195</v>
      </c>
      <c r="BD138" s="73" t="s">
        <v>345</v>
      </c>
      <c r="BF138" t="s">
        <v>238</v>
      </c>
      <c r="BG138">
        <v>1</v>
      </c>
      <c r="BH138" s="76">
        <v>2500</v>
      </c>
      <c r="BI138">
        <v>100</v>
      </c>
      <c r="BJ138">
        <f ca="1">INDIRECT(ADDRESS(11+(MATCH(RIGHT(Table11[[#This Row],[spawner_sku]],LEN(Table11[[#This Row],[spawner_sku]])-FIND("/",Table11[[#This Row],[spawner_sku]])),Table1[Entity Prefab],0)),10,1,1,"Entities"))</f>
        <v>263</v>
      </c>
      <c r="BK138">
        <f ca="1">ROUND((Table11[[#This Row],[XP]]*Table11[[#This Row],[entity_spawned (AVG)]])*(Table11[[#This Row],[activating_chance]]/100),0)</f>
        <v>263</v>
      </c>
      <c r="BL138" s="73" t="s">
        <v>345</v>
      </c>
      <c r="BN138" t="s">
        <v>256</v>
      </c>
      <c r="BO138">
        <v>1</v>
      </c>
      <c r="BP138" s="76">
        <v>150</v>
      </c>
      <c r="BQ138" s="76">
        <v>100</v>
      </c>
      <c r="BR138">
        <f ca="1">INDIRECT(ADDRESS(11+(MATCH(RIGHT(Table12[[#This Row],[spawner_sku]],LEN(Table12[[#This Row],[spawner_sku]])-FIND("/",Table12[[#This Row],[spawner_sku]])),Table1[Entity Prefab],0)),10,1,1,"Entities"))</f>
        <v>25</v>
      </c>
      <c r="BS138">
        <f ca="1">ROUND((Table12[[#This Row],[XP]]*Table12[[#This Row],[entity_spawned (AVG)]])*(Table12[[#This Row],[activating_chance]]/100),0)</f>
        <v>25</v>
      </c>
      <c r="BT138" s="73" t="s">
        <v>344</v>
      </c>
      <c r="BV138" t="s">
        <v>387</v>
      </c>
      <c r="BW138">
        <v>1</v>
      </c>
      <c r="BX138" s="76">
        <v>200</v>
      </c>
      <c r="BY138" s="76">
        <v>100</v>
      </c>
      <c r="BZ138">
        <f ca="1">INDIRECT(ADDRESS(11+(MATCH(RIGHT(Table13[[#This Row],[spawner_sku]],LEN(Table13[[#This Row],[spawner_sku]])-FIND("/",Table13[[#This Row],[spawner_sku]])),Table1[Entity Prefab],0)),10,1,1,"Entities"))</f>
        <v>75</v>
      </c>
      <c r="CA138">
        <f ca="1">ROUND((Table13[[#This Row],[XP]]*Table13[[#This Row],[entity_spawned (AVG)]])*(Table13[[#This Row],[activating_chance]]/100),0)</f>
        <v>75</v>
      </c>
      <c r="CB138" s="73" t="s">
        <v>344</v>
      </c>
      <c r="CD138" t="s">
        <v>228</v>
      </c>
      <c r="CE138">
        <v>17</v>
      </c>
      <c r="CF138" s="76">
        <v>180</v>
      </c>
      <c r="CG138" s="76">
        <v>100</v>
      </c>
      <c r="CH138">
        <f ca="1">INDIRECT(ADDRESS(11+(MATCH(RIGHT(Table14[[#This Row],[spawner_sku]],LEN(Table14[[#This Row],[spawner_sku]])-FIND("/",Table14[[#This Row],[spawner_sku]])),Table1[Entity Prefab],0)),10,1,1,"Entities"))</f>
        <v>25</v>
      </c>
      <c r="CI138">
        <f ca="1">ROUND((Table14[[#This Row],[XP]]*Table14[[#This Row],[entity_spawned (AVG)]])*(Table14[[#This Row],[activating_chance]]/100),0)</f>
        <v>425</v>
      </c>
      <c r="CJ138" s="73" t="s">
        <v>344</v>
      </c>
      <c r="CL138" t="s">
        <v>404</v>
      </c>
      <c r="CM138">
        <v>1</v>
      </c>
      <c r="CN138" s="76">
        <v>340</v>
      </c>
      <c r="CO138" s="76">
        <v>100</v>
      </c>
      <c r="CP138" s="115">
        <f ca="1">INDIRECT(ADDRESS(11+(MATCH(RIGHT(Table18[[#This Row],[spawner_sku]],LEN(Table18[[#This Row],[spawner_sku]])-FIND("/",Table18[[#This Row],[spawner_sku]])),Table1[Entity Prefab],0)),10,1,1,"Entities"))</f>
        <v>263</v>
      </c>
      <c r="CQ138" s="115">
        <f ca="1">ROUND((Table18[[#This Row],[XP]]*Table18[[#This Row],[entity_spawned (AVG)]])*(Table18[[#This Row],[activating_chance]]/100),0)</f>
        <v>263</v>
      </c>
      <c r="CR138" t="s">
        <v>345</v>
      </c>
      <c r="CT138" t="s">
        <v>456</v>
      </c>
      <c r="CU138">
        <v>1</v>
      </c>
      <c r="CV138" s="76">
        <v>180</v>
      </c>
      <c r="CW138" s="76">
        <v>100</v>
      </c>
      <c r="CX138" s="76">
        <f ca="1">INDIRECT(ADDRESS(11+(MATCH(RIGHT(Table1820[[#This Row],[spawner_sku]],LEN(Table1820[[#This Row],[spawner_sku]])-FIND("/",Table1820[[#This Row],[spawner_sku]])),Table1[Entity Prefab],0)),10,1,1,"Entities"))</f>
        <v>70</v>
      </c>
      <c r="CY138">
        <f ca="1">ROUND((Table1820[[#This Row],[XP]]*Table1820[[#This Row],[entity_spawned (AVG)]])*(Table1820[[#This Row],[activating_chance]]/100),0)</f>
        <v>70</v>
      </c>
      <c r="CZ138" t="s">
        <v>345</v>
      </c>
    </row>
    <row r="139" spans="2:104" x14ac:dyDescent="0.25">
      <c r="B139" s="74" t="s">
        <v>229</v>
      </c>
      <c r="C139">
        <v>5</v>
      </c>
      <c r="D139" s="76">
        <v>140</v>
      </c>
      <c r="E139" s="76">
        <v>20</v>
      </c>
      <c r="F139" s="76">
        <f ca="1">INDIRECT(ADDRESS(11+(MATCH(RIGHT(Table245[[#This Row],[spawner_sku]],LEN(Table245[[#This Row],[spawner_sku]])-FIND("/",Table245[[#This Row],[spawner_sku]])),Table1[Entity Prefab],0)),10,1,1,"Entities"))</f>
        <v>25</v>
      </c>
      <c r="G139" s="76">
        <f ca="1">ROUND((Table245[[#This Row],[XP]]*Table245[[#This Row],[entity_spawned (AVG)]])*(Table245[[#This Row],[activating_chance]]/100),0)</f>
        <v>25</v>
      </c>
      <c r="H139" s="73" t="s">
        <v>344</v>
      </c>
      <c r="J139" t="s">
        <v>256</v>
      </c>
      <c r="K139">
        <v>1</v>
      </c>
      <c r="L139" s="76">
        <v>170</v>
      </c>
      <c r="M139" s="76">
        <v>100</v>
      </c>
      <c r="N139">
        <f ca="1">INDIRECT(ADDRESS(11+(MATCH(RIGHT(Table3[[#This Row],[spawner_sku]],LEN(Table3[[#This Row],[spawner_sku]])-FIND("/",Table3[[#This Row],[spawner_sku]])),Table1[Entity Prefab],0)),10,1,1,"Entities"))</f>
        <v>25</v>
      </c>
      <c r="O139" s="76">
        <f ca="1">ROUND((Table3[[#This Row],[XP]]*Table3[[#This Row],[entity_spawned (AVG)]])*(Table3[[#This Row],[activating_chance]]/100),0)</f>
        <v>25</v>
      </c>
      <c r="P139" t="s">
        <v>344</v>
      </c>
      <c r="Q139" s="73"/>
      <c r="Z139" t="s">
        <v>230</v>
      </c>
      <c r="AA139">
        <v>1</v>
      </c>
      <c r="AB139" s="76">
        <v>90</v>
      </c>
      <c r="AC139" s="76">
        <v>100</v>
      </c>
      <c r="AD139">
        <f ca="1">INDIRECT(ADDRESS(11+(MATCH(RIGHT(Table2[[#This Row],[spawner_sku]],LEN(Table2[[#This Row],[spawner_sku]])-FIND("/",Table2[[#This Row],[spawner_sku]])),Table1[Entity Prefab],0)),10,1,1,"Entities"))</f>
        <v>25</v>
      </c>
      <c r="AE139" s="76">
        <f ca="1">ROUND((Table2[[#This Row],[XP]]*Table2[[#This Row],[entity_spawned (AVG)]])*(Table2[[#This Row],[activating_chance]]/100),0)</f>
        <v>25</v>
      </c>
      <c r="AF139" s="73" t="s">
        <v>344</v>
      </c>
      <c r="AH139" t="s">
        <v>615</v>
      </c>
      <c r="AI139">
        <v>1</v>
      </c>
      <c r="AJ139" s="76">
        <v>120</v>
      </c>
      <c r="AK139" s="76">
        <v>100</v>
      </c>
      <c r="AL139">
        <f ca="1">INDIRECT(ADDRESS(11+(MATCH(RIGHT(Table6[[#This Row],[spawner_sku]],LEN(Table6[[#This Row],[spawner_sku]])-FIND("/",Table6[[#This Row],[spawner_sku]])),Table1[Entity Prefab],0)),10,1,1,"Entities"))</f>
        <v>50</v>
      </c>
      <c r="AM139" s="76">
        <f ca="1">ROUND((Table6[[#This Row],[XP]]*Table6[[#This Row],[entity_spawned (AVG)]])*(Table6[[#This Row],[activating_chance]]/100),0)</f>
        <v>50</v>
      </c>
      <c r="AN139" s="73" t="s">
        <v>344</v>
      </c>
      <c r="AP139" t="s">
        <v>449</v>
      </c>
      <c r="AQ139">
        <v>1</v>
      </c>
      <c r="AR139" s="76">
        <v>180</v>
      </c>
      <c r="AS139" s="76">
        <v>100</v>
      </c>
      <c r="AT139">
        <f ca="1">INDIRECT(ADDRESS(11+(MATCH(RIGHT(Table610[[#This Row],[spawner_sku]],LEN(Table610[[#This Row],[spawner_sku]])-FIND("/",Table610[[#This Row],[spawner_sku]])),Table1[Entity Prefab],0)),10,1,1,"Entities"))</f>
        <v>25</v>
      </c>
      <c r="AU139" s="76">
        <f ca="1">ROUND((Table610[[#This Row],[XP]]*Table610[[#This Row],[entity_spawned (AVG)]])*(Table610[[#This Row],[activating_chance]]/100),0)</f>
        <v>25</v>
      </c>
      <c r="AV139" s="73" t="s">
        <v>345</v>
      </c>
      <c r="AX139" t="s">
        <v>234</v>
      </c>
      <c r="AY139">
        <v>1</v>
      </c>
      <c r="AZ139" s="76">
        <v>300</v>
      </c>
      <c r="BA139" s="76">
        <v>100</v>
      </c>
      <c r="BB139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9" s="76">
        <f ca="1">ROUND((Table61011[[#This Row],[XP]]*Table61011[[#This Row],[entity_spawned (AVG)]])*(Table61011[[#This Row],[activating_chance]]/100),0)</f>
        <v>195</v>
      </c>
      <c r="BD139" s="73" t="s">
        <v>345</v>
      </c>
      <c r="BF139" t="s">
        <v>238</v>
      </c>
      <c r="BG139">
        <v>1</v>
      </c>
      <c r="BH139" s="76">
        <v>2500</v>
      </c>
      <c r="BI139">
        <v>100</v>
      </c>
      <c r="BJ139">
        <f ca="1">INDIRECT(ADDRESS(11+(MATCH(RIGHT(Table11[[#This Row],[spawner_sku]],LEN(Table11[[#This Row],[spawner_sku]])-FIND("/",Table11[[#This Row],[spawner_sku]])),Table1[Entity Prefab],0)),10,1,1,"Entities"))</f>
        <v>263</v>
      </c>
      <c r="BK139">
        <f ca="1">ROUND((Table11[[#This Row],[XP]]*Table11[[#This Row],[entity_spawned (AVG)]])*(Table11[[#This Row],[activating_chance]]/100),0)</f>
        <v>263</v>
      </c>
      <c r="BL139" s="73" t="s">
        <v>345</v>
      </c>
      <c r="BN139" t="s">
        <v>256</v>
      </c>
      <c r="BO139">
        <v>1</v>
      </c>
      <c r="BP139" s="76">
        <v>150</v>
      </c>
      <c r="BQ139" s="76">
        <v>30</v>
      </c>
      <c r="BR139">
        <f ca="1">INDIRECT(ADDRESS(11+(MATCH(RIGHT(Table12[[#This Row],[spawner_sku]],LEN(Table12[[#This Row],[spawner_sku]])-FIND("/",Table12[[#This Row],[spawner_sku]])),Table1[Entity Prefab],0)),10,1,1,"Entities"))</f>
        <v>25</v>
      </c>
      <c r="BS139">
        <f ca="1">ROUND((Table12[[#This Row],[XP]]*Table12[[#This Row],[entity_spawned (AVG)]])*(Table12[[#This Row],[activating_chance]]/100),0)</f>
        <v>8</v>
      </c>
      <c r="BT139" s="73" t="s">
        <v>344</v>
      </c>
      <c r="BV139" t="s">
        <v>387</v>
      </c>
      <c r="BW139">
        <v>1</v>
      </c>
      <c r="BX139" s="76">
        <v>200</v>
      </c>
      <c r="BY139" s="76">
        <v>100</v>
      </c>
      <c r="BZ139">
        <f ca="1">INDIRECT(ADDRESS(11+(MATCH(RIGHT(Table13[[#This Row],[spawner_sku]],LEN(Table13[[#This Row],[spawner_sku]])-FIND("/",Table13[[#This Row],[spawner_sku]])),Table1[Entity Prefab],0)),10,1,1,"Entities"))</f>
        <v>75</v>
      </c>
      <c r="CA139">
        <f ca="1">ROUND((Table13[[#This Row],[XP]]*Table13[[#This Row],[entity_spawned (AVG)]])*(Table13[[#This Row],[activating_chance]]/100),0)</f>
        <v>75</v>
      </c>
      <c r="CB139" s="73" t="s">
        <v>344</v>
      </c>
      <c r="CD139" t="s">
        <v>228</v>
      </c>
      <c r="CE139">
        <v>7</v>
      </c>
      <c r="CF139" s="76">
        <v>200</v>
      </c>
      <c r="CG139" s="76">
        <v>80</v>
      </c>
      <c r="CH139">
        <f ca="1">INDIRECT(ADDRESS(11+(MATCH(RIGHT(Table14[[#This Row],[spawner_sku]],LEN(Table14[[#This Row],[spawner_sku]])-FIND("/",Table14[[#This Row],[spawner_sku]])),Table1[Entity Prefab],0)),10,1,1,"Entities"))</f>
        <v>25</v>
      </c>
      <c r="CI139">
        <f ca="1">ROUND((Table14[[#This Row],[XP]]*Table14[[#This Row],[entity_spawned (AVG)]])*(Table14[[#This Row],[activating_chance]]/100),0)</f>
        <v>140</v>
      </c>
      <c r="CJ139" s="73" t="s">
        <v>344</v>
      </c>
      <c r="CL139" t="s">
        <v>404</v>
      </c>
      <c r="CM139">
        <v>1</v>
      </c>
      <c r="CN139" s="76">
        <v>340</v>
      </c>
      <c r="CO139" s="76">
        <v>100</v>
      </c>
      <c r="CP139" s="115">
        <f ca="1">INDIRECT(ADDRESS(11+(MATCH(RIGHT(Table18[[#This Row],[spawner_sku]],LEN(Table18[[#This Row],[spawner_sku]])-FIND("/",Table18[[#This Row],[spawner_sku]])),Table1[Entity Prefab],0)),10,1,1,"Entities"))</f>
        <v>263</v>
      </c>
      <c r="CQ139" s="115">
        <f ca="1">ROUND((Table18[[#This Row],[XP]]*Table18[[#This Row],[entity_spawned (AVG)]])*(Table18[[#This Row],[activating_chance]]/100),0)</f>
        <v>263</v>
      </c>
      <c r="CR139" t="s">
        <v>345</v>
      </c>
      <c r="CT139" t="s">
        <v>521</v>
      </c>
      <c r="CU139">
        <v>1</v>
      </c>
      <c r="CV139" s="76">
        <v>150</v>
      </c>
      <c r="CW139" s="76">
        <v>100</v>
      </c>
      <c r="CX139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139">
        <f ca="1">ROUND((Table1820[[#This Row],[XP]]*Table1820[[#This Row],[entity_spawned (AVG)]])*(Table1820[[#This Row],[activating_chance]]/100),0)</f>
        <v>95</v>
      </c>
      <c r="CZ139" t="s">
        <v>345</v>
      </c>
    </row>
    <row r="140" spans="2:104" x14ac:dyDescent="0.25">
      <c r="B140" s="74" t="s">
        <v>229</v>
      </c>
      <c r="C140">
        <v>5</v>
      </c>
      <c r="D140" s="76">
        <v>160</v>
      </c>
      <c r="E140" s="76">
        <v>100</v>
      </c>
      <c r="F140" s="76">
        <f ca="1">INDIRECT(ADDRESS(11+(MATCH(RIGHT(Table245[[#This Row],[spawner_sku]],LEN(Table245[[#This Row],[spawner_sku]])-FIND("/",Table245[[#This Row],[spawner_sku]])),Table1[Entity Prefab],0)),10,1,1,"Entities"))</f>
        <v>25</v>
      </c>
      <c r="G140" s="76">
        <f ca="1">ROUND((Table245[[#This Row],[XP]]*Table245[[#This Row],[entity_spawned (AVG)]])*(Table245[[#This Row],[activating_chance]]/100),0)</f>
        <v>125</v>
      </c>
      <c r="H140" s="73" t="s">
        <v>344</v>
      </c>
      <c r="J140" t="s">
        <v>256</v>
      </c>
      <c r="K140">
        <v>1</v>
      </c>
      <c r="L140" s="76">
        <v>150</v>
      </c>
      <c r="M140" s="76">
        <v>100</v>
      </c>
      <c r="N140">
        <f ca="1">INDIRECT(ADDRESS(11+(MATCH(RIGHT(Table3[[#This Row],[spawner_sku]],LEN(Table3[[#This Row],[spawner_sku]])-FIND("/",Table3[[#This Row],[spawner_sku]])),Table1[Entity Prefab],0)),10,1,1,"Entities"))</f>
        <v>25</v>
      </c>
      <c r="O140" s="76">
        <f ca="1">ROUND((Table3[[#This Row],[XP]]*Table3[[#This Row],[entity_spawned (AVG)]])*(Table3[[#This Row],[activating_chance]]/100),0)</f>
        <v>25</v>
      </c>
      <c r="P140" t="s">
        <v>344</v>
      </c>
      <c r="Q140" s="73"/>
      <c r="Z140" t="s">
        <v>230</v>
      </c>
      <c r="AA140">
        <v>1</v>
      </c>
      <c r="AB140" s="76">
        <v>90</v>
      </c>
      <c r="AC140" s="76">
        <v>100</v>
      </c>
      <c r="AD140">
        <f ca="1">INDIRECT(ADDRESS(11+(MATCH(RIGHT(Table2[[#This Row],[spawner_sku]],LEN(Table2[[#This Row],[spawner_sku]])-FIND("/",Table2[[#This Row],[spawner_sku]])),Table1[Entity Prefab],0)),10,1,1,"Entities"))</f>
        <v>25</v>
      </c>
      <c r="AE140" s="76">
        <f ca="1">ROUND((Table2[[#This Row],[XP]]*Table2[[#This Row],[entity_spawned (AVG)]])*(Table2[[#This Row],[activating_chance]]/100),0)</f>
        <v>25</v>
      </c>
      <c r="AF140" s="73" t="s">
        <v>344</v>
      </c>
      <c r="AH140" t="s">
        <v>615</v>
      </c>
      <c r="AI140">
        <v>1</v>
      </c>
      <c r="AJ140" s="76">
        <v>130</v>
      </c>
      <c r="AK140" s="76">
        <v>100</v>
      </c>
      <c r="AL140">
        <f ca="1">INDIRECT(ADDRESS(11+(MATCH(RIGHT(Table6[[#This Row],[spawner_sku]],LEN(Table6[[#This Row],[spawner_sku]])-FIND("/",Table6[[#This Row],[spawner_sku]])),Table1[Entity Prefab],0)),10,1,1,"Entities"))</f>
        <v>50</v>
      </c>
      <c r="AM140" s="76">
        <f ca="1">ROUND((Table6[[#This Row],[XP]]*Table6[[#This Row],[entity_spawned (AVG)]])*(Table6[[#This Row],[activating_chance]]/100),0)</f>
        <v>50</v>
      </c>
      <c r="AN140" s="73" t="s">
        <v>344</v>
      </c>
      <c r="AP140" t="s">
        <v>449</v>
      </c>
      <c r="AQ140">
        <v>1</v>
      </c>
      <c r="AR140" s="76">
        <v>180</v>
      </c>
      <c r="AS140" s="76">
        <v>100</v>
      </c>
      <c r="AT140">
        <f ca="1">INDIRECT(ADDRESS(11+(MATCH(RIGHT(Table610[[#This Row],[spawner_sku]],LEN(Table610[[#This Row],[spawner_sku]])-FIND("/",Table610[[#This Row],[spawner_sku]])),Table1[Entity Prefab],0)),10,1,1,"Entities"))</f>
        <v>25</v>
      </c>
      <c r="AU140" s="76">
        <f ca="1">ROUND((Table610[[#This Row],[XP]]*Table610[[#This Row],[entity_spawned (AVG)]])*(Table610[[#This Row],[activating_chance]]/100),0)</f>
        <v>25</v>
      </c>
      <c r="AV140" s="73" t="s">
        <v>345</v>
      </c>
      <c r="AX140" t="s">
        <v>338</v>
      </c>
      <c r="AY140">
        <v>1</v>
      </c>
      <c r="AZ140" s="76">
        <v>300</v>
      </c>
      <c r="BA140" s="76">
        <v>100</v>
      </c>
      <c r="BB140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0" s="76">
        <f ca="1">ROUND((Table61011[[#This Row],[XP]]*Table61011[[#This Row],[entity_spawned (AVG)]])*(Table61011[[#This Row],[activating_chance]]/100),0)</f>
        <v>195</v>
      </c>
      <c r="BD140" s="73" t="s">
        <v>345</v>
      </c>
      <c r="BF140" t="s">
        <v>238</v>
      </c>
      <c r="BG140">
        <v>1</v>
      </c>
      <c r="BH140" s="76">
        <v>2500</v>
      </c>
      <c r="BI140">
        <v>100</v>
      </c>
      <c r="BJ140">
        <f ca="1">INDIRECT(ADDRESS(11+(MATCH(RIGHT(Table11[[#This Row],[spawner_sku]],LEN(Table11[[#This Row],[spawner_sku]])-FIND("/",Table11[[#This Row],[spawner_sku]])),Table1[Entity Prefab],0)),10,1,1,"Entities"))</f>
        <v>263</v>
      </c>
      <c r="BK140">
        <f ca="1">ROUND((Table11[[#This Row],[XP]]*Table11[[#This Row],[entity_spawned (AVG)]])*(Table11[[#This Row],[activating_chance]]/100),0)</f>
        <v>263</v>
      </c>
      <c r="BL140" s="73" t="s">
        <v>345</v>
      </c>
      <c r="BN140" t="s">
        <v>256</v>
      </c>
      <c r="BO140">
        <v>1</v>
      </c>
      <c r="BP140" s="76">
        <v>150</v>
      </c>
      <c r="BQ140" s="76">
        <v>80</v>
      </c>
      <c r="BR140">
        <f ca="1">INDIRECT(ADDRESS(11+(MATCH(RIGHT(Table12[[#This Row],[spawner_sku]],LEN(Table12[[#This Row],[spawner_sku]])-FIND("/",Table12[[#This Row],[spawner_sku]])),Table1[Entity Prefab],0)),10,1,1,"Entities"))</f>
        <v>25</v>
      </c>
      <c r="BS140">
        <f ca="1">ROUND((Table12[[#This Row],[XP]]*Table12[[#This Row],[entity_spawned (AVG)]])*(Table12[[#This Row],[activating_chance]]/100),0)</f>
        <v>20</v>
      </c>
      <c r="BT140" s="73" t="s">
        <v>344</v>
      </c>
      <c r="BV140" t="s">
        <v>387</v>
      </c>
      <c r="BW140">
        <v>1</v>
      </c>
      <c r="BX140" s="76">
        <v>200</v>
      </c>
      <c r="BY140" s="76">
        <v>100</v>
      </c>
      <c r="BZ140">
        <f ca="1">INDIRECT(ADDRESS(11+(MATCH(RIGHT(Table13[[#This Row],[spawner_sku]],LEN(Table13[[#This Row],[spawner_sku]])-FIND("/",Table13[[#This Row],[spawner_sku]])),Table1[Entity Prefab],0)),10,1,1,"Entities"))</f>
        <v>75</v>
      </c>
      <c r="CA140">
        <f ca="1">ROUND((Table13[[#This Row],[XP]]*Table13[[#This Row],[entity_spawned (AVG)]])*(Table13[[#This Row],[activating_chance]]/100),0)</f>
        <v>75</v>
      </c>
      <c r="CB140" s="73" t="s">
        <v>344</v>
      </c>
      <c r="CD140" t="s">
        <v>228</v>
      </c>
      <c r="CE140">
        <v>17</v>
      </c>
      <c r="CF140" s="76">
        <v>180</v>
      </c>
      <c r="CG140" s="76">
        <v>100</v>
      </c>
      <c r="CH140">
        <f ca="1">INDIRECT(ADDRESS(11+(MATCH(RIGHT(Table14[[#This Row],[spawner_sku]],LEN(Table14[[#This Row],[spawner_sku]])-FIND("/",Table14[[#This Row],[spawner_sku]])),Table1[Entity Prefab],0)),10,1,1,"Entities"))</f>
        <v>25</v>
      </c>
      <c r="CI140">
        <f ca="1">ROUND((Table14[[#This Row],[XP]]*Table14[[#This Row],[entity_spawned (AVG)]])*(Table14[[#This Row],[activating_chance]]/100),0)</f>
        <v>425</v>
      </c>
      <c r="CJ140" s="73" t="s">
        <v>344</v>
      </c>
      <c r="CL140" t="s">
        <v>404</v>
      </c>
      <c r="CM140">
        <v>1</v>
      </c>
      <c r="CN140" s="76">
        <v>340</v>
      </c>
      <c r="CO140" s="76">
        <v>100</v>
      </c>
      <c r="CP140" s="115">
        <f ca="1">INDIRECT(ADDRESS(11+(MATCH(RIGHT(Table18[[#This Row],[spawner_sku]],LEN(Table18[[#This Row],[spawner_sku]])-FIND("/",Table18[[#This Row],[spawner_sku]])),Table1[Entity Prefab],0)),10,1,1,"Entities"))</f>
        <v>263</v>
      </c>
      <c r="CQ140" s="115">
        <f ca="1">ROUND((Table18[[#This Row],[XP]]*Table18[[#This Row],[entity_spawned (AVG)]])*(Table18[[#This Row],[activating_chance]]/100),0)</f>
        <v>263</v>
      </c>
      <c r="CR140" t="s">
        <v>345</v>
      </c>
      <c r="CT140" t="s">
        <v>521</v>
      </c>
      <c r="CU140">
        <v>1</v>
      </c>
      <c r="CV140" s="76">
        <v>140</v>
      </c>
      <c r="CW140" s="76">
        <v>100</v>
      </c>
      <c r="CX14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140">
        <f ca="1">ROUND((Table1820[[#This Row],[XP]]*Table1820[[#This Row],[entity_spawned (AVG)]])*(Table1820[[#This Row],[activating_chance]]/100),0)</f>
        <v>95</v>
      </c>
      <c r="CZ140" t="s">
        <v>345</v>
      </c>
    </row>
    <row r="141" spans="2:104" x14ac:dyDescent="0.25">
      <c r="B141" s="74" t="s">
        <v>229</v>
      </c>
      <c r="C141">
        <v>2</v>
      </c>
      <c r="D141" s="76">
        <v>110</v>
      </c>
      <c r="E141" s="76">
        <v>100</v>
      </c>
      <c r="F141" s="76">
        <f ca="1">INDIRECT(ADDRESS(11+(MATCH(RIGHT(Table245[[#This Row],[spawner_sku]],LEN(Table245[[#This Row],[spawner_sku]])-FIND("/",Table245[[#This Row],[spawner_sku]])),Table1[Entity Prefab],0)),10,1,1,"Entities"))</f>
        <v>25</v>
      </c>
      <c r="G141" s="76">
        <f ca="1">ROUND((Table245[[#This Row],[XP]]*Table245[[#This Row],[entity_spawned (AVG)]])*(Table245[[#This Row],[activating_chance]]/100),0)</f>
        <v>50</v>
      </c>
      <c r="H141" s="73" t="s">
        <v>344</v>
      </c>
      <c r="J141" t="s">
        <v>256</v>
      </c>
      <c r="K141">
        <v>1</v>
      </c>
      <c r="L141" s="76">
        <v>180</v>
      </c>
      <c r="M141" s="76">
        <v>100</v>
      </c>
      <c r="N141">
        <f ca="1">INDIRECT(ADDRESS(11+(MATCH(RIGHT(Table3[[#This Row],[spawner_sku]],LEN(Table3[[#This Row],[spawner_sku]])-FIND("/",Table3[[#This Row],[spawner_sku]])),Table1[Entity Prefab],0)),10,1,1,"Entities"))</f>
        <v>25</v>
      </c>
      <c r="O141" s="76">
        <f ca="1">ROUND((Table3[[#This Row],[XP]]*Table3[[#This Row],[entity_spawned (AVG)]])*(Table3[[#This Row],[activating_chance]]/100),0)</f>
        <v>25</v>
      </c>
      <c r="P141" t="s">
        <v>344</v>
      </c>
      <c r="Q141" s="73"/>
      <c r="Z141" t="s">
        <v>230</v>
      </c>
      <c r="AA141">
        <v>7</v>
      </c>
      <c r="AB141" s="76">
        <v>160</v>
      </c>
      <c r="AC141" s="76">
        <v>100</v>
      </c>
      <c r="AD141">
        <f ca="1">INDIRECT(ADDRESS(11+(MATCH(RIGHT(Table2[[#This Row],[spawner_sku]],LEN(Table2[[#This Row],[spawner_sku]])-FIND("/",Table2[[#This Row],[spawner_sku]])),Table1[Entity Prefab],0)),10,1,1,"Entities"))</f>
        <v>25</v>
      </c>
      <c r="AE141" s="76">
        <f ca="1">ROUND((Table2[[#This Row],[XP]]*Table2[[#This Row],[entity_spawned (AVG)]])*(Table2[[#This Row],[activating_chance]]/100),0)</f>
        <v>175</v>
      </c>
      <c r="AF141" s="73" t="s">
        <v>344</v>
      </c>
      <c r="AH141" t="s">
        <v>615</v>
      </c>
      <c r="AI141">
        <v>1</v>
      </c>
      <c r="AJ141" s="76">
        <v>120</v>
      </c>
      <c r="AK141" s="76">
        <v>100</v>
      </c>
      <c r="AL141">
        <f ca="1">INDIRECT(ADDRESS(11+(MATCH(RIGHT(Table6[[#This Row],[spawner_sku]],LEN(Table6[[#This Row],[spawner_sku]])-FIND("/",Table6[[#This Row],[spawner_sku]])),Table1[Entity Prefab],0)),10,1,1,"Entities"))</f>
        <v>50</v>
      </c>
      <c r="AM141" s="76">
        <f ca="1">ROUND((Table6[[#This Row],[XP]]*Table6[[#This Row],[entity_spawned (AVG)]])*(Table6[[#This Row],[activating_chance]]/100),0)</f>
        <v>50</v>
      </c>
      <c r="AN141" s="73" t="s">
        <v>344</v>
      </c>
      <c r="AP141" t="s">
        <v>449</v>
      </c>
      <c r="AQ141">
        <v>1</v>
      </c>
      <c r="AR141" s="76">
        <v>180</v>
      </c>
      <c r="AS141" s="76">
        <v>100</v>
      </c>
      <c r="AT141">
        <f ca="1">INDIRECT(ADDRESS(11+(MATCH(RIGHT(Table610[[#This Row],[spawner_sku]],LEN(Table610[[#This Row],[spawner_sku]])-FIND("/",Table610[[#This Row],[spawner_sku]])),Table1[Entity Prefab],0)),10,1,1,"Entities"))</f>
        <v>25</v>
      </c>
      <c r="AU141" s="76">
        <f ca="1">ROUND((Table610[[#This Row],[XP]]*Table610[[#This Row],[entity_spawned (AVG)]])*(Table610[[#This Row],[activating_chance]]/100),0)</f>
        <v>25</v>
      </c>
      <c r="AV141" s="73" t="s">
        <v>345</v>
      </c>
      <c r="AX141" t="s">
        <v>338</v>
      </c>
      <c r="AY141">
        <v>1</v>
      </c>
      <c r="AZ141" s="76">
        <v>300</v>
      </c>
      <c r="BA141" s="76">
        <v>100</v>
      </c>
      <c r="BB141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1" s="76">
        <f ca="1">ROUND((Table61011[[#This Row],[XP]]*Table61011[[#This Row],[entity_spawned (AVG)]])*(Table61011[[#This Row],[activating_chance]]/100),0)</f>
        <v>195</v>
      </c>
      <c r="BD141" s="73" t="s">
        <v>345</v>
      </c>
      <c r="BF141" t="s">
        <v>238</v>
      </c>
      <c r="BG141">
        <v>1</v>
      </c>
      <c r="BH141" s="76">
        <v>2500</v>
      </c>
      <c r="BI141">
        <v>100</v>
      </c>
      <c r="BJ141">
        <f ca="1">INDIRECT(ADDRESS(11+(MATCH(RIGHT(Table11[[#This Row],[spawner_sku]],LEN(Table11[[#This Row],[spawner_sku]])-FIND("/",Table11[[#This Row],[spawner_sku]])),Table1[Entity Prefab],0)),10,1,1,"Entities"))</f>
        <v>263</v>
      </c>
      <c r="BK141">
        <f ca="1">ROUND((Table11[[#This Row],[XP]]*Table11[[#This Row],[entity_spawned (AVG)]])*(Table11[[#This Row],[activating_chance]]/100),0)</f>
        <v>263</v>
      </c>
      <c r="BL141" s="73" t="s">
        <v>345</v>
      </c>
      <c r="BN141" t="s">
        <v>256</v>
      </c>
      <c r="BO141">
        <v>1</v>
      </c>
      <c r="BP141" s="76">
        <v>150</v>
      </c>
      <c r="BQ141" s="76">
        <v>100</v>
      </c>
      <c r="BR141">
        <f ca="1">INDIRECT(ADDRESS(11+(MATCH(RIGHT(Table12[[#This Row],[spawner_sku]],LEN(Table12[[#This Row],[spawner_sku]])-FIND("/",Table12[[#This Row],[spawner_sku]])),Table1[Entity Prefab],0)),10,1,1,"Entities"))</f>
        <v>25</v>
      </c>
      <c r="BS141">
        <f ca="1">ROUND((Table12[[#This Row],[XP]]*Table12[[#This Row],[entity_spawned (AVG)]])*(Table12[[#This Row],[activating_chance]]/100),0)</f>
        <v>25</v>
      </c>
      <c r="BT141" s="73" t="s">
        <v>344</v>
      </c>
      <c r="BV141" t="s">
        <v>612</v>
      </c>
      <c r="BW141">
        <v>1</v>
      </c>
      <c r="BX141" s="76">
        <v>5000</v>
      </c>
      <c r="BY141" s="76">
        <v>75</v>
      </c>
      <c r="BZ141">
        <f ca="1">INDIRECT(ADDRESS(11+(MATCH(RIGHT(Table13[[#This Row],[spawner_sku]],LEN(Table13[[#This Row],[spawner_sku]])-FIND("/",Table13[[#This Row],[spawner_sku]])),Table1[Entity Prefab],0)),10,1,1,"Entities"))</f>
        <v>75</v>
      </c>
      <c r="CA141">
        <f ca="1">ROUND((Table13[[#This Row],[XP]]*Table13[[#This Row],[entity_spawned (AVG)]])*(Table13[[#This Row],[activating_chance]]/100),0)</f>
        <v>56</v>
      </c>
      <c r="CB141" s="73" t="s">
        <v>344</v>
      </c>
      <c r="CD141" t="s">
        <v>228</v>
      </c>
      <c r="CE141">
        <v>20</v>
      </c>
      <c r="CF141" s="76">
        <v>170</v>
      </c>
      <c r="CG141" s="76">
        <v>100</v>
      </c>
      <c r="CH141">
        <f ca="1">INDIRECT(ADDRESS(11+(MATCH(RIGHT(Table14[[#This Row],[spawner_sku]],LEN(Table14[[#This Row],[spawner_sku]])-FIND("/",Table14[[#This Row],[spawner_sku]])),Table1[Entity Prefab],0)),10,1,1,"Entities"))</f>
        <v>25</v>
      </c>
      <c r="CI141">
        <f ca="1">ROUND((Table14[[#This Row],[XP]]*Table14[[#This Row],[entity_spawned (AVG)]])*(Table14[[#This Row],[activating_chance]]/100),0)</f>
        <v>500</v>
      </c>
      <c r="CJ141" s="73" t="s">
        <v>344</v>
      </c>
      <c r="CL141" t="s">
        <v>404</v>
      </c>
      <c r="CM141">
        <v>1</v>
      </c>
      <c r="CN141" s="76">
        <v>240</v>
      </c>
      <c r="CO141" s="76">
        <v>100</v>
      </c>
      <c r="CP141" s="115">
        <f ca="1">INDIRECT(ADDRESS(11+(MATCH(RIGHT(Table18[[#This Row],[spawner_sku]],LEN(Table18[[#This Row],[spawner_sku]])-FIND("/",Table18[[#This Row],[spawner_sku]])),Table1[Entity Prefab],0)),10,1,1,"Entities"))</f>
        <v>263</v>
      </c>
      <c r="CQ141" s="115">
        <f ca="1">ROUND((Table18[[#This Row],[XP]]*Table18[[#This Row],[entity_spawned (AVG)]])*(Table18[[#This Row],[activating_chance]]/100),0)</f>
        <v>263</v>
      </c>
      <c r="CR141" t="s">
        <v>345</v>
      </c>
      <c r="CT141" t="s">
        <v>521</v>
      </c>
      <c r="CU141">
        <v>1</v>
      </c>
      <c r="CV141" s="76">
        <v>140</v>
      </c>
      <c r="CW141" s="76">
        <v>100</v>
      </c>
      <c r="CX14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141">
        <f ca="1">ROUND((Table1820[[#This Row],[XP]]*Table1820[[#This Row],[entity_spawned (AVG)]])*(Table1820[[#This Row],[activating_chance]]/100),0)</f>
        <v>95</v>
      </c>
      <c r="CZ141" t="s">
        <v>345</v>
      </c>
    </row>
    <row r="142" spans="2:104" x14ac:dyDescent="0.25">
      <c r="B142" s="74" t="s">
        <v>229</v>
      </c>
      <c r="C142">
        <v>1</v>
      </c>
      <c r="D142" s="76">
        <v>60</v>
      </c>
      <c r="E142" s="76">
        <v>100</v>
      </c>
      <c r="F142" s="76">
        <f ca="1">INDIRECT(ADDRESS(11+(MATCH(RIGHT(Table245[[#This Row],[spawner_sku]],LEN(Table245[[#This Row],[spawner_sku]])-FIND("/",Table245[[#This Row],[spawner_sku]])),Table1[Entity Prefab],0)),10,1,1,"Entities"))</f>
        <v>25</v>
      </c>
      <c r="G142" s="76">
        <f ca="1">ROUND((Table245[[#This Row],[XP]]*Table245[[#This Row],[entity_spawned (AVG)]])*(Table245[[#This Row],[activating_chance]]/100),0)</f>
        <v>25</v>
      </c>
      <c r="H142" s="73" t="s">
        <v>344</v>
      </c>
      <c r="J142" t="s">
        <v>256</v>
      </c>
      <c r="K142">
        <v>1</v>
      </c>
      <c r="L142" s="76">
        <v>180</v>
      </c>
      <c r="M142" s="76">
        <v>80</v>
      </c>
      <c r="N142">
        <f ca="1">INDIRECT(ADDRESS(11+(MATCH(RIGHT(Table3[[#This Row],[spawner_sku]],LEN(Table3[[#This Row],[spawner_sku]])-FIND("/",Table3[[#This Row],[spawner_sku]])),Table1[Entity Prefab],0)),10,1,1,"Entities"))</f>
        <v>25</v>
      </c>
      <c r="O142" s="76">
        <f ca="1">ROUND((Table3[[#This Row],[XP]]*Table3[[#This Row],[entity_spawned (AVG)]])*(Table3[[#This Row],[activating_chance]]/100),0)</f>
        <v>20</v>
      </c>
      <c r="P142" t="s">
        <v>344</v>
      </c>
      <c r="Q142" s="73"/>
      <c r="Z142" t="s">
        <v>230</v>
      </c>
      <c r="AA142">
        <v>7</v>
      </c>
      <c r="AB142" s="76">
        <v>130</v>
      </c>
      <c r="AC142" s="76">
        <v>100</v>
      </c>
      <c r="AD142">
        <f ca="1">INDIRECT(ADDRESS(11+(MATCH(RIGHT(Table2[[#This Row],[spawner_sku]],LEN(Table2[[#This Row],[spawner_sku]])-FIND("/",Table2[[#This Row],[spawner_sku]])),Table1[Entity Prefab],0)),10,1,1,"Entities"))</f>
        <v>25</v>
      </c>
      <c r="AE142" s="76">
        <f ca="1">ROUND((Table2[[#This Row],[XP]]*Table2[[#This Row],[entity_spawned (AVG)]])*(Table2[[#This Row],[activating_chance]]/100),0)</f>
        <v>175</v>
      </c>
      <c r="AF142" s="73" t="s">
        <v>344</v>
      </c>
      <c r="AH142" t="s">
        <v>615</v>
      </c>
      <c r="AI142">
        <v>1</v>
      </c>
      <c r="AJ142" s="76">
        <v>130</v>
      </c>
      <c r="AK142" s="76">
        <v>100</v>
      </c>
      <c r="AL142">
        <f ca="1">INDIRECT(ADDRESS(11+(MATCH(RIGHT(Table6[[#This Row],[spawner_sku]],LEN(Table6[[#This Row],[spawner_sku]])-FIND("/",Table6[[#This Row],[spawner_sku]])),Table1[Entity Prefab],0)),10,1,1,"Entities"))</f>
        <v>50</v>
      </c>
      <c r="AM142" s="76">
        <f ca="1">ROUND((Table6[[#This Row],[XP]]*Table6[[#This Row],[entity_spawned (AVG)]])*(Table6[[#This Row],[activating_chance]]/100),0)</f>
        <v>50</v>
      </c>
      <c r="AN142" s="73" t="s">
        <v>344</v>
      </c>
      <c r="AP142" t="s">
        <v>449</v>
      </c>
      <c r="AQ142">
        <v>1</v>
      </c>
      <c r="AR142" s="76">
        <v>180</v>
      </c>
      <c r="AS142" s="76">
        <v>100</v>
      </c>
      <c r="AT142">
        <f ca="1">INDIRECT(ADDRESS(11+(MATCH(RIGHT(Table610[[#This Row],[spawner_sku]],LEN(Table610[[#This Row],[spawner_sku]])-FIND("/",Table610[[#This Row],[spawner_sku]])),Table1[Entity Prefab],0)),10,1,1,"Entities"))</f>
        <v>25</v>
      </c>
      <c r="AU142" s="76">
        <f ca="1">ROUND((Table610[[#This Row],[XP]]*Table610[[#This Row],[entity_spawned (AVG)]])*(Table610[[#This Row],[activating_chance]]/100),0)</f>
        <v>25</v>
      </c>
      <c r="AV142" s="73" t="s">
        <v>345</v>
      </c>
      <c r="AX142" t="s">
        <v>338</v>
      </c>
      <c r="AY142">
        <v>1</v>
      </c>
      <c r="AZ142" s="76">
        <v>300</v>
      </c>
      <c r="BA142" s="76">
        <v>100</v>
      </c>
      <c r="BB142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2" s="76">
        <f ca="1">ROUND((Table61011[[#This Row],[XP]]*Table61011[[#This Row],[entity_spawned (AVG)]])*(Table61011[[#This Row],[activating_chance]]/100),0)</f>
        <v>195</v>
      </c>
      <c r="BD142" s="73" t="s">
        <v>345</v>
      </c>
      <c r="BF142" t="s">
        <v>238</v>
      </c>
      <c r="BG142">
        <v>1</v>
      </c>
      <c r="BH142" s="76">
        <v>2500</v>
      </c>
      <c r="BI142">
        <v>100</v>
      </c>
      <c r="BJ142">
        <f ca="1">INDIRECT(ADDRESS(11+(MATCH(RIGHT(Table11[[#This Row],[spawner_sku]],LEN(Table11[[#This Row],[spawner_sku]])-FIND("/",Table11[[#This Row],[spawner_sku]])),Table1[Entity Prefab],0)),10,1,1,"Entities"))</f>
        <v>263</v>
      </c>
      <c r="BK142">
        <f ca="1">ROUND((Table11[[#This Row],[XP]]*Table11[[#This Row],[entity_spawned (AVG)]])*(Table11[[#This Row],[activating_chance]]/100),0)</f>
        <v>263</v>
      </c>
      <c r="BL142" s="73" t="s">
        <v>345</v>
      </c>
      <c r="BN142" t="s">
        <v>256</v>
      </c>
      <c r="BO142">
        <v>1</v>
      </c>
      <c r="BP142" s="76">
        <v>150</v>
      </c>
      <c r="BQ142" s="76">
        <v>80</v>
      </c>
      <c r="BR142">
        <f ca="1">INDIRECT(ADDRESS(11+(MATCH(RIGHT(Table12[[#This Row],[spawner_sku]],LEN(Table12[[#This Row],[spawner_sku]])-FIND("/",Table12[[#This Row],[spawner_sku]])),Table1[Entity Prefab],0)),10,1,1,"Entities"))</f>
        <v>25</v>
      </c>
      <c r="BS142">
        <f ca="1">ROUND((Table12[[#This Row],[XP]]*Table12[[#This Row],[entity_spawned (AVG)]])*(Table12[[#This Row],[activating_chance]]/100),0)</f>
        <v>20</v>
      </c>
      <c r="BT142" s="73" t="s">
        <v>344</v>
      </c>
      <c r="BV142" t="s">
        <v>612</v>
      </c>
      <c r="BW142">
        <v>1</v>
      </c>
      <c r="BX142" s="76">
        <v>5000</v>
      </c>
      <c r="BY142" s="76">
        <v>75</v>
      </c>
      <c r="BZ142">
        <f ca="1">INDIRECT(ADDRESS(11+(MATCH(RIGHT(Table13[[#This Row],[spawner_sku]],LEN(Table13[[#This Row],[spawner_sku]])-FIND("/",Table13[[#This Row],[spawner_sku]])),Table1[Entity Prefab],0)),10,1,1,"Entities"))</f>
        <v>75</v>
      </c>
      <c r="CA142">
        <f ca="1">ROUND((Table13[[#This Row],[XP]]*Table13[[#This Row],[entity_spawned (AVG)]])*(Table13[[#This Row],[activating_chance]]/100),0)</f>
        <v>56</v>
      </c>
      <c r="CB142" s="73" t="s">
        <v>344</v>
      </c>
      <c r="CD142" t="s">
        <v>228</v>
      </c>
      <c r="CE142">
        <v>12</v>
      </c>
      <c r="CF142" s="76">
        <v>180</v>
      </c>
      <c r="CG142" s="76">
        <v>100</v>
      </c>
      <c r="CH142">
        <f ca="1">INDIRECT(ADDRESS(11+(MATCH(RIGHT(Table14[[#This Row],[spawner_sku]],LEN(Table14[[#This Row],[spawner_sku]])-FIND("/",Table14[[#This Row],[spawner_sku]])),Table1[Entity Prefab],0)),10,1,1,"Entities"))</f>
        <v>25</v>
      </c>
      <c r="CI142">
        <f ca="1">ROUND((Table14[[#This Row],[XP]]*Table14[[#This Row],[entity_spawned (AVG)]])*(Table14[[#This Row],[activating_chance]]/100),0)</f>
        <v>300</v>
      </c>
      <c r="CJ142" s="73" t="s">
        <v>344</v>
      </c>
      <c r="CL142" t="s">
        <v>244</v>
      </c>
      <c r="CM142">
        <v>1</v>
      </c>
      <c r="CN142" s="76">
        <v>150</v>
      </c>
      <c r="CO142" s="76">
        <v>100</v>
      </c>
      <c r="CP142" s="115">
        <f ca="1">INDIRECT(ADDRESS(11+(MATCH(RIGHT(Table18[[#This Row],[spawner_sku]],LEN(Table18[[#This Row],[spawner_sku]])-FIND("/",Table18[[#This Row],[spawner_sku]])),Table1[Entity Prefab],0)),10,1,1,"Entities"))</f>
        <v>28</v>
      </c>
      <c r="CQ142" s="115">
        <f ca="1">ROUND((Table18[[#This Row],[XP]]*Table18[[#This Row],[entity_spawned (AVG)]])*(Table18[[#This Row],[activating_chance]]/100),0)</f>
        <v>28</v>
      </c>
      <c r="CR142" t="s">
        <v>344</v>
      </c>
      <c r="CT142" t="s">
        <v>524</v>
      </c>
      <c r="CU142">
        <v>2</v>
      </c>
      <c r="CV142" s="76">
        <v>120</v>
      </c>
      <c r="CW142" s="76">
        <v>100</v>
      </c>
      <c r="CX142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42">
        <f ca="1">ROUND((Table1820[[#This Row],[XP]]*Table1820[[#This Row],[entity_spawned (AVG)]])*(Table1820[[#This Row],[activating_chance]]/100),0)</f>
        <v>70</v>
      </c>
      <c r="CZ142" t="s">
        <v>344</v>
      </c>
    </row>
    <row r="143" spans="2:104" x14ac:dyDescent="0.25">
      <c r="B143" s="74" t="s">
        <v>229</v>
      </c>
      <c r="C143">
        <v>3</v>
      </c>
      <c r="D143" s="76">
        <v>160</v>
      </c>
      <c r="E143" s="76">
        <v>100</v>
      </c>
      <c r="F143" s="76">
        <f ca="1">INDIRECT(ADDRESS(11+(MATCH(RIGHT(Table245[[#This Row],[spawner_sku]],LEN(Table245[[#This Row],[spawner_sku]])-FIND("/",Table245[[#This Row],[spawner_sku]])),Table1[Entity Prefab],0)),10,1,1,"Entities"))</f>
        <v>25</v>
      </c>
      <c r="G143" s="76">
        <f ca="1">ROUND((Table245[[#This Row],[XP]]*Table245[[#This Row],[entity_spawned (AVG)]])*(Table245[[#This Row],[activating_chance]]/100),0)</f>
        <v>75</v>
      </c>
      <c r="H143" s="73" t="s">
        <v>344</v>
      </c>
      <c r="J143" t="s">
        <v>256</v>
      </c>
      <c r="K143">
        <v>1</v>
      </c>
      <c r="L143" s="76">
        <v>180</v>
      </c>
      <c r="M143" s="76">
        <v>100</v>
      </c>
      <c r="N143">
        <f ca="1">INDIRECT(ADDRESS(11+(MATCH(RIGHT(Table3[[#This Row],[spawner_sku]],LEN(Table3[[#This Row],[spawner_sku]])-FIND("/",Table3[[#This Row],[spawner_sku]])),Table1[Entity Prefab],0)),10,1,1,"Entities"))</f>
        <v>25</v>
      </c>
      <c r="O143" s="76">
        <f ca="1">ROUND((Table3[[#This Row],[XP]]*Table3[[#This Row],[entity_spawned (AVG)]])*(Table3[[#This Row],[activating_chance]]/100),0)</f>
        <v>25</v>
      </c>
      <c r="P143" t="s">
        <v>344</v>
      </c>
      <c r="Q143" s="73"/>
      <c r="Z143" t="s">
        <v>230</v>
      </c>
      <c r="AA143">
        <v>2</v>
      </c>
      <c r="AB143" s="76">
        <v>100</v>
      </c>
      <c r="AC143" s="76">
        <v>100</v>
      </c>
      <c r="AD143">
        <f ca="1">INDIRECT(ADDRESS(11+(MATCH(RIGHT(Table2[[#This Row],[spawner_sku]],LEN(Table2[[#This Row],[spawner_sku]])-FIND("/",Table2[[#This Row],[spawner_sku]])),Table1[Entity Prefab],0)),10,1,1,"Entities"))</f>
        <v>25</v>
      </c>
      <c r="AE143" s="76">
        <f ca="1">ROUND((Table2[[#This Row],[XP]]*Table2[[#This Row],[entity_spawned (AVG)]])*(Table2[[#This Row],[activating_chance]]/100),0)</f>
        <v>50</v>
      </c>
      <c r="AF143" s="73" t="s">
        <v>344</v>
      </c>
      <c r="AH143" t="s">
        <v>615</v>
      </c>
      <c r="AI143">
        <v>1</v>
      </c>
      <c r="AJ143" s="76">
        <v>130</v>
      </c>
      <c r="AK143" s="76">
        <v>100</v>
      </c>
      <c r="AL143">
        <f ca="1">INDIRECT(ADDRESS(11+(MATCH(RIGHT(Table6[[#This Row],[spawner_sku]],LEN(Table6[[#This Row],[spawner_sku]])-FIND("/",Table6[[#This Row],[spawner_sku]])),Table1[Entity Prefab],0)),10,1,1,"Entities"))</f>
        <v>50</v>
      </c>
      <c r="AM143" s="76">
        <f ca="1">ROUND((Table6[[#This Row],[XP]]*Table6[[#This Row],[entity_spawned (AVG)]])*(Table6[[#This Row],[activating_chance]]/100),0)</f>
        <v>50</v>
      </c>
      <c r="AN143" s="73" t="s">
        <v>344</v>
      </c>
      <c r="AP143" t="s">
        <v>449</v>
      </c>
      <c r="AQ143">
        <v>1</v>
      </c>
      <c r="AR143" s="76">
        <v>180</v>
      </c>
      <c r="AS143" s="76">
        <v>100</v>
      </c>
      <c r="AT143">
        <f ca="1">INDIRECT(ADDRESS(11+(MATCH(RIGHT(Table610[[#This Row],[spawner_sku]],LEN(Table610[[#This Row],[spawner_sku]])-FIND("/",Table610[[#This Row],[spawner_sku]])),Table1[Entity Prefab],0)),10,1,1,"Entities"))</f>
        <v>25</v>
      </c>
      <c r="AU143" s="76">
        <f ca="1">ROUND((Table610[[#This Row],[XP]]*Table610[[#This Row],[entity_spawned (AVG)]])*(Table610[[#This Row],[activating_chance]]/100),0)</f>
        <v>25</v>
      </c>
      <c r="AV143" s="73" t="s">
        <v>345</v>
      </c>
      <c r="AX143" t="s">
        <v>338</v>
      </c>
      <c r="AY143">
        <v>1</v>
      </c>
      <c r="AZ143" s="76">
        <v>300</v>
      </c>
      <c r="BA143" s="76">
        <v>100</v>
      </c>
      <c r="BB143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3" s="76">
        <f ca="1">ROUND((Table61011[[#This Row],[XP]]*Table61011[[#This Row],[entity_spawned (AVG)]])*(Table61011[[#This Row],[activating_chance]]/100),0)</f>
        <v>195</v>
      </c>
      <c r="BD143" s="73" t="s">
        <v>345</v>
      </c>
      <c r="BF143" t="s">
        <v>238</v>
      </c>
      <c r="BG143">
        <v>1</v>
      </c>
      <c r="BH143" s="76">
        <v>2500</v>
      </c>
      <c r="BI143">
        <v>100</v>
      </c>
      <c r="BJ143">
        <f ca="1">INDIRECT(ADDRESS(11+(MATCH(RIGHT(Table11[[#This Row],[spawner_sku]],LEN(Table11[[#This Row],[spawner_sku]])-FIND("/",Table11[[#This Row],[spawner_sku]])),Table1[Entity Prefab],0)),10,1,1,"Entities"))</f>
        <v>263</v>
      </c>
      <c r="BK143">
        <f ca="1">ROUND((Table11[[#This Row],[XP]]*Table11[[#This Row],[entity_spawned (AVG)]])*(Table11[[#This Row],[activating_chance]]/100),0)</f>
        <v>263</v>
      </c>
      <c r="BL143" s="73" t="s">
        <v>345</v>
      </c>
      <c r="BN143" t="s">
        <v>256</v>
      </c>
      <c r="BO143">
        <v>1</v>
      </c>
      <c r="BP143" s="76">
        <v>150</v>
      </c>
      <c r="BQ143" s="76">
        <v>30</v>
      </c>
      <c r="BR143">
        <f ca="1">INDIRECT(ADDRESS(11+(MATCH(RIGHT(Table12[[#This Row],[spawner_sku]],LEN(Table12[[#This Row],[spawner_sku]])-FIND("/",Table12[[#This Row],[spawner_sku]])),Table1[Entity Prefab],0)),10,1,1,"Entities"))</f>
        <v>25</v>
      </c>
      <c r="BS143">
        <f ca="1">ROUND((Table12[[#This Row],[XP]]*Table12[[#This Row],[entity_spawned (AVG)]])*(Table12[[#This Row],[activating_chance]]/100),0)</f>
        <v>8</v>
      </c>
      <c r="BT143" s="73" t="s">
        <v>344</v>
      </c>
      <c r="BV143" t="s">
        <v>612</v>
      </c>
      <c r="BW143">
        <v>1</v>
      </c>
      <c r="BX143" s="76">
        <v>5000</v>
      </c>
      <c r="BY143" s="76">
        <v>75</v>
      </c>
      <c r="BZ143">
        <f ca="1">INDIRECT(ADDRESS(11+(MATCH(RIGHT(Table13[[#This Row],[spawner_sku]],LEN(Table13[[#This Row],[spawner_sku]])-FIND("/",Table13[[#This Row],[spawner_sku]])),Table1[Entity Prefab],0)),10,1,1,"Entities"))</f>
        <v>75</v>
      </c>
      <c r="CA143">
        <f ca="1">ROUND((Table13[[#This Row],[XP]]*Table13[[#This Row],[entity_spawned (AVG)]])*(Table13[[#This Row],[activating_chance]]/100),0)</f>
        <v>56</v>
      </c>
      <c r="CB143" s="73" t="s">
        <v>344</v>
      </c>
      <c r="CD143" t="s">
        <v>228</v>
      </c>
      <c r="CE143">
        <v>3</v>
      </c>
      <c r="CF143" s="76">
        <v>100</v>
      </c>
      <c r="CG143" s="76">
        <v>100</v>
      </c>
      <c r="CH143">
        <f ca="1">INDIRECT(ADDRESS(11+(MATCH(RIGHT(Table14[[#This Row],[spawner_sku]],LEN(Table14[[#This Row],[spawner_sku]])-FIND("/",Table14[[#This Row],[spawner_sku]])),Table1[Entity Prefab],0)),10,1,1,"Entities"))</f>
        <v>25</v>
      </c>
      <c r="CI143">
        <f ca="1">ROUND((Table14[[#This Row],[XP]]*Table14[[#This Row],[entity_spawned (AVG)]])*(Table14[[#This Row],[activating_chance]]/100),0)</f>
        <v>75</v>
      </c>
      <c r="CJ143" s="73" t="s">
        <v>344</v>
      </c>
      <c r="CL143" t="s">
        <v>244</v>
      </c>
      <c r="CM143">
        <v>1</v>
      </c>
      <c r="CN143" s="76">
        <v>150</v>
      </c>
      <c r="CO143" s="76">
        <v>100</v>
      </c>
      <c r="CP143" s="115">
        <f ca="1">INDIRECT(ADDRESS(11+(MATCH(RIGHT(Table18[[#This Row],[spawner_sku]],LEN(Table18[[#This Row],[spawner_sku]])-FIND("/",Table18[[#This Row],[spawner_sku]])),Table1[Entity Prefab],0)),10,1,1,"Entities"))</f>
        <v>28</v>
      </c>
      <c r="CQ143" s="115">
        <f ca="1">ROUND((Table18[[#This Row],[XP]]*Table18[[#This Row],[entity_spawned (AVG)]])*(Table18[[#This Row],[activating_chance]]/100),0)</f>
        <v>28</v>
      </c>
      <c r="CR143" t="s">
        <v>344</v>
      </c>
      <c r="CT143" t="s">
        <v>524</v>
      </c>
      <c r="CU143">
        <v>1</v>
      </c>
      <c r="CV143" s="76">
        <v>120</v>
      </c>
      <c r="CW143" s="76">
        <v>80</v>
      </c>
      <c r="CX143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43">
        <f ca="1">ROUND((Table1820[[#This Row],[XP]]*Table1820[[#This Row],[entity_spawned (AVG)]])*(Table1820[[#This Row],[activating_chance]]/100),0)</f>
        <v>28</v>
      </c>
      <c r="CZ143" t="s">
        <v>344</v>
      </c>
    </row>
    <row r="144" spans="2:104" x14ac:dyDescent="0.25">
      <c r="B144" s="74" t="s">
        <v>229</v>
      </c>
      <c r="C144">
        <v>1</v>
      </c>
      <c r="D144" s="76">
        <v>80</v>
      </c>
      <c r="E144" s="76">
        <v>80</v>
      </c>
      <c r="F144" s="76">
        <f ca="1">INDIRECT(ADDRESS(11+(MATCH(RIGHT(Table245[[#This Row],[spawner_sku]],LEN(Table245[[#This Row],[spawner_sku]])-FIND("/",Table245[[#This Row],[spawner_sku]])),Table1[Entity Prefab],0)),10,1,1,"Entities"))</f>
        <v>25</v>
      </c>
      <c r="G144" s="76">
        <f ca="1">ROUND((Table245[[#This Row],[XP]]*Table245[[#This Row],[entity_spawned (AVG)]])*(Table245[[#This Row],[activating_chance]]/100),0)</f>
        <v>20</v>
      </c>
      <c r="H144" s="73" t="s">
        <v>344</v>
      </c>
      <c r="J144" t="s">
        <v>256</v>
      </c>
      <c r="K144">
        <v>1</v>
      </c>
      <c r="L144" s="76">
        <v>200</v>
      </c>
      <c r="M144" s="76">
        <v>100</v>
      </c>
      <c r="N144">
        <f ca="1">INDIRECT(ADDRESS(11+(MATCH(RIGHT(Table3[[#This Row],[spawner_sku]],LEN(Table3[[#This Row],[spawner_sku]])-FIND("/",Table3[[#This Row],[spawner_sku]])),Table1[Entity Prefab],0)),10,1,1,"Entities"))</f>
        <v>25</v>
      </c>
      <c r="O144" s="76">
        <f ca="1">ROUND((Table3[[#This Row],[XP]]*Table3[[#This Row],[entity_spawned (AVG)]])*(Table3[[#This Row],[activating_chance]]/100),0)</f>
        <v>25</v>
      </c>
      <c r="P144" t="s">
        <v>344</v>
      </c>
      <c r="Q144" s="73"/>
      <c r="Z144" t="s">
        <v>230</v>
      </c>
      <c r="AA144">
        <v>2</v>
      </c>
      <c r="AB144" s="76">
        <v>100</v>
      </c>
      <c r="AC144" s="76">
        <v>80</v>
      </c>
      <c r="AD144">
        <f ca="1">INDIRECT(ADDRESS(11+(MATCH(RIGHT(Table2[[#This Row],[spawner_sku]],LEN(Table2[[#This Row],[spawner_sku]])-FIND("/",Table2[[#This Row],[spawner_sku]])),Table1[Entity Prefab],0)),10,1,1,"Entities"))</f>
        <v>25</v>
      </c>
      <c r="AE144" s="76">
        <f ca="1">ROUND((Table2[[#This Row],[XP]]*Table2[[#This Row],[entity_spawned (AVG)]])*(Table2[[#This Row],[activating_chance]]/100),0)</f>
        <v>40</v>
      </c>
      <c r="AF144" s="73" t="s">
        <v>344</v>
      </c>
      <c r="AH144" t="s">
        <v>395</v>
      </c>
      <c r="AI144">
        <v>1</v>
      </c>
      <c r="AJ144" s="76">
        <v>220</v>
      </c>
      <c r="AK144" s="76">
        <v>100</v>
      </c>
      <c r="AL144">
        <f ca="1">INDIRECT(ADDRESS(11+(MATCH(RIGHT(Table6[[#This Row],[spawner_sku]],LEN(Table6[[#This Row],[spawner_sku]])-FIND("/",Table6[[#This Row],[spawner_sku]])),Table1[Entity Prefab],0)),10,1,1,"Entities"))</f>
        <v>83</v>
      </c>
      <c r="AM144" s="76">
        <f ca="1">ROUND((Table6[[#This Row],[XP]]*Table6[[#This Row],[entity_spawned (AVG)]])*(Table6[[#This Row],[activating_chance]]/100),0)</f>
        <v>83</v>
      </c>
      <c r="AN144" s="73" t="s">
        <v>344</v>
      </c>
      <c r="AP144" t="s">
        <v>449</v>
      </c>
      <c r="AQ144">
        <v>1</v>
      </c>
      <c r="AR144" s="76">
        <v>180</v>
      </c>
      <c r="AS144" s="76">
        <v>100</v>
      </c>
      <c r="AT144">
        <f ca="1">INDIRECT(ADDRESS(11+(MATCH(RIGHT(Table610[[#This Row],[spawner_sku]],LEN(Table610[[#This Row],[spawner_sku]])-FIND("/",Table610[[#This Row],[spawner_sku]])),Table1[Entity Prefab],0)),10,1,1,"Entities"))</f>
        <v>25</v>
      </c>
      <c r="AU144" s="76">
        <f ca="1">ROUND((Table610[[#This Row],[XP]]*Table610[[#This Row],[entity_spawned (AVG)]])*(Table610[[#This Row],[activating_chance]]/100),0)</f>
        <v>25</v>
      </c>
      <c r="AV144" s="73" t="s">
        <v>345</v>
      </c>
      <c r="AX144" t="s">
        <v>338</v>
      </c>
      <c r="AY144">
        <v>1</v>
      </c>
      <c r="AZ144" s="76">
        <v>300</v>
      </c>
      <c r="BA144" s="76">
        <v>100</v>
      </c>
      <c r="BB144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4" s="76">
        <f ca="1">ROUND((Table61011[[#This Row],[XP]]*Table61011[[#This Row],[entity_spawned (AVG)]])*(Table61011[[#This Row],[activating_chance]]/100),0)</f>
        <v>195</v>
      </c>
      <c r="BD144" s="73" t="s">
        <v>345</v>
      </c>
      <c r="BF144" t="s">
        <v>238</v>
      </c>
      <c r="BG144">
        <v>1</v>
      </c>
      <c r="BH144" s="76">
        <v>2500</v>
      </c>
      <c r="BI144">
        <v>100</v>
      </c>
      <c r="BJ144">
        <f ca="1">INDIRECT(ADDRESS(11+(MATCH(RIGHT(Table11[[#This Row],[spawner_sku]],LEN(Table11[[#This Row],[spawner_sku]])-FIND("/",Table11[[#This Row],[spawner_sku]])),Table1[Entity Prefab],0)),10,1,1,"Entities"))</f>
        <v>263</v>
      </c>
      <c r="BK144">
        <f ca="1">ROUND((Table11[[#This Row],[XP]]*Table11[[#This Row],[entity_spawned (AVG)]])*(Table11[[#This Row],[activating_chance]]/100),0)</f>
        <v>263</v>
      </c>
      <c r="BL144" s="73" t="s">
        <v>345</v>
      </c>
      <c r="BN144" t="s">
        <v>256</v>
      </c>
      <c r="BO144">
        <v>1</v>
      </c>
      <c r="BP144" s="76">
        <v>150</v>
      </c>
      <c r="BQ144" s="76">
        <v>80</v>
      </c>
      <c r="BR144">
        <f ca="1">INDIRECT(ADDRESS(11+(MATCH(RIGHT(Table12[[#This Row],[spawner_sku]],LEN(Table12[[#This Row],[spawner_sku]])-FIND("/",Table12[[#This Row],[spawner_sku]])),Table1[Entity Prefab],0)),10,1,1,"Entities"))</f>
        <v>25</v>
      </c>
      <c r="BS144">
        <f ca="1">ROUND((Table12[[#This Row],[XP]]*Table12[[#This Row],[entity_spawned (AVG)]])*(Table12[[#This Row],[activating_chance]]/100),0)</f>
        <v>20</v>
      </c>
      <c r="BT144" s="73" t="s">
        <v>344</v>
      </c>
      <c r="BV144" t="s">
        <v>247</v>
      </c>
      <c r="BW144">
        <v>1</v>
      </c>
      <c r="BX144" s="76">
        <v>500</v>
      </c>
      <c r="BY144" s="76">
        <v>100</v>
      </c>
      <c r="BZ144">
        <f ca="1">INDIRECT(ADDRESS(11+(MATCH(RIGHT(Table13[[#This Row],[spawner_sku]],LEN(Table13[[#This Row],[spawner_sku]])-FIND("/",Table13[[#This Row],[spawner_sku]])),Table1[Entity Prefab],0)),10,1,1,"Entities"))</f>
        <v>75</v>
      </c>
      <c r="CA144">
        <f ca="1">ROUND((Table13[[#This Row],[XP]]*Table13[[#This Row],[entity_spawned (AVG)]])*(Table13[[#This Row],[activating_chance]]/100),0)</f>
        <v>75</v>
      </c>
      <c r="CB144" s="73" t="s">
        <v>344</v>
      </c>
      <c r="CD144" t="s">
        <v>228</v>
      </c>
      <c r="CE144">
        <v>6</v>
      </c>
      <c r="CF144" s="76">
        <v>180</v>
      </c>
      <c r="CG144" s="76">
        <v>30</v>
      </c>
      <c r="CH144">
        <f ca="1">INDIRECT(ADDRESS(11+(MATCH(RIGHT(Table14[[#This Row],[spawner_sku]],LEN(Table14[[#This Row],[spawner_sku]])-FIND("/",Table14[[#This Row],[spawner_sku]])),Table1[Entity Prefab],0)),10,1,1,"Entities"))</f>
        <v>25</v>
      </c>
      <c r="CI144">
        <f ca="1">ROUND((Table14[[#This Row],[XP]]*Table14[[#This Row],[entity_spawned (AVG)]])*(Table14[[#This Row],[activating_chance]]/100),0)</f>
        <v>45</v>
      </c>
      <c r="CJ144" s="73" t="s">
        <v>344</v>
      </c>
      <c r="CL144" t="s">
        <v>244</v>
      </c>
      <c r="CM144">
        <v>1</v>
      </c>
      <c r="CN144" s="76">
        <v>150</v>
      </c>
      <c r="CO144" s="76">
        <v>100</v>
      </c>
      <c r="CP144" s="115">
        <f ca="1">INDIRECT(ADDRESS(11+(MATCH(RIGHT(Table18[[#This Row],[spawner_sku]],LEN(Table18[[#This Row],[spawner_sku]])-FIND("/",Table18[[#This Row],[spawner_sku]])),Table1[Entity Prefab],0)),10,1,1,"Entities"))</f>
        <v>28</v>
      </c>
      <c r="CQ144" s="115">
        <f ca="1">ROUND((Table18[[#This Row],[XP]]*Table18[[#This Row],[entity_spawned (AVG)]])*(Table18[[#This Row],[activating_chance]]/100),0)</f>
        <v>28</v>
      </c>
      <c r="CR144" t="s">
        <v>344</v>
      </c>
      <c r="CT144" t="s">
        <v>524</v>
      </c>
      <c r="CU144">
        <v>1</v>
      </c>
      <c r="CV144" s="76">
        <v>120</v>
      </c>
      <c r="CW144" s="76">
        <v>30</v>
      </c>
      <c r="CX144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44">
        <f ca="1">ROUND((Table1820[[#This Row],[XP]]*Table1820[[#This Row],[entity_spawned (AVG)]])*(Table1820[[#This Row],[activating_chance]]/100),0)</f>
        <v>11</v>
      </c>
      <c r="CZ144" t="s">
        <v>344</v>
      </c>
    </row>
    <row r="145" spans="2:104" x14ac:dyDescent="0.25">
      <c r="B145" s="74" t="s">
        <v>229</v>
      </c>
      <c r="C145">
        <v>3</v>
      </c>
      <c r="D145" s="76">
        <v>160</v>
      </c>
      <c r="E145" s="76">
        <v>100</v>
      </c>
      <c r="F145" s="76">
        <f ca="1">INDIRECT(ADDRESS(11+(MATCH(RIGHT(Table245[[#This Row],[spawner_sku]],LEN(Table245[[#This Row],[spawner_sku]])-FIND("/",Table245[[#This Row],[spawner_sku]])),Table1[Entity Prefab],0)),10,1,1,"Entities"))</f>
        <v>25</v>
      </c>
      <c r="G145" s="76">
        <f ca="1">ROUND((Table245[[#This Row],[XP]]*Table245[[#This Row],[entity_spawned (AVG)]])*(Table245[[#This Row],[activating_chance]]/100),0)</f>
        <v>75</v>
      </c>
      <c r="H145" s="73" t="s">
        <v>344</v>
      </c>
      <c r="J145" t="s">
        <v>256</v>
      </c>
      <c r="K145">
        <v>1</v>
      </c>
      <c r="L145" s="76">
        <v>190</v>
      </c>
      <c r="M145" s="76">
        <v>100</v>
      </c>
      <c r="N145">
        <f ca="1">INDIRECT(ADDRESS(11+(MATCH(RIGHT(Table3[[#This Row],[spawner_sku]],LEN(Table3[[#This Row],[spawner_sku]])-FIND("/",Table3[[#This Row],[spawner_sku]])),Table1[Entity Prefab],0)),10,1,1,"Entities"))</f>
        <v>25</v>
      </c>
      <c r="O145" s="76">
        <f ca="1">ROUND((Table3[[#This Row],[XP]]*Table3[[#This Row],[entity_spawned (AVG)]])*(Table3[[#This Row],[activating_chance]]/100),0)</f>
        <v>25</v>
      </c>
      <c r="P145" t="s">
        <v>344</v>
      </c>
      <c r="Q145" s="73"/>
      <c r="Z145" t="s">
        <v>230</v>
      </c>
      <c r="AA145">
        <v>2</v>
      </c>
      <c r="AB145" s="76">
        <v>130</v>
      </c>
      <c r="AC145" s="76">
        <v>100</v>
      </c>
      <c r="AD145">
        <f ca="1">INDIRECT(ADDRESS(11+(MATCH(RIGHT(Table2[[#This Row],[spawner_sku]],LEN(Table2[[#This Row],[spawner_sku]])-FIND("/",Table2[[#This Row],[spawner_sku]])),Table1[Entity Prefab],0)),10,1,1,"Entities"))</f>
        <v>25</v>
      </c>
      <c r="AE145" s="76">
        <f ca="1">ROUND((Table2[[#This Row],[XP]]*Table2[[#This Row],[entity_spawned (AVG)]])*(Table2[[#This Row],[activating_chance]]/100),0)</f>
        <v>50</v>
      </c>
      <c r="AF145" s="73" t="s">
        <v>344</v>
      </c>
      <c r="AH145" t="s">
        <v>647</v>
      </c>
      <c r="AI145">
        <v>3</v>
      </c>
      <c r="AJ145" s="76">
        <v>120</v>
      </c>
      <c r="AK145" s="76">
        <v>100</v>
      </c>
      <c r="AL145">
        <f ca="1">INDIRECT(ADDRESS(11+(MATCH(RIGHT(Table6[[#This Row],[spawner_sku]],LEN(Table6[[#This Row],[spawner_sku]])-FIND("/",Table6[[#This Row],[spawner_sku]])),Table1[Entity Prefab],0)),10,1,1,"Entities"))</f>
        <v>25</v>
      </c>
      <c r="AM145" s="76">
        <f ca="1">ROUND((Table6[[#This Row],[XP]]*Table6[[#This Row],[entity_spawned (AVG)]])*(Table6[[#This Row],[activating_chance]]/100),0)</f>
        <v>75</v>
      </c>
      <c r="AN145" s="73" t="s">
        <v>344</v>
      </c>
      <c r="AP145" t="s">
        <v>449</v>
      </c>
      <c r="AQ145">
        <v>1</v>
      </c>
      <c r="AR145" s="76">
        <v>180</v>
      </c>
      <c r="AS145" s="76">
        <v>100</v>
      </c>
      <c r="AT145">
        <f ca="1">INDIRECT(ADDRESS(11+(MATCH(RIGHT(Table610[[#This Row],[spawner_sku]],LEN(Table610[[#This Row],[spawner_sku]])-FIND("/",Table610[[#This Row],[spawner_sku]])),Table1[Entity Prefab],0)),10,1,1,"Entities"))</f>
        <v>25</v>
      </c>
      <c r="AU145" s="76">
        <f ca="1">ROUND((Table610[[#This Row],[XP]]*Table610[[#This Row],[entity_spawned (AVG)]])*(Table610[[#This Row],[activating_chance]]/100),0)</f>
        <v>25</v>
      </c>
      <c r="AV145" s="73" t="s">
        <v>345</v>
      </c>
      <c r="AX145" t="s">
        <v>338</v>
      </c>
      <c r="AY145">
        <v>1</v>
      </c>
      <c r="AZ145" s="76">
        <v>300</v>
      </c>
      <c r="BA145" s="76">
        <v>100</v>
      </c>
      <c r="BB145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5" s="76">
        <f ca="1">ROUND((Table61011[[#This Row],[XP]]*Table61011[[#This Row],[entity_spawned (AVG)]])*(Table61011[[#This Row],[activating_chance]]/100),0)</f>
        <v>195</v>
      </c>
      <c r="BD145" s="73" t="s">
        <v>345</v>
      </c>
      <c r="BF145" t="s">
        <v>238</v>
      </c>
      <c r="BG145">
        <v>1</v>
      </c>
      <c r="BH145" s="76">
        <v>2500</v>
      </c>
      <c r="BI145">
        <v>100</v>
      </c>
      <c r="BJ145">
        <f ca="1">INDIRECT(ADDRESS(11+(MATCH(RIGHT(Table11[[#This Row],[spawner_sku]],LEN(Table11[[#This Row],[spawner_sku]])-FIND("/",Table11[[#This Row],[spawner_sku]])),Table1[Entity Prefab],0)),10,1,1,"Entities"))</f>
        <v>263</v>
      </c>
      <c r="BK145">
        <f ca="1">ROUND((Table11[[#This Row],[XP]]*Table11[[#This Row],[entity_spawned (AVG)]])*(Table11[[#This Row],[activating_chance]]/100),0)</f>
        <v>263</v>
      </c>
      <c r="BL145" s="73" t="s">
        <v>345</v>
      </c>
      <c r="BN145" t="s">
        <v>256</v>
      </c>
      <c r="BO145">
        <v>1</v>
      </c>
      <c r="BP145" s="76">
        <v>150</v>
      </c>
      <c r="BQ145" s="76">
        <v>30</v>
      </c>
      <c r="BR145">
        <f ca="1">INDIRECT(ADDRESS(11+(MATCH(RIGHT(Table12[[#This Row],[spawner_sku]],LEN(Table12[[#This Row],[spawner_sku]])-FIND("/",Table12[[#This Row],[spawner_sku]])),Table1[Entity Prefab],0)),10,1,1,"Entities"))</f>
        <v>25</v>
      </c>
      <c r="BS145">
        <f ca="1">ROUND((Table12[[#This Row],[XP]]*Table12[[#This Row],[entity_spawned (AVG)]])*(Table12[[#This Row],[activating_chance]]/100),0)</f>
        <v>8</v>
      </c>
      <c r="BT145" s="73" t="s">
        <v>344</v>
      </c>
      <c r="BV145" t="s">
        <v>247</v>
      </c>
      <c r="BW145">
        <v>1</v>
      </c>
      <c r="BX145" s="76">
        <v>500</v>
      </c>
      <c r="BY145" s="76">
        <v>100</v>
      </c>
      <c r="BZ145">
        <f ca="1">INDIRECT(ADDRESS(11+(MATCH(RIGHT(Table13[[#This Row],[spawner_sku]],LEN(Table13[[#This Row],[spawner_sku]])-FIND("/",Table13[[#This Row],[spawner_sku]])),Table1[Entity Prefab],0)),10,1,1,"Entities"))</f>
        <v>75</v>
      </c>
      <c r="CA145">
        <f ca="1">ROUND((Table13[[#This Row],[XP]]*Table13[[#This Row],[entity_spawned (AVG)]])*(Table13[[#This Row],[activating_chance]]/100),0)</f>
        <v>75</v>
      </c>
      <c r="CB145" s="73" t="s">
        <v>344</v>
      </c>
      <c r="CD145" t="s">
        <v>228</v>
      </c>
      <c r="CE145">
        <v>9</v>
      </c>
      <c r="CF145" s="76">
        <v>200</v>
      </c>
      <c r="CG145" s="76">
        <v>100</v>
      </c>
      <c r="CH145">
        <f ca="1">INDIRECT(ADDRESS(11+(MATCH(RIGHT(Table14[[#This Row],[spawner_sku]],LEN(Table14[[#This Row],[spawner_sku]])-FIND("/",Table14[[#This Row],[spawner_sku]])),Table1[Entity Prefab],0)),10,1,1,"Entities"))</f>
        <v>25</v>
      </c>
      <c r="CI145">
        <f ca="1">ROUND((Table14[[#This Row],[XP]]*Table14[[#This Row],[entity_spawned (AVG)]])*(Table14[[#This Row],[activating_chance]]/100),0)</f>
        <v>225</v>
      </c>
      <c r="CJ145" s="73" t="s">
        <v>344</v>
      </c>
      <c r="CL145" t="s">
        <v>456</v>
      </c>
      <c r="CM145">
        <v>1</v>
      </c>
      <c r="CN145" s="76">
        <v>130</v>
      </c>
      <c r="CO145" s="76">
        <v>100</v>
      </c>
      <c r="CP145" s="115">
        <f ca="1">INDIRECT(ADDRESS(11+(MATCH(RIGHT(Table18[[#This Row],[spawner_sku]],LEN(Table18[[#This Row],[spawner_sku]])-FIND("/",Table18[[#This Row],[spawner_sku]])),Table1[Entity Prefab],0)),10,1,1,"Entities"))</f>
        <v>70</v>
      </c>
      <c r="CQ145" s="115">
        <f ca="1">ROUND((Table18[[#This Row],[XP]]*Table18[[#This Row],[entity_spawned (AVG)]])*(Table18[[#This Row],[activating_chance]]/100),0)</f>
        <v>70</v>
      </c>
      <c r="CR145" t="s">
        <v>345</v>
      </c>
      <c r="CT145" t="s">
        <v>524</v>
      </c>
      <c r="CU145">
        <v>1</v>
      </c>
      <c r="CV145" s="76">
        <v>120</v>
      </c>
      <c r="CW145" s="76">
        <v>100</v>
      </c>
      <c r="CX145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45">
        <f ca="1">ROUND((Table1820[[#This Row],[XP]]*Table1820[[#This Row],[entity_spawned (AVG)]])*(Table1820[[#This Row],[activating_chance]]/100),0)</f>
        <v>35</v>
      </c>
      <c r="CZ145" t="s">
        <v>344</v>
      </c>
    </row>
    <row r="146" spans="2:104" x14ac:dyDescent="0.25">
      <c r="B146" s="74" t="s">
        <v>229</v>
      </c>
      <c r="C146">
        <v>2</v>
      </c>
      <c r="D146" s="76">
        <v>110</v>
      </c>
      <c r="E146" s="76">
        <v>100</v>
      </c>
      <c r="F146" s="76">
        <f ca="1">INDIRECT(ADDRESS(11+(MATCH(RIGHT(Table245[[#This Row],[spawner_sku]],LEN(Table245[[#This Row],[spawner_sku]])-FIND("/",Table245[[#This Row],[spawner_sku]])),Table1[Entity Prefab],0)),10,1,1,"Entities"))</f>
        <v>25</v>
      </c>
      <c r="G146" s="76">
        <f ca="1">ROUND((Table245[[#This Row],[XP]]*Table245[[#This Row],[entity_spawned (AVG)]])*(Table245[[#This Row],[activating_chance]]/100),0)</f>
        <v>50</v>
      </c>
      <c r="H146" s="73" t="s">
        <v>344</v>
      </c>
      <c r="J146" t="s">
        <v>256</v>
      </c>
      <c r="K146">
        <v>1</v>
      </c>
      <c r="L146" s="76">
        <v>200</v>
      </c>
      <c r="M146" s="76">
        <v>100</v>
      </c>
      <c r="N146">
        <f ca="1">INDIRECT(ADDRESS(11+(MATCH(RIGHT(Table3[[#This Row],[spawner_sku]],LEN(Table3[[#This Row],[spawner_sku]])-FIND("/",Table3[[#This Row],[spawner_sku]])),Table1[Entity Prefab],0)),10,1,1,"Entities"))</f>
        <v>25</v>
      </c>
      <c r="O146" s="76">
        <f ca="1">ROUND((Table3[[#This Row],[XP]]*Table3[[#This Row],[entity_spawned (AVG)]])*(Table3[[#This Row],[activating_chance]]/100),0)</f>
        <v>25</v>
      </c>
      <c r="P146" t="s">
        <v>344</v>
      </c>
      <c r="Q146" s="73"/>
      <c r="Z146" t="s">
        <v>230</v>
      </c>
      <c r="AA146">
        <v>8</v>
      </c>
      <c r="AB146" s="76">
        <v>150</v>
      </c>
      <c r="AC146" s="76">
        <v>100</v>
      </c>
      <c r="AD146">
        <f ca="1">INDIRECT(ADDRESS(11+(MATCH(RIGHT(Table2[[#This Row],[spawner_sku]],LEN(Table2[[#This Row],[spawner_sku]])-FIND("/",Table2[[#This Row],[spawner_sku]])),Table1[Entity Prefab],0)),10,1,1,"Entities"))</f>
        <v>25</v>
      </c>
      <c r="AE146" s="76">
        <f ca="1">ROUND((Table2[[#This Row],[XP]]*Table2[[#This Row],[entity_spawned (AVG)]])*(Table2[[#This Row],[activating_chance]]/100),0)</f>
        <v>200</v>
      </c>
      <c r="AF146" s="73" t="s">
        <v>344</v>
      </c>
      <c r="AH146" t="s">
        <v>647</v>
      </c>
      <c r="AI146">
        <v>1</v>
      </c>
      <c r="AJ146" s="76">
        <v>120</v>
      </c>
      <c r="AK146" s="76">
        <v>100</v>
      </c>
      <c r="AL146">
        <f ca="1">INDIRECT(ADDRESS(11+(MATCH(RIGHT(Table6[[#This Row],[spawner_sku]],LEN(Table6[[#This Row],[spawner_sku]])-FIND("/",Table6[[#This Row],[spawner_sku]])),Table1[Entity Prefab],0)),10,1,1,"Entities"))</f>
        <v>25</v>
      </c>
      <c r="AM146" s="76">
        <f ca="1">ROUND((Table6[[#This Row],[XP]]*Table6[[#This Row],[entity_spawned (AVG)]])*(Table6[[#This Row],[activating_chance]]/100),0)</f>
        <v>25</v>
      </c>
      <c r="AN146" s="73" t="s">
        <v>344</v>
      </c>
      <c r="AP146" t="s">
        <v>449</v>
      </c>
      <c r="AQ146">
        <v>1</v>
      </c>
      <c r="AR146" s="76">
        <v>180</v>
      </c>
      <c r="AS146" s="76">
        <v>100</v>
      </c>
      <c r="AT146">
        <f ca="1">INDIRECT(ADDRESS(11+(MATCH(RIGHT(Table610[[#This Row],[spawner_sku]],LEN(Table610[[#This Row],[spawner_sku]])-FIND("/",Table610[[#This Row],[spawner_sku]])),Table1[Entity Prefab],0)),10,1,1,"Entities"))</f>
        <v>25</v>
      </c>
      <c r="AU146" s="76">
        <f ca="1">ROUND((Table610[[#This Row],[XP]]*Table610[[#This Row],[entity_spawned (AVG)]])*(Table610[[#This Row],[activating_chance]]/100),0)</f>
        <v>25</v>
      </c>
      <c r="AV146" s="73" t="s">
        <v>345</v>
      </c>
      <c r="AX146" t="s">
        <v>338</v>
      </c>
      <c r="AY146">
        <v>1</v>
      </c>
      <c r="AZ146" s="76">
        <v>300</v>
      </c>
      <c r="BA146" s="76">
        <v>100</v>
      </c>
      <c r="BB146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6" s="76">
        <f ca="1">ROUND((Table61011[[#This Row],[XP]]*Table61011[[#This Row],[entity_spawned (AVG)]])*(Table61011[[#This Row],[activating_chance]]/100),0)</f>
        <v>195</v>
      </c>
      <c r="BD146" s="73" t="s">
        <v>345</v>
      </c>
      <c r="BF146" t="s">
        <v>240</v>
      </c>
      <c r="BG146">
        <v>1</v>
      </c>
      <c r="BH146" s="76">
        <v>2000</v>
      </c>
      <c r="BI146">
        <v>100</v>
      </c>
      <c r="BJ146">
        <f ca="1">INDIRECT(ADDRESS(11+(MATCH(RIGHT(Table11[[#This Row],[spawner_sku]],LEN(Table11[[#This Row],[spawner_sku]])-FIND("/",Table11[[#This Row],[spawner_sku]])),Table1[Entity Prefab],0)),10,1,1,"Entities"))</f>
        <v>175</v>
      </c>
      <c r="BK146">
        <f ca="1">ROUND((Table11[[#This Row],[XP]]*Table11[[#This Row],[entity_spawned (AVG)]])*(Table11[[#This Row],[activating_chance]]/100),0)</f>
        <v>175</v>
      </c>
      <c r="BL146" s="73" t="s">
        <v>345</v>
      </c>
      <c r="BN146" t="s">
        <v>256</v>
      </c>
      <c r="BO146">
        <v>1</v>
      </c>
      <c r="BP146" s="76">
        <v>150</v>
      </c>
      <c r="BQ146" s="76">
        <v>80</v>
      </c>
      <c r="BR146">
        <f ca="1">INDIRECT(ADDRESS(11+(MATCH(RIGHT(Table12[[#This Row],[spawner_sku]],LEN(Table12[[#This Row],[spawner_sku]])-FIND("/",Table12[[#This Row],[spawner_sku]])),Table1[Entity Prefab],0)),10,1,1,"Entities"))</f>
        <v>25</v>
      </c>
      <c r="BS146">
        <f ca="1">ROUND((Table12[[#This Row],[XP]]*Table12[[#This Row],[entity_spawned (AVG)]])*(Table12[[#This Row],[activating_chance]]/100),0)</f>
        <v>20</v>
      </c>
      <c r="BT146" s="73" t="s">
        <v>344</v>
      </c>
      <c r="BV146" t="s">
        <v>247</v>
      </c>
      <c r="BW146">
        <v>1</v>
      </c>
      <c r="BX146" s="76">
        <v>500</v>
      </c>
      <c r="BY146" s="76">
        <v>75</v>
      </c>
      <c r="BZ146">
        <f ca="1">INDIRECT(ADDRESS(11+(MATCH(RIGHT(Table13[[#This Row],[spawner_sku]],LEN(Table13[[#This Row],[spawner_sku]])-FIND("/",Table13[[#This Row],[spawner_sku]])),Table1[Entity Prefab],0)),10,1,1,"Entities"))</f>
        <v>75</v>
      </c>
      <c r="CA146">
        <f ca="1">ROUND((Table13[[#This Row],[XP]]*Table13[[#This Row],[entity_spawned (AVG)]])*(Table13[[#This Row],[activating_chance]]/100),0)</f>
        <v>56</v>
      </c>
      <c r="CB146" s="73" t="s">
        <v>344</v>
      </c>
      <c r="CD146" t="s">
        <v>228</v>
      </c>
      <c r="CE146">
        <v>1</v>
      </c>
      <c r="CF146" s="76">
        <v>100</v>
      </c>
      <c r="CG146" s="76">
        <v>100</v>
      </c>
      <c r="CH146">
        <f ca="1">INDIRECT(ADDRESS(11+(MATCH(RIGHT(Table14[[#This Row],[spawner_sku]],LEN(Table14[[#This Row],[spawner_sku]])-FIND("/",Table14[[#This Row],[spawner_sku]])),Table1[Entity Prefab],0)),10,1,1,"Entities"))</f>
        <v>25</v>
      </c>
      <c r="CI146">
        <f ca="1">ROUND((Table14[[#This Row],[XP]]*Table14[[#This Row],[entity_spawned (AVG)]])*(Table14[[#This Row],[activating_chance]]/100),0)</f>
        <v>25</v>
      </c>
      <c r="CJ146" s="73" t="s">
        <v>344</v>
      </c>
      <c r="CL146" t="s">
        <v>456</v>
      </c>
      <c r="CM146">
        <v>1</v>
      </c>
      <c r="CN146" s="76">
        <v>130</v>
      </c>
      <c r="CO146" s="76">
        <v>100</v>
      </c>
      <c r="CP146" s="115">
        <f ca="1">INDIRECT(ADDRESS(11+(MATCH(RIGHT(Table18[[#This Row],[spawner_sku]],LEN(Table18[[#This Row],[spawner_sku]])-FIND("/",Table18[[#This Row],[spawner_sku]])),Table1[Entity Prefab],0)),10,1,1,"Entities"))</f>
        <v>70</v>
      </c>
      <c r="CQ146" s="115">
        <f ca="1">ROUND((Table18[[#This Row],[XP]]*Table18[[#This Row],[entity_spawned (AVG)]])*(Table18[[#This Row],[activating_chance]]/100),0)</f>
        <v>70</v>
      </c>
      <c r="CR146" t="s">
        <v>345</v>
      </c>
      <c r="CT146" t="s">
        <v>524</v>
      </c>
      <c r="CU146">
        <v>1</v>
      </c>
      <c r="CV146" s="76">
        <v>120</v>
      </c>
      <c r="CW146" s="76">
        <v>30</v>
      </c>
      <c r="CX146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46">
        <f ca="1">ROUND((Table1820[[#This Row],[XP]]*Table1820[[#This Row],[entity_spawned (AVG)]])*(Table1820[[#This Row],[activating_chance]]/100),0)</f>
        <v>11</v>
      </c>
      <c r="CZ146" t="s">
        <v>344</v>
      </c>
    </row>
    <row r="147" spans="2:104" x14ac:dyDescent="0.25">
      <c r="B147" s="74" t="s">
        <v>229</v>
      </c>
      <c r="C147">
        <v>1</v>
      </c>
      <c r="D147" s="76">
        <v>110</v>
      </c>
      <c r="E147" s="76">
        <v>100</v>
      </c>
      <c r="F147" s="76">
        <f ca="1">INDIRECT(ADDRESS(11+(MATCH(RIGHT(Table245[[#This Row],[spawner_sku]],LEN(Table245[[#This Row],[spawner_sku]])-FIND("/",Table245[[#This Row],[spawner_sku]])),Table1[Entity Prefab],0)),10,1,1,"Entities"))</f>
        <v>25</v>
      </c>
      <c r="G147" s="76">
        <f ca="1">ROUND((Table245[[#This Row],[XP]]*Table245[[#This Row],[entity_spawned (AVG)]])*(Table245[[#This Row],[activating_chance]]/100),0)</f>
        <v>25</v>
      </c>
      <c r="H147" s="73" t="s">
        <v>344</v>
      </c>
      <c r="J147" t="s">
        <v>256</v>
      </c>
      <c r="K147">
        <v>1</v>
      </c>
      <c r="L147" s="76">
        <v>180</v>
      </c>
      <c r="M147" s="76">
        <v>100</v>
      </c>
      <c r="N147">
        <f ca="1">INDIRECT(ADDRESS(11+(MATCH(RIGHT(Table3[[#This Row],[spawner_sku]],LEN(Table3[[#This Row],[spawner_sku]])-FIND("/",Table3[[#This Row],[spawner_sku]])),Table1[Entity Prefab],0)),10,1,1,"Entities"))</f>
        <v>25</v>
      </c>
      <c r="O147" s="76">
        <f ca="1">ROUND((Table3[[#This Row],[XP]]*Table3[[#This Row],[entity_spawned (AVG)]])*(Table3[[#This Row],[activating_chance]]/100),0)</f>
        <v>25</v>
      </c>
      <c r="P147" t="s">
        <v>344</v>
      </c>
      <c r="Q147" s="73"/>
      <c r="Z147" t="s">
        <v>230</v>
      </c>
      <c r="AA147">
        <v>7</v>
      </c>
      <c r="AB147" s="76">
        <v>170</v>
      </c>
      <c r="AC147" s="76">
        <v>80</v>
      </c>
      <c r="AD147">
        <f ca="1">INDIRECT(ADDRESS(11+(MATCH(RIGHT(Table2[[#This Row],[spawner_sku]],LEN(Table2[[#This Row],[spawner_sku]])-FIND("/",Table2[[#This Row],[spawner_sku]])),Table1[Entity Prefab],0)),10,1,1,"Entities"))</f>
        <v>25</v>
      </c>
      <c r="AE147" s="76">
        <f ca="1">ROUND((Table2[[#This Row],[XP]]*Table2[[#This Row],[entity_spawned (AVG)]])*(Table2[[#This Row],[activating_chance]]/100),0)</f>
        <v>140</v>
      </c>
      <c r="AF147" s="73" t="s">
        <v>344</v>
      </c>
      <c r="AH147" t="s">
        <v>647</v>
      </c>
      <c r="AI147">
        <v>3</v>
      </c>
      <c r="AJ147" s="76">
        <v>120</v>
      </c>
      <c r="AK147" s="76">
        <v>100</v>
      </c>
      <c r="AL147">
        <f ca="1">INDIRECT(ADDRESS(11+(MATCH(RIGHT(Table6[[#This Row],[spawner_sku]],LEN(Table6[[#This Row],[spawner_sku]])-FIND("/",Table6[[#This Row],[spawner_sku]])),Table1[Entity Prefab],0)),10,1,1,"Entities"))</f>
        <v>25</v>
      </c>
      <c r="AM147" s="76">
        <f ca="1">ROUND((Table6[[#This Row],[XP]]*Table6[[#This Row],[entity_spawned (AVG)]])*(Table6[[#This Row],[activating_chance]]/100),0)</f>
        <v>75</v>
      </c>
      <c r="AN147" s="73" t="s">
        <v>344</v>
      </c>
      <c r="AP147" t="s">
        <v>449</v>
      </c>
      <c r="AQ147">
        <v>1</v>
      </c>
      <c r="AR147" s="76">
        <v>180</v>
      </c>
      <c r="AS147" s="76">
        <v>100</v>
      </c>
      <c r="AT147">
        <f ca="1">INDIRECT(ADDRESS(11+(MATCH(RIGHT(Table610[[#This Row],[spawner_sku]],LEN(Table610[[#This Row],[spawner_sku]])-FIND("/",Table610[[#This Row],[spawner_sku]])),Table1[Entity Prefab],0)),10,1,1,"Entities"))</f>
        <v>25</v>
      </c>
      <c r="AU147" s="76">
        <f ca="1">ROUND((Table610[[#This Row],[XP]]*Table610[[#This Row],[entity_spawned (AVG)]])*(Table610[[#This Row],[activating_chance]]/100),0)</f>
        <v>25</v>
      </c>
      <c r="AV147" s="73" t="s">
        <v>345</v>
      </c>
      <c r="AX147" t="s">
        <v>338</v>
      </c>
      <c r="AY147">
        <v>1</v>
      </c>
      <c r="AZ147" s="76">
        <v>300</v>
      </c>
      <c r="BA147" s="76">
        <v>100</v>
      </c>
      <c r="BB147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7" s="76">
        <f ca="1">ROUND((Table61011[[#This Row],[XP]]*Table61011[[#This Row],[entity_spawned (AVG)]])*(Table61011[[#This Row],[activating_chance]]/100),0)</f>
        <v>195</v>
      </c>
      <c r="BD147" s="73" t="s">
        <v>345</v>
      </c>
      <c r="BF147" t="s">
        <v>240</v>
      </c>
      <c r="BG147">
        <v>1</v>
      </c>
      <c r="BH147" s="76">
        <v>2000</v>
      </c>
      <c r="BI147">
        <v>100</v>
      </c>
      <c r="BJ147">
        <f ca="1">INDIRECT(ADDRESS(11+(MATCH(RIGHT(Table11[[#This Row],[spawner_sku]],LEN(Table11[[#This Row],[spawner_sku]])-FIND("/",Table11[[#This Row],[spawner_sku]])),Table1[Entity Prefab],0)),10,1,1,"Entities"))</f>
        <v>175</v>
      </c>
      <c r="BK147">
        <f ca="1">ROUND((Table11[[#This Row],[XP]]*Table11[[#This Row],[entity_spawned (AVG)]])*(Table11[[#This Row],[activating_chance]]/100),0)</f>
        <v>175</v>
      </c>
      <c r="BL147" s="73" t="s">
        <v>345</v>
      </c>
      <c r="BN147" t="s">
        <v>256</v>
      </c>
      <c r="BO147">
        <v>1</v>
      </c>
      <c r="BP147" s="76">
        <v>150</v>
      </c>
      <c r="BQ147" s="76">
        <v>30</v>
      </c>
      <c r="BR147">
        <f ca="1">INDIRECT(ADDRESS(11+(MATCH(RIGHT(Table12[[#This Row],[spawner_sku]],LEN(Table12[[#This Row],[spawner_sku]])-FIND("/",Table12[[#This Row],[spawner_sku]])),Table1[Entity Prefab],0)),10,1,1,"Entities"))</f>
        <v>25</v>
      </c>
      <c r="BS147">
        <f ca="1">ROUND((Table12[[#This Row],[XP]]*Table12[[#This Row],[entity_spawned (AVG)]])*(Table12[[#This Row],[activating_chance]]/100),0)</f>
        <v>8</v>
      </c>
      <c r="BT147" s="73" t="s">
        <v>344</v>
      </c>
      <c r="BV147" t="s">
        <v>247</v>
      </c>
      <c r="BW147">
        <v>1</v>
      </c>
      <c r="BX147" s="76">
        <v>500</v>
      </c>
      <c r="BY147" s="76">
        <v>100</v>
      </c>
      <c r="BZ147">
        <f ca="1">INDIRECT(ADDRESS(11+(MATCH(RIGHT(Table13[[#This Row],[spawner_sku]],LEN(Table13[[#This Row],[spawner_sku]])-FIND("/",Table13[[#This Row],[spawner_sku]])),Table1[Entity Prefab],0)),10,1,1,"Entities"))</f>
        <v>75</v>
      </c>
      <c r="CA147">
        <f ca="1">ROUND((Table13[[#This Row],[XP]]*Table13[[#This Row],[entity_spawned (AVG)]])*(Table13[[#This Row],[activating_chance]]/100),0)</f>
        <v>75</v>
      </c>
      <c r="CB147" s="73" t="s">
        <v>344</v>
      </c>
      <c r="CD147" t="s">
        <v>228</v>
      </c>
      <c r="CE147">
        <v>3</v>
      </c>
      <c r="CF147" s="76">
        <v>150</v>
      </c>
      <c r="CG147" s="76">
        <v>10</v>
      </c>
      <c r="CH147">
        <f ca="1">INDIRECT(ADDRESS(11+(MATCH(RIGHT(Table14[[#This Row],[spawner_sku]],LEN(Table14[[#This Row],[spawner_sku]])-FIND("/",Table14[[#This Row],[spawner_sku]])),Table1[Entity Prefab],0)),10,1,1,"Entities"))</f>
        <v>25</v>
      </c>
      <c r="CI147">
        <f ca="1">ROUND((Table14[[#This Row],[XP]]*Table14[[#This Row],[entity_spawned (AVG)]])*(Table14[[#This Row],[activating_chance]]/100),0)</f>
        <v>8</v>
      </c>
      <c r="CJ147" s="73" t="s">
        <v>344</v>
      </c>
      <c r="CL147" t="s">
        <v>456</v>
      </c>
      <c r="CM147">
        <v>1</v>
      </c>
      <c r="CN147" s="76">
        <v>130</v>
      </c>
      <c r="CO147" s="76">
        <v>100</v>
      </c>
      <c r="CP147" s="115">
        <f ca="1">INDIRECT(ADDRESS(11+(MATCH(RIGHT(Table18[[#This Row],[spawner_sku]],LEN(Table18[[#This Row],[spawner_sku]])-FIND("/",Table18[[#This Row],[spawner_sku]])),Table1[Entity Prefab],0)),10,1,1,"Entities"))</f>
        <v>70</v>
      </c>
      <c r="CQ147" s="115">
        <f ca="1">ROUND((Table18[[#This Row],[XP]]*Table18[[#This Row],[entity_spawned (AVG)]])*(Table18[[#This Row],[activating_chance]]/100),0)</f>
        <v>70</v>
      </c>
      <c r="CR147" t="s">
        <v>345</v>
      </c>
      <c r="CT147" t="s">
        <v>524</v>
      </c>
      <c r="CU147">
        <v>1</v>
      </c>
      <c r="CV147" s="76">
        <v>120</v>
      </c>
      <c r="CW147" s="76">
        <v>100</v>
      </c>
      <c r="CX147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47">
        <f ca="1">ROUND((Table1820[[#This Row],[XP]]*Table1820[[#This Row],[entity_spawned (AVG)]])*(Table1820[[#This Row],[activating_chance]]/100),0)</f>
        <v>35</v>
      </c>
      <c r="CZ147" t="s">
        <v>344</v>
      </c>
    </row>
    <row r="148" spans="2:104" x14ac:dyDescent="0.25">
      <c r="B148" s="74" t="s">
        <v>229</v>
      </c>
      <c r="C148">
        <v>1</v>
      </c>
      <c r="D148" s="76">
        <v>160</v>
      </c>
      <c r="E148" s="76">
        <v>100</v>
      </c>
      <c r="F148" s="76">
        <f ca="1">INDIRECT(ADDRESS(11+(MATCH(RIGHT(Table245[[#This Row],[spawner_sku]],LEN(Table245[[#This Row],[spawner_sku]])-FIND("/",Table245[[#This Row],[spawner_sku]])),Table1[Entity Prefab],0)),10,1,1,"Entities"))</f>
        <v>25</v>
      </c>
      <c r="G148" s="76">
        <f ca="1">ROUND((Table245[[#This Row],[XP]]*Table245[[#This Row],[entity_spawned (AVG)]])*(Table245[[#This Row],[activating_chance]]/100),0)</f>
        <v>25</v>
      </c>
      <c r="H148" s="73" t="s">
        <v>344</v>
      </c>
      <c r="J148" t="s">
        <v>256</v>
      </c>
      <c r="K148">
        <v>1</v>
      </c>
      <c r="L148" s="76">
        <v>180</v>
      </c>
      <c r="M148" s="76">
        <v>70</v>
      </c>
      <c r="N148">
        <f ca="1">INDIRECT(ADDRESS(11+(MATCH(RIGHT(Table3[[#This Row],[spawner_sku]],LEN(Table3[[#This Row],[spawner_sku]])-FIND("/",Table3[[#This Row],[spawner_sku]])),Table1[Entity Prefab],0)),10,1,1,"Entities"))</f>
        <v>25</v>
      </c>
      <c r="O148" s="76">
        <f ca="1">ROUND((Table3[[#This Row],[XP]]*Table3[[#This Row],[entity_spawned (AVG)]])*(Table3[[#This Row],[activating_chance]]/100),0)</f>
        <v>18</v>
      </c>
      <c r="P148" t="s">
        <v>344</v>
      </c>
      <c r="Q148" s="73"/>
      <c r="Z148" t="s">
        <v>230</v>
      </c>
      <c r="AA148">
        <v>3</v>
      </c>
      <c r="AB148" s="76">
        <v>110</v>
      </c>
      <c r="AC148" s="76">
        <v>100</v>
      </c>
      <c r="AD148">
        <f ca="1">INDIRECT(ADDRESS(11+(MATCH(RIGHT(Table2[[#This Row],[spawner_sku]],LEN(Table2[[#This Row],[spawner_sku]])-FIND("/",Table2[[#This Row],[spawner_sku]])),Table1[Entity Prefab],0)),10,1,1,"Entities"))</f>
        <v>25</v>
      </c>
      <c r="AE148" s="76">
        <f ca="1">ROUND((Table2[[#This Row],[XP]]*Table2[[#This Row],[entity_spawned (AVG)]])*(Table2[[#This Row],[activating_chance]]/100),0)</f>
        <v>75</v>
      </c>
      <c r="AF148" s="73" t="s">
        <v>344</v>
      </c>
      <c r="AH148" t="s">
        <v>647</v>
      </c>
      <c r="AI148">
        <v>3</v>
      </c>
      <c r="AJ148" s="76">
        <v>120</v>
      </c>
      <c r="AK148" s="76">
        <v>100</v>
      </c>
      <c r="AL148">
        <f ca="1">INDIRECT(ADDRESS(11+(MATCH(RIGHT(Table6[[#This Row],[spawner_sku]],LEN(Table6[[#This Row],[spawner_sku]])-FIND("/",Table6[[#This Row],[spawner_sku]])),Table1[Entity Prefab],0)),10,1,1,"Entities"))</f>
        <v>25</v>
      </c>
      <c r="AM148" s="76">
        <f ca="1">ROUND((Table6[[#This Row],[XP]]*Table6[[#This Row],[entity_spawned (AVG)]])*(Table6[[#This Row],[activating_chance]]/100),0)</f>
        <v>75</v>
      </c>
      <c r="AN148" s="73" t="s">
        <v>344</v>
      </c>
      <c r="AP148" t="s">
        <v>449</v>
      </c>
      <c r="AQ148">
        <v>1</v>
      </c>
      <c r="AR148" s="76">
        <v>180</v>
      </c>
      <c r="AS148" s="76">
        <v>100</v>
      </c>
      <c r="AT148">
        <f ca="1">INDIRECT(ADDRESS(11+(MATCH(RIGHT(Table610[[#This Row],[spawner_sku]],LEN(Table610[[#This Row],[spawner_sku]])-FIND("/",Table610[[#This Row],[spawner_sku]])),Table1[Entity Prefab],0)),10,1,1,"Entities"))</f>
        <v>25</v>
      </c>
      <c r="AU148" s="76">
        <f ca="1">ROUND((Table610[[#This Row],[XP]]*Table610[[#This Row],[entity_spawned (AVG)]])*(Table610[[#This Row],[activating_chance]]/100),0)</f>
        <v>25</v>
      </c>
      <c r="AV148" s="73" t="s">
        <v>345</v>
      </c>
      <c r="AX148" t="s">
        <v>338</v>
      </c>
      <c r="AY148">
        <v>1</v>
      </c>
      <c r="AZ148" s="76">
        <v>300</v>
      </c>
      <c r="BA148" s="76">
        <v>100</v>
      </c>
      <c r="BB148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8" s="76">
        <f ca="1">ROUND((Table61011[[#This Row],[XP]]*Table61011[[#This Row],[entity_spawned (AVG)]])*(Table61011[[#This Row],[activating_chance]]/100),0)</f>
        <v>195</v>
      </c>
      <c r="BD148" s="73" t="s">
        <v>345</v>
      </c>
      <c r="BF148" t="s">
        <v>241</v>
      </c>
      <c r="BG148">
        <v>1</v>
      </c>
      <c r="BH148" s="76">
        <v>2000</v>
      </c>
      <c r="BI148">
        <v>100</v>
      </c>
      <c r="BJ148">
        <f ca="1">INDIRECT(ADDRESS(11+(MATCH(RIGHT(Table11[[#This Row],[spawner_sku]],LEN(Table11[[#This Row],[spawner_sku]])-FIND("/",Table11[[#This Row],[spawner_sku]])),Table1[Entity Prefab],0)),10,1,1,"Entities"))</f>
        <v>175</v>
      </c>
      <c r="BK148">
        <f ca="1">ROUND((Table11[[#This Row],[XP]]*Table11[[#This Row],[entity_spawned (AVG)]])*(Table11[[#This Row],[activating_chance]]/100),0)</f>
        <v>175</v>
      </c>
      <c r="BL148" s="73" t="s">
        <v>345</v>
      </c>
      <c r="BN148" t="s">
        <v>256</v>
      </c>
      <c r="BO148">
        <v>1</v>
      </c>
      <c r="BP148" s="76">
        <v>150</v>
      </c>
      <c r="BQ148" s="76">
        <v>100</v>
      </c>
      <c r="BR148">
        <f ca="1">INDIRECT(ADDRESS(11+(MATCH(RIGHT(Table12[[#This Row],[spawner_sku]],LEN(Table12[[#This Row],[spawner_sku]])-FIND("/",Table12[[#This Row],[spawner_sku]])),Table1[Entity Prefab],0)),10,1,1,"Entities"))</f>
        <v>25</v>
      </c>
      <c r="BS148">
        <f ca="1">ROUND((Table12[[#This Row],[XP]]*Table12[[#This Row],[entity_spawned (AVG)]])*(Table12[[#This Row],[activating_chance]]/100),0)</f>
        <v>25</v>
      </c>
      <c r="BT148" s="73" t="s">
        <v>344</v>
      </c>
      <c r="BV148" t="s">
        <v>247</v>
      </c>
      <c r="BW148">
        <v>1</v>
      </c>
      <c r="BX148" s="76">
        <v>500</v>
      </c>
      <c r="BY148" s="76">
        <v>100</v>
      </c>
      <c r="BZ148">
        <f ca="1">INDIRECT(ADDRESS(11+(MATCH(RIGHT(Table13[[#This Row],[spawner_sku]],LEN(Table13[[#This Row],[spawner_sku]])-FIND("/",Table13[[#This Row],[spawner_sku]])),Table1[Entity Prefab],0)),10,1,1,"Entities"))</f>
        <v>75</v>
      </c>
      <c r="CA148">
        <f ca="1">ROUND((Table13[[#This Row],[XP]]*Table13[[#This Row],[entity_spawned (AVG)]])*(Table13[[#This Row],[activating_chance]]/100),0)</f>
        <v>75</v>
      </c>
      <c r="CB148" s="73" t="s">
        <v>344</v>
      </c>
      <c r="CD148" t="s">
        <v>228</v>
      </c>
      <c r="CE148">
        <v>3</v>
      </c>
      <c r="CF148" s="76">
        <v>100</v>
      </c>
      <c r="CG148" s="76">
        <v>100</v>
      </c>
      <c r="CH148">
        <f ca="1">INDIRECT(ADDRESS(11+(MATCH(RIGHT(Table14[[#This Row],[spawner_sku]],LEN(Table14[[#This Row],[spawner_sku]])-FIND("/",Table14[[#This Row],[spawner_sku]])),Table1[Entity Prefab],0)),10,1,1,"Entities"))</f>
        <v>25</v>
      </c>
      <c r="CI148">
        <f ca="1">ROUND((Table14[[#This Row],[XP]]*Table14[[#This Row],[entity_spawned (AVG)]])*(Table14[[#This Row],[activating_chance]]/100),0)</f>
        <v>75</v>
      </c>
      <c r="CJ148" s="73" t="s">
        <v>344</v>
      </c>
      <c r="CL148" t="s">
        <v>456</v>
      </c>
      <c r="CM148">
        <v>1</v>
      </c>
      <c r="CN148" s="76">
        <v>130</v>
      </c>
      <c r="CO148" s="76">
        <v>100</v>
      </c>
      <c r="CP148" s="115">
        <f ca="1">INDIRECT(ADDRESS(11+(MATCH(RIGHT(Table18[[#This Row],[spawner_sku]],LEN(Table18[[#This Row],[spawner_sku]])-FIND("/",Table18[[#This Row],[spawner_sku]])),Table1[Entity Prefab],0)),10,1,1,"Entities"))</f>
        <v>70</v>
      </c>
      <c r="CQ148" s="115">
        <f ca="1">ROUND((Table18[[#This Row],[XP]]*Table18[[#This Row],[entity_spawned (AVG)]])*(Table18[[#This Row],[activating_chance]]/100),0)</f>
        <v>70</v>
      </c>
      <c r="CR148" t="s">
        <v>345</v>
      </c>
      <c r="CT148" t="s">
        <v>524</v>
      </c>
      <c r="CU148">
        <v>1</v>
      </c>
      <c r="CV148" s="76">
        <v>120</v>
      </c>
      <c r="CW148" s="76">
        <v>80</v>
      </c>
      <c r="CX148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48">
        <f ca="1">ROUND((Table1820[[#This Row],[XP]]*Table1820[[#This Row],[entity_spawned (AVG)]])*(Table1820[[#This Row],[activating_chance]]/100),0)</f>
        <v>28</v>
      </c>
      <c r="CZ148" t="s">
        <v>344</v>
      </c>
    </row>
    <row r="149" spans="2:104" x14ac:dyDescent="0.25">
      <c r="B149" s="74" t="s">
        <v>229</v>
      </c>
      <c r="C149">
        <v>1</v>
      </c>
      <c r="D149" s="76">
        <v>80</v>
      </c>
      <c r="E149" s="76">
        <v>100</v>
      </c>
      <c r="F149" s="76">
        <f ca="1">INDIRECT(ADDRESS(11+(MATCH(RIGHT(Table245[[#This Row],[spawner_sku]],LEN(Table245[[#This Row],[spawner_sku]])-FIND("/",Table245[[#This Row],[spawner_sku]])),Table1[Entity Prefab],0)),10,1,1,"Entities"))</f>
        <v>25</v>
      </c>
      <c r="G149" s="76">
        <f ca="1">ROUND((Table245[[#This Row],[XP]]*Table245[[#This Row],[entity_spawned (AVG)]])*(Table245[[#This Row],[activating_chance]]/100),0)</f>
        <v>25</v>
      </c>
      <c r="H149" s="73" t="s">
        <v>344</v>
      </c>
      <c r="J149" t="s">
        <v>256</v>
      </c>
      <c r="K149">
        <v>1</v>
      </c>
      <c r="L149" s="76">
        <v>170</v>
      </c>
      <c r="M149" s="76">
        <v>100</v>
      </c>
      <c r="N149">
        <f ca="1">INDIRECT(ADDRESS(11+(MATCH(RIGHT(Table3[[#This Row],[spawner_sku]],LEN(Table3[[#This Row],[spawner_sku]])-FIND("/",Table3[[#This Row],[spawner_sku]])),Table1[Entity Prefab],0)),10,1,1,"Entities"))</f>
        <v>25</v>
      </c>
      <c r="O149" s="76">
        <f ca="1">ROUND((Table3[[#This Row],[XP]]*Table3[[#This Row],[entity_spawned (AVG)]])*(Table3[[#This Row],[activating_chance]]/100),0)</f>
        <v>25</v>
      </c>
      <c r="P149" t="s">
        <v>344</v>
      </c>
      <c r="Q149" s="73"/>
      <c r="Z149" t="s">
        <v>230</v>
      </c>
      <c r="AA149">
        <v>2</v>
      </c>
      <c r="AB149" s="76">
        <v>100</v>
      </c>
      <c r="AC149" s="76">
        <v>100</v>
      </c>
      <c r="AD149">
        <f ca="1">INDIRECT(ADDRESS(11+(MATCH(RIGHT(Table2[[#This Row],[spawner_sku]],LEN(Table2[[#This Row],[spawner_sku]])-FIND("/",Table2[[#This Row],[spawner_sku]])),Table1[Entity Prefab],0)),10,1,1,"Entities"))</f>
        <v>25</v>
      </c>
      <c r="AE149" s="76">
        <f ca="1">ROUND((Table2[[#This Row],[XP]]*Table2[[#This Row],[entity_spawned (AVG)]])*(Table2[[#This Row],[activating_chance]]/100),0)</f>
        <v>50</v>
      </c>
      <c r="AF149" s="73" t="s">
        <v>344</v>
      </c>
      <c r="AH149" t="s">
        <v>647</v>
      </c>
      <c r="AI149">
        <v>6</v>
      </c>
      <c r="AJ149" s="76">
        <v>120</v>
      </c>
      <c r="AK149" s="76">
        <v>100</v>
      </c>
      <c r="AL149">
        <f ca="1">INDIRECT(ADDRESS(11+(MATCH(RIGHT(Table6[[#This Row],[spawner_sku]],LEN(Table6[[#This Row],[spawner_sku]])-FIND("/",Table6[[#This Row],[spawner_sku]])),Table1[Entity Prefab],0)),10,1,1,"Entities"))</f>
        <v>25</v>
      </c>
      <c r="AM149" s="76">
        <f ca="1">ROUND((Table6[[#This Row],[XP]]*Table6[[#This Row],[entity_spawned (AVG)]])*(Table6[[#This Row],[activating_chance]]/100),0)</f>
        <v>150</v>
      </c>
      <c r="AN149" s="73" t="s">
        <v>344</v>
      </c>
      <c r="AP149" t="s">
        <v>449</v>
      </c>
      <c r="AQ149">
        <v>1</v>
      </c>
      <c r="AR149" s="76">
        <v>180</v>
      </c>
      <c r="AS149" s="76">
        <v>100</v>
      </c>
      <c r="AT149">
        <f ca="1">INDIRECT(ADDRESS(11+(MATCH(RIGHT(Table610[[#This Row],[spawner_sku]],LEN(Table610[[#This Row],[spawner_sku]])-FIND("/",Table610[[#This Row],[spawner_sku]])),Table1[Entity Prefab],0)),10,1,1,"Entities"))</f>
        <v>25</v>
      </c>
      <c r="AU149" s="76">
        <f ca="1">ROUND((Table610[[#This Row],[XP]]*Table610[[#This Row],[entity_spawned (AVG)]])*(Table610[[#This Row],[activating_chance]]/100),0)</f>
        <v>25</v>
      </c>
      <c r="AV149" s="73" t="s">
        <v>345</v>
      </c>
      <c r="AX149" t="s">
        <v>338</v>
      </c>
      <c r="AY149">
        <v>1</v>
      </c>
      <c r="AZ149" s="76">
        <v>300</v>
      </c>
      <c r="BA149" s="76">
        <v>100</v>
      </c>
      <c r="BB149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9" s="76">
        <f ca="1">ROUND((Table61011[[#This Row],[XP]]*Table61011[[#This Row],[entity_spawned (AVG)]])*(Table61011[[#This Row],[activating_chance]]/100),0)</f>
        <v>195</v>
      </c>
      <c r="BD149" s="73" t="s">
        <v>345</v>
      </c>
      <c r="BF149" t="s">
        <v>241</v>
      </c>
      <c r="BG149">
        <v>1</v>
      </c>
      <c r="BH149" s="76">
        <v>2000</v>
      </c>
      <c r="BI149">
        <v>100</v>
      </c>
      <c r="BJ149">
        <f ca="1">INDIRECT(ADDRESS(11+(MATCH(RIGHT(Table11[[#This Row],[spawner_sku]],LEN(Table11[[#This Row],[spawner_sku]])-FIND("/",Table11[[#This Row],[spawner_sku]])),Table1[Entity Prefab],0)),10,1,1,"Entities"))</f>
        <v>175</v>
      </c>
      <c r="BK149">
        <f ca="1">ROUND((Table11[[#This Row],[XP]]*Table11[[#This Row],[entity_spawned (AVG)]])*(Table11[[#This Row],[activating_chance]]/100),0)</f>
        <v>175</v>
      </c>
      <c r="BL149" s="73" t="s">
        <v>345</v>
      </c>
      <c r="BN149" t="s">
        <v>256</v>
      </c>
      <c r="BO149">
        <v>1</v>
      </c>
      <c r="BP149" s="76">
        <v>150</v>
      </c>
      <c r="BQ149" s="76">
        <v>100</v>
      </c>
      <c r="BR149">
        <f ca="1">INDIRECT(ADDRESS(11+(MATCH(RIGHT(Table12[[#This Row],[spawner_sku]],LEN(Table12[[#This Row],[spawner_sku]])-FIND("/",Table12[[#This Row],[spawner_sku]])),Table1[Entity Prefab],0)),10,1,1,"Entities"))</f>
        <v>25</v>
      </c>
      <c r="BS149">
        <f ca="1">ROUND((Table12[[#This Row],[XP]]*Table12[[#This Row],[entity_spawned (AVG)]])*(Table12[[#This Row],[activating_chance]]/100),0)</f>
        <v>25</v>
      </c>
      <c r="BT149" s="73" t="s">
        <v>344</v>
      </c>
      <c r="BV149" t="s">
        <v>247</v>
      </c>
      <c r="BW149">
        <v>1</v>
      </c>
      <c r="BX149" s="76">
        <v>500</v>
      </c>
      <c r="BY149" s="76">
        <v>75</v>
      </c>
      <c r="BZ149">
        <f ca="1">INDIRECT(ADDRESS(11+(MATCH(RIGHT(Table13[[#This Row],[spawner_sku]],LEN(Table13[[#This Row],[spawner_sku]])-FIND("/",Table13[[#This Row],[spawner_sku]])),Table1[Entity Prefab],0)),10,1,1,"Entities"))</f>
        <v>75</v>
      </c>
      <c r="CA149">
        <f ca="1">ROUND((Table13[[#This Row],[XP]]*Table13[[#This Row],[entity_spawned (AVG)]])*(Table13[[#This Row],[activating_chance]]/100),0)</f>
        <v>56</v>
      </c>
      <c r="CB149" s="73" t="s">
        <v>344</v>
      </c>
      <c r="CD149" t="s">
        <v>228</v>
      </c>
      <c r="CE149">
        <v>3</v>
      </c>
      <c r="CF149" s="76">
        <v>120</v>
      </c>
      <c r="CG149" s="76">
        <v>100</v>
      </c>
      <c r="CH149">
        <f ca="1">INDIRECT(ADDRESS(11+(MATCH(RIGHT(Table14[[#This Row],[spawner_sku]],LEN(Table14[[#This Row],[spawner_sku]])-FIND("/",Table14[[#This Row],[spawner_sku]])),Table1[Entity Prefab],0)),10,1,1,"Entities"))</f>
        <v>25</v>
      </c>
      <c r="CI149">
        <f ca="1">ROUND((Table14[[#This Row],[XP]]*Table14[[#This Row],[entity_spawned (AVG)]])*(Table14[[#This Row],[activating_chance]]/100),0)</f>
        <v>75</v>
      </c>
      <c r="CJ149" s="73" t="s">
        <v>344</v>
      </c>
      <c r="CL149" t="s">
        <v>521</v>
      </c>
      <c r="CM149">
        <v>1</v>
      </c>
      <c r="CN149" s="76">
        <v>120</v>
      </c>
      <c r="CO149" s="76">
        <v>100</v>
      </c>
      <c r="CP149" s="115">
        <f ca="1">INDIRECT(ADDRESS(11+(MATCH(RIGHT(Table18[[#This Row],[spawner_sku]],LEN(Table18[[#This Row],[spawner_sku]])-FIND("/",Table18[[#This Row],[spawner_sku]])),Table1[Entity Prefab],0)),10,1,1,"Entities"))</f>
        <v>95</v>
      </c>
      <c r="CQ149" s="115">
        <f ca="1">ROUND((Table18[[#This Row],[XP]]*Table18[[#This Row],[entity_spawned (AVG)]])*(Table18[[#This Row],[activating_chance]]/100),0)</f>
        <v>95</v>
      </c>
      <c r="CR149" t="s">
        <v>345</v>
      </c>
      <c r="CT149" t="s">
        <v>524</v>
      </c>
      <c r="CU149">
        <v>2</v>
      </c>
      <c r="CV149" s="76">
        <v>120</v>
      </c>
      <c r="CW149" s="76">
        <v>100</v>
      </c>
      <c r="CX149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49">
        <f ca="1">ROUND((Table1820[[#This Row],[XP]]*Table1820[[#This Row],[entity_spawned (AVG)]])*(Table1820[[#This Row],[activating_chance]]/100),0)</f>
        <v>70</v>
      </c>
      <c r="CZ149" t="s">
        <v>344</v>
      </c>
    </row>
    <row r="150" spans="2:104" x14ac:dyDescent="0.25">
      <c r="B150" s="74" t="s">
        <v>229</v>
      </c>
      <c r="C150">
        <v>7</v>
      </c>
      <c r="D150" s="76">
        <v>170</v>
      </c>
      <c r="E150" s="76">
        <v>100</v>
      </c>
      <c r="F150" s="76">
        <f ca="1">INDIRECT(ADDRESS(11+(MATCH(RIGHT(Table245[[#This Row],[spawner_sku]],LEN(Table245[[#This Row],[spawner_sku]])-FIND("/",Table245[[#This Row],[spawner_sku]])),Table1[Entity Prefab],0)),10,1,1,"Entities"))</f>
        <v>25</v>
      </c>
      <c r="G150" s="76">
        <f ca="1">ROUND((Table245[[#This Row],[XP]]*Table245[[#This Row],[entity_spawned (AVG)]])*(Table245[[#This Row],[activating_chance]]/100),0)</f>
        <v>175</v>
      </c>
      <c r="H150" s="73" t="s">
        <v>344</v>
      </c>
      <c r="J150" t="s">
        <v>256</v>
      </c>
      <c r="K150">
        <v>1</v>
      </c>
      <c r="L150" s="76">
        <v>150</v>
      </c>
      <c r="M150" s="76">
        <v>80</v>
      </c>
      <c r="N150">
        <f ca="1">INDIRECT(ADDRESS(11+(MATCH(RIGHT(Table3[[#This Row],[spawner_sku]],LEN(Table3[[#This Row],[spawner_sku]])-FIND("/",Table3[[#This Row],[spawner_sku]])),Table1[Entity Prefab],0)),10,1,1,"Entities"))</f>
        <v>25</v>
      </c>
      <c r="O150" s="76">
        <f ca="1">ROUND((Table3[[#This Row],[XP]]*Table3[[#This Row],[entity_spawned (AVG)]])*(Table3[[#This Row],[activating_chance]]/100),0)</f>
        <v>20</v>
      </c>
      <c r="P150" t="s">
        <v>344</v>
      </c>
      <c r="Q150" s="73"/>
      <c r="Z150" t="s">
        <v>230</v>
      </c>
      <c r="AA150">
        <v>1</v>
      </c>
      <c r="AB150" s="76">
        <v>90</v>
      </c>
      <c r="AC150" s="76">
        <v>100</v>
      </c>
      <c r="AD150">
        <f ca="1">INDIRECT(ADDRESS(11+(MATCH(RIGHT(Table2[[#This Row],[spawner_sku]],LEN(Table2[[#This Row],[spawner_sku]])-FIND("/",Table2[[#This Row],[spawner_sku]])),Table1[Entity Prefab],0)),10,1,1,"Entities"))</f>
        <v>25</v>
      </c>
      <c r="AE150" s="76">
        <f ca="1">ROUND((Table2[[#This Row],[XP]]*Table2[[#This Row],[entity_spawned (AVG)]])*(Table2[[#This Row],[activating_chance]]/100),0)</f>
        <v>25</v>
      </c>
      <c r="AF150" s="73" t="s">
        <v>344</v>
      </c>
      <c r="AH150" t="s">
        <v>647</v>
      </c>
      <c r="AI150">
        <v>1</v>
      </c>
      <c r="AJ150" s="76">
        <v>120</v>
      </c>
      <c r="AK150" s="76">
        <v>100</v>
      </c>
      <c r="AL150">
        <f ca="1">INDIRECT(ADDRESS(11+(MATCH(RIGHT(Table6[[#This Row],[spawner_sku]],LEN(Table6[[#This Row],[spawner_sku]])-FIND("/",Table6[[#This Row],[spawner_sku]])),Table1[Entity Prefab],0)),10,1,1,"Entities"))</f>
        <v>25</v>
      </c>
      <c r="AM150" s="76">
        <f ca="1">ROUND((Table6[[#This Row],[XP]]*Table6[[#This Row],[entity_spawned (AVG)]])*(Table6[[#This Row],[activating_chance]]/100),0)</f>
        <v>25</v>
      </c>
      <c r="AN150" s="73" t="s">
        <v>344</v>
      </c>
      <c r="AP150" t="s">
        <v>449</v>
      </c>
      <c r="AQ150">
        <v>1</v>
      </c>
      <c r="AR150" s="76">
        <v>180</v>
      </c>
      <c r="AS150" s="76">
        <v>100</v>
      </c>
      <c r="AT150">
        <f ca="1">INDIRECT(ADDRESS(11+(MATCH(RIGHT(Table610[[#This Row],[spawner_sku]],LEN(Table610[[#This Row],[spawner_sku]])-FIND("/",Table610[[#This Row],[spawner_sku]])),Table1[Entity Prefab],0)),10,1,1,"Entities"))</f>
        <v>25</v>
      </c>
      <c r="AU150" s="76">
        <f ca="1">ROUND((Table610[[#This Row],[XP]]*Table610[[#This Row],[entity_spawned (AVG)]])*(Table610[[#This Row],[activating_chance]]/100),0)</f>
        <v>25</v>
      </c>
      <c r="AV150" s="73" t="s">
        <v>345</v>
      </c>
      <c r="AX150" t="s">
        <v>404</v>
      </c>
      <c r="AY150">
        <v>1</v>
      </c>
      <c r="AZ150" s="76">
        <v>340</v>
      </c>
      <c r="BA150" s="76">
        <v>100</v>
      </c>
      <c r="BB150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0" s="76">
        <f ca="1">ROUND((Table61011[[#This Row],[XP]]*Table61011[[#This Row],[entity_spawned (AVG)]])*(Table61011[[#This Row],[activating_chance]]/100),0)</f>
        <v>263</v>
      </c>
      <c r="BD150" s="73" t="s">
        <v>345</v>
      </c>
      <c r="BF150" t="s">
        <v>241</v>
      </c>
      <c r="BG150">
        <v>1</v>
      </c>
      <c r="BH150" s="76">
        <v>2000</v>
      </c>
      <c r="BI150">
        <v>100</v>
      </c>
      <c r="BJ150">
        <f ca="1">INDIRECT(ADDRESS(11+(MATCH(RIGHT(Table11[[#This Row],[spawner_sku]],LEN(Table11[[#This Row],[spawner_sku]])-FIND("/",Table11[[#This Row],[spawner_sku]])),Table1[Entity Prefab],0)),10,1,1,"Entities"))</f>
        <v>175</v>
      </c>
      <c r="BK150">
        <f ca="1">ROUND((Table11[[#This Row],[XP]]*Table11[[#This Row],[entity_spawned (AVG)]])*(Table11[[#This Row],[activating_chance]]/100),0)</f>
        <v>175</v>
      </c>
      <c r="BL150" s="73" t="s">
        <v>345</v>
      </c>
      <c r="BN150" t="s">
        <v>256</v>
      </c>
      <c r="BO150">
        <v>1</v>
      </c>
      <c r="BP150" s="76">
        <v>150</v>
      </c>
      <c r="BQ150" s="76">
        <v>100</v>
      </c>
      <c r="BR150">
        <f ca="1">INDIRECT(ADDRESS(11+(MATCH(RIGHT(Table12[[#This Row],[spawner_sku]],LEN(Table12[[#This Row],[spawner_sku]])-FIND("/",Table12[[#This Row],[spawner_sku]])),Table1[Entity Prefab],0)),10,1,1,"Entities"))</f>
        <v>25</v>
      </c>
      <c r="BS150">
        <f ca="1">ROUND((Table12[[#This Row],[XP]]*Table12[[#This Row],[entity_spawned (AVG)]])*(Table12[[#This Row],[activating_chance]]/100),0)</f>
        <v>25</v>
      </c>
      <c r="BT150" s="73" t="s">
        <v>344</v>
      </c>
      <c r="BV150" t="s">
        <v>247</v>
      </c>
      <c r="BW150">
        <v>1</v>
      </c>
      <c r="BX150" s="76">
        <v>500</v>
      </c>
      <c r="BY150" s="76">
        <v>100</v>
      </c>
      <c r="BZ150">
        <f ca="1">INDIRECT(ADDRESS(11+(MATCH(RIGHT(Table13[[#This Row],[spawner_sku]],LEN(Table13[[#This Row],[spawner_sku]])-FIND("/",Table13[[#This Row],[spawner_sku]])),Table1[Entity Prefab],0)),10,1,1,"Entities"))</f>
        <v>75</v>
      </c>
      <c r="CA150">
        <f ca="1">ROUND((Table13[[#This Row],[XP]]*Table13[[#This Row],[entity_spawned (AVG)]])*(Table13[[#This Row],[activating_chance]]/100),0)</f>
        <v>75</v>
      </c>
      <c r="CB150" s="73" t="s">
        <v>344</v>
      </c>
      <c r="CD150" t="s">
        <v>228</v>
      </c>
      <c r="CE150">
        <v>7</v>
      </c>
      <c r="CF150" s="76">
        <v>180</v>
      </c>
      <c r="CG150" s="76">
        <v>100</v>
      </c>
      <c r="CH150">
        <f ca="1">INDIRECT(ADDRESS(11+(MATCH(RIGHT(Table14[[#This Row],[spawner_sku]],LEN(Table14[[#This Row],[spawner_sku]])-FIND("/",Table14[[#This Row],[spawner_sku]])),Table1[Entity Prefab],0)),10,1,1,"Entities"))</f>
        <v>25</v>
      </c>
      <c r="CI150">
        <f ca="1">ROUND((Table14[[#This Row],[XP]]*Table14[[#This Row],[entity_spawned (AVG)]])*(Table14[[#This Row],[activating_chance]]/100),0)</f>
        <v>175</v>
      </c>
      <c r="CJ150" s="73" t="s">
        <v>344</v>
      </c>
      <c r="CL150" t="s">
        <v>521</v>
      </c>
      <c r="CM150">
        <v>1</v>
      </c>
      <c r="CN150" s="76">
        <v>140</v>
      </c>
      <c r="CO150" s="76">
        <v>100</v>
      </c>
      <c r="CP150" s="115">
        <f ca="1">INDIRECT(ADDRESS(11+(MATCH(RIGHT(Table18[[#This Row],[spawner_sku]],LEN(Table18[[#This Row],[spawner_sku]])-FIND("/",Table18[[#This Row],[spawner_sku]])),Table1[Entity Prefab],0)),10,1,1,"Entities"))</f>
        <v>95</v>
      </c>
      <c r="CQ150" s="115">
        <f ca="1">ROUND((Table18[[#This Row],[XP]]*Table18[[#This Row],[entity_spawned (AVG)]])*(Table18[[#This Row],[activating_chance]]/100),0)</f>
        <v>95</v>
      </c>
      <c r="CR150" t="s">
        <v>345</v>
      </c>
      <c r="CT150" t="s">
        <v>524</v>
      </c>
      <c r="CU150">
        <v>1</v>
      </c>
      <c r="CV150" s="76">
        <v>120</v>
      </c>
      <c r="CW150" s="76">
        <v>30</v>
      </c>
      <c r="CX150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0">
        <f ca="1">ROUND((Table1820[[#This Row],[XP]]*Table1820[[#This Row],[entity_spawned (AVG)]])*(Table1820[[#This Row],[activating_chance]]/100),0)</f>
        <v>11</v>
      </c>
      <c r="CZ150" t="s">
        <v>344</v>
      </c>
    </row>
    <row r="151" spans="2:104" x14ac:dyDescent="0.25">
      <c r="B151" s="74" t="s">
        <v>229</v>
      </c>
      <c r="C151">
        <v>3</v>
      </c>
      <c r="D151" s="76">
        <v>110</v>
      </c>
      <c r="E151" s="76">
        <v>100</v>
      </c>
      <c r="F151" s="76">
        <f ca="1">INDIRECT(ADDRESS(11+(MATCH(RIGHT(Table245[[#This Row],[spawner_sku]],LEN(Table245[[#This Row],[spawner_sku]])-FIND("/",Table245[[#This Row],[spawner_sku]])),Table1[Entity Prefab],0)),10,1,1,"Entities"))</f>
        <v>25</v>
      </c>
      <c r="G151" s="76">
        <f ca="1">ROUND((Table245[[#This Row],[XP]]*Table245[[#This Row],[entity_spawned (AVG)]])*(Table245[[#This Row],[activating_chance]]/100),0)</f>
        <v>75</v>
      </c>
      <c r="H151" s="73" t="s">
        <v>344</v>
      </c>
      <c r="J151" t="s">
        <v>256</v>
      </c>
      <c r="K151">
        <v>1</v>
      </c>
      <c r="L151" s="76">
        <v>120</v>
      </c>
      <c r="M151" s="76">
        <v>100</v>
      </c>
      <c r="N151">
        <f ca="1">INDIRECT(ADDRESS(11+(MATCH(RIGHT(Table3[[#This Row],[spawner_sku]],LEN(Table3[[#This Row],[spawner_sku]])-FIND("/",Table3[[#This Row],[spawner_sku]])),Table1[Entity Prefab],0)),10,1,1,"Entities"))</f>
        <v>25</v>
      </c>
      <c r="O151" s="76">
        <f ca="1">ROUND((Table3[[#This Row],[XP]]*Table3[[#This Row],[entity_spawned (AVG)]])*(Table3[[#This Row],[activating_chance]]/100),0)</f>
        <v>25</v>
      </c>
      <c r="P151" t="s">
        <v>344</v>
      </c>
      <c r="Q151" s="73"/>
      <c r="Z151" t="s">
        <v>230</v>
      </c>
      <c r="AA151">
        <v>2</v>
      </c>
      <c r="AB151" s="76">
        <v>120</v>
      </c>
      <c r="AC151" s="76">
        <v>100</v>
      </c>
      <c r="AD151">
        <f ca="1">INDIRECT(ADDRESS(11+(MATCH(RIGHT(Table2[[#This Row],[spawner_sku]],LEN(Table2[[#This Row],[spawner_sku]])-FIND("/",Table2[[#This Row],[spawner_sku]])),Table1[Entity Prefab],0)),10,1,1,"Entities"))</f>
        <v>25</v>
      </c>
      <c r="AE151" s="76">
        <f ca="1">ROUND((Table2[[#This Row],[XP]]*Table2[[#This Row],[entity_spawned (AVG)]])*(Table2[[#This Row],[activating_chance]]/100),0)</f>
        <v>50</v>
      </c>
      <c r="AF151" s="73" t="s">
        <v>344</v>
      </c>
      <c r="AH151" t="s">
        <v>648</v>
      </c>
      <c r="AI151">
        <v>1</v>
      </c>
      <c r="AJ151" s="76">
        <v>120</v>
      </c>
      <c r="AK151" s="76">
        <v>100</v>
      </c>
      <c r="AL151">
        <f ca="1">INDIRECT(ADDRESS(11+(MATCH(RIGHT(Table6[[#This Row],[spawner_sku]],LEN(Table6[[#This Row],[spawner_sku]])-FIND("/",Table6[[#This Row],[spawner_sku]])),Table1[Entity Prefab],0)),10,1,1,"Entities"))</f>
        <v>25</v>
      </c>
      <c r="AM151" s="76">
        <f ca="1">ROUND((Table6[[#This Row],[XP]]*Table6[[#This Row],[entity_spawned (AVG)]])*(Table6[[#This Row],[activating_chance]]/100),0)</f>
        <v>25</v>
      </c>
      <c r="AN151" s="73" t="s">
        <v>344</v>
      </c>
      <c r="AP151" t="s">
        <v>449</v>
      </c>
      <c r="AQ151">
        <v>1</v>
      </c>
      <c r="AR151" s="76">
        <v>180</v>
      </c>
      <c r="AS151" s="76">
        <v>100</v>
      </c>
      <c r="AT151">
        <f ca="1">INDIRECT(ADDRESS(11+(MATCH(RIGHT(Table610[[#This Row],[spawner_sku]],LEN(Table610[[#This Row],[spawner_sku]])-FIND("/",Table610[[#This Row],[spawner_sku]])),Table1[Entity Prefab],0)),10,1,1,"Entities"))</f>
        <v>25</v>
      </c>
      <c r="AU151" s="76">
        <f ca="1">ROUND((Table610[[#This Row],[XP]]*Table610[[#This Row],[entity_spawned (AVG)]])*(Table610[[#This Row],[activating_chance]]/100),0)</f>
        <v>25</v>
      </c>
      <c r="AV151" s="73" t="s">
        <v>345</v>
      </c>
      <c r="AX151" t="s">
        <v>404</v>
      </c>
      <c r="AY151">
        <v>1</v>
      </c>
      <c r="AZ151" s="76">
        <v>340</v>
      </c>
      <c r="BA151" s="76">
        <v>100</v>
      </c>
      <c r="BB151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1" s="76">
        <f ca="1">ROUND((Table61011[[#This Row],[XP]]*Table61011[[#This Row],[entity_spawned (AVG)]])*(Table61011[[#This Row],[activating_chance]]/100),0)</f>
        <v>263</v>
      </c>
      <c r="BD151" s="73" t="s">
        <v>345</v>
      </c>
      <c r="BF151" t="s">
        <v>241</v>
      </c>
      <c r="BG151">
        <v>1</v>
      </c>
      <c r="BH151" s="76">
        <v>2000</v>
      </c>
      <c r="BI151">
        <v>100</v>
      </c>
      <c r="BJ151">
        <f ca="1">INDIRECT(ADDRESS(11+(MATCH(RIGHT(Table11[[#This Row],[spawner_sku]],LEN(Table11[[#This Row],[spawner_sku]])-FIND("/",Table11[[#This Row],[spawner_sku]])),Table1[Entity Prefab],0)),10,1,1,"Entities"))</f>
        <v>175</v>
      </c>
      <c r="BK151">
        <f ca="1">ROUND((Table11[[#This Row],[XP]]*Table11[[#This Row],[entity_spawned (AVG)]])*(Table11[[#This Row],[activating_chance]]/100),0)</f>
        <v>175</v>
      </c>
      <c r="BL151" s="73" t="s">
        <v>345</v>
      </c>
      <c r="BN151" t="s">
        <v>256</v>
      </c>
      <c r="BO151">
        <v>1</v>
      </c>
      <c r="BP151" s="76">
        <v>150</v>
      </c>
      <c r="BQ151" s="76">
        <v>100</v>
      </c>
      <c r="BR151">
        <f ca="1">INDIRECT(ADDRESS(11+(MATCH(RIGHT(Table12[[#This Row],[spawner_sku]],LEN(Table12[[#This Row],[spawner_sku]])-FIND("/",Table12[[#This Row],[spawner_sku]])),Table1[Entity Prefab],0)),10,1,1,"Entities"))</f>
        <v>25</v>
      </c>
      <c r="BS151">
        <f ca="1">ROUND((Table12[[#This Row],[XP]]*Table12[[#This Row],[entity_spawned (AVG)]])*(Table12[[#This Row],[activating_chance]]/100),0)</f>
        <v>25</v>
      </c>
      <c r="BT151" s="73" t="s">
        <v>344</v>
      </c>
      <c r="BV151" t="s">
        <v>247</v>
      </c>
      <c r="BW151">
        <v>1</v>
      </c>
      <c r="BX151" s="76">
        <v>500</v>
      </c>
      <c r="BY151" s="76">
        <v>100</v>
      </c>
      <c r="BZ151">
        <f ca="1">INDIRECT(ADDRESS(11+(MATCH(RIGHT(Table13[[#This Row],[spawner_sku]],LEN(Table13[[#This Row],[spawner_sku]])-FIND("/",Table13[[#This Row],[spawner_sku]])),Table1[Entity Prefab],0)),10,1,1,"Entities"))</f>
        <v>75</v>
      </c>
      <c r="CA151">
        <f ca="1">ROUND((Table13[[#This Row],[XP]]*Table13[[#This Row],[entity_spawned (AVG)]])*(Table13[[#This Row],[activating_chance]]/100),0)</f>
        <v>75</v>
      </c>
      <c r="CB151" s="73" t="s">
        <v>344</v>
      </c>
      <c r="CD151" t="s">
        <v>228</v>
      </c>
      <c r="CE151">
        <v>3</v>
      </c>
      <c r="CF151" s="76">
        <v>100</v>
      </c>
      <c r="CG151" s="76">
        <v>100</v>
      </c>
      <c r="CH151">
        <f ca="1">INDIRECT(ADDRESS(11+(MATCH(RIGHT(Table14[[#This Row],[spawner_sku]],LEN(Table14[[#This Row],[spawner_sku]])-FIND("/",Table14[[#This Row],[spawner_sku]])),Table1[Entity Prefab],0)),10,1,1,"Entities"))</f>
        <v>25</v>
      </c>
      <c r="CI151">
        <f ca="1">ROUND((Table14[[#This Row],[XP]]*Table14[[#This Row],[entity_spawned (AVG)]])*(Table14[[#This Row],[activating_chance]]/100),0)</f>
        <v>75</v>
      </c>
      <c r="CJ151" s="73" t="s">
        <v>344</v>
      </c>
      <c r="CL151" t="s">
        <v>524</v>
      </c>
      <c r="CM151">
        <v>1</v>
      </c>
      <c r="CN151" s="76">
        <v>120</v>
      </c>
      <c r="CO151" s="76">
        <v>100</v>
      </c>
      <c r="CP151" s="115">
        <f ca="1">INDIRECT(ADDRESS(11+(MATCH(RIGHT(Table18[[#This Row],[spawner_sku]],LEN(Table18[[#This Row],[spawner_sku]])-FIND("/",Table18[[#This Row],[spawner_sku]])),Table1[Entity Prefab],0)),10,1,1,"Entities"))</f>
        <v>35</v>
      </c>
      <c r="CQ151" s="115">
        <f ca="1">ROUND((Table18[[#This Row],[XP]]*Table18[[#This Row],[entity_spawned (AVG)]])*(Table18[[#This Row],[activating_chance]]/100),0)</f>
        <v>35</v>
      </c>
      <c r="CR151" t="s">
        <v>344</v>
      </c>
      <c r="CT151" t="s">
        <v>524</v>
      </c>
      <c r="CU151">
        <v>1</v>
      </c>
      <c r="CV151" s="76">
        <v>120</v>
      </c>
      <c r="CW151" s="76">
        <v>100</v>
      </c>
      <c r="CX151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1">
        <f ca="1">ROUND((Table1820[[#This Row],[XP]]*Table1820[[#This Row],[entity_spawned (AVG)]])*(Table1820[[#This Row],[activating_chance]]/100),0)</f>
        <v>35</v>
      </c>
      <c r="CZ151" t="s">
        <v>344</v>
      </c>
    </row>
    <row r="152" spans="2:104" x14ac:dyDescent="0.25">
      <c r="B152" s="74" t="s">
        <v>229</v>
      </c>
      <c r="C152">
        <v>11</v>
      </c>
      <c r="D152" s="76">
        <v>190</v>
      </c>
      <c r="E152" s="76">
        <v>100</v>
      </c>
      <c r="F152" s="76">
        <f ca="1">INDIRECT(ADDRESS(11+(MATCH(RIGHT(Table245[[#This Row],[spawner_sku]],LEN(Table245[[#This Row],[spawner_sku]])-FIND("/",Table245[[#This Row],[spawner_sku]])),Table1[Entity Prefab],0)),10,1,1,"Entities"))</f>
        <v>25</v>
      </c>
      <c r="G152" s="76">
        <f ca="1">ROUND((Table245[[#This Row],[XP]]*Table245[[#This Row],[entity_spawned (AVG)]])*(Table245[[#This Row],[activating_chance]]/100),0)</f>
        <v>275</v>
      </c>
      <c r="H152" s="73" t="s">
        <v>344</v>
      </c>
      <c r="J152" t="s">
        <v>256</v>
      </c>
      <c r="K152">
        <v>1</v>
      </c>
      <c r="L152" s="76">
        <v>200</v>
      </c>
      <c r="M152" s="76">
        <v>100</v>
      </c>
      <c r="N152">
        <f ca="1">INDIRECT(ADDRESS(11+(MATCH(RIGHT(Table3[[#This Row],[spawner_sku]],LEN(Table3[[#This Row],[spawner_sku]])-FIND("/",Table3[[#This Row],[spawner_sku]])),Table1[Entity Prefab],0)),10,1,1,"Entities"))</f>
        <v>25</v>
      </c>
      <c r="O152" s="76">
        <f ca="1">ROUND((Table3[[#This Row],[XP]]*Table3[[#This Row],[entity_spawned (AVG)]])*(Table3[[#This Row],[activating_chance]]/100),0)</f>
        <v>25</v>
      </c>
      <c r="P152" t="s">
        <v>344</v>
      </c>
      <c r="Q152" s="73"/>
      <c r="Z152" t="s">
        <v>230</v>
      </c>
      <c r="AA152">
        <v>7</v>
      </c>
      <c r="AB152" s="76">
        <v>150</v>
      </c>
      <c r="AC152" s="76">
        <v>100</v>
      </c>
      <c r="AD152">
        <f ca="1">INDIRECT(ADDRESS(11+(MATCH(RIGHT(Table2[[#This Row],[spawner_sku]],LEN(Table2[[#This Row],[spawner_sku]])-FIND("/",Table2[[#This Row],[spawner_sku]])),Table1[Entity Prefab],0)),10,1,1,"Entities"))</f>
        <v>25</v>
      </c>
      <c r="AE152" s="76">
        <f ca="1">ROUND((Table2[[#This Row],[XP]]*Table2[[#This Row],[entity_spawned (AVG)]])*(Table2[[#This Row],[activating_chance]]/100),0)</f>
        <v>175</v>
      </c>
      <c r="AF152" s="73" t="s">
        <v>344</v>
      </c>
      <c r="AH152" t="s">
        <v>648</v>
      </c>
      <c r="AI152">
        <v>1</v>
      </c>
      <c r="AJ152" s="76">
        <v>120</v>
      </c>
      <c r="AK152" s="76">
        <v>100</v>
      </c>
      <c r="AL152">
        <f ca="1">INDIRECT(ADDRESS(11+(MATCH(RIGHT(Table6[[#This Row],[spawner_sku]],LEN(Table6[[#This Row],[spawner_sku]])-FIND("/",Table6[[#This Row],[spawner_sku]])),Table1[Entity Prefab],0)),10,1,1,"Entities"))</f>
        <v>25</v>
      </c>
      <c r="AM152" s="76">
        <f ca="1">ROUND((Table6[[#This Row],[XP]]*Table6[[#This Row],[entity_spawned (AVG)]])*(Table6[[#This Row],[activating_chance]]/100),0)</f>
        <v>25</v>
      </c>
      <c r="AN152" s="73" t="s">
        <v>344</v>
      </c>
      <c r="AP152" t="s">
        <v>449</v>
      </c>
      <c r="AQ152">
        <v>1</v>
      </c>
      <c r="AR152" s="76">
        <v>180</v>
      </c>
      <c r="AS152" s="76">
        <v>100</v>
      </c>
      <c r="AT152">
        <f ca="1">INDIRECT(ADDRESS(11+(MATCH(RIGHT(Table610[[#This Row],[spawner_sku]],LEN(Table610[[#This Row],[spawner_sku]])-FIND("/",Table610[[#This Row],[spawner_sku]])),Table1[Entity Prefab],0)),10,1,1,"Entities"))</f>
        <v>25</v>
      </c>
      <c r="AU152" s="76">
        <f ca="1">ROUND((Table610[[#This Row],[XP]]*Table610[[#This Row],[entity_spawned (AVG)]])*(Table610[[#This Row],[activating_chance]]/100),0)</f>
        <v>25</v>
      </c>
      <c r="AV152" s="73" t="s">
        <v>345</v>
      </c>
      <c r="AX152" t="s">
        <v>404</v>
      </c>
      <c r="AY152">
        <v>1</v>
      </c>
      <c r="AZ152" s="76">
        <v>340</v>
      </c>
      <c r="BA152" s="76">
        <v>100</v>
      </c>
      <c r="BB152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2" s="76">
        <f ca="1">ROUND((Table61011[[#This Row],[XP]]*Table61011[[#This Row],[entity_spawned (AVG)]])*(Table61011[[#This Row],[activating_chance]]/100),0)</f>
        <v>263</v>
      </c>
      <c r="BD152" s="73" t="s">
        <v>345</v>
      </c>
      <c r="BF152" t="s">
        <v>242</v>
      </c>
      <c r="BG152">
        <v>1</v>
      </c>
      <c r="BH152" s="76">
        <v>1500</v>
      </c>
      <c r="BI152">
        <v>100</v>
      </c>
      <c r="BJ152">
        <f ca="1">INDIRECT(ADDRESS(11+(MATCH(RIGHT(Table11[[#This Row],[spawner_sku]],LEN(Table11[[#This Row],[spawner_sku]])-FIND("/",Table11[[#This Row],[spawner_sku]])),Table1[Entity Prefab],0)),10,1,1,"Entities"))</f>
        <v>130</v>
      </c>
      <c r="BK152">
        <f ca="1">ROUND((Table11[[#This Row],[XP]]*Table11[[#This Row],[entity_spawned (AVG)]])*(Table11[[#This Row],[activating_chance]]/100),0)</f>
        <v>130</v>
      </c>
      <c r="BL152" s="73" t="s">
        <v>345</v>
      </c>
      <c r="BN152" t="s">
        <v>256</v>
      </c>
      <c r="BO152">
        <v>1</v>
      </c>
      <c r="BP152" s="76">
        <v>150</v>
      </c>
      <c r="BQ152" s="76">
        <v>100</v>
      </c>
      <c r="BR152">
        <f ca="1">INDIRECT(ADDRESS(11+(MATCH(RIGHT(Table12[[#This Row],[spawner_sku]],LEN(Table12[[#This Row],[spawner_sku]])-FIND("/",Table12[[#This Row],[spawner_sku]])),Table1[Entity Prefab],0)),10,1,1,"Entities"))</f>
        <v>25</v>
      </c>
      <c r="BS152">
        <f ca="1">ROUND((Table12[[#This Row],[XP]]*Table12[[#This Row],[entity_spawned (AVG)]])*(Table12[[#This Row],[activating_chance]]/100),0)</f>
        <v>25</v>
      </c>
      <c r="BT152" s="73" t="s">
        <v>344</v>
      </c>
      <c r="BV152" t="s">
        <v>247</v>
      </c>
      <c r="BW152">
        <v>1</v>
      </c>
      <c r="BX152" s="76">
        <v>500</v>
      </c>
      <c r="BY152" s="76">
        <v>75</v>
      </c>
      <c r="BZ152">
        <f ca="1">INDIRECT(ADDRESS(11+(MATCH(RIGHT(Table13[[#This Row],[spawner_sku]],LEN(Table13[[#This Row],[spawner_sku]])-FIND("/",Table13[[#This Row],[spawner_sku]])),Table1[Entity Prefab],0)),10,1,1,"Entities"))</f>
        <v>75</v>
      </c>
      <c r="CA152">
        <f ca="1">ROUND((Table13[[#This Row],[XP]]*Table13[[#This Row],[entity_spawned (AVG)]])*(Table13[[#This Row],[activating_chance]]/100),0)</f>
        <v>56</v>
      </c>
      <c r="CB152" s="73" t="s">
        <v>344</v>
      </c>
      <c r="CD152" t="s">
        <v>228</v>
      </c>
      <c r="CE152">
        <v>3</v>
      </c>
      <c r="CF152" s="76">
        <v>150</v>
      </c>
      <c r="CG152" s="76">
        <v>10</v>
      </c>
      <c r="CH152">
        <f ca="1">INDIRECT(ADDRESS(11+(MATCH(RIGHT(Table14[[#This Row],[spawner_sku]],LEN(Table14[[#This Row],[spawner_sku]])-FIND("/",Table14[[#This Row],[spawner_sku]])),Table1[Entity Prefab],0)),10,1,1,"Entities"))</f>
        <v>25</v>
      </c>
      <c r="CI152">
        <f ca="1">ROUND((Table14[[#This Row],[XP]]*Table14[[#This Row],[entity_spawned (AVG)]])*(Table14[[#This Row],[activating_chance]]/100),0)</f>
        <v>8</v>
      </c>
      <c r="CJ152" s="73" t="s">
        <v>344</v>
      </c>
      <c r="CL152" t="s">
        <v>524</v>
      </c>
      <c r="CM152">
        <v>1</v>
      </c>
      <c r="CN152" s="76">
        <v>120</v>
      </c>
      <c r="CO152" s="76">
        <v>100</v>
      </c>
      <c r="CP152" s="115">
        <f ca="1">INDIRECT(ADDRESS(11+(MATCH(RIGHT(Table18[[#This Row],[spawner_sku]],LEN(Table18[[#This Row],[spawner_sku]])-FIND("/",Table18[[#This Row],[spawner_sku]])),Table1[Entity Prefab],0)),10,1,1,"Entities"))</f>
        <v>35</v>
      </c>
      <c r="CQ152" s="115">
        <f ca="1">ROUND((Table18[[#This Row],[XP]]*Table18[[#This Row],[entity_spawned (AVG)]])*(Table18[[#This Row],[activating_chance]]/100),0)</f>
        <v>35</v>
      </c>
      <c r="CR152" t="s">
        <v>344</v>
      </c>
      <c r="CT152" t="s">
        <v>524</v>
      </c>
      <c r="CU152">
        <v>2</v>
      </c>
      <c r="CV152" s="76">
        <v>120</v>
      </c>
      <c r="CW152" s="76">
        <v>100</v>
      </c>
      <c r="CX152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2">
        <f ca="1">ROUND((Table1820[[#This Row],[XP]]*Table1820[[#This Row],[entity_spawned (AVG)]])*(Table1820[[#This Row],[activating_chance]]/100),0)</f>
        <v>70</v>
      </c>
      <c r="CZ152" t="s">
        <v>344</v>
      </c>
    </row>
    <row r="153" spans="2:104" x14ac:dyDescent="0.25">
      <c r="B153" s="74" t="s">
        <v>229</v>
      </c>
      <c r="C153">
        <v>1</v>
      </c>
      <c r="D153" s="76">
        <v>80</v>
      </c>
      <c r="E153" s="76">
        <v>100</v>
      </c>
      <c r="F153" s="76">
        <f ca="1">INDIRECT(ADDRESS(11+(MATCH(RIGHT(Table245[[#This Row],[spawner_sku]],LEN(Table245[[#This Row],[spawner_sku]])-FIND("/",Table245[[#This Row],[spawner_sku]])),Table1[Entity Prefab],0)),10,1,1,"Entities"))</f>
        <v>25</v>
      </c>
      <c r="G153" s="76">
        <f ca="1">ROUND((Table245[[#This Row],[XP]]*Table245[[#This Row],[entity_spawned (AVG)]])*(Table245[[#This Row],[activating_chance]]/100),0)</f>
        <v>25</v>
      </c>
      <c r="H153" s="73" t="s">
        <v>344</v>
      </c>
      <c r="J153" t="s">
        <v>256</v>
      </c>
      <c r="K153">
        <v>1</v>
      </c>
      <c r="L153" s="76">
        <v>170</v>
      </c>
      <c r="M153" s="76">
        <v>100</v>
      </c>
      <c r="N153">
        <f ca="1">INDIRECT(ADDRESS(11+(MATCH(RIGHT(Table3[[#This Row],[spawner_sku]],LEN(Table3[[#This Row],[spawner_sku]])-FIND("/",Table3[[#This Row],[spawner_sku]])),Table1[Entity Prefab],0)),10,1,1,"Entities"))</f>
        <v>25</v>
      </c>
      <c r="O153" s="76">
        <f ca="1">ROUND((Table3[[#This Row],[XP]]*Table3[[#This Row],[entity_spawned (AVG)]])*(Table3[[#This Row],[activating_chance]]/100),0)</f>
        <v>25</v>
      </c>
      <c r="P153" t="s">
        <v>344</v>
      </c>
      <c r="Q153" s="73"/>
      <c r="Z153" t="s">
        <v>230</v>
      </c>
      <c r="AA153">
        <v>2</v>
      </c>
      <c r="AB153" s="76">
        <v>100</v>
      </c>
      <c r="AC153" s="76">
        <v>100</v>
      </c>
      <c r="AD153">
        <f ca="1">INDIRECT(ADDRESS(11+(MATCH(RIGHT(Table2[[#This Row],[spawner_sku]],LEN(Table2[[#This Row],[spawner_sku]])-FIND("/",Table2[[#This Row],[spawner_sku]])),Table1[Entity Prefab],0)),10,1,1,"Entities"))</f>
        <v>25</v>
      </c>
      <c r="AE153" s="76">
        <f ca="1">ROUND((Table2[[#This Row],[XP]]*Table2[[#This Row],[entity_spawned (AVG)]])*(Table2[[#This Row],[activating_chance]]/100),0)</f>
        <v>50</v>
      </c>
      <c r="AF153" s="73" t="s">
        <v>344</v>
      </c>
      <c r="AH153" t="s">
        <v>648</v>
      </c>
      <c r="AI153">
        <v>1</v>
      </c>
      <c r="AJ153" s="76">
        <v>120</v>
      </c>
      <c r="AK153" s="76">
        <v>100</v>
      </c>
      <c r="AL153">
        <f ca="1">INDIRECT(ADDRESS(11+(MATCH(RIGHT(Table6[[#This Row],[spawner_sku]],LEN(Table6[[#This Row],[spawner_sku]])-FIND("/",Table6[[#This Row],[spawner_sku]])),Table1[Entity Prefab],0)),10,1,1,"Entities"))</f>
        <v>25</v>
      </c>
      <c r="AM153" s="76">
        <f ca="1">ROUND((Table6[[#This Row],[XP]]*Table6[[#This Row],[entity_spawned (AVG)]])*(Table6[[#This Row],[activating_chance]]/100),0)</f>
        <v>25</v>
      </c>
      <c r="AN153" s="73" t="s">
        <v>344</v>
      </c>
      <c r="AP153" t="s">
        <v>449</v>
      </c>
      <c r="AQ153">
        <v>1</v>
      </c>
      <c r="AR153" s="76">
        <v>180</v>
      </c>
      <c r="AS153" s="76">
        <v>100</v>
      </c>
      <c r="AT153">
        <f ca="1">INDIRECT(ADDRESS(11+(MATCH(RIGHT(Table610[[#This Row],[spawner_sku]],LEN(Table610[[#This Row],[spawner_sku]])-FIND("/",Table610[[#This Row],[spawner_sku]])),Table1[Entity Prefab],0)),10,1,1,"Entities"))</f>
        <v>25</v>
      </c>
      <c r="AU153" s="76">
        <f ca="1">ROUND((Table610[[#This Row],[XP]]*Table610[[#This Row],[entity_spawned (AVG)]])*(Table610[[#This Row],[activating_chance]]/100),0)</f>
        <v>25</v>
      </c>
      <c r="AV153" s="73" t="s">
        <v>345</v>
      </c>
      <c r="AX153" t="s">
        <v>404</v>
      </c>
      <c r="AY153">
        <v>1</v>
      </c>
      <c r="AZ153" s="76">
        <v>340</v>
      </c>
      <c r="BA153" s="76">
        <v>100</v>
      </c>
      <c r="BB153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3" s="76">
        <f ca="1">ROUND((Table61011[[#This Row],[XP]]*Table61011[[#This Row],[entity_spawned (AVG)]])*(Table61011[[#This Row],[activating_chance]]/100),0)</f>
        <v>263</v>
      </c>
      <c r="BD153" s="73" t="s">
        <v>345</v>
      </c>
      <c r="BF153" t="s">
        <v>242</v>
      </c>
      <c r="BG153">
        <v>1</v>
      </c>
      <c r="BH153" s="76">
        <v>1500</v>
      </c>
      <c r="BI153">
        <v>10</v>
      </c>
      <c r="BJ153">
        <f ca="1">INDIRECT(ADDRESS(11+(MATCH(RIGHT(Table11[[#This Row],[spawner_sku]],LEN(Table11[[#This Row],[spawner_sku]])-FIND("/",Table11[[#This Row],[spawner_sku]])),Table1[Entity Prefab],0)),10,1,1,"Entities"))</f>
        <v>130</v>
      </c>
      <c r="BK153">
        <f ca="1">ROUND((Table11[[#This Row],[XP]]*Table11[[#This Row],[entity_spawned (AVG)]])*(Table11[[#This Row],[activating_chance]]/100),0)</f>
        <v>13</v>
      </c>
      <c r="BL153" s="73" t="s">
        <v>345</v>
      </c>
      <c r="BN153" t="s">
        <v>256</v>
      </c>
      <c r="BO153">
        <v>1</v>
      </c>
      <c r="BP153" s="76">
        <v>150</v>
      </c>
      <c r="BQ153" s="76">
        <v>30</v>
      </c>
      <c r="BR153">
        <f ca="1">INDIRECT(ADDRESS(11+(MATCH(RIGHT(Table12[[#This Row],[spawner_sku]],LEN(Table12[[#This Row],[spawner_sku]])-FIND("/",Table12[[#This Row],[spawner_sku]])),Table1[Entity Prefab],0)),10,1,1,"Entities"))</f>
        <v>25</v>
      </c>
      <c r="BS153">
        <f ca="1">ROUND((Table12[[#This Row],[XP]]*Table12[[#This Row],[entity_spawned (AVG)]])*(Table12[[#This Row],[activating_chance]]/100),0)</f>
        <v>8</v>
      </c>
      <c r="BT153" s="73" t="s">
        <v>344</v>
      </c>
      <c r="BV153" t="s">
        <v>247</v>
      </c>
      <c r="BW153">
        <v>1</v>
      </c>
      <c r="BX153" s="76">
        <v>500</v>
      </c>
      <c r="BY153" s="76">
        <v>75</v>
      </c>
      <c r="BZ153">
        <f ca="1">INDIRECT(ADDRESS(11+(MATCH(RIGHT(Table13[[#This Row],[spawner_sku]],LEN(Table13[[#This Row],[spawner_sku]])-FIND("/",Table13[[#This Row],[spawner_sku]])),Table1[Entity Prefab],0)),10,1,1,"Entities"))</f>
        <v>75</v>
      </c>
      <c r="CA153">
        <f ca="1">ROUND((Table13[[#This Row],[XP]]*Table13[[#This Row],[entity_spawned (AVG)]])*(Table13[[#This Row],[activating_chance]]/100),0)</f>
        <v>56</v>
      </c>
      <c r="CB153" s="73" t="s">
        <v>344</v>
      </c>
      <c r="CD153" t="s">
        <v>228</v>
      </c>
      <c r="CE153">
        <v>20</v>
      </c>
      <c r="CF153" s="76">
        <v>220</v>
      </c>
      <c r="CG153" s="76">
        <v>100</v>
      </c>
      <c r="CH153">
        <f ca="1">INDIRECT(ADDRESS(11+(MATCH(RIGHT(Table14[[#This Row],[spawner_sku]],LEN(Table14[[#This Row],[spawner_sku]])-FIND("/",Table14[[#This Row],[spawner_sku]])),Table1[Entity Prefab],0)),10,1,1,"Entities"))</f>
        <v>25</v>
      </c>
      <c r="CI153">
        <f ca="1">ROUND((Table14[[#This Row],[XP]]*Table14[[#This Row],[entity_spawned (AVG)]])*(Table14[[#This Row],[activating_chance]]/100),0)</f>
        <v>500</v>
      </c>
      <c r="CJ153" s="73" t="s">
        <v>344</v>
      </c>
      <c r="CL153" t="s">
        <v>524</v>
      </c>
      <c r="CM153">
        <v>3</v>
      </c>
      <c r="CN153" s="76">
        <v>120</v>
      </c>
      <c r="CO153" s="76">
        <v>100</v>
      </c>
      <c r="CP153" s="115">
        <f ca="1">INDIRECT(ADDRESS(11+(MATCH(RIGHT(Table18[[#This Row],[spawner_sku]],LEN(Table18[[#This Row],[spawner_sku]])-FIND("/",Table18[[#This Row],[spawner_sku]])),Table1[Entity Prefab],0)),10,1,1,"Entities"))</f>
        <v>35</v>
      </c>
      <c r="CQ153" s="115">
        <f ca="1">ROUND((Table18[[#This Row],[XP]]*Table18[[#This Row],[entity_spawned (AVG)]])*(Table18[[#This Row],[activating_chance]]/100),0)</f>
        <v>105</v>
      </c>
      <c r="CR153" t="s">
        <v>344</v>
      </c>
      <c r="CT153" t="s">
        <v>524</v>
      </c>
      <c r="CU153">
        <v>1</v>
      </c>
      <c r="CV153" s="76">
        <v>120</v>
      </c>
      <c r="CW153" s="76">
        <v>30</v>
      </c>
      <c r="CX153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3">
        <f ca="1">ROUND((Table1820[[#This Row],[XP]]*Table1820[[#This Row],[entity_spawned (AVG)]])*(Table1820[[#This Row],[activating_chance]]/100),0)</f>
        <v>11</v>
      </c>
      <c r="CZ153" t="s">
        <v>344</v>
      </c>
    </row>
    <row r="154" spans="2:104" x14ac:dyDescent="0.25">
      <c r="B154" s="74" t="s">
        <v>229</v>
      </c>
      <c r="C154">
        <v>3</v>
      </c>
      <c r="D154" s="76">
        <v>110</v>
      </c>
      <c r="E154" s="76">
        <v>30</v>
      </c>
      <c r="F154" s="76">
        <f ca="1">INDIRECT(ADDRESS(11+(MATCH(RIGHT(Table245[[#This Row],[spawner_sku]],LEN(Table245[[#This Row],[spawner_sku]])-FIND("/",Table245[[#This Row],[spawner_sku]])),Table1[Entity Prefab],0)),10,1,1,"Entities"))</f>
        <v>25</v>
      </c>
      <c r="G154" s="76">
        <f ca="1">ROUND((Table245[[#This Row],[XP]]*Table245[[#This Row],[entity_spawned (AVG)]])*(Table245[[#This Row],[activating_chance]]/100),0)</f>
        <v>23</v>
      </c>
      <c r="H154" s="73" t="s">
        <v>344</v>
      </c>
      <c r="J154" t="s">
        <v>256</v>
      </c>
      <c r="K154">
        <v>1</v>
      </c>
      <c r="L154" s="76">
        <v>190</v>
      </c>
      <c r="M154" s="76">
        <v>80</v>
      </c>
      <c r="N154">
        <f ca="1">INDIRECT(ADDRESS(11+(MATCH(RIGHT(Table3[[#This Row],[spawner_sku]],LEN(Table3[[#This Row],[spawner_sku]])-FIND("/",Table3[[#This Row],[spawner_sku]])),Table1[Entity Prefab],0)),10,1,1,"Entities"))</f>
        <v>25</v>
      </c>
      <c r="O154" s="76">
        <f ca="1">ROUND((Table3[[#This Row],[XP]]*Table3[[#This Row],[entity_spawned (AVG)]])*(Table3[[#This Row],[activating_chance]]/100),0)</f>
        <v>20</v>
      </c>
      <c r="P154" t="s">
        <v>344</v>
      </c>
      <c r="Q154" s="73"/>
      <c r="Z154" t="s">
        <v>230</v>
      </c>
      <c r="AA154">
        <v>1</v>
      </c>
      <c r="AB154" s="76">
        <v>90</v>
      </c>
      <c r="AC154" s="76">
        <v>85</v>
      </c>
      <c r="AD154">
        <f ca="1">INDIRECT(ADDRESS(11+(MATCH(RIGHT(Table2[[#This Row],[spawner_sku]],LEN(Table2[[#This Row],[spawner_sku]])-FIND("/",Table2[[#This Row],[spawner_sku]])),Table1[Entity Prefab],0)),10,1,1,"Entities"))</f>
        <v>25</v>
      </c>
      <c r="AE154" s="76">
        <f ca="1">ROUND((Table2[[#This Row],[XP]]*Table2[[#This Row],[entity_spawned (AVG)]])*(Table2[[#This Row],[activating_chance]]/100),0)</f>
        <v>21</v>
      </c>
      <c r="AF154" s="73" t="s">
        <v>344</v>
      </c>
      <c r="AH154" t="s">
        <v>646</v>
      </c>
      <c r="AI154">
        <v>3</v>
      </c>
      <c r="AJ154" s="76">
        <v>120</v>
      </c>
      <c r="AK154" s="76">
        <v>100</v>
      </c>
      <c r="AL154">
        <f ca="1">INDIRECT(ADDRESS(11+(MATCH(RIGHT(Table6[[#This Row],[spawner_sku]],LEN(Table6[[#This Row],[spawner_sku]])-FIND("/",Table6[[#This Row],[spawner_sku]])),Table1[Entity Prefab],0)),10,1,1,"Entities"))</f>
        <v>25</v>
      </c>
      <c r="AM154" s="76">
        <f ca="1">ROUND((Table6[[#This Row],[XP]]*Table6[[#This Row],[entity_spawned (AVG)]])*(Table6[[#This Row],[activating_chance]]/100),0)</f>
        <v>75</v>
      </c>
      <c r="AN154" s="73" t="s">
        <v>344</v>
      </c>
      <c r="AP154" t="s">
        <v>449</v>
      </c>
      <c r="AQ154">
        <v>1</v>
      </c>
      <c r="AR154" s="76">
        <v>180</v>
      </c>
      <c r="AS154" s="76">
        <v>100</v>
      </c>
      <c r="AT154">
        <f ca="1">INDIRECT(ADDRESS(11+(MATCH(RIGHT(Table610[[#This Row],[spawner_sku]],LEN(Table610[[#This Row],[spawner_sku]])-FIND("/",Table610[[#This Row],[spawner_sku]])),Table1[Entity Prefab],0)),10,1,1,"Entities"))</f>
        <v>25</v>
      </c>
      <c r="AU154" s="76">
        <f ca="1">ROUND((Table610[[#This Row],[XP]]*Table610[[#This Row],[entity_spawned (AVG)]])*(Table610[[#This Row],[activating_chance]]/100),0)</f>
        <v>25</v>
      </c>
      <c r="AV154" s="73" t="s">
        <v>345</v>
      </c>
      <c r="AX154" t="s">
        <v>404</v>
      </c>
      <c r="AY154">
        <v>1</v>
      </c>
      <c r="AZ154" s="76">
        <v>340</v>
      </c>
      <c r="BA154" s="76">
        <v>100</v>
      </c>
      <c r="BB154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4" s="76">
        <f ca="1">ROUND((Table61011[[#This Row],[XP]]*Table61011[[#This Row],[entity_spawned (AVG)]])*(Table61011[[#This Row],[activating_chance]]/100),0)</f>
        <v>263</v>
      </c>
      <c r="BD154" s="73" t="s">
        <v>345</v>
      </c>
      <c r="BF154" t="s">
        <v>242</v>
      </c>
      <c r="BG154">
        <v>1</v>
      </c>
      <c r="BH154" s="76">
        <v>1500</v>
      </c>
      <c r="BI154">
        <v>100</v>
      </c>
      <c r="BJ154">
        <f ca="1">INDIRECT(ADDRESS(11+(MATCH(RIGHT(Table11[[#This Row],[spawner_sku]],LEN(Table11[[#This Row],[spawner_sku]])-FIND("/",Table11[[#This Row],[spawner_sku]])),Table1[Entity Prefab],0)),10,1,1,"Entities"))</f>
        <v>130</v>
      </c>
      <c r="BK154">
        <f ca="1">ROUND((Table11[[#This Row],[XP]]*Table11[[#This Row],[entity_spawned (AVG)]])*(Table11[[#This Row],[activating_chance]]/100),0)</f>
        <v>130</v>
      </c>
      <c r="BL154" s="73" t="s">
        <v>345</v>
      </c>
      <c r="BN154" t="s">
        <v>256</v>
      </c>
      <c r="BO154">
        <v>1</v>
      </c>
      <c r="BP154" s="76">
        <v>150</v>
      </c>
      <c r="BQ154" s="76">
        <v>80</v>
      </c>
      <c r="BR154">
        <f ca="1">INDIRECT(ADDRESS(11+(MATCH(RIGHT(Table12[[#This Row],[spawner_sku]],LEN(Table12[[#This Row],[spawner_sku]])-FIND("/",Table12[[#This Row],[spawner_sku]])),Table1[Entity Prefab],0)),10,1,1,"Entities"))</f>
        <v>25</v>
      </c>
      <c r="BS154">
        <f ca="1">ROUND((Table12[[#This Row],[XP]]*Table12[[#This Row],[entity_spawned (AVG)]])*(Table12[[#This Row],[activating_chance]]/100),0)</f>
        <v>20</v>
      </c>
      <c r="BT154" s="73" t="s">
        <v>344</v>
      </c>
      <c r="BV154" t="s">
        <v>247</v>
      </c>
      <c r="BW154">
        <v>1</v>
      </c>
      <c r="BX154" s="76">
        <v>500</v>
      </c>
      <c r="BY154" s="76">
        <v>75</v>
      </c>
      <c r="BZ154">
        <f ca="1">INDIRECT(ADDRESS(11+(MATCH(RIGHT(Table13[[#This Row],[spawner_sku]],LEN(Table13[[#This Row],[spawner_sku]])-FIND("/",Table13[[#This Row],[spawner_sku]])),Table1[Entity Prefab],0)),10,1,1,"Entities"))</f>
        <v>75</v>
      </c>
      <c r="CA154">
        <f ca="1">ROUND((Table13[[#This Row],[XP]]*Table13[[#This Row],[entity_spawned (AVG)]])*(Table13[[#This Row],[activating_chance]]/100),0)</f>
        <v>56</v>
      </c>
      <c r="CB154" s="73" t="s">
        <v>344</v>
      </c>
      <c r="CD154" t="s">
        <v>228</v>
      </c>
      <c r="CE154">
        <v>1</v>
      </c>
      <c r="CF154" s="76">
        <v>80</v>
      </c>
      <c r="CG154" s="76">
        <v>100</v>
      </c>
      <c r="CH154">
        <f ca="1">INDIRECT(ADDRESS(11+(MATCH(RIGHT(Table14[[#This Row],[spawner_sku]],LEN(Table14[[#This Row],[spawner_sku]])-FIND("/",Table14[[#This Row],[spawner_sku]])),Table1[Entity Prefab],0)),10,1,1,"Entities"))</f>
        <v>25</v>
      </c>
      <c r="CI154">
        <f ca="1">ROUND((Table14[[#This Row],[XP]]*Table14[[#This Row],[entity_spawned (AVG)]])*(Table14[[#This Row],[activating_chance]]/100),0)</f>
        <v>25</v>
      </c>
      <c r="CJ154" s="73" t="s">
        <v>344</v>
      </c>
      <c r="CL154" t="s">
        <v>524</v>
      </c>
      <c r="CM154">
        <v>1</v>
      </c>
      <c r="CN154" s="76">
        <v>120</v>
      </c>
      <c r="CO154" s="76">
        <v>100</v>
      </c>
      <c r="CP154" s="115">
        <f ca="1">INDIRECT(ADDRESS(11+(MATCH(RIGHT(Table18[[#This Row],[spawner_sku]],LEN(Table18[[#This Row],[spawner_sku]])-FIND("/",Table18[[#This Row],[spawner_sku]])),Table1[Entity Prefab],0)),10,1,1,"Entities"))</f>
        <v>35</v>
      </c>
      <c r="CQ154" s="115">
        <f ca="1">ROUND((Table18[[#This Row],[XP]]*Table18[[#This Row],[entity_spawned (AVG)]])*(Table18[[#This Row],[activating_chance]]/100),0)</f>
        <v>35</v>
      </c>
      <c r="CR154" t="s">
        <v>344</v>
      </c>
      <c r="CT154" t="s">
        <v>524</v>
      </c>
      <c r="CU154">
        <v>1</v>
      </c>
      <c r="CV154" s="76">
        <v>120</v>
      </c>
      <c r="CW154" s="76">
        <v>80</v>
      </c>
      <c r="CX154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4">
        <f ca="1">ROUND((Table1820[[#This Row],[XP]]*Table1820[[#This Row],[entity_spawned (AVG)]])*(Table1820[[#This Row],[activating_chance]]/100),0)</f>
        <v>28</v>
      </c>
      <c r="CZ154" t="s">
        <v>344</v>
      </c>
    </row>
    <row r="155" spans="2:104" x14ac:dyDescent="0.25">
      <c r="B155" s="74" t="s">
        <v>229</v>
      </c>
      <c r="C155">
        <v>2</v>
      </c>
      <c r="D155" s="76">
        <v>110</v>
      </c>
      <c r="E155" s="76">
        <v>100</v>
      </c>
      <c r="F155" s="76">
        <f ca="1">INDIRECT(ADDRESS(11+(MATCH(RIGHT(Table245[[#This Row],[spawner_sku]],LEN(Table245[[#This Row],[spawner_sku]])-FIND("/",Table245[[#This Row],[spawner_sku]])),Table1[Entity Prefab],0)),10,1,1,"Entities"))</f>
        <v>25</v>
      </c>
      <c r="G155" s="76">
        <f ca="1">ROUND((Table245[[#This Row],[XP]]*Table245[[#This Row],[entity_spawned (AVG)]])*(Table245[[#This Row],[activating_chance]]/100),0)</f>
        <v>50</v>
      </c>
      <c r="H155" s="73" t="s">
        <v>344</v>
      </c>
      <c r="J155" t="s">
        <v>256</v>
      </c>
      <c r="K155">
        <v>1</v>
      </c>
      <c r="L155" s="76">
        <v>160</v>
      </c>
      <c r="M155" s="76">
        <v>40</v>
      </c>
      <c r="N155">
        <f ca="1">INDIRECT(ADDRESS(11+(MATCH(RIGHT(Table3[[#This Row],[spawner_sku]],LEN(Table3[[#This Row],[spawner_sku]])-FIND("/",Table3[[#This Row],[spawner_sku]])),Table1[Entity Prefab],0)),10,1,1,"Entities"))</f>
        <v>25</v>
      </c>
      <c r="O155" s="76">
        <f ca="1">ROUND((Table3[[#This Row],[XP]]*Table3[[#This Row],[entity_spawned (AVG)]])*(Table3[[#This Row],[activating_chance]]/100),0)</f>
        <v>10</v>
      </c>
      <c r="P155" t="s">
        <v>344</v>
      </c>
      <c r="Q155" s="73"/>
      <c r="Z155" t="s">
        <v>230</v>
      </c>
      <c r="AA155">
        <v>2</v>
      </c>
      <c r="AB155" s="76">
        <v>100</v>
      </c>
      <c r="AC155" s="76">
        <v>100</v>
      </c>
      <c r="AD155">
        <f ca="1">INDIRECT(ADDRESS(11+(MATCH(RIGHT(Table2[[#This Row],[spawner_sku]],LEN(Table2[[#This Row],[spawner_sku]])-FIND("/",Table2[[#This Row],[spawner_sku]])),Table1[Entity Prefab],0)),10,1,1,"Entities"))</f>
        <v>25</v>
      </c>
      <c r="AE155" s="76">
        <f ca="1">ROUND((Table2[[#This Row],[XP]]*Table2[[#This Row],[entity_spawned (AVG)]])*(Table2[[#This Row],[activating_chance]]/100),0)</f>
        <v>50</v>
      </c>
      <c r="AF155" s="73" t="s">
        <v>344</v>
      </c>
      <c r="AH155" t="s">
        <v>646</v>
      </c>
      <c r="AI155">
        <v>1</v>
      </c>
      <c r="AJ155" s="76">
        <v>120</v>
      </c>
      <c r="AK155" s="76">
        <v>100</v>
      </c>
      <c r="AL155">
        <f ca="1">INDIRECT(ADDRESS(11+(MATCH(RIGHT(Table6[[#This Row],[spawner_sku]],LEN(Table6[[#This Row],[spawner_sku]])-FIND("/",Table6[[#This Row],[spawner_sku]])),Table1[Entity Prefab],0)),10,1,1,"Entities"))</f>
        <v>25</v>
      </c>
      <c r="AM155" s="76">
        <f ca="1">ROUND((Table6[[#This Row],[XP]]*Table6[[#This Row],[entity_spawned (AVG)]])*(Table6[[#This Row],[activating_chance]]/100),0)</f>
        <v>25</v>
      </c>
      <c r="AN155" s="73" t="s">
        <v>344</v>
      </c>
      <c r="AP155" t="s">
        <v>449</v>
      </c>
      <c r="AQ155">
        <v>1</v>
      </c>
      <c r="AR155" s="76">
        <v>180</v>
      </c>
      <c r="AS155" s="76">
        <v>100</v>
      </c>
      <c r="AT155">
        <f ca="1">INDIRECT(ADDRESS(11+(MATCH(RIGHT(Table610[[#This Row],[spawner_sku]],LEN(Table610[[#This Row],[spawner_sku]])-FIND("/",Table610[[#This Row],[spawner_sku]])),Table1[Entity Prefab],0)),10,1,1,"Entities"))</f>
        <v>25</v>
      </c>
      <c r="AU155" s="76">
        <f ca="1">ROUND((Table610[[#This Row],[XP]]*Table610[[#This Row],[entity_spawned (AVG)]])*(Table610[[#This Row],[activating_chance]]/100),0)</f>
        <v>25</v>
      </c>
      <c r="AV155" s="73" t="s">
        <v>345</v>
      </c>
      <c r="AX155" t="s">
        <v>404</v>
      </c>
      <c r="AY155">
        <v>1</v>
      </c>
      <c r="AZ155" s="76">
        <v>340</v>
      </c>
      <c r="BA155" s="76">
        <v>100</v>
      </c>
      <c r="BB155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5" s="76">
        <f ca="1">ROUND((Table61011[[#This Row],[XP]]*Table61011[[#This Row],[entity_spawned (AVG)]])*(Table61011[[#This Row],[activating_chance]]/100),0)</f>
        <v>263</v>
      </c>
      <c r="BD155" s="73" t="s">
        <v>345</v>
      </c>
      <c r="BF155" t="s">
        <v>242</v>
      </c>
      <c r="BG155">
        <v>1</v>
      </c>
      <c r="BH155" s="76">
        <v>1500</v>
      </c>
      <c r="BI155">
        <v>100</v>
      </c>
      <c r="BJ155">
        <f ca="1">INDIRECT(ADDRESS(11+(MATCH(RIGHT(Table11[[#This Row],[spawner_sku]],LEN(Table11[[#This Row],[spawner_sku]])-FIND("/",Table11[[#This Row],[spawner_sku]])),Table1[Entity Prefab],0)),10,1,1,"Entities"))</f>
        <v>130</v>
      </c>
      <c r="BK155">
        <f ca="1">ROUND((Table11[[#This Row],[XP]]*Table11[[#This Row],[entity_spawned (AVG)]])*(Table11[[#This Row],[activating_chance]]/100),0)</f>
        <v>130</v>
      </c>
      <c r="BL155" s="73" t="s">
        <v>345</v>
      </c>
      <c r="BN155" t="s">
        <v>256</v>
      </c>
      <c r="BO155">
        <v>1</v>
      </c>
      <c r="BP155" s="76">
        <v>150</v>
      </c>
      <c r="BQ155" s="76">
        <v>100</v>
      </c>
      <c r="BR155">
        <f ca="1">INDIRECT(ADDRESS(11+(MATCH(RIGHT(Table12[[#This Row],[spawner_sku]],LEN(Table12[[#This Row],[spawner_sku]])-FIND("/",Table12[[#This Row],[spawner_sku]])),Table1[Entity Prefab],0)),10,1,1,"Entities"))</f>
        <v>25</v>
      </c>
      <c r="BS155">
        <f ca="1">ROUND((Table12[[#This Row],[XP]]*Table12[[#This Row],[entity_spawned (AVG)]])*(Table12[[#This Row],[activating_chance]]/100),0)</f>
        <v>25</v>
      </c>
      <c r="BT155" s="73" t="s">
        <v>344</v>
      </c>
      <c r="BV155" t="s">
        <v>247</v>
      </c>
      <c r="BW155">
        <v>1</v>
      </c>
      <c r="BX155" s="76">
        <v>500</v>
      </c>
      <c r="BY155" s="76">
        <v>100</v>
      </c>
      <c r="BZ155">
        <f ca="1">INDIRECT(ADDRESS(11+(MATCH(RIGHT(Table13[[#This Row],[spawner_sku]],LEN(Table13[[#This Row],[spawner_sku]])-FIND("/",Table13[[#This Row],[spawner_sku]])),Table1[Entity Prefab],0)),10,1,1,"Entities"))</f>
        <v>75</v>
      </c>
      <c r="CA155">
        <f ca="1">ROUND((Table13[[#This Row],[XP]]*Table13[[#This Row],[entity_spawned (AVG)]])*(Table13[[#This Row],[activating_chance]]/100),0)</f>
        <v>75</v>
      </c>
      <c r="CB155" s="73" t="s">
        <v>344</v>
      </c>
      <c r="CD155" t="s">
        <v>453</v>
      </c>
      <c r="CE155">
        <v>5</v>
      </c>
      <c r="CF155" s="76">
        <v>5000</v>
      </c>
      <c r="CG155" s="76">
        <v>100</v>
      </c>
      <c r="CH155">
        <f ca="1">INDIRECT(ADDRESS(11+(MATCH(RIGHT(Table14[[#This Row],[spawner_sku]],LEN(Table14[[#This Row],[spawner_sku]])-FIND("/",Table14[[#This Row],[spawner_sku]])),Table1[Entity Prefab],0)),10,1,1,"Entities"))</f>
        <v>25</v>
      </c>
      <c r="CI155">
        <f ca="1">ROUND((Table14[[#This Row],[XP]]*Table14[[#This Row],[entity_spawned (AVG)]])*(Table14[[#This Row],[activating_chance]]/100),0)</f>
        <v>125</v>
      </c>
      <c r="CJ155" s="73" t="s">
        <v>344</v>
      </c>
      <c r="CL155" t="s">
        <v>524</v>
      </c>
      <c r="CM155">
        <v>3</v>
      </c>
      <c r="CN155" s="76">
        <v>120</v>
      </c>
      <c r="CO155" s="76">
        <v>100</v>
      </c>
      <c r="CP155" s="115">
        <f ca="1">INDIRECT(ADDRESS(11+(MATCH(RIGHT(Table18[[#This Row],[spawner_sku]],LEN(Table18[[#This Row],[spawner_sku]])-FIND("/",Table18[[#This Row],[spawner_sku]])),Table1[Entity Prefab],0)),10,1,1,"Entities"))</f>
        <v>35</v>
      </c>
      <c r="CQ155" s="115">
        <f ca="1">ROUND((Table18[[#This Row],[XP]]*Table18[[#This Row],[entity_spawned (AVG)]])*(Table18[[#This Row],[activating_chance]]/100),0)</f>
        <v>105</v>
      </c>
      <c r="CR155" t="s">
        <v>344</v>
      </c>
      <c r="CT155" t="s">
        <v>524</v>
      </c>
      <c r="CU155">
        <v>1</v>
      </c>
      <c r="CV155" s="76">
        <v>120</v>
      </c>
      <c r="CW155" s="76">
        <v>10</v>
      </c>
      <c r="CX155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5">
        <f ca="1">ROUND((Table1820[[#This Row],[XP]]*Table1820[[#This Row],[entity_spawned (AVG)]])*(Table1820[[#This Row],[activating_chance]]/100),0)</f>
        <v>4</v>
      </c>
      <c r="CZ155" t="s">
        <v>344</v>
      </c>
    </row>
    <row r="156" spans="2:104" x14ac:dyDescent="0.25">
      <c r="B156" s="74" t="s">
        <v>229</v>
      </c>
      <c r="C156">
        <v>3</v>
      </c>
      <c r="D156" s="76">
        <v>160</v>
      </c>
      <c r="E156" s="76">
        <v>100</v>
      </c>
      <c r="F156" s="76">
        <f ca="1">INDIRECT(ADDRESS(11+(MATCH(RIGHT(Table245[[#This Row],[spawner_sku]],LEN(Table245[[#This Row],[spawner_sku]])-FIND("/",Table245[[#This Row],[spawner_sku]])),Table1[Entity Prefab],0)),10,1,1,"Entities"))</f>
        <v>25</v>
      </c>
      <c r="G156" s="76">
        <f ca="1">ROUND((Table245[[#This Row],[XP]]*Table245[[#This Row],[entity_spawned (AVG)]])*(Table245[[#This Row],[activating_chance]]/100),0)</f>
        <v>75</v>
      </c>
      <c r="H156" s="73" t="s">
        <v>344</v>
      </c>
      <c r="J156" t="s">
        <v>258</v>
      </c>
      <c r="K156">
        <v>1</v>
      </c>
      <c r="L156" s="76">
        <v>240</v>
      </c>
      <c r="M156" s="76">
        <v>100</v>
      </c>
      <c r="N156">
        <f ca="1">INDIRECT(ADDRESS(11+(MATCH(RIGHT(Table3[[#This Row],[spawner_sku]],LEN(Table3[[#This Row],[spawner_sku]])-FIND("/",Table3[[#This Row],[spawner_sku]])),Table1[Entity Prefab],0)),10,1,1,"Entities"))</f>
        <v>50</v>
      </c>
      <c r="O156" s="76">
        <f ca="1">ROUND((Table3[[#This Row],[XP]]*Table3[[#This Row],[entity_spawned (AVG)]])*(Table3[[#This Row],[activating_chance]]/100),0)</f>
        <v>50</v>
      </c>
      <c r="P156" t="s">
        <v>344</v>
      </c>
      <c r="Q156" s="73"/>
      <c r="Z156" t="s">
        <v>230</v>
      </c>
      <c r="AA156">
        <v>1</v>
      </c>
      <c r="AB156" s="76">
        <v>90</v>
      </c>
      <c r="AC156" s="76">
        <v>100</v>
      </c>
      <c r="AD156">
        <f ca="1">INDIRECT(ADDRESS(11+(MATCH(RIGHT(Table2[[#This Row],[spawner_sku]],LEN(Table2[[#This Row],[spawner_sku]])-FIND("/",Table2[[#This Row],[spawner_sku]])),Table1[Entity Prefab],0)),10,1,1,"Entities"))</f>
        <v>25</v>
      </c>
      <c r="AE156" s="76">
        <f ca="1">ROUND((Table2[[#This Row],[XP]]*Table2[[#This Row],[entity_spawned (AVG)]])*(Table2[[#This Row],[activating_chance]]/100),0)</f>
        <v>25</v>
      </c>
      <c r="AF156" s="73" t="s">
        <v>344</v>
      </c>
      <c r="AH156" t="s">
        <v>254</v>
      </c>
      <c r="AI156">
        <v>1</v>
      </c>
      <c r="AJ156" s="76">
        <v>170</v>
      </c>
      <c r="AK156" s="76">
        <v>100</v>
      </c>
      <c r="AL156">
        <f ca="1">INDIRECT(ADDRESS(11+(MATCH(RIGHT(Table6[[#This Row],[spawner_sku]],LEN(Table6[[#This Row],[spawner_sku]])-FIND("/",Table6[[#This Row],[spawner_sku]])),Table1[Entity Prefab],0)),10,1,1,"Entities"))</f>
        <v>70</v>
      </c>
      <c r="AM156" s="76">
        <f ca="1">ROUND((Table6[[#This Row],[XP]]*Table6[[#This Row],[entity_spawned (AVG)]])*(Table6[[#This Row],[activating_chance]]/100),0)</f>
        <v>70</v>
      </c>
      <c r="AN156" s="73" t="s">
        <v>345</v>
      </c>
      <c r="AP156" t="s">
        <v>612</v>
      </c>
      <c r="AQ156">
        <v>1</v>
      </c>
      <c r="AR156" s="76">
        <v>5000</v>
      </c>
      <c r="AS156" s="76">
        <v>30</v>
      </c>
      <c r="AT156">
        <f ca="1">INDIRECT(ADDRESS(11+(MATCH(RIGHT(Table610[[#This Row],[spawner_sku]],LEN(Table610[[#This Row],[spawner_sku]])-FIND("/",Table610[[#This Row],[spawner_sku]])),Table1[Entity Prefab],0)),10,1,1,"Entities"))</f>
        <v>75</v>
      </c>
      <c r="AU156" s="76">
        <f ca="1">ROUND((Table610[[#This Row],[XP]]*Table610[[#This Row],[entity_spawned (AVG)]])*(Table610[[#This Row],[activating_chance]]/100),0)</f>
        <v>23</v>
      </c>
      <c r="AV156" s="73" t="s">
        <v>344</v>
      </c>
      <c r="AX156" t="s">
        <v>404</v>
      </c>
      <c r="AY156">
        <v>1</v>
      </c>
      <c r="AZ156" s="76">
        <v>340</v>
      </c>
      <c r="BA156" s="76">
        <v>100</v>
      </c>
      <c r="BB156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6" s="76">
        <f ca="1">ROUND((Table61011[[#This Row],[XP]]*Table61011[[#This Row],[entity_spawned (AVG)]])*(Table61011[[#This Row],[activating_chance]]/100),0)</f>
        <v>263</v>
      </c>
      <c r="BD156" s="73" t="s">
        <v>345</v>
      </c>
      <c r="BF156" t="s">
        <v>243</v>
      </c>
      <c r="BG156">
        <v>1</v>
      </c>
      <c r="BH156" s="76">
        <v>1500</v>
      </c>
      <c r="BI156">
        <v>100</v>
      </c>
      <c r="BJ156">
        <f ca="1">INDIRECT(ADDRESS(11+(MATCH(RIGHT(Table11[[#This Row],[spawner_sku]],LEN(Table11[[#This Row],[spawner_sku]])-FIND("/",Table11[[#This Row],[spawner_sku]])),Table1[Entity Prefab],0)),10,1,1,"Entities"))</f>
        <v>130</v>
      </c>
      <c r="BK156">
        <f ca="1">ROUND((Table11[[#This Row],[XP]]*Table11[[#This Row],[entity_spawned (AVG)]])*(Table11[[#This Row],[activating_chance]]/100),0)</f>
        <v>130</v>
      </c>
      <c r="BL156" s="73" t="s">
        <v>345</v>
      </c>
      <c r="BN156" t="s">
        <v>256</v>
      </c>
      <c r="BO156">
        <v>1</v>
      </c>
      <c r="BP156" s="76">
        <v>150</v>
      </c>
      <c r="BQ156" s="76">
        <v>80</v>
      </c>
      <c r="BR156">
        <f ca="1">INDIRECT(ADDRESS(11+(MATCH(RIGHT(Table12[[#This Row],[spawner_sku]],LEN(Table12[[#This Row],[spawner_sku]])-FIND("/",Table12[[#This Row],[spawner_sku]])),Table1[Entity Prefab],0)),10,1,1,"Entities"))</f>
        <v>25</v>
      </c>
      <c r="BS156">
        <f ca="1">ROUND((Table12[[#This Row],[XP]]*Table12[[#This Row],[entity_spawned (AVG)]])*(Table12[[#This Row],[activating_chance]]/100),0)</f>
        <v>20</v>
      </c>
      <c r="BT156" s="73" t="s">
        <v>344</v>
      </c>
      <c r="BV156" t="s">
        <v>247</v>
      </c>
      <c r="BW156">
        <v>1</v>
      </c>
      <c r="BX156" s="76">
        <v>500</v>
      </c>
      <c r="BY156" s="76">
        <v>75</v>
      </c>
      <c r="BZ156">
        <f ca="1">INDIRECT(ADDRESS(11+(MATCH(RIGHT(Table13[[#This Row],[spawner_sku]],LEN(Table13[[#This Row],[spawner_sku]])-FIND("/",Table13[[#This Row],[spawner_sku]])),Table1[Entity Prefab],0)),10,1,1,"Entities"))</f>
        <v>75</v>
      </c>
      <c r="CA156">
        <f ca="1">ROUND((Table13[[#This Row],[XP]]*Table13[[#This Row],[entity_spawned (AVG)]])*(Table13[[#This Row],[activating_chance]]/100),0)</f>
        <v>56</v>
      </c>
      <c r="CB156" s="73" t="s">
        <v>344</v>
      </c>
      <c r="CD156" t="s">
        <v>453</v>
      </c>
      <c r="CE156">
        <v>5</v>
      </c>
      <c r="CF156" s="76">
        <v>5000</v>
      </c>
      <c r="CG156" s="76">
        <v>100</v>
      </c>
      <c r="CH156">
        <f ca="1">INDIRECT(ADDRESS(11+(MATCH(RIGHT(Table14[[#This Row],[spawner_sku]],LEN(Table14[[#This Row],[spawner_sku]])-FIND("/",Table14[[#This Row],[spawner_sku]])),Table1[Entity Prefab],0)),10,1,1,"Entities"))</f>
        <v>25</v>
      </c>
      <c r="CI156">
        <f ca="1">ROUND((Table14[[#This Row],[XP]]*Table14[[#This Row],[entity_spawned (AVG)]])*(Table14[[#This Row],[activating_chance]]/100),0)</f>
        <v>125</v>
      </c>
      <c r="CJ156" s="73" t="s">
        <v>344</v>
      </c>
      <c r="CL156" t="s">
        <v>524</v>
      </c>
      <c r="CM156">
        <v>3</v>
      </c>
      <c r="CN156" s="76">
        <v>120</v>
      </c>
      <c r="CO156" s="76">
        <v>10</v>
      </c>
      <c r="CP156" s="115">
        <f ca="1">INDIRECT(ADDRESS(11+(MATCH(RIGHT(Table18[[#This Row],[spawner_sku]],LEN(Table18[[#This Row],[spawner_sku]])-FIND("/",Table18[[#This Row],[spawner_sku]])),Table1[Entity Prefab],0)),10,1,1,"Entities"))</f>
        <v>35</v>
      </c>
      <c r="CQ156" s="115">
        <f ca="1">ROUND((Table18[[#This Row],[XP]]*Table18[[#This Row],[entity_spawned (AVG)]])*(Table18[[#This Row],[activating_chance]]/100),0)</f>
        <v>11</v>
      </c>
      <c r="CR156" t="s">
        <v>344</v>
      </c>
      <c r="CT156" t="s">
        <v>524</v>
      </c>
      <c r="CU156">
        <v>3</v>
      </c>
      <c r="CV156" s="76">
        <v>120</v>
      </c>
      <c r="CW156" s="76">
        <v>100</v>
      </c>
      <c r="CX156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6">
        <f ca="1">ROUND((Table1820[[#This Row],[XP]]*Table1820[[#This Row],[entity_spawned (AVG)]])*(Table1820[[#This Row],[activating_chance]]/100),0)</f>
        <v>105</v>
      </c>
      <c r="CZ156" t="s">
        <v>344</v>
      </c>
    </row>
    <row r="157" spans="2:104" x14ac:dyDescent="0.25">
      <c r="B157" s="74" t="s">
        <v>229</v>
      </c>
      <c r="C157">
        <v>5</v>
      </c>
      <c r="D157" s="76">
        <v>160</v>
      </c>
      <c r="E157" s="76">
        <v>100</v>
      </c>
      <c r="F157" s="76">
        <f ca="1">INDIRECT(ADDRESS(11+(MATCH(RIGHT(Table245[[#This Row],[spawner_sku]],LEN(Table245[[#This Row],[spawner_sku]])-FIND("/",Table245[[#This Row],[spawner_sku]])),Table1[Entity Prefab],0)),10,1,1,"Entities"))</f>
        <v>25</v>
      </c>
      <c r="G157" s="76">
        <f ca="1">ROUND((Table245[[#This Row],[XP]]*Table245[[#This Row],[entity_spawned (AVG)]])*(Table245[[#This Row],[activating_chance]]/100),0)</f>
        <v>125</v>
      </c>
      <c r="H157" s="73" t="s">
        <v>344</v>
      </c>
      <c r="J157" t="s">
        <v>258</v>
      </c>
      <c r="K157">
        <v>1</v>
      </c>
      <c r="L157" s="76">
        <v>220</v>
      </c>
      <c r="M157" s="76">
        <v>100</v>
      </c>
      <c r="N157">
        <f ca="1">INDIRECT(ADDRESS(11+(MATCH(RIGHT(Table3[[#This Row],[spawner_sku]],LEN(Table3[[#This Row],[spawner_sku]])-FIND("/",Table3[[#This Row],[spawner_sku]])),Table1[Entity Prefab],0)),10,1,1,"Entities"))</f>
        <v>50</v>
      </c>
      <c r="O157" s="76">
        <f ca="1">ROUND((Table3[[#This Row],[XP]]*Table3[[#This Row],[entity_spawned (AVG)]])*(Table3[[#This Row],[activating_chance]]/100),0)</f>
        <v>50</v>
      </c>
      <c r="P157" t="s">
        <v>344</v>
      </c>
      <c r="Q157" s="73"/>
      <c r="Z157" t="s">
        <v>230</v>
      </c>
      <c r="AA157">
        <v>1</v>
      </c>
      <c r="AB157" s="76">
        <v>90</v>
      </c>
      <c r="AC157" s="76">
        <v>100</v>
      </c>
      <c r="AD157">
        <f ca="1">INDIRECT(ADDRESS(11+(MATCH(RIGHT(Table2[[#This Row],[spawner_sku]],LEN(Table2[[#This Row],[spawner_sku]])-FIND("/",Table2[[#This Row],[spawner_sku]])),Table1[Entity Prefab],0)),10,1,1,"Entities"))</f>
        <v>25</v>
      </c>
      <c r="AE157" s="76">
        <f ca="1">ROUND((Table2[[#This Row],[XP]]*Table2[[#This Row],[entity_spawned (AVG)]])*(Table2[[#This Row],[activating_chance]]/100),0)</f>
        <v>25</v>
      </c>
      <c r="AF157" s="73" t="s">
        <v>344</v>
      </c>
      <c r="AH157" t="s">
        <v>254</v>
      </c>
      <c r="AI157">
        <v>1</v>
      </c>
      <c r="AJ157" s="76">
        <v>170</v>
      </c>
      <c r="AK157" s="76">
        <v>100</v>
      </c>
      <c r="AL157">
        <f ca="1">INDIRECT(ADDRESS(11+(MATCH(RIGHT(Table6[[#This Row],[spawner_sku]],LEN(Table6[[#This Row],[spawner_sku]])-FIND("/",Table6[[#This Row],[spawner_sku]])),Table1[Entity Prefab],0)),10,1,1,"Entities"))</f>
        <v>70</v>
      </c>
      <c r="AM157" s="76">
        <f ca="1">ROUND((Table6[[#This Row],[XP]]*Table6[[#This Row],[entity_spawned (AVG)]])*(Table6[[#This Row],[activating_chance]]/100),0)</f>
        <v>70</v>
      </c>
      <c r="AN157" s="73" t="s">
        <v>345</v>
      </c>
      <c r="AP157" t="s">
        <v>612</v>
      </c>
      <c r="AQ157">
        <v>1</v>
      </c>
      <c r="AR157" s="76">
        <v>5000</v>
      </c>
      <c r="AS157" s="76">
        <v>30</v>
      </c>
      <c r="AT157">
        <f ca="1">INDIRECT(ADDRESS(11+(MATCH(RIGHT(Table610[[#This Row],[spawner_sku]],LEN(Table610[[#This Row],[spawner_sku]])-FIND("/",Table610[[#This Row],[spawner_sku]])),Table1[Entity Prefab],0)),10,1,1,"Entities"))</f>
        <v>75</v>
      </c>
      <c r="AU157" s="76">
        <f ca="1">ROUND((Table610[[#This Row],[XP]]*Table610[[#This Row],[entity_spawned (AVG)]])*(Table610[[#This Row],[activating_chance]]/100),0)</f>
        <v>23</v>
      </c>
      <c r="AV157" s="73" t="s">
        <v>344</v>
      </c>
      <c r="AX157" t="s">
        <v>404</v>
      </c>
      <c r="AY157">
        <v>1</v>
      </c>
      <c r="AZ157" s="76">
        <v>340</v>
      </c>
      <c r="BA157" s="76">
        <v>100</v>
      </c>
      <c r="BB157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7" s="76">
        <f ca="1">ROUND((Table61011[[#This Row],[XP]]*Table61011[[#This Row],[entity_spawned (AVG)]])*(Table61011[[#This Row],[activating_chance]]/100),0)</f>
        <v>263</v>
      </c>
      <c r="BD157" s="73" t="s">
        <v>345</v>
      </c>
      <c r="BF157" t="s">
        <v>243</v>
      </c>
      <c r="BG157">
        <v>1</v>
      </c>
      <c r="BH157" s="76">
        <v>1500</v>
      </c>
      <c r="BI157">
        <v>100</v>
      </c>
      <c r="BJ157">
        <f ca="1">INDIRECT(ADDRESS(11+(MATCH(RIGHT(Table11[[#This Row],[spawner_sku]],LEN(Table11[[#This Row],[spawner_sku]])-FIND("/",Table11[[#This Row],[spawner_sku]])),Table1[Entity Prefab],0)),10,1,1,"Entities"))</f>
        <v>130</v>
      </c>
      <c r="BK157">
        <f ca="1">ROUND((Table11[[#This Row],[XP]]*Table11[[#This Row],[entity_spawned (AVG)]])*(Table11[[#This Row],[activating_chance]]/100),0)</f>
        <v>130</v>
      </c>
      <c r="BL157" s="73" t="s">
        <v>345</v>
      </c>
      <c r="BN157" t="s">
        <v>257</v>
      </c>
      <c r="BO157">
        <v>1</v>
      </c>
      <c r="BP157" s="76">
        <v>150</v>
      </c>
      <c r="BQ157" s="76">
        <v>100</v>
      </c>
      <c r="BR157">
        <f ca="1">INDIRECT(ADDRESS(11+(MATCH(RIGHT(Table12[[#This Row],[spawner_sku]],LEN(Table12[[#This Row],[spawner_sku]])-FIND("/",Table12[[#This Row],[spawner_sku]])),Table1[Entity Prefab],0)),10,1,1,"Entities"))</f>
        <v>25</v>
      </c>
      <c r="BS157">
        <f ca="1">ROUND((Table12[[#This Row],[XP]]*Table12[[#This Row],[entity_spawned (AVG)]])*(Table12[[#This Row],[activating_chance]]/100),0)</f>
        <v>25</v>
      </c>
      <c r="BT157" s="73" t="s">
        <v>344</v>
      </c>
      <c r="BV157" t="s">
        <v>247</v>
      </c>
      <c r="BW157">
        <v>1</v>
      </c>
      <c r="BX157" s="76">
        <v>500</v>
      </c>
      <c r="BY157" s="76">
        <v>75</v>
      </c>
      <c r="BZ157">
        <f ca="1">INDIRECT(ADDRESS(11+(MATCH(RIGHT(Table13[[#This Row],[spawner_sku]],LEN(Table13[[#This Row],[spawner_sku]])-FIND("/",Table13[[#This Row],[spawner_sku]])),Table1[Entity Prefab],0)),10,1,1,"Entities"))</f>
        <v>75</v>
      </c>
      <c r="CA157">
        <f ca="1">ROUND((Table13[[#This Row],[XP]]*Table13[[#This Row],[entity_spawned (AVG)]])*(Table13[[#This Row],[activating_chance]]/100),0)</f>
        <v>56</v>
      </c>
      <c r="CB157" s="73" t="s">
        <v>344</v>
      </c>
      <c r="CD157" t="s">
        <v>453</v>
      </c>
      <c r="CE157">
        <v>5</v>
      </c>
      <c r="CF157" s="76">
        <v>5000</v>
      </c>
      <c r="CG157" s="76">
        <v>100</v>
      </c>
      <c r="CH157">
        <f ca="1">INDIRECT(ADDRESS(11+(MATCH(RIGHT(Table14[[#This Row],[spawner_sku]],LEN(Table14[[#This Row],[spawner_sku]])-FIND("/",Table14[[#This Row],[spawner_sku]])),Table1[Entity Prefab],0)),10,1,1,"Entities"))</f>
        <v>25</v>
      </c>
      <c r="CI157">
        <f ca="1">ROUND((Table14[[#This Row],[XP]]*Table14[[#This Row],[entity_spawned (AVG)]])*(Table14[[#This Row],[activating_chance]]/100),0)</f>
        <v>125</v>
      </c>
      <c r="CJ157" s="73" t="s">
        <v>344</v>
      </c>
      <c r="CL157" t="s">
        <v>524</v>
      </c>
      <c r="CM157">
        <v>1</v>
      </c>
      <c r="CN157" s="76">
        <v>120</v>
      </c>
      <c r="CO157" s="76">
        <v>100</v>
      </c>
      <c r="CP157" s="115">
        <f ca="1">INDIRECT(ADDRESS(11+(MATCH(RIGHT(Table18[[#This Row],[spawner_sku]],LEN(Table18[[#This Row],[spawner_sku]])-FIND("/",Table18[[#This Row],[spawner_sku]])),Table1[Entity Prefab],0)),10,1,1,"Entities"))</f>
        <v>35</v>
      </c>
      <c r="CQ157" s="115">
        <f ca="1">ROUND((Table18[[#This Row],[XP]]*Table18[[#This Row],[entity_spawned (AVG)]])*(Table18[[#This Row],[activating_chance]]/100),0)</f>
        <v>35</v>
      </c>
      <c r="CR157" t="s">
        <v>344</v>
      </c>
      <c r="CT157" t="s">
        <v>524</v>
      </c>
      <c r="CU157">
        <v>1</v>
      </c>
      <c r="CV157" s="76">
        <v>120</v>
      </c>
      <c r="CW157" s="76">
        <v>30</v>
      </c>
      <c r="CX157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7">
        <f ca="1">ROUND((Table1820[[#This Row],[XP]]*Table1820[[#This Row],[entity_spawned (AVG)]])*(Table1820[[#This Row],[activating_chance]]/100),0)</f>
        <v>11</v>
      </c>
      <c r="CZ157" t="s">
        <v>344</v>
      </c>
    </row>
    <row r="158" spans="2:104" x14ac:dyDescent="0.25">
      <c r="B158" s="74" t="s">
        <v>229</v>
      </c>
      <c r="C158">
        <v>6</v>
      </c>
      <c r="D158" s="76">
        <v>150</v>
      </c>
      <c r="E158" s="76">
        <v>100</v>
      </c>
      <c r="F158" s="76">
        <f ca="1">INDIRECT(ADDRESS(11+(MATCH(RIGHT(Table245[[#This Row],[spawner_sku]],LEN(Table245[[#This Row],[spawner_sku]])-FIND("/",Table245[[#This Row],[spawner_sku]])),Table1[Entity Prefab],0)),10,1,1,"Entities"))</f>
        <v>25</v>
      </c>
      <c r="G158" s="76">
        <f ca="1">ROUND((Table245[[#This Row],[XP]]*Table245[[#This Row],[entity_spawned (AVG)]])*(Table245[[#This Row],[activating_chance]]/100),0)</f>
        <v>150</v>
      </c>
      <c r="H158" s="73" t="s">
        <v>344</v>
      </c>
      <c r="J158" t="s">
        <v>258</v>
      </c>
      <c r="K158">
        <v>1</v>
      </c>
      <c r="L158" s="76">
        <v>250</v>
      </c>
      <c r="M158" s="76">
        <v>100</v>
      </c>
      <c r="N158">
        <f ca="1">INDIRECT(ADDRESS(11+(MATCH(RIGHT(Table3[[#This Row],[spawner_sku]],LEN(Table3[[#This Row],[spawner_sku]])-FIND("/",Table3[[#This Row],[spawner_sku]])),Table1[Entity Prefab],0)),10,1,1,"Entities"))</f>
        <v>50</v>
      </c>
      <c r="O158" s="76">
        <f ca="1">ROUND((Table3[[#This Row],[XP]]*Table3[[#This Row],[entity_spawned (AVG)]])*(Table3[[#This Row],[activating_chance]]/100),0)</f>
        <v>50</v>
      </c>
      <c r="P158" t="s">
        <v>344</v>
      </c>
      <c r="Q158" s="73"/>
      <c r="Z158" t="s">
        <v>231</v>
      </c>
      <c r="AA158">
        <v>1</v>
      </c>
      <c r="AB158" s="76">
        <v>100</v>
      </c>
      <c r="AC158" s="76">
        <v>100</v>
      </c>
      <c r="AD158">
        <f ca="1">INDIRECT(ADDRESS(11+(MATCH(RIGHT(Table2[[#This Row],[spawner_sku]],LEN(Table2[[#This Row],[spawner_sku]])-FIND("/",Table2[[#This Row],[spawner_sku]])),Table1[Entity Prefab],0)),10,1,1,"Entities"))</f>
        <v>25</v>
      </c>
      <c r="AE158" s="76">
        <f ca="1">ROUND((Table2[[#This Row],[XP]]*Table2[[#This Row],[entity_spawned (AVG)]])*(Table2[[#This Row],[activating_chance]]/100),0)</f>
        <v>25</v>
      </c>
      <c r="AF158" s="73" t="s">
        <v>344</v>
      </c>
      <c r="AH158" t="s">
        <v>254</v>
      </c>
      <c r="AI158">
        <v>1</v>
      </c>
      <c r="AJ158" s="76">
        <v>170</v>
      </c>
      <c r="AK158" s="76">
        <v>100</v>
      </c>
      <c r="AL158">
        <f ca="1">INDIRECT(ADDRESS(11+(MATCH(RIGHT(Table6[[#This Row],[spawner_sku]],LEN(Table6[[#This Row],[spawner_sku]])-FIND("/",Table6[[#This Row],[spawner_sku]])),Table1[Entity Prefab],0)),10,1,1,"Entities"))</f>
        <v>70</v>
      </c>
      <c r="AM158" s="76">
        <f ca="1">ROUND((Table6[[#This Row],[XP]]*Table6[[#This Row],[entity_spawned (AVG)]])*(Table6[[#This Row],[activating_chance]]/100),0)</f>
        <v>70</v>
      </c>
      <c r="AN158" s="73" t="s">
        <v>345</v>
      </c>
      <c r="AP158" t="s">
        <v>612</v>
      </c>
      <c r="AQ158">
        <v>1</v>
      </c>
      <c r="AR158" s="76">
        <v>5000</v>
      </c>
      <c r="AS158" s="76">
        <v>30</v>
      </c>
      <c r="AT158">
        <f ca="1">INDIRECT(ADDRESS(11+(MATCH(RIGHT(Table610[[#This Row],[spawner_sku]],LEN(Table610[[#This Row],[spawner_sku]])-FIND("/",Table610[[#This Row],[spawner_sku]])),Table1[Entity Prefab],0)),10,1,1,"Entities"))</f>
        <v>75</v>
      </c>
      <c r="AU158" s="76">
        <f ca="1">ROUND((Table610[[#This Row],[XP]]*Table610[[#This Row],[entity_spawned (AVG)]])*(Table610[[#This Row],[activating_chance]]/100),0)</f>
        <v>23</v>
      </c>
      <c r="AV158" s="73" t="s">
        <v>344</v>
      </c>
      <c r="AX158" t="s">
        <v>404</v>
      </c>
      <c r="AY158">
        <v>1</v>
      </c>
      <c r="AZ158" s="76">
        <v>340</v>
      </c>
      <c r="BA158" s="76">
        <v>100</v>
      </c>
      <c r="BB158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8" s="76">
        <f ca="1">ROUND((Table61011[[#This Row],[XP]]*Table61011[[#This Row],[entity_spawned (AVG)]])*(Table61011[[#This Row],[activating_chance]]/100),0)</f>
        <v>263</v>
      </c>
      <c r="BD158" s="73" t="s">
        <v>345</v>
      </c>
      <c r="BF158" t="s">
        <v>243</v>
      </c>
      <c r="BG158">
        <v>1</v>
      </c>
      <c r="BH158" s="76">
        <v>1500</v>
      </c>
      <c r="BI158">
        <v>10</v>
      </c>
      <c r="BJ158">
        <f ca="1">INDIRECT(ADDRESS(11+(MATCH(RIGHT(Table11[[#This Row],[spawner_sku]],LEN(Table11[[#This Row],[spawner_sku]])-FIND("/",Table11[[#This Row],[spawner_sku]])),Table1[Entity Prefab],0)),10,1,1,"Entities"))</f>
        <v>130</v>
      </c>
      <c r="BK158">
        <f ca="1">ROUND((Table11[[#This Row],[XP]]*Table11[[#This Row],[entity_spawned (AVG)]])*(Table11[[#This Row],[activating_chance]]/100),0)</f>
        <v>13</v>
      </c>
      <c r="BL158" s="73" t="s">
        <v>345</v>
      </c>
      <c r="BN158" t="s">
        <v>257</v>
      </c>
      <c r="BO158">
        <v>1</v>
      </c>
      <c r="BP158" s="76">
        <v>150</v>
      </c>
      <c r="BQ158" s="76">
        <v>100</v>
      </c>
      <c r="BR158">
        <f ca="1">INDIRECT(ADDRESS(11+(MATCH(RIGHT(Table12[[#This Row],[spawner_sku]],LEN(Table12[[#This Row],[spawner_sku]])-FIND("/",Table12[[#This Row],[spawner_sku]])),Table1[Entity Prefab],0)),10,1,1,"Entities"))</f>
        <v>25</v>
      </c>
      <c r="BS158">
        <f ca="1">ROUND((Table12[[#This Row],[XP]]*Table12[[#This Row],[entity_spawned (AVG)]])*(Table12[[#This Row],[activating_chance]]/100),0)</f>
        <v>25</v>
      </c>
      <c r="BT158" s="73" t="s">
        <v>344</v>
      </c>
      <c r="BV158" t="s">
        <v>398</v>
      </c>
      <c r="BW158">
        <v>2</v>
      </c>
      <c r="BX158" s="76">
        <v>120</v>
      </c>
      <c r="BY158" s="76">
        <v>80</v>
      </c>
      <c r="BZ158">
        <f ca="1">INDIRECT(ADDRESS(11+(MATCH(RIGHT(Table13[[#This Row],[spawner_sku]],LEN(Table13[[#This Row],[spawner_sku]])-FIND("/",Table13[[#This Row],[spawner_sku]])),Table1[Entity Prefab],0)),10,1,1,"Entities"))</f>
        <v>25</v>
      </c>
      <c r="CA158">
        <f ca="1">ROUND((Table13[[#This Row],[XP]]*Table13[[#This Row],[entity_spawned (AVG)]])*(Table13[[#This Row],[activating_chance]]/100),0)</f>
        <v>40</v>
      </c>
      <c r="CB158" s="73" t="s">
        <v>344</v>
      </c>
      <c r="CD158" t="s">
        <v>453</v>
      </c>
      <c r="CE158">
        <v>5</v>
      </c>
      <c r="CF158" s="76">
        <v>5000</v>
      </c>
      <c r="CG158" s="76">
        <v>100</v>
      </c>
      <c r="CH158">
        <f ca="1">INDIRECT(ADDRESS(11+(MATCH(RIGHT(Table14[[#This Row],[spawner_sku]],LEN(Table14[[#This Row],[spawner_sku]])-FIND("/",Table14[[#This Row],[spawner_sku]])),Table1[Entity Prefab],0)),10,1,1,"Entities"))</f>
        <v>25</v>
      </c>
      <c r="CI158">
        <f ca="1">ROUND((Table14[[#This Row],[XP]]*Table14[[#This Row],[entity_spawned (AVG)]])*(Table14[[#This Row],[activating_chance]]/100),0)</f>
        <v>125</v>
      </c>
      <c r="CJ158" s="73" t="s">
        <v>344</v>
      </c>
      <c r="CL158" t="s">
        <v>635</v>
      </c>
      <c r="CM158">
        <v>1</v>
      </c>
      <c r="CN158" s="76">
        <v>120</v>
      </c>
      <c r="CO158" s="76">
        <v>30</v>
      </c>
      <c r="CP158" s="115">
        <f ca="1">INDIRECT(ADDRESS(11+(MATCH(RIGHT(Table18[[#This Row],[spawner_sku]],LEN(Table18[[#This Row],[spawner_sku]])-FIND("/",Table18[[#This Row],[spawner_sku]])),Table1[Entity Prefab],0)),10,1,1,"Entities"))</f>
        <v>50</v>
      </c>
      <c r="CQ158" s="115">
        <f ca="1">ROUND((Table18[[#This Row],[XP]]*Table18[[#This Row],[entity_spawned (AVG)]])*(Table18[[#This Row],[activating_chance]]/100),0)</f>
        <v>15</v>
      </c>
      <c r="CR158" t="s">
        <v>344</v>
      </c>
      <c r="CT158" t="s">
        <v>524</v>
      </c>
      <c r="CU158">
        <v>1</v>
      </c>
      <c r="CV158" s="76">
        <v>120</v>
      </c>
      <c r="CW158" s="76">
        <v>100</v>
      </c>
      <c r="CX158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8">
        <f ca="1">ROUND((Table1820[[#This Row],[XP]]*Table1820[[#This Row],[entity_spawned (AVG)]])*(Table1820[[#This Row],[activating_chance]]/100),0)</f>
        <v>35</v>
      </c>
      <c r="CZ158" t="s">
        <v>344</v>
      </c>
    </row>
    <row r="159" spans="2:104" x14ac:dyDescent="0.25">
      <c r="B159" s="74" t="s">
        <v>229</v>
      </c>
      <c r="C159">
        <v>3</v>
      </c>
      <c r="D159" s="76">
        <v>130</v>
      </c>
      <c r="E159" s="76">
        <v>100</v>
      </c>
      <c r="F159" s="76">
        <f ca="1">INDIRECT(ADDRESS(11+(MATCH(RIGHT(Table245[[#This Row],[spawner_sku]],LEN(Table245[[#This Row],[spawner_sku]])-FIND("/",Table245[[#This Row],[spawner_sku]])),Table1[Entity Prefab],0)),10,1,1,"Entities"))</f>
        <v>25</v>
      </c>
      <c r="G159" s="76">
        <f ca="1">ROUND((Table245[[#This Row],[XP]]*Table245[[#This Row],[entity_spawned (AVG)]])*(Table245[[#This Row],[activating_chance]]/100),0)</f>
        <v>75</v>
      </c>
      <c r="H159" s="73" t="s">
        <v>344</v>
      </c>
      <c r="J159" t="s">
        <v>258</v>
      </c>
      <c r="K159">
        <v>1</v>
      </c>
      <c r="L159" s="76">
        <v>220</v>
      </c>
      <c r="M159" s="76">
        <v>100</v>
      </c>
      <c r="N159">
        <f ca="1">INDIRECT(ADDRESS(11+(MATCH(RIGHT(Table3[[#This Row],[spawner_sku]],LEN(Table3[[#This Row],[spawner_sku]])-FIND("/",Table3[[#This Row],[spawner_sku]])),Table1[Entity Prefab],0)),10,1,1,"Entities"))</f>
        <v>50</v>
      </c>
      <c r="O159" s="76">
        <f ca="1">ROUND((Table3[[#This Row],[XP]]*Table3[[#This Row],[entity_spawned (AVG)]])*(Table3[[#This Row],[activating_chance]]/100),0)</f>
        <v>50</v>
      </c>
      <c r="P159" t="s">
        <v>344</v>
      </c>
      <c r="Q159" s="73"/>
      <c r="Z159" t="s">
        <v>231</v>
      </c>
      <c r="AA159">
        <v>3</v>
      </c>
      <c r="AB159" s="76">
        <v>170</v>
      </c>
      <c r="AC159" s="76">
        <v>100</v>
      </c>
      <c r="AD159">
        <f ca="1">INDIRECT(ADDRESS(11+(MATCH(RIGHT(Table2[[#This Row],[spawner_sku]],LEN(Table2[[#This Row],[spawner_sku]])-FIND("/",Table2[[#This Row],[spawner_sku]])),Table1[Entity Prefab],0)),10,1,1,"Entities"))</f>
        <v>25</v>
      </c>
      <c r="AE159" s="76">
        <f ca="1">ROUND((Table2[[#This Row],[XP]]*Table2[[#This Row],[entity_spawned (AVG)]])*(Table2[[#This Row],[activating_chance]]/100),0)</f>
        <v>75</v>
      </c>
      <c r="AF159" s="73" t="s">
        <v>344</v>
      </c>
      <c r="AH159" t="s">
        <v>254</v>
      </c>
      <c r="AI159">
        <v>1</v>
      </c>
      <c r="AJ159" s="76">
        <v>170</v>
      </c>
      <c r="AK159" s="76">
        <v>100</v>
      </c>
      <c r="AL159">
        <f ca="1">INDIRECT(ADDRESS(11+(MATCH(RIGHT(Table6[[#This Row],[spawner_sku]],LEN(Table6[[#This Row],[spawner_sku]])-FIND("/",Table6[[#This Row],[spawner_sku]])),Table1[Entity Prefab],0)),10,1,1,"Entities"))</f>
        <v>70</v>
      </c>
      <c r="AM159" s="76">
        <f ca="1">ROUND((Table6[[#This Row],[XP]]*Table6[[#This Row],[entity_spawned (AVG)]])*(Table6[[#This Row],[activating_chance]]/100),0)</f>
        <v>70</v>
      </c>
      <c r="AN159" s="73" t="s">
        <v>345</v>
      </c>
      <c r="AP159" t="s">
        <v>247</v>
      </c>
      <c r="AQ159">
        <v>1</v>
      </c>
      <c r="AR159" s="76">
        <v>500</v>
      </c>
      <c r="AS159" s="76">
        <v>75</v>
      </c>
      <c r="AT159">
        <f ca="1">INDIRECT(ADDRESS(11+(MATCH(RIGHT(Table610[[#This Row],[spawner_sku]],LEN(Table610[[#This Row],[spawner_sku]])-FIND("/",Table610[[#This Row],[spawner_sku]])),Table1[Entity Prefab],0)),10,1,1,"Entities"))</f>
        <v>75</v>
      </c>
      <c r="AU159" s="76">
        <f ca="1">ROUND((Table610[[#This Row],[XP]]*Table610[[#This Row],[entity_spawned (AVG)]])*(Table610[[#This Row],[activating_chance]]/100),0)</f>
        <v>56</v>
      </c>
      <c r="AV159" s="73" t="s">
        <v>344</v>
      </c>
      <c r="AX159" t="s">
        <v>404</v>
      </c>
      <c r="AY159">
        <v>1</v>
      </c>
      <c r="AZ159" s="76">
        <v>340</v>
      </c>
      <c r="BA159" s="76">
        <v>100</v>
      </c>
      <c r="BB159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9" s="76">
        <f ca="1">ROUND((Table61011[[#This Row],[XP]]*Table61011[[#This Row],[entity_spawned (AVG)]])*(Table61011[[#This Row],[activating_chance]]/100),0)</f>
        <v>263</v>
      </c>
      <c r="BD159" s="73" t="s">
        <v>345</v>
      </c>
      <c r="BF159" t="s">
        <v>243</v>
      </c>
      <c r="BG159">
        <v>1</v>
      </c>
      <c r="BH159" s="76">
        <v>1500</v>
      </c>
      <c r="BI159">
        <v>100</v>
      </c>
      <c r="BJ159">
        <f ca="1">INDIRECT(ADDRESS(11+(MATCH(RIGHT(Table11[[#This Row],[spawner_sku]],LEN(Table11[[#This Row],[spawner_sku]])-FIND("/",Table11[[#This Row],[spawner_sku]])),Table1[Entity Prefab],0)),10,1,1,"Entities"))</f>
        <v>130</v>
      </c>
      <c r="BK159">
        <f ca="1">ROUND((Table11[[#This Row],[XP]]*Table11[[#This Row],[entity_spawned (AVG)]])*(Table11[[#This Row],[activating_chance]]/100),0)</f>
        <v>130</v>
      </c>
      <c r="BL159" s="73" t="s">
        <v>345</v>
      </c>
      <c r="BN159" t="s">
        <v>257</v>
      </c>
      <c r="BO159">
        <v>1</v>
      </c>
      <c r="BP159" s="76">
        <v>150</v>
      </c>
      <c r="BQ159" s="76">
        <v>100</v>
      </c>
      <c r="BR159">
        <f ca="1">INDIRECT(ADDRESS(11+(MATCH(RIGHT(Table12[[#This Row],[spawner_sku]],LEN(Table12[[#This Row],[spawner_sku]])-FIND("/",Table12[[#This Row],[spawner_sku]])),Table1[Entity Prefab],0)),10,1,1,"Entities"))</f>
        <v>25</v>
      </c>
      <c r="BS159">
        <f ca="1">ROUND((Table12[[#This Row],[XP]]*Table12[[#This Row],[entity_spawned (AVG)]])*(Table12[[#This Row],[activating_chance]]/100),0)</f>
        <v>25</v>
      </c>
      <c r="BT159" s="73" t="s">
        <v>344</v>
      </c>
      <c r="BV159" t="s">
        <v>398</v>
      </c>
      <c r="BW159">
        <v>7</v>
      </c>
      <c r="BX159" s="76">
        <v>120</v>
      </c>
      <c r="BY159" s="76">
        <v>100</v>
      </c>
      <c r="BZ159">
        <f ca="1">INDIRECT(ADDRESS(11+(MATCH(RIGHT(Table13[[#This Row],[spawner_sku]],LEN(Table13[[#This Row],[spawner_sku]])-FIND("/",Table13[[#This Row],[spawner_sku]])),Table1[Entity Prefab],0)),10,1,1,"Entities"))</f>
        <v>25</v>
      </c>
      <c r="CA159">
        <f ca="1">ROUND((Table13[[#This Row],[XP]]*Table13[[#This Row],[entity_spawned (AVG)]])*(Table13[[#This Row],[activating_chance]]/100),0)</f>
        <v>175</v>
      </c>
      <c r="CB159" s="73" t="s">
        <v>344</v>
      </c>
      <c r="CD159" t="s">
        <v>453</v>
      </c>
      <c r="CE159">
        <v>5</v>
      </c>
      <c r="CF159" s="76">
        <v>5000</v>
      </c>
      <c r="CG159" s="76">
        <v>100</v>
      </c>
      <c r="CH159">
        <f ca="1">INDIRECT(ADDRESS(11+(MATCH(RIGHT(Table14[[#This Row],[spawner_sku]],LEN(Table14[[#This Row],[spawner_sku]])-FIND("/",Table14[[#This Row],[spawner_sku]])),Table1[Entity Prefab],0)),10,1,1,"Entities"))</f>
        <v>25</v>
      </c>
      <c r="CI159">
        <f ca="1">ROUND((Table14[[#This Row],[XP]]*Table14[[#This Row],[entity_spawned (AVG)]])*(Table14[[#This Row],[activating_chance]]/100),0)</f>
        <v>125</v>
      </c>
      <c r="CJ159" s="73" t="s">
        <v>344</v>
      </c>
      <c r="CL159" t="s">
        <v>635</v>
      </c>
      <c r="CM159">
        <v>2</v>
      </c>
      <c r="CN159" s="76">
        <v>100</v>
      </c>
      <c r="CO159" s="76">
        <v>100</v>
      </c>
      <c r="CP159" s="115">
        <f ca="1">INDIRECT(ADDRESS(11+(MATCH(RIGHT(Table18[[#This Row],[spawner_sku]],LEN(Table18[[#This Row],[spawner_sku]])-FIND("/",Table18[[#This Row],[spawner_sku]])),Table1[Entity Prefab],0)),10,1,1,"Entities"))</f>
        <v>50</v>
      </c>
      <c r="CQ159" s="115">
        <f ca="1">ROUND((Table18[[#This Row],[XP]]*Table18[[#This Row],[entity_spawned (AVG)]])*(Table18[[#This Row],[activating_chance]]/100),0)</f>
        <v>100</v>
      </c>
      <c r="CR159" t="s">
        <v>344</v>
      </c>
      <c r="CT159" t="s">
        <v>524</v>
      </c>
      <c r="CU159">
        <v>1</v>
      </c>
      <c r="CV159" s="76">
        <v>120</v>
      </c>
      <c r="CW159" s="76">
        <v>30</v>
      </c>
      <c r="CX159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9">
        <f ca="1">ROUND((Table1820[[#This Row],[XP]]*Table1820[[#This Row],[entity_spawned (AVG)]])*(Table1820[[#This Row],[activating_chance]]/100),0)</f>
        <v>11</v>
      </c>
      <c r="CZ159" t="s">
        <v>344</v>
      </c>
    </row>
    <row r="160" spans="2:104" x14ac:dyDescent="0.25">
      <c r="B160" s="74" t="s">
        <v>229</v>
      </c>
      <c r="C160">
        <v>3</v>
      </c>
      <c r="D160" s="76">
        <v>160</v>
      </c>
      <c r="E160" s="76">
        <v>100</v>
      </c>
      <c r="F160" s="76">
        <f ca="1">INDIRECT(ADDRESS(11+(MATCH(RIGHT(Table245[[#This Row],[spawner_sku]],LEN(Table245[[#This Row],[spawner_sku]])-FIND("/",Table245[[#This Row],[spawner_sku]])),Table1[Entity Prefab],0)),10,1,1,"Entities"))</f>
        <v>25</v>
      </c>
      <c r="G160" s="76">
        <f ca="1">ROUND((Table245[[#This Row],[XP]]*Table245[[#This Row],[entity_spawned (AVG)]])*(Table245[[#This Row],[activating_chance]]/100),0)</f>
        <v>75</v>
      </c>
      <c r="H160" s="73" t="s">
        <v>344</v>
      </c>
      <c r="J160" t="s">
        <v>396</v>
      </c>
      <c r="K160">
        <v>1</v>
      </c>
      <c r="L160" s="76">
        <v>220</v>
      </c>
      <c r="M160" s="76">
        <v>100</v>
      </c>
      <c r="N160">
        <f ca="1">INDIRECT(ADDRESS(11+(MATCH(RIGHT(Table3[[#This Row],[spawner_sku]],LEN(Table3[[#This Row],[spawner_sku]])-FIND("/",Table3[[#This Row],[spawner_sku]])),Table1[Entity Prefab],0)),10,1,1,"Entities"))</f>
        <v>50</v>
      </c>
      <c r="O160" s="76">
        <f ca="1">ROUND((Table3[[#This Row],[XP]]*Table3[[#This Row],[entity_spawned (AVG)]])*(Table3[[#This Row],[activating_chance]]/100),0)</f>
        <v>50</v>
      </c>
      <c r="P160" t="s">
        <v>344</v>
      </c>
      <c r="Q160" s="73"/>
      <c r="Z160" t="s">
        <v>231</v>
      </c>
      <c r="AA160">
        <v>1</v>
      </c>
      <c r="AB160" s="76">
        <v>110</v>
      </c>
      <c r="AC160" s="76">
        <v>100</v>
      </c>
      <c r="AD160">
        <f ca="1">INDIRECT(ADDRESS(11+(MATCH(RIGHT(Table2[[#This Row],[spawner_sku]],LEN(Table2[[#This Row],[spawner_sku]])-FIND("/",Table2[[#This Row],[spawner_sku]])),Table1[Entity Prefab],0)),10,1,1,"Entities"))</f>
        <v>25</v>
      </c>
      <c r="AE160" s="76">
        <f ca="1">ROUND((Table2[[#This Row],[XP]]*Table2[[#This Row],[entity_spawned (AVG)]])*(Table2[[#This Row],[activating_chance]]/100),0)</f>
        <v>25</v>
      </c>
      <c r="AF160" s="73" t="s">
        <v>344</v>
      </c>
      <c r="AH160" t="s">
        <v>254</v>
      </c>
      <c r="AI160">
        <v>1</v>
      </c>
      <c r="AJ160" s="76">
        <v>170</v>
      </c>
      <c r="AK160" s="76">
        <v>100</v>
      </c>
      <c r="AL160">
        <f ca="1">INDIRECT(ADDRESS(11+(MATCH(RIGHT(Table6[[#This Row],[spawner_sku]],LEN(Table6[[#This Row],[spawner_sku]])-FIND("/",Table6[[#This Row],[spawner_sku]])),Table1[Entity Prefab],0)),10,1,1,"Entities"))</f>
        <v>70</v>
      </c>
      <c r="AM160" s="76">
        <f ca="1">ROUND((Table6[[#This Row],[XP]]*Table6[[#This Row],[entity_spawned (AVG)]])*(Table6[[#This Row],[activating_chance]]/100),0)</f>
        <v>70</v>
      </c>
      <c r="AN160" s="73" t="s">
        <v>345</v>
      </c>
      <c r="AP160" t="s">
        <v>247</v>
      </c>
      <c r="AQ160">
        <v>1</v>
      </c>
      <c r="AR160" s="76">
        <v>500</v>
      </c>
      <c r="AS160" s="76">
        <v>100</v>
      </c>
      <c r="AT160">
        <f ca="1">INDIRECT(ADDRESS(11+(MATCH(RIGHT(Table610[[#This Row],[spawner_sku]],LEN(Table610[[#This Row],[spawner_sku]])-FIND("/",Table610[[#This Row],[spawner_sku]])),Table1[Entity Prefab],0)),10,1,1,"Entities"))</f>
        <v>75</v>
      </c>
      <c r="AU160" s="76">
        <f ca="1">ROUND((Table610[[#This Row],[XP]]*Table610[[#This Row],[entity_spawned (AVG)]])*(Table610[[#This Row],[activating_chance]]/100),0)</f>
        <v>75</v>
      </c>
      <c r="AV160" s="73" t="s">
        <v>344</v>
      </c>
      <c r="AX160" t="s">
        <v>404</v>
      </c>
      <c r="AY160">
        <v>1</v>
      </c>
      <c r="AZ160" s="76">
        <v>340</v>
      </c>
      <c r="BA160" s="76">
        <v>100</v>
      </c>
      <c r="BB160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0" s="76">
        <f ca="1">ROUND((Table61011[[#This Row],[XP]]*Table61011[[#This Row],[entity_spawned (AVG)]])*(Table61011[[#This Row],[activating_chance]]/100),0)</f>
        <v>263</v>
      </c>
      <c r="BD160" s="73" t="s">
        <v>345</v>
      </c>
      <c r="BF160" t="s">
        <v>243</v>
      </c>
      <c r="BG160">
        <v>1</v>
      </c>
      <c r="BH160" s="76">
        <v>1500</v>
      </c>
      <c r="BI160">
        <v>100</v>
      </c>
      <c r="BJ160">
        <f ca="1">INDIRECT(ADDRESS(11+(MATCH(RIGHT(Table11[[#This Row],[spawner_sku]],LEN(Table11[[#This Row],[spawner_sku]])-FIND("/",Table11[[#This Row],[spawner_sku]])),Table1[Entity Prefab],0)),10,1,1,"Entities"))</f>
        <v>130</v>
      </c>
      <c r="BK160">
        <f ca="1">ROUND((Table11[[#This Row],[XP]]*Table11[[#This Row],[entity_spawned (AVG)]])*(Table11[[#This Row],[activating_chance]]/100),0)</f>
        <v>130</v>
      </c>
      <c r="BL160" s="73" t="s">
        <v>345</v>
      </c>
      <c r="BN160" t="s">
        <v>257</v>
      </c>
      <c r="BO160">
        <v>1</v>
      </c>
      <c r="BP160" s="76">
        <v>150</v>
      </c>
      <c r="BQ160" s="76">
        <v>30</v>
      </c>
      <c r="BR160">
        <f ca="1">INDIRECT(ADDRESS(11+(MATCH(RIGHT(Table12[[#This Row],[spawner_sku]],LEN(Table12[[#This Row],[spawner_sku]])-FIND("/",Table12[[#This Row],[spawner_sku]])),Table1[Entity Prefab],0)),10,1,1,"Entities"))</f>
        <v>25</v>
      </c>
      <c r="BS160">
        <f ca="1">ROUND((Table12[[#This Row],[XP]]*Table12[[#This Row],[entity_spawned (AVG)]])*(Table12[[#This Row],[activating_chance]]/100),0)</f>
        <v>8</v>
      </c>
      <c r="BT160" s="73" t="s">
        <v>344</v>
      </c>
      <c r="BV160" t="s">
        <v>398</v>
      </c>
      <c r="BW160">
        <v>1</v>
      </c>
      <c r="BX160" s="76">
        <v>120</v>
      </c>
      <c r="BY160" s="76">
        <v>100</v>
      </c>
      <c r="BZ160">
        <f ca="1">INDIRECT(ADDRESS(11+(MATCH(RIGHT(Table13[[#This Row],[spawner_sku]],LEN(Table13[[#This Row],[spawner_sku]])-FIND("/",Table13[[#This Row],[spawner_sku]])),Table1[Entity Prefab],0)),10,1,1,"Entities"))</f>
        <v>25</v>
      </c>
      <c r="CA160">
        <f ca="1">ROUND((Table13[[#This Row],[XP]]*Table13[[#This Row],[entity_spawned (AVG)]])*(Table13[[#This Row],[activating_chance]]/100),0)</f>
        <v>25</v>
      </c>
      <c r="CB160" s="73" t="s">
        <v>344</v>
      </c>
      <c r="CD160" t="s">
        <v>232</v>
      </c>
      <c r="CE160">
        <v>1</v>
      </c>
      <c r="CF160" s="76">
        <v>5000</v>
      </c>
      <c r="CG160" s="76">
        <v>75</v>
      </c>
      <c r="CH160">
        <f ca="1">INDIRECT(ADDRESS(11+(MATCH(RIGHT(Table14[[#This Row],[spawner_sku]],LEN(Table14[[#This Row],[spawner_sku]])-FIND("/",Table14[[#This Row],[spawner_sku]])),Table1[Entity Prefab],0)),10,1,1,"Entities"))</f>
        <v>75</v>
      </c>
      <c r="CI160">
        <f ca="1">ROUND((Table14[[#This Row],[XP]]*Table14[[#This Row],[entity_spawned (AVG)]])*(Table14[[#This Row],[activating_chance]]/100),0)</f>
        <v>56</v>
      </c>
      <c r="CJ160" s="73" t="s">
        <v>344</v>
      </c>
      <c r="CL160" t="s">
        <v>635</v>
      </c>
      <c r="CM160">
        <v>1</v>
      </c>
      <c r="CN160" s="76">
        <v>120</v>
      </c>
      <c r="CO160" s="76">
        <v>80</v>
      </c>
      <c r="CP160" s="115">
        <f ca="1">INDIRECT(ADDRESS(11+(MATCH(RIGHT(Table18[[#This Row],[spawner_sku]],LEN(Table18[[#This Row],[spawner_sku]])-FIND("/",Table18[[#This Row],[spawner_sku]])),Table1[Entity Prefab],0)),10,1,1,"Entities"))</f>
        <v>50</v>
      </c>
      <c r="CQ160" s="115">
        <f ca="1">ROUND((Table18[[#This Row],[XP]]*Table18[[#This Row],[entity_spawned (AVG)]])*(Table18[[#This Row],[activating_chance]]/100),0)</f>
        <v>40</v>
      </c>
      <c r="CR160" t="s">
        <v>344</v>
      </c>
      <c r="CT160" t="s">
        <v>524</v>
      </c>
      <c r="CU160">
        <v>1</v>
      </c>
      <c r="CV160" s="76">
        <v>120</v>
      </c>
      <c r="CW160" s="76">
        <v>100</v>
      </c>
      <c r="CX160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60">
        <f ca="1">ROUND((Table1820[[#This Row],[XP]]*Table1820[[#This Row],[entity_spawned (AVG)]])*(Table1820[[#This Row],[activating_chance]]/100),0)</f>
        <v>35</v>
      </c>
      <c r="CZ160" t="s">
        <v>344</v>
      </c>
    </row>
    <row r="161" spans="2:104" x14ac:dyDescent="0.25">
      <c r="B161" s="74" t="s">
        <v>229</v>
      </c>
      <c r="C161">
        <v>1</v>
      </c>
      <c r="D161" s="76">
        <v>80</v>
      </c>
      <c r="E161" s="76">
        <v>100</v>
      </c>
      <c r="F161" s="76">
        <f ca="1">INDIRECT(ADDRESS(11+(MATCH(RIGHT(Table245[[#This Row],[spawner_sku]],LEN(Table245[[#This Row],[spawner_sku]])-FIND("/",Table245[[#This Row],[spawner_sku]])),Table1[Entity Prefab],0)),10,1,1,"Entities"))</f>
        <v>25</v>
      </c>
      <c r="G161" s="76">
        <f ca="1">ROUND((Table245[[#This Row],[XP]]*Table245[[#This Row],[entity_spawned (AVG)]])*(Table245[[#This Row],[activating_chance]]/100),0)</f>
        <v>25</v>
      </c>
      <c r="H161" s="73" t="s">
        <v>344</v>
      </c>
      <c r="J161" t="s">
        <v>396</v>
      </c>
      <c r="K161">
        <v>1</v>
      </c>
      <c r="L161" s="76">
        <v>240</v>
      </c>
      <c r="M161" s="76">
        <v>100</v>
      </c>
      <c r="N161">
        <f ca="1">INDIRECT(ADDRESS(11+(MATCH(RIGHT(Table3[[#This Row],[spawner_sku]],LEN(Table3[[#This Row],[spawner_sku]])-FIND("/",Table3[[#This Row],[spawner_sku]])),Table1[Entity Prefab],0)),10,1,1,"Entities"))</f>
        <v>50</v>
      </c>
      <c r="O161" s="76">
        <f ca="1">ROUND((Table3[[#This Row],[XP]]*Table3[[#This Row],[entity_spawned (AVG)]])*(Table3[[#This Row],[activating_chance]]/100),0)</f>
        <v>50</v>
      </c>
      <c r="P161" t="s">
        <v>344</v>
      </c>
      <c r="Q161" s="73"/>
      <c r="Z161" t="s">
        <v>393</v>
      </c>
      <c r="AA161">
        <v>3</v>
      </c>
      <c r="AB161" s="76">
        <v>120</v>
      </c>
      <c r="AC161" s="76">
        <v>100</v>
      </c>
      <c r="AD161">
        <f ca="1">INDIRECT(ADDRESS(11+(MATCH(RIGHT(Table2[[#This Row],[spawner_sku]],LEN(Table2[[#This Row],[spawner_sku]])-FIND("/",Table2[[#This Row],[spawner_sku]])),Table1[Entity Prefab],0)),10,1,1,"Entities"))</f>
        <v>25</v>
      </c>
      <c r="AE161" s="76">
        <f ca="1">ROUND((Table2[[#This Row],[XP]]*Table2[[#This Row],[entity_spawned (AVG)]])*(Table2[[#This Row],[activating_chance]]/100),0)</f>
        <v>75</v>
      </c>
      <c r="AF161" s="73" t="s">
        <v>344</v>
      </c>
      <c r="AH161" t="s">
        <v>254</v>
      </c>
      <c r="AI161">
        <v>1</v>
      </c>
      <c r="AJ161" s="76">
        <v>170</v>
      </c>
      <c r="AK161" s="76">
        <v>100</v>
      </c>
      <c r="AL161">
        <f ca="1">INDIRECT(ADDRESS(11+(MATCH(RIGHT(Table6[[#This Row],[spawner_sku]],LEN(Table6[[#This Row],[spawner_sku]])-FIND("/",Table6[[#This Row],[spawner_sku]])),Table1[Entity Prefab],0)),10,1,1,"Entities"))</f>
        <v>70</v>
      </c>
      <c r="AM161" s="76">
        <f ca="1">ROUND((Table6[[#This Row],[XP]]*Table6[[#This Row],[entity_spawned (AVG)]])*(Table6[[#This Row],[activating_chance]]/100),0)</f>
        <v>70</v>
      </c>
      <c r="AN161" s="73" t="s">
        <v>345</v>
      </c>
      <c r="AP161" t="s">
        <v>247</v>
      </c>
      <c r="AQ161">
        <v>1</v>
      </c>
      <c r="AR161" s="76">
        <v>500</v>
      </c>
      <c r="AS161" s="76">
        <v>100</v>
      </c>
      <c r="AT161">
        <f ca="1">INDIRECT(ADDRESS(11+(MATCH(RIGHT(Table610[[#This Row],[spawner_sku]],LEN(Table610[[#This Row],[spawner_sku]])-FIND("/",Table610[[#This Row],[spawner_sku]])),Table1[Entity Prefab],0)),10,1,1,"Entities"))</f>
        <v>75</v>
      </c>
      <c r="AU161" s="76">
        <f ca="1">ROUND((Table610[[#This Row],[XP]]*Table610[[#This Row],[entity_spawned (AVG)]])*(Table610[[#This Row],[activating_chance]]/100),0)</f>
        <v>75</v>
      </c>
      <c r="AV161" s="73" t="s">
        <v>344</v>
      </c>
      <c r="AX161" t="s">
        <v>404</v>
      </c>
      <c r="AY161">
        <v>1</v>
      </c>
      <c r="AZ161" s="76">
        <v>340</v>
      </c>
      <c r="BA161" s="76">
        <v>100</v>
      </c>
      <c r="BB161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1" s="76">
        <f ca="1">ROUND((Table61011[[#This Row],[XP]]*Table61011[[#This Row],[entity_spawned (AVG)]])*(Table61011[[#This Row],[activating_chance]]/100),0)</f>
        <v>263</v>
      </c>
      <c r="BD161" s="73" t="s">
        <v>345</v>
      </c>
      <c r="BF161" t="s">
        <v>243</v>
      </c>
      <c r="BG161">
        <v>1</v>
      </c>
      <c r="BH161" s="76">
        <v>1500</v>
      </c>
      <c r="BI161">
        <v>100</v>
      </c>
      <c r="BJ161">
        <f ca="1">INDIRECT(ADDRESS(11+(MATCH(RIGHT(Table11[[#This Row],[spawner_sku]],LEN(Table11[[#This Row],[spawner_sku]])-FIND("/",Table11[[#This Row],[spawner_sku]])),Table1[Entity Prefab],0)),10,1,1,"Entities"))</f>
        <v>130</v>
      </c>
      <c r="BK161">
        <f ca="1">ROUND((Table11[[#This Row],[XP]]*Table11[[#This Row],[entity_spawned (AVG)]])*(Table11[[#This Row],[activating_chance]]/100),0)</f>
        <v>130</v>
      </c>
      <c r="BL161" s="73" t="s">
        <v>345</v>
      </c>
      <c r="BN161" t="s">
        <v>257</v>
      </c>
      <c r="BO161">
        <v>1</v>
      </c>
      <c r="BP161" s="76">
        <v>150</v>
      </c>
      <c r="BQ161" s="76">
        <v>100</v>
      </c>
      <c r="BR161">
        <f ca="1">INDIRECT(ADDRESS(11+(MATCH(RIGHT(Table12[[#This Row],[spawner_sku]],LEN(Table12[[#This Row],[spawner_sku]])-FIND("/",Table12[[#This Row],[spawner_sku]])),Table1[Entity Prefab],0)),10,1,1,"Entities"))</f>
        <v>25</v>
      </c>
      <c r="BS161">
        <f ca="1">ROUND((Table12[[#This Row],[XP]]*Table12[[#This Row],[entity_spawned (AVG)]])*(Table12[[#This Row],[activating_chance]]/100),0)</f>
        <v>25</v>
      </c>
      <c r="BT161" s="73" t="s">
        <v>344</v>
      </c>
      <c r="BV161" t="s">
        <v>398</v>
      </c>
      <c r="BW161">
        <v>5</v>
      </c>
      <c r="BX161" s="76">
        <v>120</v>
      </c>
      <c r="BY161" s="76">
        <v>100</v>
      </c>
      <c r="BZ161">
        <f ca="1">INDIRECT(ADDRESS(11+(MATCH(RIGHT(Table13[[#This Row],[spawner_sku]],LEN(Table13[[#This Row],[spawner_sku]])-FIND("/",Table13[[#This Row],[spawner_sku]])),Table1[Entity Prefab],0)),10,1,1,"Entities"))</f>
        <v>25</v>
      </c>
      <c r="CA161">
        <f ca="1">ROUND((Table13[[#This Row],[XP]]*Table13[[#This Row],[entity_spawned (AVG)]])*(Table13[[#This Row],[activating_chance]]/100),0)</f>
        <v>125</v>
      </c>
      <c r="CB161" s="73" t="s">
        <v>344</v>
      </c>
      <c r="CD161" t="s">
        <v>232</v>
      </c>
      <c r="CE161">
        <v>1</v>
      </c>
      <c r="CF161" s="76">
        <v>5000</v>
      </c>
      <c r="CG161" s="76">
        <v>90</v>
      </c>
      <c r="CH161">
        <f ca="1">INDIRECT(ADDRESS(11+(MATCH(RIGHT(Table14[[#This Row],[spawner_sku]],LEN(Table14[[#This Row],[spawner_sku]])-FIND("/",Table14[[#This Row],[spawner_sku]])),Table1[Entity Prefab],0)),10,1,1,"Entities"))</f>
        <v>75</v>
      </c>
      <c r="CI161">
        <f ca="1">ROUND((Table14[[#This Row],[XP]]*Table14[[#This Row],[entity_spawned (AVG)]])*(Table14[[#This Row],[activating_chance]]/100),0)</f>
        <v>68</v>
      </c>
      <c r="CJ161" s="73" t="s">
        <v>344</v>
      </c>
      <c r="CL161" t="s">
        <v>635</v>
      </c>
      <c r="CM161">
        <v>1</v>
      </c>
      <c r="CN161" s="76">
        <v>120</v>
      </c>
      <c r="CO161" s="76">
        <v>100</v>
      </c>
      <c r="CP161" s="115">
        <f ca="1">INDIRECT(ADDRESS(11+(MATCH(RIGHT(Table18[[#This Row],[spawner_sku]],LEN(Table18[[#This Row],[spawner_sku]])-FIND("/",Table18[[#This Row],[spawner_sku]])),Table1[Entity Prefab],0)),10,1,1,"Entities"))</f>
        <v>50</v>
      </c>
      <c r="CQ161" s="115">
        <f ca="1">ROUND((Table18[[#This Row],[XP]]*Table18[[#This Row],[entity_spawned (AVG)]])*(Table18[[#This Row],[activating_chance]]/100),0)</f>
        <v>50</v>
      </c>
      <c r="CR161" t="s">
        <v>344</v>
      </c>
      <c r="CT161" t="s">
        <v>524</v>
      </c>
      <c r="CU161">
        <v>2</v>
      </c>
      <c r="CV161" s="76">
        <v>120</v>
      </c>
      <c r="CW161" s="76">
        <v>100</v>
      </c>
      <c r="CX161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61">
        <f ca="1">ROUND((Table1820[[#This Row],[XP]]*Table1820[[#This Row],[entity_spawned (AVG)]])*(Table1820[[#This Row],[activating_chance]]/100),0)</f>
        <v>70</v>
      </c>
      <c r="CZ161" t="s">
        <v>344</v>
      </c>
    </row>
    <row r="162" spans="2:104" x14ac:dyDescent="0.25">
      <c r="B162" s="74" t="s">
        <v>229</v>
      </c>
      <c r="C162">
        <v>2</v>
      </c>
      <c r="D162" s="76">
        <v>110</v>
      </c>
      <c r="E162" s="76">
        <v>40</v>
      </c>
      <c r="F162" s="76">
        <f ca="1">INDIRECT(ADDRESS(11+(MATCH(RIGHT(Table245[[#This Row],[spawner_sku]],LEN(Table245[[#This Row],[spawner_sku]])-FIND("/",Table245[[#This Row],[spawner_sku]])),Table1[Entity Prefab],0)),10,1,1,"Entities"))</f>
        <v>25</v>
      </c>
      <c r="G162" s="76">
        <f ca="1">ROUND((Table245[[#This Row],[XP]]*Table245[[#This Row],[entity_spawned (AVG)]])*(Table245[[#This Row],[activating_chance]]/100),0)</f>
        <v>20</v>
      </c>
      <c r="H162" s="73" t="s">
        <v>344</v>
      </c>
      <c r="J162" t="s">
        <v>396</v>
      </c>
      <c r="K162">
        <v>1</v>
      </c>
      <c r="L162" s="76">
        <v>240</v>
      </c>
      <c r="M162" s="76">
        <v>100</v>
      </c>
      <c r="N162">
        <f ca="1">INDIRECT(ADDRESS(11+(MATCH(RIGHT(Table3[[#This Row],[spawner_sku]],LEN(Table3[[#This Row],[spawner_sku]])-FIND("/",Table3[[#This Row],[spawner_sku]])),Table1[Entity Prefab],0)),10,1,1,"Entities"))</f>
        <v>50</v>
      </c>
      <c r="O162" s="76">
        <f ca="1">ROUND((Table3[[#This Row],[XP]]*Table3[[#This Row],[entity_spawned (AVG)]])*(Table3[[#This Row],[activating_chance]]/100),0)</f>
        <v>50</v>
      </c>
      <c r="P162" t="s">
        <v>344</v>
      </c>
      <c r="Q162" s="73"/>
      <c r="Z162" t="s">
        <v>232</v>
      </c>
      <c r="AA162">
        <v>1</v>
      </c>
      <c r="AB162" s="76">
        <v>5000</v>
      </c>
      <c r="AC162" s="76">
        <v>75</v>
      </c>
      <c r="AD162">
        <f ca="1">INDIRECT(ADDRESS(11+(MATCH(RIGHT(Table2[[#This Row],[spawner_sku]],LEN(Table2[[#This Row],[spawner_sku]])-FIND("/",Table2[[#This Row],[spawner_sku]])),Table1[Entity Prefab],0)),10,1,1,"Entities"))</f>
        <v>75</v>
      </c>
      <c r="AE162" s="76">
        <f ca="1">ROUND((Table2[[#This Row],[XP]]*Table2[[#This Row],[entity_spawned (AVG)]])*(Table2[[#This Row],[activating_chance]]/100),0)</f>
        <v>56</v>
      </c>
      <c r="AF162" s="73" t="s">
        <v>344</v>
      </c>
      <c r="AH162" t="s">
        <v>255</v>
      </c>
      <c r="AI162">
        <v>1</v>
      </c>
      <c r="AJ162" s="76">
        <v>170</v>
      </c>
      <c r="AK162" s="76">
        <v>100</v>
      </c>
      <c r="AL162">
        <f ca="1">INDIRECT(ADDRESS(11+(MATCH(RIGHT(Table6[[#This Row],[spawner_sku]],LEN(Table6[[#This Row],[spawner_sku]])-FIND("/",Table6[[#This Row],[spawner_sku]])),Table1[Entity Prefab],0)),10,1,1,"Entities"))</f>
        <v>70</v>
      </c>
      <c r="AM162" s="76">
        <f ca="1">ROUND((Table6[[#This Row],[XP]]*Table6[[#This Row],[entity_spawned (AVG)]])*(Table6[[#This Row],[activating_chance]]/100),0)</f>
        <v>70</v>
      </c>
      <c r="AN162" s="73" t="s">
        <v>345</v>
      </c>
      <c r="AP162" t="s">
        <v>495</v>
      </c>
      <c r="AQ162">
        <v>1</v>
      </c>
      <c r="AR162" s="76">
        <v>120</v>
      </c>
      <c r="AS162" s="76">
        <v>100</v>
      </c>
      <c r="AT162">
        <f ca="1">INDIRECT(ADDRESS(11+(MATCH(RIGHT(Table610[[#This Row],[spawner_sku]],LEN(Table610[[#This Row],[spawner_sku]])-FIND("/",Table610[[#This Row],[spawner_sku]])),Table1[Entity Prefab],0)),10,1,1,"Entities"))</f>
        <v>25</v>
      </c>
      <c r="AU162" s="76">
        <f ca="1">ROUND((Table610[[#This Row],[XP]]*Table610[[#This Row],[entity_spawned (AVG)]])*(Table610[[#This Row],[activating_chance]]/100),0)</f>
        <v>25</v>
      </c>
      <c r="AV162" s="73" t="s">
        <v>344</v>
      </c>
      <c r="AX162" t="s">
        <v>404</v>
      </c>
      <c r="AY162">
        <v>1</v>
      </c>
      <c r="AZ162" s="76">
        <v>340</v>
      </c>
      <c r="BA162" s="76">
        <v>100</v>
      </c>
      <c r="BB162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2" s="76">
        <f ca="1">ROUND((Table61011[[#This Row],[XP]]*Table61011[[#This Row],[entity_spawned (AVG)]])*(Table61011[[#This Row],[activating_chance]]/100),0)</f>
        <v>263</v>
      </c>
      <c r="BD162" s="73" t="s">
        <v>345</v>
      </c>
      <c r="BF162" t="s">
        <v>243</v>
      </c>
      <c r="BG162">
        <v>1</v>
      </c>
      <c r="BH162" s="76">
        <v>1500</v>
      </c>
      <c r="BI162">
        <v>100</v>
      </c>
      <c r="BJ162">
        <f ca="1">INDIRECT(ADDRESS(11+(MATCH(RIGHT(Table11[[#This Row],[spawner_sku]],LEN(Table11[[#This Row],[spawner_sku]])-FIND("/",Table11[[#This Row],[spawner_sku]])),Table1[Entity Prefab],0)),10,1,1,"Entities"))</f>
        <v>130</v>
      </c>
      <c r="BK162">
        <f ca="1">ROUND((Table11[[#This Row],[XP]]*Table11[[#This Row],[entity_spawned (AVG)]])*(Table11[[#This Row],[activating_chance]]/100),0)</f>
        <v>130</v>
      </c>
      <c r="BL162" s="73" t="s">
        <v>345</v>
      </c>
      <c r="BN162" t="s">
        <v>257</v>
      </c>
      <c r="BO162">
        <v>1</v>
      </c>
      <c r="BP162" s="76">
        <v>150</v>
      </c>
      <c r="BQ162" s="76">
        <v>100</v>
      </c>
      <c r="BR162">
        <f ca="1">INDIRECT(ADDRESS(11+(MATCH(RIGHT(Table12[[#This Row],[spawner_sku]],LEN(Table12[[#This Row],[spawner_sku]])-FIND("/",Table12[[#This Row],[spawner_sku]])),Table1[Entity Prefab],0)),10,1,1,"Entities"))</f>
        <v>25</v>
      </c>
      <c r="BS162">
        <f ca="1">ROUND((Table12[[#This Row],[XP]]*Table12[[#This Row],[entity_spawned (AVG)]])*(Table12[[#This Row],[activating_chance]]/100),0)</f>
        <v>25</v>
      </c>
      <c r="BT162" s="73" t="s">
        <v>344</v>
      </c>
      <c r="BV162" t="s">
        <v>398</v>
      </c>
      <c r="BW162">
        <v>5</v>
      </c>
      <c r="BX162" s="76">
        <v>120</v>
      </c>
      <c r="BY162" s="76">
        <v>100</v>
      </c>
      <c r="BZ162">
        <f ca="1">INDIRECT(ADDRESS(11+(MATCH(RIGHT(Table13[[#This Row],[spawner_sku]],LEN(Table13[[#This Row],[spawner_sku]])-FIND("/",Table13[[#This Row],[spawner_sku]])),Table1[Entity Prefab],0)),10,1,1,"Entities"))</f>
        <v>25</v>
      </c>
      <c r="CA162">
        <f ca="1">ROUND((Table13[[#This Row],[XP]]*Table13[[#This Row],[entity_spawned (AVG)]])*(Table13[[#This Row],[activating_chance]]/100),0)</f>
        <v>125</v>
      </c>
      <c r="CB162" s="73" t="s">
        <v>344</v>
      </c>
      <c r="CD162" t="s">
        <v>232</v>
      </c>
      <c r="CE162">
        <v>1</v>
      </c>
      <c r="CF162" s="76">
        <v>5000</v>
      </c>
      <c r="CG162" s="76">
        <v>90</v>
      </c>
      <c r="CH162">
        <f ca="1">INDIRECT(ADDRESS(11+(MATCH(RIGHT(Table14[[#This Row],[spawner_sku]],LEN(Table14[[#This Row],[spawner_sku]])-FIND("/",Table14[[#This Row],[spawner_sku]])),Table1[Entity Prefab],0)),10,1,1,"Entities"))</f>
        <v>75</v>
      </c>
      <c r="CI162">
        <f ca="1">ROUND((Table14[[#This Row],[XP]]*Table14[[#This Row],[entity_spawned (AVG)]])*(Table14[[#This Row],[activating_chance]]/100),0)</f>
        <v>68</v>
      </c>
      <c r="CJ162" s="73" t="s">
        <v>344</v>
      </c>
      <c r="CL162" t="s">
        <v>635</v>
      </c>
      <c r="CM162">
        <v>1</v>
      </c>
      <c r="CN162" s="76">
        <v>120</v>
      </c>
      <c r="CO162" s="76">
        <v>100</v>
      </c>
      <c r="CP162" s="115">
        <f ca="1">INDIRECT(ADDRESS(11+(MATCH(RIGHT(Table18[[#This Row],[spawner_sku]],LEN(Table18[[#This Row],[spawner_sku]])-FIND("/",Table18[[#This Row],[spawner_sku]])),Table1[Entity Prefab],0)),10,1,1,"Entities"))</f>
        <v>50</v>
      </c>
      <c r="CQ162" s="115">
        <f ca="1">ROUND((Table18[[#This Row],[XP]]*Table18[[#This Row],[entity_spawned (AVG)]])*(Table18[[#This Row],[activating_chance]]/100),0)</f>
        <v>50</v>
      </c>
      <c r="CR162" t="s">
        <v>344</v>
      </c>
      <c r="CT162" t="s">
        <v>524</v>
      </c>
      <c r="CU162">
        <v>2</v>
      </c>
      <c r="CV162" s="76">
        <v>120</v>
      </c>
      <c r="CW162" s="76">
        <v>100</v>
      </c>
      <c r="CX162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62">
        <f ca="1">ROUND((Table1820[[#This Row],[XP]]*Table1820[[#This Row],[entity_spawned (AVG)]])*(Table1820[[#This Row],[activating_chance]]/100),0)</f>
        <v>70</v>
      </c>
      <c r="CZ162" t="s">
        <v>344</v>
      </c>
    </row>
    <row r="163" spans="2:104" x14ac:dyDescent="0.25">
      <c r="B163" s="74" t="s">
        <v>229</v>
      </c>
      <c r="C163">
        <v>3</v>
      </c>
      <c r="D163" s="76">
        <v>140</v>
      </c>
      <c r="E163" s="76">
        <v>100</v>
      </c>
      <c r="F163" s="76">
        <f ca="1">INDIRECT(ADDRESS(11+(MATCH(RIGHT(Table245[[#This Row],[spawner_sku]],LEN(Table245[[#This Row],[spawner_sku]])-FIND("/",Table245[[#This Row],[spawner_sku]])),Table1[Entity Prefab],0)),10,1,1,"Entities"))</f>
        <v>25</v>
      </c>
      <c r="G163" s="76">
        <f ca="1">ROUND((Table245[[#This Row],[XP]]*Table245[[#This Row],[entity_spawned (AVG)]])*(Table245[[#This Row],[activating_chance]]/100),0)</f>
        <v>75</v>
      </c>
      <c r="H163" s="73" t="s">
        <v>344</v>
      </c>
      <c r="J163" t="s">
        <v>396</v>
      </c>
      <c r="K163">
        <v>1</v>
      </c>
      <c r="L163" s="76">
        <v>220</v>
      </c>
      <c r="M163" s="76">
        <v>100</v>
      </c>
      <c r="N163">
        <f ca="1">INDIRECT(ADDRESS(11+(MATCH(RIGHT(Table3[[#This Row],[spawner_sku]],LEN(Table3[[#This Row],[spawner_sku]])-FIND("/",Table3[[#This Row],[spawner_sku]])),Table1[Entity Prefab],0)),10,1,1,"Entities"))</f>
        <v>50</v>
      </c>
      <c r="O163" s="76">
        <f ca="1">ROUND((Table3[[#This Row],[XP]]*Table3[[#This Row],[entity_spawned (AVG)]])*(Table3[[#This Row],[activating_chance]]/100),0)</f>
        <v>50</v>
      </c>
      <c r="P163" t="s">
        <v>344</v>
      </c>
      <c r="Q163" s="73"/>
      <c r="Z163" t="s">
        <v>232</v>
      </c>
      <c r="AA163">
        <v>1</v>
      </c>
      <c r="AB163" s="76">
        <v>5000</v>
      </c>
      <c r="AC163" s="76">
        <v>75</v>
      </c>
      <c r="AD163">
        <f ca="1">INDIRECT(ADDRESS(11+(MATCH(RIGHT(Table2[[#This Row],[spawner_sku]],LEN(Table2[[#This Row],[spawner_sku]])-FIND("/",Table2[[#This Row],[spawner_sku]])),Table1[Entity Prefab],0)),10,1,1,"Entities"))</f>
        <v>75</v>
      </c>
      <c r="AE163" s="76">
        <f ca="1">ROUND((Table2[[#This Row],[XP]]*Table2[[#This Row],[entity_spawned (AVG)]])*(Table2[[#This Row],[activating_chance]]/100),0)</f>
        <v>56</v>
      </c>
      <c r="AF163" s="73" t="s">
        <v>344</v>
      </c>
      <c r="AH163" t="s">
        <v>255</v>
      </c>
      <c r="AI163">
        <v>1</v>
      </c>
      <c r="AJ163" s="76">
        <v>170</v>
      </c>
      <c r="AK163" s="76">
        <v>100</v>
      </c>
      <c r="AL163">
        <f ca="1">INDIRECT(ADDRESS(11+(MATCH(RIGHT(Table6[[#This Row],[spawner_sku]],LEN(Table6[[#This Row],[spawner_sku]])-FIND("/",Table6[[#This Row],[spawner_sku]])),Table1[Entity Prefab],0)),10,1,1,"Entities"))</f>
        <v>70</v>
      </c>
      <c r="AM163" s="76">
        <f ca="1">ROUND((Table6[[#This Row],[XP]]*Table6[[#This Row],[entity_spawned (AVG)]])*(Table6[[#This Row],[activating_chance]]/100),0)</f>
        <v>70</v>
      </c>
      <c r="AN163" s="73" t="s">
        <v>345</v>
      </c>
      <c r="AP163" t="s">
        <v>495</v>
      </c>
      <c r="AQ163">
        <v>1</v>
      </c>
      <c r="AR163" s="76">
        <v>100</v>
      </c>
      <c r="AS163" s="76">
        <v>100</v>
      </c>
      <c r="AT163">
        <f ca="1">INDIRECT(ADDRESS(11+(MATCH(RIGHT(Table610[[#This Row],[spawner_sku]],LEN(Table610[[#This Row],[spawner_sku]])-FIND("/",Table610[[#This Row],[spawner_sku]])),Table1[Entity Prefab],0)),10,1,1,"Entities"))</f>
        <v>25</v>
      </c>
      <c r="AU163" s="76">
        <f ca="1">ROUND((Table610[[#This Row],[XP]]*Table610[[#This Row],[entity_spawned (AVG)]])*(Table610[[#This Row],[activating_chance]]/100),0)</f>
        <v>25</v>
      </c>
      <c r="AV163" s="73" t="s">
        <v>344</v>
      </c>
      <c r="AX163" t="s">
        <v>404</v>
      </c>
      <c r="AY163">
        <v>1</v>
      </c>
      <c r="AZ163" s="76">
        <v>340</v>
      </c>
      <c r="BA163" s="76">
        <v>100</v>
      </c>
      <c r="BB163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3" s="76">
        <f ca="1">ROUND((Table61011[[#This Row],[XP]]*Table61011[[#This Row],[entity_spawned (AVG)]])*(Table61011[[#This Row],[activating_chance]]/100),0)</f>
        <v>263</v>
      </c>
      <c r="BD163" s="73" t="s">
        <v>345</v>
      </c>
      <c r="BF163" t="s">
        <v>243</v>
      </c>
      <c r="BG163">
        <v>1</v>
      </c>
      <c r="BH163" s="76">
        <v>1500</v>
      </c>
      <c r="BI163">
        <v>100</v>
      </c>
      <c r="BJ163">
        <f ca="1">INDIRECT(ADDRESS(11+(MATCH(RIGHT(Table11[[#This Row],[spawner_sku]],LEN(Table11[[#This Row],[spawner_sku]])-FIND("/",Table11[[#This Row],[spawner_sku]])),Table1[Entity Prefab],0)),10,1,1,"Entities"))</f>
        <v>130</v>
      </c>
      <c r="BK163">
        <f ca="1">ROUND((Table11[[#This Row],[XP]]*Table11[[#This Row],[entity_spawned (AVG)]])*(Table11[[#This Row],[activating_chance]]/100),0)</f>
        <v>130</v>
      </c>
      <c r="BL163" s="73" t="s">
        <v>345</v>
      </c>
      <c r="BN163" t="s">
        <v>257</v>
      </c>
      <c r="BO163">
        <v>1</v>
      </c>
      <c r="BP163" s="76">
        <v>150</v>
      </c>
      <c r="BQ163" s="76">
        <v>100</v>
      </c>
      <c r="BR163">
        <f ca="1">INDIRECT(ADDRESS(11+(MATCH(RIGHT(Table12[[#This Row],[spawner_sku]],LEN(Table12[[#This Row],[spawner_sku]])-FIND("/",Table12[[#This Row],[spawner_sku]])),Table1[Entity Prefab],0)),10,1,1,"Entities"))</f>
        <v>25</v>
      </c>
      <c r="BS163">
        <f ca="1">ROUND((Table12[[#This Row],[XP]]*Table12[[#This Row],[entity_spawned (AVG)]])*(Table12[[#This Row],[activating_chance]]/100),0)</f>
        <v>25</v>
      </c>
      <c r="BT163" s="73" t="s">
        <v>344</v>
      </c>
      <c r="BV163" t="s">
        <v>398</v>
      </c>
      <c r="BW163">
        <v>3</v>
      </c>
      <c r="BX163" s="76">
        <v>120</v>
      </c>
      <c r="BY163" s="76">
        <v>100</v>
      </c>
      <c r="BZ163">
        <f ca="1">INDIRECT(ADDRESS(11+(MATCH(RIGHT(Table13[[#This Row],[spawner_sku]],LEN(Table13[[#This Row],[spawner_sku]])-FIND("/",Table13[[#This Row],[spawner_sku]])),Table1[Entity Prefab],0)),10,1,1,"Entities"))</f>
        <v>25</v>
      </c>
      <c r="CA163">
        <f ca="1">ROUND((Table13[[#This Row],[XP]]*Table13[[#This Row],[entity_spawned (AVG)]])*(Table13[[#This Row],[activating_chance]]/100),0)</f>
        <v>75</v>
      </c>
      <c r="CB163" s="73" t="s">
        <v>344</v>
      </c>
      <c r="CD163" t="s">
        <v>232</v>
      </c>
      <c r="CE163">
        <v>1</v>
      </c>
      <c r="CF163" s="76">
        <v>5000</v>
      </c>
      <c r="CG163" s="76">
        <v>75</v>
      </c>
      <c r="CH163">
        <f ca="1">INDIRECT(ADDRESS(11+(MATCH(RIGHT(Table14[[#This Row],[spawner_sku]],LEN(Table14[[#This Row],[spawner_sku]])-FIND("/",Table14[[#This Row],[spawner_sku]])),Table1[Entity Prefab],0)),10,1,1,"Entities"))</f>
        <v>75</v>
      </c>
      <c r="CI163">
        <f ca="1">ROUND((Table14[[#This Row],[XP]]*Table14[[#This Row],[entity_spawned (AVG)]])*(Table14[[#This Row],[activating_chance]]/100),0)</f>
        <v>56</v>
      </c>
      <c r="CJ163" s="73" t="s">
        <v>344</v>
      </c>
      <c r="CL163" t="s">
        <v>635</v>
      </c>
      <c r="CM163">
        <v>2</v>
      </c>
      <c r="CN163" s="76">
        <v>120</v>
      </c>
      <c r="CO163" s="76">
        <v>100</v>
      </c>
      <c r="CP163" s="115">
        <f ca="1">INDIRECT(ADDRESS(11+(MATCH(RIGHT(Table18[[#This Row],[spawner_sku]],LEN(Table18[[#This Row],[spawner_sku]])-FIND("/",Table18[[#This Row],[spawner_sku]])),Table1[Entity Prefab],0)),10,1,1,"Entities"))</f>
        <v>50</v>
      </c>
      <c r="CQ163" s="115">
        <f ca="1">ROUND((Table18[[#This Row],[XP]]*Table18[[#This Row],[entity_spawned (AVG)]])*(Table18[[#This Row],[activating_chance]]/100),0)</f>
        <v>100</v>
      </c>
      <c r="CR163" t="s">
        <v>344</v>
      </c>
      <c r="CT163" t="s">
        <v>524</v>
      </c>
      <c r="CU163">
        <v>1</v>
      </c>
      <c r="CV163" s="76">
        <v>120</v>
      </c>
      <c r="CW163" s="76">
        <v>80</v>
      </c>
      <c r="CX163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63">
        <f ca="1">ROUND((Table1820[[#This Row],[XP]]*Table1820[[#This Row],[entity_spawned (AVG)]])*(Table1820[[#This Row],[activating_chance]]/100),0)</f>
        <v>28</v>
      </c>
      <c r="CZ163" t="s">
        <v>344</v>
      </c>
    </row>
    <row r="164" spans="2:104" x14ac:dyDescent="0.25">
      <c r="B164" s="74" t="s">
        <v>229</v>
      </c>
      <c r="C164">
        <v>1</v>
      </c>
      <c r="D164" s="76">
        <v>60</v>
      </c>
      <c r="E164" s="76">
        <v>100</v>
      </c>
      <c r="F164" s="76">
        <f ca="1">INDIRECT(ADDRESS(11+(MATCH(RIGHT(Table245[[#This Row],[spawner_sku]],LEN(Table245[[#This Row],[spawner_sku]])-FIND("/",Table245[[#This Row],[spawner_sku]])),Table1[Entity Prefab],0)),10,1,1,"Entities"))</f>
        <v>25</v>
      </c>
      <c r="G164" s="76">
        <f ca="1">ROUND((Table245[[#This Row],[XP]]*Table245[[#This Row],[entity_spawned (AVG)]])*(Table245[[#This Row],[activating_chance]]/100),0)</f>
        <v>25</v>
      </c>
      <c r="H164" s="73" t="s">
        <v>344</v>
      </c>
      <c r="J164" t="s">
        <v>396</v>
      </c>
      <c r="K164">
        <v>1</v>
      </c>
      <c r="L164" s="76">
        <v>260</v>
      </c>
      <c r="M164" s="76">
        <v>100</v>
      </c>
      <c r="N164">
        <f ca="1">INDIRECT(ADDRESS(11+(MATCH(RIGHT(Table3[[#This Row],[spawner_sku]],LEN(Table3[[#This Row],[spawner_sku]])-FIND("/",Table3[[#This Row],[spawner_sku]])),Table1[Entity Prefab],0)),10,1,1,"Entities"))</f>
        <v>50</v>
      </c>
      <c r="O164" s="76">
        <f ca="1">ROUND((Table3[[#This Row],[XP]]*Table3[[#This Row],[entity_spawned (AVG)]])*(Table3[[#This Row],[activating_chance]]/100),0)</f>
        <v>50</v>
      </c>
      <c r="P164" t="s">
        <v>344</v>
      </c>
      <c r="Q164" s="73"/>
      <c r="Z164" t="s">
        <v>232</v>
      </c>
      <c r="AA164">
        <v>1</v>
      </c>
      <c r="AB164" s="76">
        <v>5000</v>
      </c>
      <c r="AC164" s="76">
        <v>75</v>
      </c>
      <c r="AD164">
        <f ca="1">INDIRECT(ADDRESS(11+(MATCH(RIGHT(Table2[[#This Row],[spawner_sku]],LEN(Table2[[#This Row],[spawner_sku]])-FIND("/",Table2[[#This Row],[spawner_sku]])),Table1[Entity Prefab],0)),10,1,1,"Entities"))</f>
        <v>75</v>
      </c>
      <c r="AE164" s="76">
        <f ca="1">ROUND((Table2[[#This Row],[XP]]*Table2[[#This Row],[entity_spawned (AVG)]])*(Table2[[#This Row],[activating_chance]]/100),0)</f>
        <v>56</v>
      </c>
      <c r="AF164" s="73" t="s">
        <v>344</v>
      </c>
      <c r="AH164" t="s">
        <v>257</v>
      </c>
      <c r="AI164">
        <v>1</v>
      </c>
      <c r="AJ164" s="76">
        <v>150</v>
      </c>
      <c r="AK164" s="76">
        <v>100</v>
      </c>
      <c r="AL164">
        <f ca="1">INDIRECT(ADDRESS(11+(MATCH(RIGHT(Table6[[#This Row],[spawner_sku]],LEN(Table6[[#This Row],[spawner_sku]])-FIND("/",Table6[[#This Row],[spawner_sku]])),Table1[Entity Prefab],0)),10,1,1,"Entities"))</f>
        <v>25</v>
      </c>
      <c r="AM164" s="76">
        <f ca="1">ROUND((Table6[[#This Row],[XP]]*Table6[[#This Row],[entity_spawned (AVG)]])*(Table6[[#This Row],[activating_chance]]/100),0)</f>
        <v>25</v>
      </c>
      <c r="AN164" s="73" t="s">
        <v>344</v>
      </c>
      <c r="AP164" t="s">
        <v>495</v>
      </c>
      <c r="AQ164">
        <v>1</v>
      </c>
      <c r="AR164" s="76">
        <v>100</v>
      </c>
      <c r="AS164" s="76">
        <v>100</v>
      </c>
      <c r="AT164">
        <f ca="1">INDIRECT(ADDRESS(11+(MATCH(RIGHT(Table610[[#This Row],[spawner_sku]],LEN(Table610[[#This Row],[spawner_sku]])-FIND("/",Table610[[#This Row],[spawner_sku]])),Table1[Entity Prefab],0)),10,1,1,"Entities"))</f>
        <v>25</v>
      </c>
      <c r="AU164" s="76">
        <f ca="1">ROUND((Table610[[#This Row],[XP]]*Table610[[#This Row],[entity_spawned (AVG)]])*(Table610[[#This Row],[activating_chance]]/100),0)</f>
        <v>25</v>
      </c>
      <c r="AV164" s="73" t="s">
        <v>344</v>
      </c>
      <c r="AX164" t="s">
        <v>404</v>
      </c>
      <c r="AY164">
        <v>1</v>
      </c>
      <c r="AZ164" s="76">
        <v>340</v>
      </c>
      <c r="BA164" s="76">
        <v>100</v>
      </c>
      <c r="BB164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4" s="76">
        <f ca="1">ROUND((Table61011[[#This Row],[XP]]*Table61011[[#This Row],[entity_spawned (AVG)]])*(Table61011[[#This Row],[activating_chance]]/100),0)</f>
        <v>263</v>
      </c>
      <c r="BD164" s="73" t="s">
        <v>345</v>
      </c>
      <c r="BF164" t="s">
        <v>243</v>
      </c>
      <c r="BG164">
        <v>1</v>
      </c>
      <c r="BH164" s="76">
        <v>1500</v>
      </c>
      <c r="BI164">
        <v>70</v>
      </c>
      <c r="BJ164">
        <f ca="1">INDIRECT(ADDRESS(11+(MATCH(RIGHT(Table11[[#This Row],[spawner_sku]],LEN(Table11[[#This Row],[spawner_sku]])-FIND("/",Table11[[#This Row],[spawner_sku]])),Table1[Entity Prefab],0)),10,1,1,"Entities"))</f>
        <v>130</v>
      </c>
      <c r="BK164">
        <f ca="1">ROUND((Table11[[#This Row],[XP]]*Table11[[#This Row],[entity_spawned (AVG)]])*(Table11[[#This Row],[activating_chance]]/100),0)</f>
        <v>91</v>
      </c>
      <c r="BL164" s="73" t="s">
        <v>345</v>
      </c>
      <c r="BN164" t="s">
        <v>257</v>
      </c>
      <c r="BO164">
        <v>1</v>
      </c>
      <c r="BP164" s="76">
        <v>150</v>
      </c>
      <c r="BQ164" s="76">
        <v>100</v>
      </c>
      <c r="BR164">
        <f ca="1">INDIRECT(ADDRESS(11+(MATCH(RIGHT(Table12[[#This Row],[spawner_sku]],LEN(Table12[[#This Row],[spawner_sku]])-FIND("/",Table12[[#This Row],[spawner_sku]])),Table1[Entity Prefab],0)),10,1,1,"Entities"))</f>
        <v>25</v>
      </c>
      <c r="BS164">
        <f ca="1">ROUND((Table12[[#This Row],[XP]]*Table12[[#This Row],[entity_spawned (AVG)]])*(Table12[[#This Row],[activating_chance]]/100),0)</f>
        <v>25</v>
      </c>
      <c r="BT164" s="73" t="s">
        <v>344</v>
      </c>
      <c r="BV164" t="s">
        <v>398</v>
      </c>
      <c r="BW164">
        <v>5</v>
      </c>
      <c r="BX164" s="76">
        <v>120</v>
      </c>
      <c r="BY164" s="76">
        <v>100</v>
      </c>
      <c r="BZ164">
        <f ca="1">INDIRECT(ADDRESS(11+(MATCH(RIGHT(Table13[[#This Row],[spawner_sku]],LEN(Table13[[#This Row],[spawner_sku]])-FIND("/",Table13[[#This Row],[spawner_sku]])),Table1[Entity Prefab],0)),10,1,1,"Entities"))</f>
        <v>25</v>
      </c>
      <c r="CA164">
        <f ca="1">ROUND((Table13[[#This Row],[XP]]*Table13[[#This Row],[entity_spawned (AVG)]])*(Table13[[#This Row],[activating_chance]]/100),0)</f>
        <v>125</v>
      </c>
      <c r="CB164" s="73" t="s">
        <v>344</v>
      </c>
      <c r="CD164" t="s">
        <v>232</v>
      </c>
      <c r="CE164">
        <v>1</v>
      </c>
      <c r="CF164" s="76">
        <v>5000</v>
      </c>
      <c r="CG164" s="76">
        <v>75</v>
      </c>
      <c r="CH164">
        <f ca="1">INDIRECT(ADDRESS(11+(MATCH(RIGHT(Table14[[#This Row],[spawner_sku]],LEN(Table14[[#This Row],[spawner_sku]])-FIND("/",Table14[[#This Row],[spawner_sku]])),Table1[Entity Prefab],0)),10,1,1,"Entities"))</f>
        <v>75</v>
      </c>
      <c r="CI164">
        <f ca="1">ROUND((Table14[[#This Row],[XP]]*Table14[[#This Row],[entity_spawned (AVG)]])*(Table14[[#This Row],[activating_chance]]/100),0)</f>
        <v>56</v>
      </c>
      <c r="CJ164" s="73" t="s">
        <v>344</v>
      </c>
      <c r="CL164" t="s">
        <v>635</v>
      </c>
      <c r="CM164">
        <v>1</v>
      </c>
      <c r="CN164" s="76">
        <v>120</v>
      </c>
      <c r="CO164" s="76">
        <v>10</v>
      </c>
      <c r="CP164" s="115">
        <f ca="1">INDIRECT(ADDRESS(11+(MATCH(RIGHT(Table18[[#This Row],[spawner_sku]],LEN(Table18[[#This Row],[spawner_sku]])-FIND("/",Table18[[#This Row],[spawner_sku]])),Table1[Entity Prefab],0)),10,1,1,"Entities"))</f>
        <v>50</v>
      </c>
      <c r="CQ164" s="115">
        <f ca="1">ROUND((Table18[[#This Row],[XP]]*Table18[[#This Row],[entity_spawned (AVG)]])*(Table18[[#This Row],[activating_chance]]/100),0)</f>
        <v>5</v>
      </c>
      <c r="CR164" t="s">
        <v>344</v>
      </c>
      <c r="CT164" t="s">
        <v>391</v>
      </c>
      <c r="CU164">
        <v>1</v>
      </c>
      <c r="CV164" s="76">
        <v>450</v>
      </c>
      <c r="CW164" s="76">
        <v>100</v>
      </c>
      <c r="CX164" s="76">
        <f ca="1">INDIRECT(ADDRESS(11+(MATCH(RIGHT(Table1820[[#This Row],[spawner_sku]],LEN(Table1820[[#This Row],[spawner_sku]])-FIND("/",Table1820[[#This Row],[spawner_sku]])),Table1[Entity Prefab],0)),10,1,1,"Entities"))</f>
        <v>0</v>
      </c>
      <c r="CY164">
        <f ca="1">ROUND((Table1820[[#This Row],[XP]]*Table1820[[#This Row],[entity_spawned (AVG)]])*(Table1820[[#This Row],[activating_chance]]/100),0)</f>
        <v>0</v>
      </c>
      <c r="CZ164" t="s">
        <v>344</v>
      </c>
    </row>
    <row r="165" spans="2:104" x14ac:dyDescent="0.25">
      <c r="B165" s="74" t="s">
        <v>229</v>
      </c>
      <c r="C165">
        <v>2</v>
      </c>
      <c r="D165" s="76">
        <v>120</v>
      </c>
      <c r="E165" s="76">
        <v>100</v>
      </c>
      <c r="F165" s="76">
        <f ca="1">INDIRECT(ADDRESS(11+(MATCH(RIGHT(Table245[[#This Row],[spawner_sku]],LEN(Table245[[#This Row],[spawner_sku]])-FIND("/",Table245[[#This Row],[spawner_sku]])),Table1[Entity Prefab],0)),10,1,1,"Entities"))</f>
        <v>25</v>
      </c>
      <c r="G165" s="76">
        <f ca="1">ROUND((Table245[[#This Row],[XP]]*Table245[[#This Row],[entity_spawned (AVG)]])*(Table245[[#This Row],[activating_chance]]/100),0)</f>
        <v>50</v>
      </c>
      <c r="H165" s="73" t="s">
        <v>344</v>
      </c>
      <c r="J165" t="s">
        <v>515</v>
      </c>
      <c r="K165">
        <v>1</v>
      </c>
      <c r="L165" s="76">
        <v>220</v>
      </c>
      <c r="M165" s="76">
        <v>100</v>
      </c>
      <c r="N165">
        <f ca="1">INDIRECT(ADDRESS(11+(MATCH(RIGHT(Table3[[#This Row],[spawner_sku]],LEN(Table3[[#This Row],[spawner_sku]])-FIND("/",Table3[[#This Row],[spawner_sku]])),Table1[Entity Prefab],0)),10,1,1,"Entities"))</f>
        <v>50</v>
      </c>
      <c r="O165" s="76">
        <f ca="1">ROUND((Table3[[#This Row],[XP]]*Table3[[#This Row],[entity_spawned (AVG)]])*(Table3[[#This Row],[activating_chance]]/100),0)</f>
        <v>50</v>
      </c>
      <c r="P165" t="s">
        <v>344</v>
      </c>
      <c r="Q165" s="73"/>
      <c r="Z165" t="s">
        <v>232</v>
      </c>
      <c r="AA165">
        <v>1</v>
      </c>
      <c r="AB165" s="76">
        <v>5000</v>
      </c>
      <c r="AC165" s="76">
        <v>75</v>
      </c>
      <c r="AD165">
        <f ca="1">INDIRECT(ADDRESS(11+(MATCH(RIGHT(Table2[[#This Row],[spawner_sku]],LEN(Table2[[#This Row],[spawner_sku]])-FIND("/",Table2[[#This Row],[spawner_sku]])),Table1[Entity Prefab],0)),10,1,1,"Entities"))</f>
        <v>75</v>
      </c>
      <c r="AE165" s="76">
        <f ca="1">ROUND((Table2[[#This Row],[XP]]*Table2[[#This Row],[entity_spawned (AVG)]])*(Table2[[#This Row],[activating_chance]]/100),0)</f>
        <v>56</v>
      </c>
      <c r="AF165" s="73" t="s">
        <v>344</v>
      </c>
      <c r="AH165" t="s">
        <v>257</v>
      </c>
      <c r="AI165">
        <v>1</v>
      </c>
      <c r="AJ165" s="76">
        <v>150</v>
      </c>
      <c r="AK165" s="76">
        <v>100</v>
      </c>
      <c r="AL165">
        <f ca="1">INDIRECT(ADDRESS(11+(MATCH(RIGHT(Table6[[#This Row],[spawner_sku]],LEN(Table6[[#This Row],[spawner_sku]])-FIND("/",Table6[[#This Row],[spawner_sku]])),Table1[Entity Prefab],0)),10,1,1,"Entities"))</f>
        <v>25</v>
      </c>
      <c r="AM165" s="76">
        <f ca="1">ROUND((Table6[[#This Row],[XP]]*Table6[[#This Row],[entity_spawned (AVG)]])*(Table6[[#This Row],[activating_chance]]/100),0)</f>
        <v>25</v>
      </c>
      <c r="AN165" s="73" t="s">
        <v>344</v>
      </c>
      <c r="AP165" t="s">
        <v>495</v>
      </c>
      <c r="AQ165">
        <v>1</v>
      </c>
      <c r="AR165" s="76">
        <v>100</v>
      </c>
      <c r="AS165" s="76">
        <v>100</v>
      </c>
      <c r="AT165">
        <f ca="1">INDIRECT(ADDRESS(11+(MATCH(RIGHT(Table610[[#This Row],[spawner_sku]],LEN(Table610[[#This Row],[spawner_sku]])-FIND("/",Table610[[#This Row],[spawner_sku]])),Table1[Entity Prefab],0)),10,1,1,"Entities"))</f>
        <v>25</v>
      </c>
      <c r="AU165" s="76">
        <f ca="1">ROUND((Table610[[#This Row],[XP]]*Table610[[#This Row],[entity_spawned (AVG)]])*(Table610[[#This Row],[activating_chance]]/100),0)</f>
        <v>25</v>
      </c>
      <c r="AV165" s="73" t="s">
        <v>344</v>
      </c>
      <c r="AX165" t="s">
        <v>404</v>
      </c>
      <c r="AY165">
        <v>1</v>
      </c>
      <c r="AZ165" s="76">
        <v>340</v>
      </c>
      <c r="BA165" s="76">
        <v>100</v>
      </c>
      <c r="BB165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5" s="76">
        <f ca="1">ROUND((Table61011[[#This Row],[XP]]*Table61011[[#This Row],[entity_spawned (AVG)]])*(Table61011[[#This Row],[activating_chance]]/100),0)</f>
        <v>263</v>
      </c>
      <c r="BD165" s="73" t="s">
        <v>345</v>
      </c>
      <c r="BF165" t="s">
        <v>243</v>
      </c>
      <c r="BG165">
        <v>1</v>
      </c>
      <c r="BH165" s="76">
        <v>1500</v>
      </c>
      <c r="BI165">
        <v>100</v>
      </c>
      <c r="BJ165">
        <f ca="1">INDIRECT(ADDRESS(11+(MATCH(RIGHT(Table11[[#This Row],[spawner_sku]],LEN(Table11[[#This Row],[spawner_sku]])-FIND("/",Table11[[#This Row],[spawner_sku]])),Table1[Entity Prefab],0)),10,1,1,"Entities"))</f>
        <v>130</v>
      </c>
      <c r="BK165">
        <f ca="1">ROUND((Table11[[#This Row],[XP]]*Table11[[#This Row],[entity_spawned (AVG)]])*(Table11[[#This Row],[activating_chance]]/100),0)</f>
        <v>130</v>
      </c>
      <c r="BL165" s="73" t="s">
        <v>345</v>
      </c>
      <c r="BN165" t="s">
        <v>257</v>
      </c>
      <c r="BO165">
        <v>1</v>
      </c>
      <c r="BP165" s="76">
        <v>150</v>
      </c>
      <c r="BQ165" s="76">
        <v>100</v>
      </c>
      <c r="BR165">
        <f ca="1">INDIRECT(ADDRESS(11+(MATCH(RIGHT(Table12[[#This Row],[spawner_sku]],LEN(Table12[[#This Row],[spawner_sku]])-FIND("/",Table12[[#This Row],[spawner_sku]])),Table1[Entity Prefab],0)),10,1,1,"Entities"))</f>
        <v>25</v>
      </c>
      <c r="BS165">
        <f ca="1">ROUND((Table12[[#This Row],[XP]]*Table12[[#This Row],[entity_spawned (AVG)]])*(Table12[[#This Row],[activating_chance]]/100),0)</f>
        <v>25</v>
      </c>
      <c r="BT165" s="73" t="s">
        <v>344</v>
      </c>
      <c r="BV165" t="s">
        <v>398</v>
      </c>
      <c r="BW165">
        <v>2</v>
      </c>
      <c r="BX165" s="76">
        <v>120</v>
      </c>
      <c r="BY165" s="76">
        <v>100</v>
      </c>
      <c r="BZ165">
        <f ca="1">INDIRECT(ADDRESS(11+(MATCH(RIGHT(Table13[[#This Row],[spawner_sku]],LEN(Table13[[#This Row],[spawner_sku]])-FIND("/",Table13[[#This Row],[spawner_sku]])),Table1[Entity Prefab],0)),10,1,1,"Entities"))</f>
        <v>25</v>
      </c>
      <c r="CA165">
        <f ca="1">ROUND((Table13[[#This Row],[XP]]*Table13[[#This Row],[entity_spawned (AVG)]])*(Table13[[#This Row],[activating_chance]]/100),0)</f>
        <v>50</v>
      </c>
      <c r="CB165" s="73" t="s">
        <v>344</v>
      </c>
      <c r="CD165" t="s">
        <v>232</v>
      </c>
      <c r="CE165">
        <v>1</v>
      </c>
      <c r="CF165" s="76">
        <v>5000</v>
      </c>
      <c r="CG165" s="76">
        <v>75</v>
      </c>
      <c r="CH165">
        <f ca="1">INDIRECT(ADDRESS(11+(MATCH(RIGHT(Table14[[#This Row],[spawner_sku]],LEN(Table14[[#This Row],[spawner_sku]])-FIND("/",Table14[[#This Row],[spawner_sku]])),Table1[Entity Prefab],0)),10,1,1,"Entities"))</f>
        <v>75</v>
      </c>
      <c r="CI165">
        <f ca="1">ROUND((Table14[[#This Row],[XP]]*Table14[[#This Row],[entity_spawned (AVG)]])*(Table14[[#This Row],[activating_chance]]/100),0)</f>
        <v>56</v>
      </c>
      <c r="CJ165" s="73" t="s">
        <v>344</v>
      </c>
      <c r="CL165" t="s">
        <v>635</v>
      </c>
      <c r="CM165">
        <v>2</v>
      </c>
      <c r="CN165" s="76">
        <v>120</v>
      </c>
      <c r="CO165" s="76">
        <v>100</v>
      </c>
      <c r="CP165" s="115">
        <f ca="1">INDIRECT(ADDRESS(11+(MATCH(RIGHT(Table18[[#This Row],[spawner_sku]],LEN(Table18[[#This Row],[spawner_sku]])-FIND("/",Table18[[#This Row],[spawner_sku]])),Table1[Entity Prefab],0)),10,1,1,"Entities"))</f>
        <v>50</v>
      </c>
      <c r="CQ165" s="115">
        <f ca="1">ROUND((Table18[[#This Row],[XP]]*Table18[[#This Row],[entity_spawned (AVG)]])*(Table18[[#This Row],[activating_chance]]/100),0)</f>
        <v>100</v>
      </c>
      <c r="CR165" t="s">
        <v>344</v>
      </c>
      <c r="CT165" t="s">
        <v>391</v>
      </c>
      <c r="CU165">
        <v>1</v>
      </c>
      <c r="CV165" s="76">
        <v>450</v>
      </c>
      <c r="CW165" s="76">
        <v>30</v>
      </c>
      <c r="CX165" s="76">
        <f ca="1">INDIRECT(ADDRESS(11+(MATCH(RIGHT(Table1820[[#This Row],[spawner_sku]],LEN(Table1820[[#This Row],[spawner_sku]])-FIND("/",Table1820[[#This Row],[spawner_sku]])),Table1[Entity Prefab],0)),10,1,1,"Entities"))</f>
        <v>0</v>
      </c>
      <c r="CY165">
        <f ca="1">ROUND((Table1820[[#This Row],[XP]]*Table1820[[#This Row],[entity_spawned (AVG)]])*(Table1820[[#This Row],[activating_chance]]/100),0)</f>
        <v>0</v>
      </c>
      <c r="CZ165" t="s">
        <v>344</v>
      </c>
    </row>
    <row r="166" spans="2:104" x14ac:dyDescent="0.25">
      <c r="B166" s="74" t="s">
        <v>229</v>
      </c>
      <c r="C166">
        <v>7</v>
      </c>
      <c r="D166" s="76">
        <v>170</v>
      </c>
      <c r="E166" s="76">
        <v>100</v>
      </c>
      <c r="F166" s="76">
        <f ca="1">INDIRECT(ADDRESS(11+(MATCH(RIGHT(Table245[[#This Row],[spawner_sku]],LEN(Table245[[#This Row],[spawner_sku]])-FIND("/",Table245[[#This Row],[spawner_sku]])),Table1[Entity Prefab],0)),10,1,1,"Entities"))</f>
        <v>25</v>
      </c>
      <c r="G166" s="76">
        <f ca="1">ROUND((Table245[[#This Row],[XP]]*Table245[[#This Row],[entity_spawned (AVG)]])*(Table245[[#This Row],[activating_chance]]/100),0)</f>
        <v>175</v>
      </c>
      <c r="H166" s="73" t="s">
        <v>344</v>
      </c>
      <c r="J166" t="s">
        <v>515</v>
      </c>
      <c r="K166">
        <v>1</v>
      </c>
      <c r="L166" s="76">
        <v>220</v>
      </c>
      <c r="M166" s="76">
        <v>100</v>
      </c>
      <c r="N166">
        <f ca="1">INDIRECT(ADDRESS(11+(MATCH(RIGHT(Table3[[#This Row],[spawner_sku]],LEN(Table3[[#This Row],[spawner_sku]])-FIND("/",Table3[[#This Row],[spawner_sku]])),Table1[Entity Prefab],0)),10,1,1,"Entities"))</f>
        <v>50</v>
      </c>
      <c r="O166" s="76">
        <f ca="1">ROUND((Table3[[#This Row],[XP]]*Table3[[#This Row],[entity_spawned (AVG)]])*(Table3[[#This Row],[activating_chance]]/100),0)</f>
        <v>50</v>
      </c>
      <c r="P166" t="s">
        <v>344</v>
      </c>
      <c r="Q166" s="73"/>
      <c r="Z166" t="s">
        <v>232</v>
      </c>
      <c r="AA166">
        <v>1</v>
      </c>
      <c r="AB166" s="76">
        <v>5000</v>
      </c>
      <c r="AC166" s="76">
        <v>75</v>
      </c>
      <c r="AD166">
        <f ca="1">INDIRECT(ADDRESS(11+(MATCH(RIGHT(Table2[[#This Row],[spawner_sku]],LEN(Table2[[#This Row],[spawner_sku]])-FIND("/",Table2[[#This Row],[spawner_sku]])),Table1[Entity Prefab],0)),10,1,1,"Entities"))</f>
        <v>75</v>
      </c>
      <c r="AE166" s="76">
        <f ca="1">ROUND((Table2[[#This Row],[XP]]*Table2[[#This Row],[entity_spawned (AVG)]])*(Table2[[#This Row],[activating_chance]]/100),0)</f>
        <v>56</v>
      </c>
      <c r="AF166" s="73" t="s">
        <v>344</v>
      </c>
      <c r="AH166" t="s">
        <v>257</v>
      </c>
      <c r="AI166">
        <v>1</v>
      </c>
      <c r="AJ166" s="76">
        <v>150</v>
      </c>
      <c r="AK166" s="76">
        <v>100</v>
      </c>
      <c r="AL166">
        <f ca="1">INDIRECT(ADDRESS(11+(MATCH(RIGHT(Table6[[#This Row],[spawner_sku]],LEN(Table6[[#This Row],[spawner_sku]])-FIND("/",Table6[[#This Row],[spawner_sku]])),Table1[Entity Prefab],0)),10,1,1,"Entities"))</f>
        <v>25</v>
      </c>
      <c r="AM166" s="76">
        <f ca="1">ROUND((Table6[[#This Row],[XP]]*Table6[[#This Row],[entity_spawned (AVG)]])*(Table6[[#This Row],[activating_chance]]/100),0)</f>
        <v>25</v>
      </c>
      <c r="AN166" s="73" t="s">
        <v>344</v>
      </c>
      <c r="AP166" t="s">
        <v>248</v>
      </c>
      <c r="AQ166">
        <v>1</v>
      </c>
      <c r="AR166" s="76">
        <v>420</v>
      </c>
      <c r="AS166" s="76">
        <v>100</v>
      </c>
      <c r="AT166">
        <f ca="1">INDIRECT(ADDRESS(11+(MATCH(RIGHT(Table610[[#This Row],[spawner_sku]],LEN(Table610[[#This Row],[spawner_sku]])-FIND("/",Table610[[#This Row],[spawner_sku]])),Table1[Entity Prefab],0)),10,1,1,"Entities"))</f>
        <v>83</v>
      </c>
      <c r="AU166" s="76">
        <f ca="1">ROUND((Table610[[#This Row],[XP]]*Table610[[#This Row],[entity_spawned (AVG)]])*(Table610[[#This Row],[activating_chance]]/100),0)</f>
        <v>83</v>
      </c>
      <c r="AV166" s="73" t="s">
        <v>345</v>
      </c>
      <c r="AX166" t="s">
        <v>404</v>
      </c>
      <c r="AY166">
        <v>1</v>
      </c>
      <c r="AZ166" s="76">
        <v>340</v>
      </c>
      <c r="BA166" s="76">
        <v>100</v>
      </c>
      <c r="BB166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6" s="76">
        <f ca="1">ROUND((Table61011[[#This Row],[XP]]*Table61011[[#This Row],[entity_spawned (AVG)]])*(Table61011[[#This Row],[activating_chance]]/100),0)</f>
        <v>263</v>
      </c>
      <c r="BD166" s="73" t="s">
        <v>345</v>
      </c>
      <c r="BF166" t="s">
        <v>243</v>
      </c>
      <c r="BG166">
        <v>1</v>
      </c>
      <c r="BH166" s="76">
        <v>1500</v>
      </c>
      <c r="BI166">
        <v>100</v>
      </c>
      <c r="BJ166">
        <f ca="1">INDIRECT(ADDRESS(11+(MATCH(RIGHT(Table11[[#This Row],[spawner_sku]],LEN(Table11[[#This Row],[spawner_sku]])-FIND("/",Table11[[#This Row],[spawner_sku]])),Table1[Entity Prefab],0)),10,1,1,"Entities"))</f>
        <v>130</v>
      </c>
      <c r="BK166">
        <f ca="1">ROUND((Table11[[#This Row],[XP]]*Table11[[#This Row],[entity_spawned (AVG)]])*(Table11[[#This Row],[activating_chance]]/100),0)</f>
        <v>130</v>
      </c>
      <c r="BL166" s="73" t="s">
        <v>345</v>
      </c>
      <c r="BN166" t="s">
        <v>257</v>
      </c>
      <c r="BO166">
        <v>1</v>
      </c>
      <c r="BP166" s="76">
        <v>150</v>
      </c>
      <c r="BQ166" s="76">
        <v>100</v>
      </c>
      <c r="BR166">
        <f ca="1">INDIRECT(ADDRESS(11+(MATCH(RIGHT(Table12[[#This Row],[spawner_sku]],LEN(Table12[[#This Row],[spawner_sku]])-FIND("/",Table12[[#This Row],[spawner_sku]])),Table1[Entity Prefab],0)),10,1,1,"Entities"))</f>
        <v>25</v>
      </c>
      <c r="BS166">
        <f ca="1">ROUND((Table12[[#This Row],[XP]]*Table12[[#This Row],[entity_spawned (AVG)]])*(Table12[[#This Row],[activating_chance]]/100),0)</f>
        <v>25</v>
      </c>
      <c r="BT166" s="73" t="s">
        <v>344</v>
      </c>
      <c r="BV166" t="s">
        <v>254</v>
      </c>
      <c r="BW166">
        <v>1</v>
      </c>
      <c r="BX166" s="76">
        <v>170</v>
      </c>
      <c r="BY166" s="76">
        <v>80</v>
      </c>
      <c r="BZ166">
        <f ca="1">INDIRECT(ADDRESS(11+(MATCH(RIGHT(Table13[[#This Row],[spawner_sku]],LEN(Table13[[#This Row],[spawner_sku]])-FIND("/",Table13[[#This Row],[spawner_sku]])),Table1[Entity Prefab],0)),10,1,1,"Entities"))</f>
        <v>70</v>
      </c>
      <c r="CA166">
        <f ca="1">ROUND((Table13[[#This Row],[XP]]*Table13[[#This Row],[entity_spawned (AVG)]])*(Table13[[#This Row],[activating_chance]]/100),0)</f>
        <v>56</v>
      </c>
      <c r="CB166" s="73" t="s">
        <v>345</v>
      </c>
      <c r="CD166" t="s">
        <v>232</v>
      </c>
      <c r="CE166">
        <v>1</v>
      </c>
      <c r="CF166" s="76">
        <v>5000</v>
      </c>
      <c r="CG166" s="76">
        <v>75</v>
      </c>
      <c r="CH166">
        <f ca="1">INDIRECT(ADDRESS(11+(MATCH(RIGHT(Table14[[#This Row],[spawner_sku]],LEN(Table14[[#This Row],[spawner_sku]])-FIND("/",Table14[[#This Row],[spawner_sku]])),Table1[Entity Prefab],0)),10,1,1,"Entities"))</f>
        <v>75</v>
      </c>
      <c r="CI166">
        <f ca="1">ROUND((Table14[[#This Row],[XP]]*Table14[[#This Row],[entity_spawned (AVG)]])*(Table14[[#This Row],[activating_chance]]/100),0)</f>
        <v>56</v>
      </c>
      <c r="CJ166" s="73" t="s">
        <v>344</v>
      </c>
      <c r="CL166" t="s">
        <v>391</v>
      </c>
      <c r="CM166">
        <v>1</v>
      </c>
      <c r="CN166" s="76">
        <v>350</v>
      </c>
      <c r="CO166" s="76">
        <v>100</v>
      </c>
      <c r="CP166" s="115">
        <f ca="1">INDIRECT(ADDRESS(11+(MATCH(RIGHT(Table18[[#This Row],[spawner_sku]],LEN(Table18[[#This Row],[spawner_sku]])-FIND("/",Table18[[#This Row],[spawner_sku]])),Table1[Entity Prefab],0)),10,1,1,"Entities"))</f>
        <v>0</v>
      </c>
      <c r="CQ166" s="115">
        <f ca="1">ROUND((Table18[[#This Row],[XP]]*Table18[[#This Row],[entity_spawned (AVG)]])*(Table18[[#This Row],[activating_chance]]/100),0)</f>
        <v>0</v>
      </c>
      <c r="CR166" t="s">
        <v>344</v>
      </c>
      <c r="CT166" t="s">
        <v>391</v>
      </c>
      <c r="CU166">
        <v>1</v>
      </c>
      <c r="CV166" s="76">
        <v>450</v>
      </c>
      <c r="CW166" s="76">
        <v>100</v>
      </c>
      <c r="CX166" s="76">
        <f ca="1">INDIRECT(ADDRESS(11+(MATCH(RIGHT(Table1820[[#This Row],[spawner_sku]],LEN(Table1820[[#This Row],[spawner_sku]])-FIND("/",Table1820[[#This Row],[spawner_sku]])),Table1[Entity Prefab],0)),10,1,1,"Entities"))</f>
        <v>0</v>
      </c>
      <c r="CY166">
        <f ca="1">ROUND((Table1820[[#This Row],[XP]]*Table1820[[#This Row],[entity_spawned (AVG)]])*(Table1820[[#This Row],[activating_chance]]/100),0)</f>
        <v>0</v>
      </c>
      <c r="CZ166" t="s">
        <v>344</v>
      </c>
    </row>
    <row r="167" spans="2:104" x14ac:dyDescent="0.25">
      <c r="B167" s="74" t="s">
        <v>229</v>
      </c>
      <c r="C167">
        <v>7</v>
      </c>
      <c r="D167" s="76">
        <v>180</v>
      </c>
      <c r="E167" s="76">
        <v>100</v>
      </c>
      <c r="F167" s="76">
        <f ca="1">INDIRECT(ADDRESS(11+(MATCH(RIGHT(Table245[[#This Row],[spawner_sku]],LEN(Table245[[#This Row],[spawner_sku]])-FIND("/",Table245[[#This Row],[spawner_sku]])),Table1[Entity Prefab],0)),10,1,1,"Entities"))</f>
        <v>25</v>
      </c>
      <c r="G167" s="76">
        <f ca="1">ROUND((Table245[[#This Row],[XP]]*Table245[[#This Row],[entity_spawned (AVG)]])*(Table245[[#This Row],[activating_chance]]/100),0)</f>
        <v>175</v>
      </c>
      <c r="H167" s="73" t="s">
        <v>344</v>
      </c>
      <c r="J167" t="s">
        <v>515</v>
      </c>
      <c r="K167">
        <v>1</v>
      </c>
      <c r="L167" s="76">
        <v>220</v>
      </c>
      <c r="M167" s="76">
        <v>100</v>
      </c>
      <c r="N167">
        <f ca="1">INDIRECT(ADDRESS(11+(MATCH(RIGHT(Table3[[#This Row],[spawner_sku]],LEN(Table3[[#This Row],[spawner_sku]])-FIND("/",Table3[[#This Row],[spawner_sku]])),Table1[Entity Prefab],0)),10,1,1,"Entities"))</f>
        <v>50</v>
      </c>
      <c r="O167" s="76">
        <f ca="1">ROUND((Table3[[#This Row],[XP]]*Table3[[#This Row],[entity_spawned (AVG)]])*(Table3[[#This Row],[activating_chance]]/100),0)</f>
        <v>50</v>
      </c>
      <c r="P167" t="s">
        <v>344</v>
      </c>
      <c r="Q167" s="73"/>
      <c r="Z167" t="s">
        <v>233</v>
      </c>
      <c r="AA167">
        <v>1</v>
      </c>
      <c r="AB167" s="76">
        <v>250</v>
      </c>
      <c r="AC167" s="76">
        <v>100</v>
      </c>
      <c r="AD167">
        <f ca="1">INDIRECT(ADDRESS(11+(MATCH(RIGHT(Table2[[#This Row],[spawner_sku]],LEN(Table2[[#This Row],[spawner_sku]])-FIND("/",Table2[[#This Row],[spawner_sku]])),Table1[Entity Prefab],0)),10,1,1,"Entities"))</f>
        <v>95</v>
      </c>
      <c r="AE167" s="76">
        <f ca="1">ROUND((Table2[[#This Row],[XP]]*Table2[[#This Row],[entity_spawned (AVG)]])*(Table2[[#This Row],[activating_chance]]/100),0)</f>
        <v>95</v>
      </c>
      <c r="AF167" s="73" t="s">
        <v>345</v>
      </c>
      <c r="AH167" t="s">
        <v>257</v>
      </c>
      <c r="AI167">
        <v>1</v>
      </c>
      <c r="AJ167" s="76">
        <v>150</v>
      </c>
      <c r="AK167" s="76">
        <v>100</v>
      </c>
      <c r="AL167">
        <f ca="1">INDIRECT(ADDRESS(11+(MATCH(RIGHT(Table6[[#This Row],[spawner_sku]],LEN(Table6[[#This Row],[spawner_sku]])-FIND("/",Table6[[#This Row],[spawner_sku]])),Table1[Entity Prefab],0)),10,1,1,"Entities"))</f>
        <v>25</v>
      </c>
      <c r="AM167" s="76">
        <f ca="1">ROUND((Table6[[#This Row],[XP]]*Table6[[#This Row],[entity_spawned (AVG)]])*(Table6[[#This Row],[activating_chance]]/100),0)</f>
        <v>25</v>
      </c>
      <c r="AN167" s="73" t="s">
        <v>344</v>
      </c>
      <c r="AP167" t="s">
        <v>248</v>
      </c>
      <c r="AQ167">
        <v>1</v>
      </c>
      <c r="AR167" s="76">
        <v>420</v>
      </c>
      <c r="AS167" s="76">
        <v>100</v>
      </c>
      <c r="AT167">
        <f ca="1">INDIRECT(ADDRESS(11+(MATCH(RIGHT(Table610[[#This Row],[spawner_sku]],LEN(Table610[[#This Row],[spawner_sku]])-FIND("/",Table610[[#This Row],[spawner_sku]])),Table1[Entity Prefab],0)),10,1,1,"Entities"))</f>
        <v>83</v>
      </c>
      <c r="AU167" s="76">
        <f ca="1">ROUND((Table610[[#This Row],[XP]]*Table610[[#This Row],[entity_spawned (AVG)]])*(Table610[[#This Row],[activating_chance]]/100),0)</f>
        <v>83</v>
      </c>
      <c r="AV167" s="73" t="s">
        <v>345</v>
      </c>
      <c r="AX167" t="s">
        <v>404</v>
      </c>
      <c r="AY167">
        <v>1</v>
      </c>
      <c r="AZ167" s="76">
        <v>340</v>
      </c>
      <c r="BA167" s="76">
        <v>100</v>
      </c>
      <c r="BB167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7" s="76">
        <f ca="1">ROUND((Table61011[[#This Row],[XP]]*Table61011[[#This Row],[entity_spawned (AVG)]])*(Table61011[[#This Row],[activating_chance]]/100),0)</f>
        <v>263</v>
      </c>
      <c r="BD167" s="73" t="s">
        <v>345</v>
      </c>
      <c r="BF167" t="s">
        <v>243</v>
      </c>
      <c r="BG167">
        <v>1</v>
      </c>
      <c r="BH167" s="76">
        <v>1500</v>
      </c>
      <c r="BI167">
        <v>100</v>
      </c>
      <c r="BJ167">
        <f ca="1">INDIRECT(ADDRESS(11+(MATCH(RIGHT(Table11[[#This Row],[spawner_sku]],LEN(Table11[[#This Row],[spawner_sku]])-FIND("/",Table11[[#This Row],[spawner_sku]])),Table1[Entity Prefab],0)),10,1,1,"Entities"))</f>
        <v>130</v>
      </c>
      <c r="BK167">
        <f ca="1">ROUND((Table11[[#This Row],[XP]]*Table11[[#This Row],[entity_spawned (AVG)]])*(Table11[[#This Row],[activating_chance]]/100),0)</f>
        <v>130</v>
      </c>
      <c r="BL167" s="73" t="s">
        <v>345</v>
      </c>
      <c r="BN167" t="s">
        <v>257</v>
      </c>
      <c r="BO167">
        <v>1</v>
      </c>
      <c r="BP167" s="76">
        <v>150</v>
      </c>
      <c r="BQ167" s="76">
        <v>100</v>
      </c>
      <c r="BR167">
        <f ca="1">INDIRECT(ADDRESS(11+(MATCH(RIGHT(Table12[[#This Row],[spawner_sku]],LEN(Table12[[#This Row],[spawner_sku]])-FIND("/",Table12[[#This Row],[spawner_sku]])),Table1[Entity Prefab],0)),10,1,1,"Entities"))</f>
        <v>25</v>
      </c>
      <c r="BS167">
        <f ca="1">ROUND((Table12[[#This Row],[XP]]*Table12[[#This Row],[entity_spawned (AVG)]])*(Table12[[#This Row],[activating_chance]]/100),0)</f>
        <v>25</v>
      </c>
      <c r="BT167" s="73" t="s">
        <v>344</v>
      </c>
      <c r="BV167" t="s">
        <v>254</v>
      </c>
      <c r="BW167">
        <v>1</v>
      </c>
      <c r="BX167" s="76">
        <v>170</v>
      </c>
      <c r="BY167" s="76">
        <v>100</v>
      </c>
      <c r="BZ167">
        <f ca="1">INDIRECT(ADDRESS(11+(MATCH(RIGHT(Table13[[#This Row],[spawner_sku]],LEN(Table13[[#This Row],[spawner_sku]])-FIND("/",Table13[[#This Row],[spawner_sku]])),Table1[Entity Prefab],0)),10,1,1,"Entities"))</f>
        <v>70</v>
      </c>
      <c r="CA167">
        <f ca="1">ROUND((Table13[[#This Row],[XP]]*Table13[[#This Row],[entity_spawned (AVG)]])*(Table13[[#This Row],[activating_chance]]/100),0)</f>
        <v>70</v>
      </c>
      <c r="CB167" s="73" t="s">
        <v>345</v>
      </c>
      <c r="CD167" t="s">
        <v>232</v>
      </c>
      <c r="CE167">
        <v>1</v>
      </c>
      <c r="CF167" s="76">
        <v>5000</v>
      </c>
      <c r="CG167" s="76">
        <v>75</v>
      </c>
      <c r="CH167">
        <f ca="1">INDIRECT(ADDRESS(11+(MATCH(RIGHT(Table14[[#This Row],[spawner_sku]],LEN(Table14[[#This Row],[spawner_sku]])-FIND("/",Table14[[#This Row],[spawner_sku]])),Table1[Entity Prefab],0)),10,1,1,"Entities"))</f>
        <v>75</v>
      </c>
      <c r="CI167">
        <f ca="1">ROUND((Table14[[#This Row],[XP]]*Table14[[#This Row],[entity_spawned (AVG)]])*(Table14[[#This Row],[activating_chance]]/100),0)</f>
        <v>56</v>
      </c>
      <c r="CJ167" s="73" t="s">
        <v>344</v>
      </c>
      <c r="CL167" t="s">
        <v>475</v>
      </c>
      <c r="CM167">
        <v>1</v>
      </c>
      <c r="CN167" s="76">
        <v>180</v>
      </c>
      <c r="CO167" s="76">
        <v>100</v>
      </c>
      <c r="CP167" s="115">
        <f ca="1">INDIRECT(ADDRESS(11+(MATCH(RIGHT(Table18[[#This Row],[spawner_sku]],LEN(Table18[[#This Row],[spawner_sku]])-FIND("/",Table18[[#This Row],[spawner_sku]])),Table1[Entity Prefab],0)),10,1,1,"Entities"))</f>
        <v>105</v>
      </c>
      <c r="CQ167" s="115">
        <f ca="1">ROUND((Table18[[#This Row],[XP]]*Table18[[#This Row],[entity_spawned (AVG)]])*(Table18[[#This Row],[activating_chance]]/100),0)</f>
        <v>105</v>
      </c>
      <c r="CR167" t="s">
        <v>345</v>
      </c>
      <c r="CT167" t="s">
        <v>391</v>
      </c>
      <c r="CU167">
        <v>1</v>
      </c>
      <c r="CV167" s="76">
        <v>450</v>
      </c>
      <c r="CW167" s="76">
        <v>10</v>
      </c>
      <c r="CX167" s="76">
        <f ca="1">INDIRECT(ADDRESS(11+(MATCH(RIGHT(Table1820[[#This Row],[spawner_sku]],LEN(Table1820[[#This Row],[spawner_sku]])-FIND("/",Table1820[[#This Row],[spawner_sku]])),Table1[Entity Prefab],0)),10,1,1,"Entities"))</f>
        <v>0</v>
      </c>
      <c r="CY167">
        <f ca="1">ROUND((Table1820[[#This Row],[XP]]*Table1820[[#This Row],[entity_spawned (AVG)]])*(Table1820[[#This Row],[activating_chance]]/100),0)</f>
        <v>0</v>
      </c>
      <c r="CZ167" t="s">
        <v>344</v>
      </c>
    </row>
    <row r="168" spans="2:104" x14ac:dyDescent="0.25">
      <c r="B168" s="74" t="s">
        <v>229</v>
      </c>
      <c r="C168">
        <v>1</v>
      </c>
      <c r="D168" s="76">
        <v>90</v>
      </c>
      <c r="E168" s="76">
        <v>85</v>
      </c>
      <c r="F168" s="76">
        <f ca="1">INDIRECT(ADDRESS(11+(MATCH(RIGHT(Table245[[#This Row],[spawner_sku]],LEN(Table245[[#This Row],[spawner_sku]])-FIND("/",Table245[[#This Row],[spawner_sku]])),Table1[Entity Prefab],0)),10,1,1,"Entities"))</f>
        <v>25</v>
      </c>
      <c r="G168" s="76">
        <f ca="1">ROUND((Table245[[#This Row],[XP]]*Table245[[#This Row],[entity_spawned (AVG)]])*(Table245[[#This Row],[activating_chance]]/100),0)</f>
        <v>21</v>
      </c>
      <c r="H168" s="73" t="s">
        <v>344</v>
      </c>
      <c r="J168" t="s">
        <v>515</v>
      </c>
      <c r="K168">
        <v>1</v>
      </c>
      <c r="L168" s="76">
        <v>220</v>
      </c>
      <c r="M168" s="76">
        <v>100</v>
      </c>
      <c r="N168">
        <f ca="1">INDIRECT(ADDRESS(11+(MATCH(RIGHT(Table3[[#This Row],[spawner_sku]],LEN(Table3[[#This Row],[spawner_sku]])-FIND("/",Table3[[#This Row],[spawner_sku]])),Table1[Entity Prefab],0)),10,1,1,"Entities"))</f>
        <v>50</v>
      </c>
      <c r="O168" s="76">
        <f ca="1">ROUND((Table3[[#This Row],[XP]]*Table3[[#This Row],[entity_spawned (AVG)]])*(Table3[[#This Row],[activating_chance]]/100),0)</f>
        <v>50</v>
      </c>
      <c r="P168" t="s">
        <v>344</v>
      </c>
      <c r="Q168" s="73"/>
      <c r="Z168" t="s">
        <v>233</v>
      </c>
      <c r="AA168">
        <v>1</v>
      </c>
      <c r="AB168" s="76">
        <v>250</v>
      </c>
      <c r="AC168" s="76">
        <v>100</v>
      </c>
      <c r="AD168">
        <f ca="1">INDIRECT(ADDRESS(11+(MATCH(RIGHT(Table2[[#This Row],[spawner_sku]],LEN(Table2[[#This Row],[spawner_sku]])-FIND("/",Table2[[#This Row],[spawner_sku]])),Table1[Entity Prefab],0)),10,1,1,"Entities"))</f>
        <v>95</v>
      </c>
      <c r="AE168" s="76">
        <f ca="1">ROUND((Table2[[#This Row],[XP]]*Table2[[#This Row],[entity_spawned (AVG)]])*(Table2[[#This Row],[activating_chance]]/100),0)</f>
        <v>95</v>
      </c>
      <c r="AF168" s="73" t="s">
        <v>345</v>
      </c>
      <c r="AH168" t="s">
        <v>257</v>
      </c>
      <c r="AI168">
        <v>1</v>
      </c>
      <c r="AJ168" s="76">
        <v>150</v>
      </c>
      <c r="AK168" s="76">
        <v>100</v>
      </c>
      <c r="AL168">
        <f ca="1">INDIRECT(ADDRESS(11+(MATCH(RIGHT(Table6[[#This Row],[spawner_sku]],LEN(Table6[[#This Row],[spawner_sku]])-FIND("/",Table6[[#This Row],[spawner_sku]])),Table1[Entity Prefab],0)),10,1,1,"Entities"))</f>
        <v>25</v>
      </c>
      <c r="AM168" s="76">
        <f ca="1">ROUND((Table6[[#This Row],[XP]]*Table6[[#This Row],[entity_spawned (AVG)]])*(Table6[[#This Row],[activating_chance]]/100),0)</f>
        <v>25</v>
      </c>
      <c r="AN168" s="73" t="s">
        <v>344</v>
      </c>
      <c r="AP168" t="s">
        <v>398</v>
      </c>
      <c r="AQ168">
        <v>1</v>
      </c>
      <c r="AR168" s="76">
        <v>150</v>
      </c>
      <c r="AS168" s="76">
        <v>100</v>
      </c>
      <c r="AT168">
        <f ca="1">INDIRECT(ADDRESS(11+(MATCH(RIGHT(Table610[[#This Row],[spawner_sku]],LEN(Table610[[#This Row],[spawner_sku]])-FIND("/",Table610[[#This Row],[spawner_sku]])),Table1[Entity Prefab],0)),10,1,1,"Entities"))</f>
        <v>25</v>
      </c>
      <c r="AU168" s="76">
        <f ca="1">ROUND((Table610[[#This Row],[XP]]*Table610[[#This Row],[entity_spawned (AVG)]])*(Table610[[#This Row],[activating_chance]]/100),0)</f>
        <v>25</v>
      </c>
      <c r="AV168" s="73" t="s">
        <v>344</v>
      </c>
      <c r="AX168" t="s">
        <v>404</v>
      </c>
      <c r="AY168">
        <v>1</v>
      </c>
      <c r="AZ168" s="76">
        <v>340</v>
      </c>
      <c r="BA168" s="76">
        <v>100</v>
      </c>
      <c r="BB168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8" s="76">
        <f ca="1">ROUND((Table61011[[#This Row],[XP]]*Table61011[[#This Row],[entity_spawned (AVG)]])*(Table61011[[#This Row],[activating_chance]]/100),0)</f>
        <v>263</v>
      </c>
      <c r="BD168" s="73" t="s">
        <v>345</v>
      </c>
      <c r="BF168" t="s">
        <v>243</v>
      </c>
      <c r="BG168">
        <v>1</v>
      </c>
      <c r="BH168" s="76">
        <v>1500</v>
      </c>
      <c r="BI168">
        <v>80</v>
      </c>
      <c r="BJ168">
        <f ca="1">INDIRECT(ADDRESS(11+(MATCH(RIGHT(Table11[[#This Row],[spawner_sku]],LEN(Table11[[#This Row],[spawner_sku]])-FIND("/",Table11[[#This Row],[spawner_sku]])),Table1[Entity Prefab],0)),10,1,1,"Entities"))</f>
        <v>130</v>
      </c>
      <c r="BK168">
        <f ca="1">ROUND((Table11[[#This Row],[XP]]*Table11[[#This Row],[entity_spawned (AVG)]])*(Table11[[#This Row],[activating_chance]]/100),0)</f>
        <v>104</v>
      </c>
      <c r="BL168" s="73" t="s">
        <v>345</v>
      </c>
      <c r="BN168" t="s">
        <v>257</v>
      </c>
      <c r="BO168">
        <v>1</v>
      </c>
      <c r="BP168" s="76">
        <v>150</v>
      </c>
      <c r="BQ168" s="76">
        <v>100</v>
      </c>
      <c r="BR168">
        <f ca="1">INDIRECT(ADDRESS(11+(MATCH(RIGHT(Table12[[#This Row],[spawner_sku]],LEN(Table12[[#This Row],[spawner_sku]])-FIND("/",Table12[[#This Row],[spawner_sku]])),Table1[Entity Prefab],0)),10,1,1,"Entities"))</f>
        <v>25</v>
      </c>
      <c r="BS168">
        <f ca="1">ROUND((Table12[[#This Row],[XP]]*Table12[[#This Row],[entity_spawned (AVG)]])*(Table12[[#This Row],[activating_chance]]/100),0)</f>
        <v>25</v>
      </c>
      <c r="BT168" s="73" t="s">
        <v>344</v>
      </c>
      <c r="BV168" t="s">
        <v>254</v>
      </c>
      <c r="BW168">
        <v>1</v>
      </c>
      <c r="BX168" s="76">
        <v>170</v>
      </c>
      <c r="BY168" s="76">
        <v>100</v>
      </c>
      <c r="BZ168">
        <f ca="1">INDIRECT(ADDRESS(11+(MATCH(RIGHT(Table13[[#This Row],[spawner_sku]],LEN(Table13[[#This Row],[spawner_sku]])-FIND("/",Table13[[#This Row],[spawner_sku]])),Table1[Entity Prefab],0)),10,1,1,"Entities"))</f>
        <v>70</v>
      </c>
      <c r="CA168">
        <f ca="1">ROUND((Table13[[#This Row],[XP]]*Table13[[#This Row],[entity_spawned (AVG)]])*(Table13[[#This Row],[activating_chance]]/100),0)</f>
        <v>70</v>
      </c>
      <c r="CB168" s="73" t="s">
        <v>345</v>
      </c>
      <c r="CD168" t="s">
        <v>232</v>
      </c>
      <c r="CE168">
        <v>1</v>
      </c>
      <c r="CF168" s="76">
        <v>5000</v>
      </c>
      <c r="CG168" s="76">
        <v>75</v>
      </c>
      <c r="CH168">
        <f ca="1">INDIRECT(ADDRESS(11+(MATCH(RIGHT(Table14[[#This Row],[spawner_sku]],LEN(Table14[[#This Row],[spawner_sku]])-FIND("/",Table14[[#This Row],[spawner_sku]])),Table1[Entity Prefab],0)),10,1,1,"Entities"))</f>
        <v>75</v>
      </c>
      <c r="CI168">
        <f ca="1">ROUND((Table14[[#This Row],[XP]]*Table14[[#This Row],[entity_spawned (AVG)]])*(Table14[[#This Row],[activating_chance]]/100),0)</f>
        <v>56</v>
      </c>
      <c r="CJ168" s="73" t="s">
        <v>344</v>
      </c>
      <c r="CL168" t="s">
        <v>476</v>
      </c>
      <c r="CM168">
        <v>1</v>
      </c>
      <c r="CN168" s="76">
        <v>280</v>
      </c>
      <c r="CO168" s="76">
        <v>100</v>
      </c>
      <c r="CP168" s="115">
        <f ca="1">INDIRECT(ADDRESS(11+(MATCH(RIGHT(Table18[[#This Row],[spawner_sku]],LEN(Table18[[#This Row],[spawner_sku]])-FIND("/",Table18[[#This Row],[spawner_sku]])),Table1[Entity Prefab],0)),10,1,1,"Entities"))</f>
        <v>143</v>
      </c>
      <c r="CQ168" s="115">
        <f ca="1">ROUND((Table18[[#This Row],[XP]]*Table18[[#This Row],[entity_spawned (AVG)]])*(Table18[[#This Row],[activating_chance]]/100),0)</f>
        <v>143</v>
      </c>
      <c r="CR168" t="s">
        <v>345</v>
      </c>
      <c r="CT168" t="s">
        <v>391</v>
      </c>
      <c r="CU168">
        <v>1</v>
      </c>
      <c r="CV168" s="76">
        <v>450</v>
      </c>
      <c r="CW168" s="76">
        <v>100</v>
      </c>
      <c r="CX168" s="76">
        <f ca="1">INDIRECT(ADDRESS(11+(MATCH(RIGHT(Table1820[[#This Row],[spawner_sku]],LEN(Table1820[[#This Row],[spawner_sku]])-FIND("/",Table1820[[#This Row],[spawner_sku]])),Table1[Entity Prefab],0)),10,1,1,"Entities"))</f>
        <v>0</v>
      </c>
      <c r="CY168">
        <f ca="1">ROUND((Table1820[[#This Row],[XP]]*Table1820[[#This Row],[entity_spawned (AVG)]])*(Table1820[[#This Row],[activating_chance]]/100),0)</f>
        <v>0</v>
      </c>
      <c r="CZ168" t="s">
        <v>344</v>
      </c>
    </row>
    <row r="169" spans="2:104" x14ac:dyDescent="0.25">
      <c r="B169" s="74" t="s">
        <v>229</v>
      </c>
      <c r="C169">
        <v>3</v>
      </c>
      <c r="D169" s="76">
        <v>160</v>
      </c>
      <c r="E169" s="76">
        <v>100</v>
      </c>
      <c r="F169" s="76">
        <f ca="1">INDIRECT(ADDRESS(11+(MATCH(RIGHT(Table245[[#This Row],[spawner_sku]],LEN(Table245[[#This Row],[spawner_sku]])-FIND("/",Table245[[#This Row],[spawner_sku]])),Table1[Entity Prefab],0)),10,1,1,"Entities"))</f>
        <v>25</v>
      </c>
      <c r="G169" s="76">
        <f ca="1">ROUND((Table245[[#This Row],[XP]]*Table245[[#This Row],[entity_spawned (AVG)]])*(Table245[[#This Row],[activating_chance]]/100),0)</f>
        <v>75</v>
      </c>
      <c r="H169" s="73" t="s">
        <v>344</v>
      </c>
      <c r="J169" t="s">
        <v>515</v>
      </c>
      <c r="K169">
        <v>1</v>
      </c>
      <c r="L169" s="76">
        <v>220</v>
      </c>
      <c r="M169" s="76">
        <v>100</v>
      </c>
      <c r="N169">
        <f ca="1">INDIRECT(ADDRESS(11+(MATCH(RIGHT(Table3[[#This Row],[spawner_sku]],LEN(Table3[[#This Row],[spawner_sku]])-FIND("/",Table3[[#This Row],[spawner_sku]])),Table1[Entity Prefab],0)),10,1,1,"Entities"))</f>
        <v>50</v>
      </c>
      <c r="O169" s="76">
        <f ca="1">ROUND((Table3[[#This Row],[XP]]*Table3[[#This Row],[entity_spawned (AVG)]])*(Table3[[#This Row],[activating_chance]]/100),0)</f>
        <v>50</v>
      </c>
      <c r="P169" t="s">
        <v>344</v>
      </c>
      <c r="Q169" s="73"/>
      <c r="Z169" t="s">
        <v>233</v>
      </c>
      <c r="AA169">
        <v>1</v>
      </c>
      <c r="AB169" s="76">
        <v>250</v>
      </c>
      <c r="AC169" s="76">
        <v>100</v>
      </c>
      <c r="AD169">
        <f ca="1">INDIRECT(ADDRESS(11+(MATCH(RIGHT(Table2[[#This Row],[spawner_sku]],LEN(Table2[[#This Row],[spawner_sku]])-FIND("/",Table2[[#This Row],[spawner_sku]])),Table1[Entity Prefab],0)),10,1,1,"Entities"))</f>
        <v>95</v>
      </c>
      <c r="AE169" s="76">
        <f ca="1">ROUND((Table2[[#This Row],[XP]]*Table2[[#This Row],[entity_spawned (AVG)]])*(Table2[[#This Row],[activating_chance]]/100),0)</f>
        <v>95</v>
      </c>
      <c r="AF169" s="73" t="s">
        <v>345</v>
      </c>
      <c r="AH169" t="s">
        <v>257</v>
      </c>
      <c r="AI169">
        <v>1</v>
      </c>
      <c r="AJ169" s="76">
        <v>150</v>
      </c>
      <c r="AK169" s="76">
        <v>100</v>
      </c>
      <c r="AL169">
        <f ca="1">INDIRECT(ADDRESS(11+(MATCH(RIGHT(Table6[[#This Row],[spawner_sku]],LEN(Table6[[#This Row],[spawner_sku]])-FIND("/",Table6[[#This Row],[spawner_sku]])),Table1[Entity Prefab],0)),10,1,1,"Entities"))</f>
        <v>25</v>
      </c>
      <c r="AM169" s="76">
        <f ca="1">ROUND((Table6[[#This Row],[XP]]*Table6[[#This Row],[entity_spawned (AVG)]])*(Table6[[#This Row],[activating_chance]]/100),0)</f>
        <v>25</v>
      </c>
      <c r="AN169" s="73" t="s">
        <v>344</v>
      </c>
      <c r="AP169" t="s">
        <v>398</v>
      </c>
      <c r="AQ169">
        <v>1</v>
      </c>
      <c r="AR169" s="76">
        <v>150</v>
      </c>
      <c r="AS169" s="76">
        <v>100</v>
      </c>
      <c r="AT169">
        <f ca="1">INDIRECT(ADDRESS(11+(MATCH(RIGHT(Table610[[#This Row],[spawner_sku]],LEN(Table610[[#This Row],[spawner_sku]])-FIND("/",Table610[[#This Row],[spawner_sku]])),Table1[Entity Prefab],0)),10,1,1,"Entities"))</f>
        <v>25</v>
      </c>
      <c r="AU169" s="76">
        <f ca="1">ROUND((Table610[[#This Row],[XP]]*Table610[[#This Row],[entity_spawned (AVG)]])*(Table610[[#This Row],[activating_chance]]/100),0)</f>
        <v>25</v>
      </c>
      <c r="AV169" s="73" t="s">
        <v>344</v>
      </c>
      <c r="AX169" t="s">
        <v>404</v>
      </c>
      <c r="AY169">
        <v>1</v>
      </c>
      <c r="AZ169" s="76">
        <v>340</v>
      </c>
      <c r="BA169" s="76">
        <v>100</v>
      </c>
      <c r="BB169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9" s="76">
        <f ca="1">ROUND((Table61011[[#This Row],[XP]]*Table61011[[#This Row],[entity_spawned (AVG)]])*(Table61011[[#This Row],[activating_chance]]/100),0)</f>
        <v>263</v>
      </c>
      <c r="BD169" s="73" t="s">
        <v>345</v>
      </c>
      <c r="BF169" t="s">
        <v>243</v>
      </c>
      <c r="BG169">
        <v>1</v>
      </c>
      <c r="BH169" s="76">
        <v>1500</v>
      </c>
      <c r="BI169">
        <v>20</v>
      </c>
      <c r="BJ169">
        <f ca="1">INDIRECT(ADDRESS(11+(MATCH(RIGHT(Table11[[#This Row],[spawner_sku]],LEN(Table11[[#This Row],[spawner_sku]])-FIND("/",Table11[[#This Row],[spawner_sku]])),Table1[Entity Prefab],0)),10,1,1,"Entities"))</f>
        <v>130</v>
      </c>
      <c r="BK169">
        <f ca="1">ROUND((Table11[[#This Row],[XP]]*Table11[[#This Row],[entity_spawned (AVG)]])*(Table11[[#This Row],[activating_chance]]/100),0)</f>
        <v>26</v>
      </c>
      <c r="BL169" s="73" t="s">
        <v>345</v>
      </c>
      <c r="BN169" t="s">
        <v>257</v>
      </c>
      <c r="BO169">
        <v>1</v>
      </c>
      <c r="BP169" s="76">
        <v>150</v>
      </c>
      <c r="BQ169" s="76">
        <v>30</v>
      </c>
      <c r="BR169">
        <f ca="1">INDIRECT(ADDRESS(11+(MATCH(RIGHT(Table12[[#This Row],[spawner_sku]],LEN(Table12[[#This Row],[spawner_sku]])-FIND("/",Table12[[#This Row],[spawner_sku]])),Table1[Entity Prefab],0)),10,1,1,"Entities"))</f>
        <v>25</v>
      </c>
      <c r="BS169">
        <f ca="1">ROUND((Table12[[#This Row],[XP]]*Table12[[#This Row],[entity_spawned (AVG)]])*(Table12[[#This Row],[activating_chance]]/100),0)</f>
        <v>8</v>
      </c>
      <c r="BT169" s="73" t="s">
        <v>344</v>
      </c>
      <c r="BV169" t="s">
        <v>254</v>
      </c>
      <c r="BW169">
        <v>1</v>
      </c>
      <c r="BX169" s="76">
        <v>170</v>
      </c>
      <c r="BY169" s="76">
        <v>100</v>
      </c>
      <c r="BZ169">
        <f ca="1">INDIRECT(ADDRESS(11+(MATCH(RIGHT(Table13[[#This Row],[spawner_sku]],LEN(Table13[[#This Row],[spawner_sku]])-FIND("/",Table13[[#This Row],[spawner_sku]])),Table1[Entity Prefab],0)),10,1,1,"Entities"))</f>
        <v>70</v>
      </c>
      <c r="CA169">
        <f ca="1">ROUND((Table13[[#This Row],[XP]]*Table13[[#This Row],[entity_spawned (AVG)]])*(Table13[[#This Row],[activating_chance]]/100),0)</f>
        <v>70</v>
      </c>
      <c r="CB169" s="73" t="s">
        <v>345</v>
      </c>
      <c r="CD169" t="s">
        <v>232</v>
      </c>
      <c r="CE169">
        <v>1</v>
      </c>
      <c r="CF169" s="76">
        <v>5000</v>
      </c>
      <c r="CG169" s="76">
        <v>75</v>
      </c>
      <c r="CH169">
        <f ca="1">INDIRECT(ADDRESS(11+(MATCH(RIGHT(Table14[[#This Row],[spawner_sku]],LEN(Table14[[#This Row],[spawner_sku]])-FIND("/",Table14[[#This Row],[spawner_sku]])),Table1[Entity Prefab],0)),10,1,1,"Entities"))</f>
        <v>75</v>
      </c>
      <c r="CI169">
        <f ca="1">ROUND((Table14[[#This Row],[XP]]*Table14[[#This Row],[entity_spawned (AVG)]])*(Table14[[#This Row],[activating_chance]]/100),0)</f>
        <v>56</v>
      </c>
      <c r="CJ169" s="73" t="s">
        <v>344</v>
      </c>
      <c r="CL169" t="s">
        <v>476</v>
      </c>
      <c r="CM169">
        <v>1</v>
      </c>
      <c r="CN169" s="76">
        <v>280</v>
      </c>
      <c r="CO169" s="76">
        <v>100</v>
      </c>
      <c r="CP169" s="115">
        <f ca="1">INDIRECT(ADDRESS(11+(MATCH(RIGHT(Table18[[#This Row],[spawner_sku]],LEN(Table18[[#This Row],[spawner_sku]])-FIND("/",Table18[[#This Row],[spawner_sku]])),Table1[Entity Prefab],0)),10,1,1,"Entities"))</f>
        <v>143</v>
      </c>
      <c r="CQ169" s="115">
        <f ca="1">ROUND((Table18[[#This Row],[XP]]*Table18[[#This Row],[entity_spawned (AVG)]])*(Table18[[#This Row],[activating_chance]]/100),0)</f>
        <v>143</v>
      </c>
      <c r="CR169" t="s">
        <v>345</v>
      </c>
      <c r="CT169" t="s">
        <v>391</v>
      </c>
      <c r="CU169">
        <v>1</v>
      </c>
      <c r="CV169" s="76">
        <v>450</v>
      </c>
      <c r="CW169" s="76">
        <v>100</v>
      </c>
      <c r="CX169" s="76">
        <f ca="1">INDIRECT(ADDRESS(11+(MATCH(RIGHT(Table1820[[#This Row],[spawner_sku]],LEN(Table1820[[#This Row],[spawner_sku]])-FIND("/",Table1820[[#This Row],[spawner_sku]])),Table1[Entity Prefab],0)),10,1,1,"Entities"))</f>
        <v>0</v>
      </c>
      <c r="CY169">
        <f ca="1">ROUND((Table1820[[#This Row],[XP]]*Table1820[[#This Row],[entity_spawned (AVG)]])*(Table1820[[#This Row],[activating_chance]]/100),0)</f>
        <v>0</v>
      </c>
      <c r="CZ169" t="s">
        <v>344</v>
      </c>
    </row>
    <row r="170" spans="2:104" x14ac:dyDescent="0.25">
      <c r="B170" s="74" t="s">
        <v>229</v>
      </c>
      <c r="C170">
        <v>1</v>
      </c>
      <c r="D170" s="76">
        <v>100</v>
      </c>
      <c r="E170" s="76">
        <v>100</v>
      </c>
      <c r="F170" s="76">
        <f ca="1">INDIRECT(ADDRESS(11+(MATCH(RIGHT(Table245[[#This Row],[spawner_sku]],LEN(Table245[[#This Row],[spawner_sku]])-FIND("/",Table245[[#This Row],[spawner_sku]])),Table1[Entity Prefab],0)),10,1,1,"Entities"))</f>
        <v>25</v>
      </c>
      <c r="G170" s="76">
        <f ca="1">ROUND((Table245[[#This Row],[XP]]*Table245[[#This Row],[entity_spawned (AVG)]])*(Table245[[#This Row],[activating_chance]]/100),0)</f>
        <v>25</v>
      </c>
      <c r="H170" s="73" t="s">
        <v>344</v>
      </c>
      <c r="J170" t="s">
        <v>386</v>
      </c>
      <c r="K170">
        <v>5</v>
      </c>
      <c r="L170" s="76">
        <v>100</v>
      </c>
      <c r="M170" s="76">
        <v>100</v>
      </c>
      <c r="N170">
        <f ca="1">INDIRECT(ADDRESS(11+(MATCH(RIGHT(Table3[[#This Row],[spawner_sku]],LEN(Table3[[#This Row],[spawner_sku]])-FIND("/",Table3[[#This Row],[spawner_sku]])),Table1[Entity Prefab],0)),10,1,1,"Entities"))</f>
        <v>25</v>
      </c>
      <c r="O170" s="76">
        <f ca="1">ROUND((Table3[[#This Row],[XP]]*Table3[[#This Row],[entity_spawned (AVG)]])*(Table3[[#This Row],[activating_chance]]/100),0)</f>
        <v>125</v>
      </c>
      <c r="P170" t="s">
        <v>344</v>
      </c>
      <c r="Q170" s="73"/>
      <c r="Z170" t="s">
        <v>233</v>
      </c>
      <c r="AA170">
        <v>1</v>
      </c>
      <c r="AB170" s="76">
        <v>250</v>
      </c>
      <c r="AC170" s="76">
        <v>100</v>
      </c>
      <c r="AD170">
        <f ca="1">INDIRECT(ADDRESS(11+(MATCH(RIGHT(Table2[[#This Row],[spawner_sku]],LEN(Table2[[#This Row],[spawner_sku]])-FIND("/",Table2[[#This Row],[spawner_sku]])),Table1[Entity Prefab],0)),10,1,1,"Entities"))</f>
        <v>95</v>
      </c>
      <c r="AE170" s="76">
        <f ca="1">ROUND((Table2[[#This Row],[XP]]*Table2[[#This Row],[entity_spawned (AVG)]])*(Table2[[#This Row],[activating_chance]]/100),0)</f>
        <v>95</v>
      </c>
      <c r="AF170" s="73" t="s">
        <v>345</v>
      </c>
      <c r="AH170" t="s">
        <v>257</v>
      </c>
      <c r="AI170">
        <v>1</v>
      </c>
      <c r="AJ170" s="76">
        <v>150</v>
      </c>
      <c r="AK170" s="76">
        <v>100</v>
      </c>
      <c r="AL170">
        <f ca="1">INDIRECT(ADDRESS(11+(MATCH(RIGHT(Table6[[#This Row],[spawner_sku]],LEN(Table6[[#This Row],[spawner_sku]])-FIND("/",Table6[[#This Row],[spawner_sku]])),Table1[Entity Prefab],0)),10,1,1,"Entities"))</f>
        <v>25</v>
      </c>
      <c r="AM170" s="76">
        <f ca="1">ROUND((Table6[[#This Row],[XP]]*Table6[[#This Row],[entity_spawned (AVG)]])*(Table6[[#This Row],[activating_chance]]/100),0)</f>
        <v>25</v>
      </c>
      <c r="AN170" s="73" t="s">
        <v>344</v>
      </c>
      <c r="AP170" t="s">
        <v>398</v>
      </c>
      <c r="AQ170">
        <v>1</v>
      </c>
      <c r="AR170" s="76">
        <v>90</v>
      </c>
      <c r="AS170" s="76">
        <v>50</v>
      </c>
      <c r="AT170">
        <f ca="1">INDIRECT(ADDRESS(11+(MATCH(RIGHT(Table610[[#This Row],[spawner_sku]],LEN(Table610[[#This Row],[spawner_sku]])-FIND("/",Table610[[#This Row],[spawner_sku]])),Table1[Entity Prefab],0)),10,1,1,"Entities"))</f>
        <v>25</v>
      </c>
      <c r="AU170" s="76">
        <f ca="1">ROUND((Table610[[#This Row],[XP]]*Table610[[#This Row],[entity_spawned (AVG)]])*(Table610[[#This Row],[activating_chance]]/100),0)</f>
        <v>13</v>
      </c>
      <c r="AV170" s="73" t="s">
        <v>344</v>
      </c>
      <c r="AX170" t="s">
        <v>404</v>
      </c>
      <c r="AY170">
        <v>1</v>
      </c>
      <c r="AZ170" s="76">
        <v>340</v>
      </c>
      <c r="BA170" s="76">
        <v>100</v>
      </c>
      <c r="BB170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0" s="76">
        <f ca="1">ROUND((Table61011[[#This Row],[XP]]*Table61011[[#This Row],[entity_spawned (AVG)]])*(Table61011[[#This Row],[activating_chance]]/100),0)</f>
        <v>263</v>
      </c>
      <c r="BD170" s="73" t="s">
        <v>345</v>
      </c>
      <c r="BF170" t="s">
        <v>243</v>
      </c>
      <c r="BG170">
        <v>1</v>
      </c>
      <c r="BH170" s="76">
        <v>1500</v>
      </c>
      <c r="BI170">
        <v>100</v>
      </c>
      <c r="BJ170">
        <f ca="1">INDIRECT(ADDRESS(11+(MATCH(RIGHT(Table11[[#This Row],[spawner_sku]],LEN(Table11[[#This Row],[spawner_sku]])-FIND("/",Table11[[#This Row],[spawner_sku]])),Table1[Entity Prefab],0)),10,1,1,"Entities"))</f>
        <v>130</v>
      </c>
      <c r="BK170">
        <f ca="1">ROUND((Table11[[#This Row],[XP]]*Table11[[#This Row],[entity_spawned (AVG)]])*(Table11[[#This Row],[activating_chance]]/100),0)</f>
        <v>130</v>
      </c>
      <c r="BL170" s="73" t="s">
        <v>345</v>
      </c>
      <c r="BN170" t="s">
        <v>257</v>
      </c>
      <c r="BO170">
        <v>1</v>
      </c>
      <c r="BP170" s="76">
        <v>150</v>
      </c>
      <c r="BQ170" s="76">
        <v>100</v>
      </c>
      <c r="BR170">
        <f ca="1">INDIRECT(ADDRESS(11+(MATCH(RIGHT(Table12[[#This Row],[spawner_sku]],LEN(Table12[[#This Row],[spawner_sku]])-FIND("/",Table12[[#This Row],[spawner_sku]])),Table1[Entity Prefab],0)),10,1,1,"Entities"))</f>
        <v>25</v>
      </c>
      <c r="BS170">
        <f ca="1">ROUND((Table12[[#This Row],[XP]]*Table12[[#This Row],[entity_spawned (AVG)]])*(Table12[[#This Row],[activating_chance]]/100),0)</f>
        <v>25</v>
      </c>
      <c r="BT170" s="73" t="s">
        <v>344</v>
      </c>
      <c r="BV170" t="s">
        <v>254</v>
      </c>
      <c r="BW170">
        <v>1</v>
      </c>
      <c r="BX170" s="76">
        <v>170</v>
      </c>
      <c r="BY170" s="76">
        <v>30</v>
      </c>
      <c r="BZ170">
        <f ca="1">INDIRECT(ADDRESS(11+(MATCH(RIGHT(Table13[[#This Row],[spawner_sku]],LEN(Table13[[#This Row],[spawner_sku]])-FIND("/",Table13[[#This Row],[spawner_sku]])),Table1[Entity Prefab],0)),10,1,1,"Entities"))</f>
        <v>70</v>
      </c>
      <c r="CA170">
        <f ca="1">ROUND((Table13[[#This Row],[XP]]*Table13[[#This Row],[entity_spawned (AVG)]])*(Table13[[#This Row],[activating_chance]]/100),0)</f>
        <v>21</v>
      </c>
      <c r="CB170" s="73" t="s">
        <v>345</v>
      </c>
      <c r="CD170" t="s">
        <v>232</v>
      </c>
      <c r="CE170">
        <v>1</v>
      </c>
      <c r="CF170" s="76">
        <v>5000</v>
      </c>
      <c r="CG170" s="76">
        <v>75</v>
      </c>
      <c r="CH170">
        <f ca="1">INDIRECT(ADDRESS(11+(MATCH(RIGHT(Table14[[#This Row],[spawner_sku]],LEN(Table14[[#This Row],[spawner_sku]])-FIND("/",Table14[[#This Row],[spawner_sku]])),Table1[Entity Prefab],0)),10,1,1,"Entities"))</f>
        <v>75</v>
      </c>
      <c r="CI170">
        <f ca="1">ROUND((Table14[[#This Row],[XP]]*Table14[[#This Row],[entity_spawned (AVG)]])*(Table14[[#This Row],[activating_chance]]/100),0)</f>
        <v>56</v>
      </c>
      <c r="CJ170" s="73" t="s">
        <v>344</v>
      </c>
      <c r="CL170" t="s">
        <v>477</v>
      </c>
      <c r="CM170">
        <v>1</v>
      </c>
      <c r="CN170" s="76">
        <v>300</v>
      </c>
      <c r="CO170" s="76">
        <v>100</v>
      </c>
      <c r="CP170" s="115">
        <f ca="1">INDIRECT(ADDRESS(11+(MATCH(RIGHT(Table18[[#This Row],[spawner_sku]],LEN(Table18[[#This Row],[spawner_sku]])-FIND("/",Table18[[#This Row],[spawner_sku]])),Table1[Entity Prefab],0)),10,1,1,"Entities"))</f>
        <v>195</v>
      </c>
      <c r="CQ170" s="115">
        <f ca="1">ROUND((Table18[[#This Row],[XP]]*Table18[[#This Row],[entity_spawned (AVG)]])*(Table18[[#This Row],[activating_chance]]/100),0)</f>
        <v>195</v>
      </c>
      <c r="CR170" t="s">
        <v>345</v>
      </c>
      <c r="CT170" t="s">
        <v>476</v>
      </c>
      <c r="CU170">
        <v>1</v>
      </c>
      <c r="CV170" s="76">
        <v>200</v>
      </c>
      <c r="CW170" s="76">
        <v>100</v>
      </c>
      <c r="CX170" s="76">
        <f ca="1">INDIRECT(ADDRESS(11+(MATCH(RIGHT(Table1820[[#This Row],[spawner_sku]],LEN(Table1820[[#This Row],[spawner_sku]])-FIND("/",Table1820[[#This Row],[spawner_sku]])),Table1[Entity Prefab],0)),10,1,1,"Entities"))</f>
        <v>143</v>
      </c>
      <c r="CY170">
        <f ca="1">ROUND((Table1820[[#This Row],[XP]]*Table1820[[#This Row],[entity_spawned (AVG)]])*(Table1820[[#This Row],[activating_chance]]/100),0)</f>
        <v>143</v>
      </c>
      <c r="CZ170" t="s">
        <v>345</v>
      </c>
    </row>
    <row r="171" spans="2:104" x14ac:dyDescent="0.25">
      <c r="B171" s="74" t="s">
        <v>229</v>
      </c>
      <c r="C171">
        <v>1</v>
      </c>
      <c r="D171" s="76">
        <v>160</v>
      </c>
      <c r="E171" s="76">
        <v>70</v>
      </c>
      <c r="F171" s="76">
        <f ca="1">INDIRECT(ADDRESS(11+(MATCH(RIGHT(Table245[[#This Row],[spawner_sku]],LEN(Table245[[#This Row],[spawner_sku]])-FIND("/",Table245[[#This Row],[spawner_sku]])),Table1[Entity Prefab],0)),10,1,1,"Entities"))</f>
        <v>25</v>
      </c>
      <c r="G171" s="76">
        <f ca="1">ROUND((Table245[[#This Row],[XP]]*Table245[[#This Row],[entity_spawned (AVG)]])*(Table245[[#This Row],[activating_chance]]/100),0)</f>
        <v>18</v>
      </c>
      <c r="H171" s="73" t="s">
        <v>344</v>
      </c>
      <c r="J171" t="s">
        <v>386</v>
      </c>
      <c r="K171">
        <v>3</v>
      </c>
      <c r="L171" s="76">
        <v>100</v>
      </c>
      <c r="M171" s="76">
        <v>100</v>
      </c>
      <c r="N171">
        <f ca="1">INDIRECT(ADDRESS(11+(MATCH(RIGHT(Table3[[#This Row],[spawner_sku]],LEN(Table3[[#This Row],[spawner_sku]])-FIND("/",Table3[[#This Row],[spawner_sku]])),Table1[Entity Prefab],0)),10,1,1,"Entities"))</f>
        <v>25</v>
      </c>
      <c r="O171" s="76">
        <f ca="1">ROUND((Table3[[#This Row],[XP]]*Table3[[#This Row],[entity_spawned (AVG)]])*(Table3[[#This Row],[activating_chance]]/100),0)</f>
        <v>75</v>
      </c>
      <c r="P171" t="s">
        <v>344</v>
      </c>
      <c r="Q171" s="73"/>
      <c r="Z171" t="s">
        <v>233</v>
      </c>
      <c r="AA171">
        <v>1</v>
      </c>
      <c r="AB171" s="76">
        <v>250</v>
      </c>
      <c r="AC171" s="76">
        <v>100</v>
      </c>
      <c r="AD171">
        <f ca="1">INDIRECT(ADDRESS(11+(MATCH(RIGHT(Table2[[#This Row],[spawner_sku]],LEN(Table2[[#This Row],[spawner_sku]])-FIND("/",Table2[[#This Row],[spawner_sku]])),Table1[Entity Prefab],0)),10,1,1,"Entities"))</f>
        <v>95</v>
      </c>
      <c r="AE171" s="76">
        <f ca="1">ROUND((Table2[[#This Row],[XP]]*Table2[[#This Row],[entity_spawned (AVG)]])*(Table2[[#This Row],[activating_chance]]/100),0)</f>
        <v>95</v>
      </c>
      <c r="AF171" s="73" t="s">
        <v>345</v>
      </c>
      <c r="AH171" t="s">
        <v>257</v>
      </c>
      <c r="AI171">
        <v>1</v>
      </c>
      <c r="AJ171" s="76">
        <v>150</v>
      </c>
      <c r="AK171" s="76">
        <v>80</v>
      </c>
      <c r="AL171">
        <f ca="1">INDIRECT(ADDRESS(11+(MATCH(RIGHT(Table6[[#This Row],[spawner_sku]],LEN(Table6[[#This Row],[spawner_sku]])-FIND("/",Table6[[#This Row],[spawner_sku]])),Table1[Entity Prefab],0)),10,1,1,"Entities"))</f>
        <v>25</v>
      </c>
      <c r="AM171" s="76">
        <f ca="1">ROUND((Table6[[#This Row],[XP]]*Table6[[#This Row],[entity_spawned (AVG)]])*(Table6[[#This Row],[activating_chance]]/100),0)</f>
        <v>20</v>
      </c>
      <c r="AN171" s="73" t="s">
        <v>344</v>
      </c>
      <c r="AP171" t="s">
        <v>398</v>
      </c>
      <c r="AQ171">
        <v>1</v>
      </c>
      <c r="AR171" s="76">
        <v>90</v>
      </c>
      <c r="AS171" s="76">
        <v>100</v>
      </c>
      <c r="AT171">
        <f ca="1">INDIRECT(ADDRESS(11+(MATCH(RIGHT(Table610[[#This Row],[spawner_sku]],LEN(Table610[[#This Row],[spawner_sku]])-FIND("/",Table610[[#This Row],[spawner_sku]])),Table1[Entity Prefab],0)),10,1,1,"Entities"))</f>
        <v>25</v>
      </c>
      <c r="AU171" s="76">
        <f ca="1">ROUND((Table610[[#This Row],[XP]]*Table610[[#This Row],[entity_spawned (AVG)]])*(Table610[[#This Row],[activating_chance]]/100),0)</f>
        <v>25</v>
      </c>
      <c r="AV171" s="73" t="s">
        <v>344</v>
      </c>
      <c r="AX171" t="s">
        <v>404</v>
      </c>
      <c r="AY171">
        <v>1</v>
      </c>
      <c r="AZ171" s="76">
        <v>340</v>
      </c>
      <c r="BA171" s="76">
        <v>100</v>
      </c>
      <c r="BB171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1" s="76">
        <f ca="1">ROUND((Table61011[[#This Row],[XP]]*Table61011[[#This Row],[entity_spawned (AVG)]])*(Table61011[[#This Row],[activating_chance]]/100),0)</f>
        <v>263</v>
      </c>
      <c r="BD171" s="73" t="s">
        <v>345</v>
      </c>
      <c r="BF171" t="s">
        <v>243</v>
      </c>
      <c r="BG171">
        <v>1</v>
      </c>
      <c r="BH171" s="76">
        <v>1500</v>
      </c>
      <c r="BI171">
        <v>100</v>
      </c>
      <c r="BJ171">
        <f ca="1">INDIRECT(ADDRESS(11+(MATCH(RIGHT(Table11[[#This Row],[spawner_sku]],LEN(Table11[[#This Row],[spawner_sku]])-FIND("/",Table11[[#This Row],[spawner_sku]])),Table1[Entity Prefab],0)),10,1,1,"Entities"))</f>
        <v>130</v>
      </c>
      <c r="BK171">
        <f ca="1">ROUND((Table11[[#This Row],[XP]]*Table11[[#This Row],[entity_spawned (AVG)]])*(Table11[[#This Row],[activating_chance]]/100),0)</f>
        <v>130</v>
      </c>
      <c r="BL171" s="73" t="s">
        <v>345</v>
      </c>
      <c r="BN171" t="s">
        <v>257</v>
      </c>
      <c r="BO171">
        <v>1</v>
      </c>
      <c r="BP171" s="76">
        <v>150</v>
      </c>
      <c r="BQ171" s="76">
        <v>100</v>
      </c>
      <c r="BR171">
        <f ca="1">INDIRECT(ADDRESS(11+(MATCH(RIGHT(Table12[[#This Row],[spawner_sku]],LEN(Table12[[#This Row],[spawner_sku]])-FIND("/",Table12[[#This Row],[spawner_sku]])),Table1[Entity Prefab],0)),10,1,1,"Entities"))</f>
        <v>25</v>
      </c>
      <c r="BS171">
        <f ca="1">ROUND((Table12[[#This Row],[XP]]*Table12[[#This Row],[entity_spawned (AVG)]])*(Table12[[#This Row],[activating_chance]]/100),0)</f>
        <v>25</v>
      </c>
      <c r="BT171" s="73" t="s">
        <v>344</v>
      </c>
      <c r="BV171" t="s">
        <v>254</v>
      </c>
      <c r="BW171">
        <v>1</v>
      </c>
      <c r="BX171" s="76">
        <v>170</v>
      </c>
      <c r="BY171" s="76">
        <v>100</v>
      </c>
      <c r="BZ171">
        <f ca="1">INDIRECT(ADDRESS(11+(MATCH(RIGHT(Table13[[#This Row],[spawner_sku]],LEN(Table13[[#This Row],[spawner_sku]])-FIND("/",Table13[[#This Row],[spawner_sku]])),Table1[Entity Prefab],0)),10,1,1,"Entities"))</f>
        <v>70</v>
      </c>
      <c r="CA171">
        <f ca="1">ROUND((Table13[[#This Row],[XP]]*Table13[[#This Row],[entity_spawned (AVG)]])*(Table13[[#This Row],[activating_chance]]/100),0)</f>
        <v>70</v>
      </c>
      <c r="CB171" s="73" t="s">
        <v>345</v>
      </c>
      <c r="CD171" t="s">
        <v>232</v>
      </c>
      <c r="CE171">
        <v>1</v>
      </c>
      <c r="CF171" s="76">
        <v>5000</v>
      </c>
      <c r="CG171" s="76">
        <v>75</v>
      </c>
      <c r="CH171">
        <f ca="1">INDIRECT(ADDRESS(11+(MATCH(RIGHT(Table14[[#This Row],[spawner_sku]],LEN(Table14[[#This Row],[spawner_sku]])-FIND("/",Table14[[#This Row],[spawner_sku]])),Table1[Entity Prefab],0)),10,1,1,"Entities"))</f>
        <v>75</v>
      </c>
      <c r="CI171">
        <f ca="1">ROUND((Table14[[#This Row],[XP]]*Table14[[#This Row],[entity_spawned (AVG)]])*(Table14[[#This Row],[activating_chance]]/100),0)</f>
        <v>56</v>
      </c>
      <c r="CJ171" s="73" t="s">
        <v>344</v>
      </c>
      <c r="CL171" t="s">
        <v>449</v>
      </c>
      <c r="CM171">
        <v>1</v>
      </c>
      <c r="CN171" s="76">
        <v>160</v>
      </c>
      <c r="CO171" s="76">
        <v>100</v>
      </c>
      <c r="CP171" s="115">
        <f ca="1">INDIRECT(ADDRESS(11+(MATCH(RIGHT(Table18[[#This Row],[spawner_sku]],LEN(Table18[[#This Row],[spawner_sku]])-FIND("/",Table18[[#This Row],[spawner_sku]])),Table1[Entity Prefab],0)),10,1,1,"Entities"))</f>
        <v>25</v>
      </c>
      <c r="CQ171" s="115">
        <f ca="1">ROUND((Table18[[#This Row],[XP]]*Table18[[#This Row],[entity_spawned (AVG)]])*(Table18[[#This Row],[activating_chance]]/100),0)</f>
        <v>25</v>
      </c>
      <c r="CR171" t="s">
        <v>345</v>
      </c>
      <c r="CT171" t="s">
        <v>476</v>
      </c>
      <c r="CU171">
        <v>1</v>
      </c>
      <c r="CV171" s="76">
        <v>200</v>
      </c>
      <c r="CW171" s="76">
        <v>100</v>
      </c>
      <c r="CX171" s="76">
        <f ca="1">INDIRECT(ADDRESS(11+(MATCH(RIGHT(Table1820[[#This Row],[spawner_sku]],LEN(Table1820[[#This Row],[spawner_sku]])-FIND("/",Table1820[[#This Row],[spawner_sku]])),Table1[Entity Prefab],0)),10,1,1,"Entities"))</f>
        <v>143</v>
      </c>
      <c r="CY171">
        <f ca="1">ROUND((Table1820[[#This Row],[XP]]*Table1820[[#This Row],[entity_spawned (AVG)]])*(Table1820[[#This Row],[activating_chance]]/100),0)</f>
        <v>143</v>
      </c>
      <c r="CZ171" t="s">
        <v>345</v>
      </c>
    </row>
    <row r="172" spans="2:104" x14ac:dyDescent="0.25">
      <c r="B172" s="74" t="s">
        <v>229</v>
      </c>
      <c r="C172">
        <v>1</v>
      </c>
      <c r="D172" s="76">
        <v>80</v>
      </c>
      <c r="E172" s="76">
        <v>40</v>
      </c>
      <c r="F172" s="76">
        <f ca="1">INDIRECT(ADDRESS(11+(MATCH(RIGHT(Table245[[#This Row],[spawner_sku]],LEN(Table245[[#This Row],[spawner_sku]])-FIND("/",Table245[[#This Row],[spawner_sku]])),Table1[Entity Prefab],0)),10,1,1,"Entities"))</f>
        <v>25</v>
      </c>
      <c r="G172" s="76">
        <f ca="1">ROUND((Table245[[#This Row],[XP]]*Table245[[#This Row],[entity_spawned (AVG)]])*(Table245[[#This Row],[activating_chance]]/100),0)</f>
        <v>10</v>
      </c>
      <c r="H172" s="73" t="s">
        <v>344</v>
      </c>
      <c r="J172" t="s">
        <v>386</v>
      </c>
      <c r="K172">
        <v>3</v>
      </c>
      <c r="L172" s="76">
        <v>100</v>
      </c>
      <c r="M172" s="76">
        <v>100</v>
      </c>
      <c r="N172">
        <f ca="1">INDIRECT(ADDRESS(11+(MATCH(RIGHT(Table3[[#This Row],[spawner_sku]],LEN(Table3[[#This Row],[spawner_sku]])-FIND("/",Table3[[#This Row],[spawner_sku]])),Table1[Entity Prefab],0)),10,1,1,"Entities"))</f>
        <v>25</v>
      </c>
      <c r="O172" s="76">
        <f ca="1">ROUND((Table3[[#This Row],[XP]]*Table3[[#This Row],[entity_spawned (AVG)]])*(Table3[[#This Row],[activating_chance]]/100),0)</f>
        <v>75</v>
      </c>
      <c r="P172" t="s">
        <v>344</v>
      </c>
      <c r="Q172" s="73"/>
      <c r="Z172" t="s">
        <v>233</v>
      </c>
      <c r="AA172">
        <v>1</v>
      </c>
      <c r="AB172" s="76">
        <v>250</v>
      </c>
      <c r="AC172" s="76">
        <v>100</v>
      </c>
      <c r="AD172">
        <f ca="1">INDIRECT(ADDRESS(11+(MATCH(RIGHT(Table2[[#This Row],[spawner_sku]],LEN(Table2[[#This Row],[spawner_sku]])-FIND("/",Table2[[#This Row],[spawner_sku]])),Table1[Entity Prefab],0)),10,1,1,"Entities"))</f>
        <v>95</v>
      </c>
      <c r="AE172" s="76">
        <f ca="1">ROUND((Table2[[#This Row],[XP]]*Table2[[#This Row],[entity_spawned (AVG)]])*(Table2[[#This Row],[activating_chance]]/100),0)</f>
        <v>95</v>
      </c>
      <c r="AF172" s="73" t="s">
        <v>345</v>
      </c>
      <c r="AH172" t="s">
        <v>257</v>
      </c>
      <c r="AI172">
        <v>1</v>
      </c>
      <c r="AJ172" s="76">
        <v>150</v>
      </c>
      <c r="AK172" s="76">
        <v>100</v>
      </c>
      <c r="AL172">
        <f ca="1">INDIRECT(ADDRESS(11+(MATCH(RIGHT(Table6[[#This Row],[spawner_sku]],LEN(Table6[[#This Row],[spawner_sku]])-FIND("/",Table6[[#This Row],[spawner_sku]])),Table1[Entity Prefab],0)),10,1,1,"Entities"))</f>
        <v>25</v>
      </c>
      <c r="AM172" s="76">
        <f ca="1">ROUND((Table6[[#This Row],[XP]]*Table6[[#This Row],[entity_spawned (AVG)]])*(Table6[[#This Row],[activating_chance]]/100),0)</f>
        <v>25</v>
      </c>
      <c r="AN172" s="73" t="s">
        <v>344</v>
      </c>
      <c r="AP172" t="s">
        <v>398</v>
      </c>
      <c r="AQ172">
        <v>6</v>
      </c>
      <c r="AR172" s="76">
        <v>150</v>
      </c>
      <c r="AS172" s="76">
        <v>100</v>
      </c>
      <c r="AT172">
        <f ca="1">INDIRECT(ADDRESS(11+(MATCH(RIGHT(Table610[[#This Row],[spawner_sku]],LEN(Table610[[#This Row],[spawner_sku]])-FIND("/",Table610[[#This Row],[spawner_sku]])),Table1[Entity Prefab],0)),10,1,1,"Entities"))</f>
        <v>25</v>
      </c>
      <c r="AU172" s="76">
        <f ca="1">ROUND((Table610[[#This Row],[XP]]*Table610[[#This Row],[entity_spawned (AVG)]])*(Table610[[#This Row],[activating_chance]]/100),0)</f>
        <v>150</v>
      </c>
      <c r="AV172" s="73" t="s">
        <v>344</v>
      </c>
      <c r="AX172" t="s">
        <v>236</v>
      </c>
      <c r="AY172">
        <v>1</v>
      </c>
      <c r="AZ172" s="76">
        <v>180</v>
      </c>
      <c r="BA172" s="76">
        <v>100</v>
      </c>
      <c r="BB172">
        <f ca="1">INDIRECT(ADDRESS(11+(MATCH(RIGHT(Table61011[[#This Row],[spawner_sku]],LEN(Table61011[[#This Row],[spawner_sku]])-FIND("/",Table61011[[#This Row],[spawner_sku]])),Table1[Entity Prefab],0)),10,1,1,"Entities"))</f>
        <v>25</v>
      </c>
      <c r="BC172" s="76">
        <f ca="1">ROUND((Table61011[[#This Row],[XP]]*Table61011[[#This Row],[entity_spawned (AVG)]])*(Table61011[[#This Row],[activating_chance]]/100),0)</f>
        <v>25</v>
      </c>
      <c r="BD172" s="73" t="s">
        <v>345</v>
      </c>
      <c r="BF172" t="s">
        <v>243</v>
      </c>
      <c r="BG172">
        <v>1</v>
      </c>
      <c r="BH172" s="76">
        <v>1500</v>
      </c>
      <c r="BI172">
        <v>100</v>
      </c>
      <c r="BJ172">
        <f ca="1">INDIRECT(ADDRESS(11+(MATCH(RIGHT(Table11[[#This Row],[spawner_sku]],LEN(Table11[[#This Row],[spawner_sku]])-FIND("/",Table11[[#This Row],[spawner_sku]])),Table1[Entity Prefab],0)),10,1,1,"Entities"))</f>
        <v>130</v>
      </c>
      <c r="BK172">
        <f ca="1">ROUND((Table11[[#This Row],[XP]]*Table11[[#This Row],[entity_spawned (AVG)]])*(Table11[[#This Row],[activating_chance]]/100),0)</f>
        <v>130</v>
      </c>
      <c r="BL172" s="73" t="s">
        <v>345</v>
      </c>
      <c r="BN172" t="s">
        <v>258</v>
      </c>
      <c r="BO172">
        <v>1</v>
      </c>
      <c r="BP172" s="76">
        <v>220</v>
      </c>
      <c r="BQ172" s="76">
        <v>30</v>
      </c>
      <c r="BR172">
        <f ca="1">INDIRECT(ADDRESS(11+(MATCH(RIGHT(Table12[[#This Row],[spawner_sku]],LEN(Table12[[#This Row],[spawner_sku]])-FIND("/",Table12[[#This Row],[spawner_sku]])),Table1[Entity Prefab],0)),10,1,1,"Entities"))</f>
        <v>50</v>
      </c>
      <c r="BS172">
        <f ca="1">ROUND((Table12[[#This Row],[XP]]*Table12[[#This Row],[entity_spawned (AVG)]])*(Table12[[#This Row],[activating_chance]]/100),0)</f>
        <v>15</v>
      </c>
      <c r="BT172" s="73" t="s">
        <v>344</v>
      </c>
      <c r="BV172" t="s">
        <v>255</v>
      </c>
      <c r="BW172">
        <v>1</v>
      </c>
      <c r="BX172" s="76">
        <v>170</v>
      </c>
      <c r="BY172" s="76">
        <v>100</v>
      </c>
      <c r="BZ172">
        <f ca="1">INDIRECT(ADDRESS(11+(MATCH(RIGHT(Table13[[#This Row],[spawner_sku]],LEN(Table13[[#This Row],[spawner_sku]])-FIND("/",Table13[[#This Row],[spawner_sku]])),Table1[Entity Prefab],0)),10,1,1,"Entities"))</f>
        <v>70</v>
      </c>
      <c r="CA172">
        <f ca="1">ROUND((Table13[[#This Row],[XP]]*Table13[[#This Row],[entity_spawned (AVG)]])*(Table13[[#This Row],[activating_chance]]/100),0)</f>
        <v>70</v>
      </c>
      <c r="CB172" s="73" t="s">
        <v>345</v>
      </c>
      <c r="CD172" t="s">
        <v>404</v>
      </c>
      <c r="CE172">
        <v>1</v>
      </c>
      <c r="CF172" s="76">
        <v>340</v>
      </c>
      <c r="CG172" s="76">
        <v>100</v>
      </c>
      <c r="CH172">
        <f ca="1">INDIRECT(ADDRESS(11+(MATCH(RIGHT(Table14[[#This Row],[spawner_sku]],LEN(Table14[[#This Row],[spawner_sku]])-FIND("/",Table14[[#This Row],[spawner_sku]])),Table1[Entity Prefab],0)),10,1,1,"Entities"))</f>
        <v>263</v>
      </c>
      <c r="CI172">
        <f ca="1">ROUND((Table14[[#This Row],[XP]]*Table14[[#This Row],[entity_spawned (AVG)]])*(Table14[[#This Row],[activating_chance]]/100),0)</f>
        <v>263</v>
      </c>
      <c r="CJ172" s="73" t="s">
        <v>345</v>
      </c>
      <c r="CL172" t="s">
        <v>449</v>
      </c>
      <c r="CM172">
        <v>1</v>
      </c>
      <c r="CN172" s="76">
        <v>160</v>
      </c>
      <c r="CO172" s="76">
        <v>100</v>
      </c>
      <c r="CP172" s="115">
        <f ca="1">INDIRECT(ADDRESS(11+(MATCH(RIGHT(Table18[[#This Row],[spawner_sku]],LEN(Table18[[#This Row],[spawner_sku]])-FIND("/",Table18[[#This Row],[spawner_sku]])),Table1[Entity Prefab],0)),10,1,1,"Entities"))</f>
        <v>25</v>
      </c>
      <c r="CQ172" s="115">
        <f ca="1">ROUND((Table18[[#This Row],[XP]]*Table18[[#This Row],[entity_spawned (AVG)]])*(Table18[[#This Row],[activating_chance]]/100),0)</f>
        <v>25</v>
      </c>
      <c r="CR172" t="s">
        <v>345</v>
      </c>
      <c r="CT172" t="s">
        <v>477</v>
      </c>
      <c r="CU172">
        <v>1</v>
      </c>
      <c r="CV172" s="76">
        <v>230</v>
      </c>
      <c r="CW172" s="76">
        <v>100</v>
      </c>
      <c r="CX172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72">
        <f ca="1">ROUND((Table1820[[#This Row],[XP]]*Table1820[[#This Row],[entity_spawned (AVG)]])*(Table1820[[#This Row],[activating_chance]]/100),0)</f>
        <v>195</v>
      </c>
      <c r="CZ172" t="s">
        <v>345</v>
      </c>
    </row>
    <row r="173" spans="2:104" x14ac:dyDescent="0.25">
      <c r="B173" s="74" t="s">
        <v>229</v>
      </c>
      <c r="C173">
        <v>1</v>
      </c>
      <c r="D173" s="76">
        <v>70</v>
      </c>
      <c r="E173" s="76">
        <v>80</v>
      </c>
      <c r="F173" s="76">
        <f ca="1">INDIRECT(ADDRESS(11+(MATCH(RIGHT(Table245[[#This Row],[spawner_sku]],LEN(Table245[[#This Row],[spawner_sku]])-FIND("/",Table245[[#This Row],[spawner_sku]])),Table1[Entity Prefab],0)),10,1,1,"Entities"))</f>
        <v>25</v>
      </c>
      <c r="G173" s="76">
        <f ca="1">ROUND((Table245[[#This Row],[XP]]*Table245[[#This Row],[entity_spawned (AVG)]])*(Table245[[#This Row],[activating_chance]]/100),0)</f>
        <v>20</v>
      </c>
      <c r="H173" s="73" t="s">
        <v>344</v>
      </c>
      <c r="J173" t="s">
        <v>386</v>
      </c>
      <c r="K173">
        <v>2</v>
      </c>
      <c r="L173" s="76">
        <v>100</v>
      </c>
      <c r="M173" s="76">
        <v>100</v>
      </c>
      <c r="N173">
        <f ca="1">INDIRECT(ADDRESS(11+(MATCH(RIGHT(Table3[[#This Row],[spawner_sku]],LEN(Table3[[#This Row],[spawner_sku]])-FIND("/",Table3[[#This Row],[spawner_sku]])),Table1[Entity Prefab],0)),10,1,1,"Entities"))</f>
        <v>25</v>
      </c>
      <c r="O173" s="76">
        <f ca="1">ROUND((Table3[[#This Row],[XP]]*Table3[[#This Row],[entity_spawned (AVG)]])*(Table3[[#This Row],[activating_chance]]/100),0)</f>
        <v>50</v>
      </c>
      <c r="P173" t="s">
        <v>344</v>
      </c>
      <c r="Z173" t="s">
        <v>233</v>
      </c>
      <c r="AA173">
        <v>1</v>
      </c>
      <c r="AB173" s="76">
        <v>250</v>
      </c>
      <c r="AC173" s="76">
        <v>100</v>
      </c>
      <c r="AD173">
        <f ca="1">INDIRECT(ADDRESS(11+(MATCH(RIGHT(Table2[[#This Row],[spawner_sku]],LEN(Table2[[#This Row],[spawner_sku]])-FIND("/",Table2[[#This Row],[spawner_sku]])),Table1[Entity Prefab],0)),10,1,1,"Entities"))</f>
        <v>95</v>
      </c>
      <c r="AE173" s="76">
        <f ca="1">ROUND((Table2[[#This Row],[XP]]*Table2[[#This Row],[entity_spawned (AVG)]])*(Table2[[#This Row],[activating_chance]]/100),0)</f>
        <v>95</v>
      </c>
      <c r="AF173" s="73" t="s">
        <v>345</v>
      </c>
      <c r="AH173" t="s">
        <v>257</v>
      </c>
      <c r="AI173">
        <v>1</v>
      </c>
      <c r="AJ173" s="76">
        <v>150</v>
      </c>
      <c r="AK173" s="76">
        <v>100</v>
      </c>
      <c r="AL173">
        <f ca="1">INDIRECT(ADDRESS(11+(MATCH(RIGHT(Table6[[#This Row],[spawner_sku]],LEN(Table6[[#This Row],[spawner_sku]])-FIND("/",Table6[[#This Row],[spawner_sku]])),Table1[Entity Prefab],0)),10,1,1,"Entities"))</f>
        <v>25</v>
      </c>
      <c r="AM173" s="76">
        <f ca="1">ROUND((Table6[[#This Row],[XP]]*Table6[[#This Row],[entity_spawned (AVG)]])*(Table6[[#This Row],[activating_chance]]/100),0)</f>
        <v>25</v>
      </c>
      <c r="AN173" s="73" t="s">
        <v>344</v>
      </c>
      <c r="AP173" t="s">
        <v>398</v>
      </c>
      <c r="AQ173">
        <v>1</v>
      </c>
      <c r="AR173" s="76">
        <v>150</v>
      </c>
      <c r="AS173" s="76">
        <v>100</v>
      </c>
      <c r="AT173">
        <f ca="1">INDIRECT(ADDRESS(11+(MATCH(RIGHT(Table610[[#This Row],[spawner_sku]],LEN(Table610[[#This Row],[spawner_sku]])-FIND("/",Table610[[#This Row],[spawner_sku]])),Table1[Entity Prefab],0)),10,1,1,"Entities"))</f>
        <v>25</v>
      </c>
      <c r="AU173" s="76">
        <f ca="1">ROUND((Table610[[#This Row],[XP]]*Table610[[#This Row],[entity_spawned (AVG)]])*(Table610[[#This Row],[activating_chance]]/100),0)</f>
        <v>25</v>
      </c>
      <c r="AV173" s="73" t="s">
        <v>344</v>
      </c>
      <c r="AX173" t="s">
        <v>236</v>
      </c>
      <c r="AY173">
        <v>1</v>
      </c>
      <c r="AZ173" s="76">
        <v>180</v>
      </c>
      <c r="BA173" s="76">
        <v>90</v>
      </c>
      <c r="BB173">
        <f ca="1">INDIRECT(ADDRESS(11+(MATCH(RIGHT(Table61011[[#This Row],[spawner_sku]],LEN(Table61011[[#This Row],[spawner_sku]])-FIND("/",Table61011[[#This Row],[spawner_sku]])),Table1[Entity Prefab],0)),10,1,1,"Entities"))</f>
        <v>25</v>
      </c>
      <c r="BC173" s="76">
        <f ca="1">ROUND((Table61011[[#This Row],[XP]]*Table61011[[#This Row],[entity_spawned (AVG)]])*(Table61011[[#This Row],[activating_chance]]/100),0)</f>
        <v>23</v>
      </c>
      <c r="BD173" s="73" t="s">
        <v>345</v>
      </c>
      <c r="BF173" t="s">
        <v>243</v>
      </c>
      <c r="BG173">
        <v>1</v>
      </c>
      <c r="BH173" s="76">
        <v>1500</v>
      </c>
      <c r="BI173">
        <v>100</v>
      </c>
      <c r="BJ173">
        <f ca="1">INDIRECT(ADDRESS(11+(MATCH(RIGHT(Table11[[#This Row],[spawner_sku]],LEN(Table11[[#This Row],[spawner_sku]])-FIND("/",Table11[[#This Row],[spawner_sku]])),Table1[Entity Prefab],0)),10,1,1,"Entities"))</f>
        <v>130</v>
      </c>
      <c r="BK173">
        <f ca="1">ROUND((Table11[[#This Row],[XP]]*Table11[[#This Row],[entity_spawned (AVG)]])*(Table11[[#This Row],[activating_chance]]/100),0)</f>
        <v>130</v>
      </c>
      <c r="BL173" s="73" t="s">
        <v>345</v>
      </c>
      <c r="BN173" t="s">
        <v>258</v>
      </c>
      <c r="BO173">
        <v>1</v>
      </c>
      <c r="BP173" s="76">
        <v>220</v>
      </c>
      <c r="BQ173" s="76">
        <v>100</v>
      </c>
      <c r="BR173">
        <f ca="1">INDIRECT(ADDRESS(11+(MATCH(RIGHT(Table12[[#This Row],[spawner_sku]],LEN(Table12[[#This Row],[spawner_sku]])-FIND("/",Table12[[#This Row],[spawner_sku]])),Table1[Entity Prefab],0)),10,1,1,"Entities"))</f>
        <v>50</v>
      </c>
      <c r="BS173">
        <f ca="1">ROUND((Table12[[#This Row],[XP]]*Table12[[#This Row],[entity_spawned (AVG)]])*(Table12[[#This Row],[activating_chance]]/100),0)</f>
        <v>50</v>
      </c>
      <c r="BT173" s="73" t="s">
        <v>344</v>
      </c>
      <c r="BV173" t="s">
        <v>255</v>
      </c>
      <c r="BW173">
        <v>1</v>
      </c>
      <c r="BX173" s="76">
        <v>170</v>
      </c>
      <c r="BY173" s="76">
        <v>80</v>
      </c>
      <c r="BZ173">
        <f ca="1">INDIRECT(ADDRESS(11+(MATCH(RIGHT(Table13[[#This Row],[spawner_sku]],LEN(Table13[[#This Row],[spawner_sku]])-FIND("/",Table13[[#This Row],[spawner_sku]])),Table1[Entity Prefab],0)),10,1,1,"Entities"))</f>
        <v>70</v>
      </c>
      <c r="CA173">
        <f ca="1">ROUND((Table13[[#This Row],[XP]]*Table13[[#This Row],[entity_spawned (AVG)]])*(Table13[[#This Row],[activating_chance]]/100),0)</f>
        <v>56</v>
      </c>
      <c r="CB173" s="73" t="s">
        <v>345</v>
      </c>
      <c r="CD173" t="s">
        <v>404</v>
      </c>
      <c r="CE173">
        <v>1</v>
      </c>
      <c r="CF173" s="76">
        <v>340</v>
      </c>
      <c r="CG173" s="76">
        <v>100</v>
      </c>
      <c r="CH173">
        <f ca="1">INDIRECT(ADDRESS(11+(MATCH(RIGHT(Table14[[#This Row],[spawner_sku]],LEN(Table14[[#This Row],[spawner_sku]])-FIND("/",Table14[[#This Row],[spawner_sku]])),Table1[Entity Prefab],0)),10,1,1,"Entities"))</f>
        <v>263</v>
      </c>
      <c r="CI173">
        <f ca="1">ROUND((Table14[[#This Row],[XP]]*Table14[[#This Row],[entity_spawned (AVG)]])*(Table14[[#This Row],[activating_chance]]/100),0)</f>
        <v>263</v>
      </c>
      <c r="CJ173" s="73" t="s">
        <v>345</v>
      </c>
      <c r="CL173" t="s">
        <v>449</v>
      </c>
      <c r="CM173">
        <v>1</v>
      </c>
      <c r="CN173" s="76">
        <v>160</v>
      </c>
      <c r="CO173" s="76">
        <v>100</v>
      </c>
      <c r="CP173" s="115">
        <f ca="1">INDIRECT(ADDRESS(11+(MATCH(RIGHT(Table18[[#This Row],[spawner_sku]],LEN(Table18[[#This Row],[spawner_sku]])-FIND("/",Table18[[#This Row],[spawner_sku]])),Table1[Entity Prefab],0)),10,1,1,"Entities"))</f>
        <v>25</v>
      </c>
      <c r="CQ173" s="115">
        <f ca="1">ROUND((Table18[[#This Row],[XP]]*Table18[[#This Row],[entity_spawned (AVG)]])*(Table18[[#This Row],[activating_chance]]/100),0)</f>
        <v>25</v>
      </c>
      <c r="CR173" t="s">
        <v>345</v>
      </c>
      <c r="CT173" t="s">
        <v>477</v>
      </c>
      <c r="CU173">
        <v>1</v>
      </c>
      <c r="CV173" s="76">
        <v>230</v>
      </c>
      <c r="CW173" s="76">
        <v>100</v>
      </c>
      <c r="CX173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73">
        <f ca="1">ROUND((Table1820[[#This Row],[XP]]*Table1820[[#This Row],[entity_spawned (AVG)]])*(Table1820[[#This Row],[activating_chance]]/100),0)</f>
        <v>195</v>
      </c>
      <c r="CZ173" t="s">
        <v>345</v>
      </c>
    </row>
    <row r="174" spans="2:104" x14ac:dyDescent="0.25">
      <c r="B174" s="74" t="s">
        <v>230</v>
      </c>
      <c r="C174">
        <v>1</v>
      </c>
      <c r="D174" s="76">
        <v>60</v>
      </c>
      <c r="E174" s="76">
        <v>85</v>
      </c>
      <c r="F174" s="76">
        <f ca="1">INDIRECT(ADDRESS(11+(MATCH(RIGHT(Table245[[#This Row],[spawner_sku]],LEN(Table245[[#This Row],[spawner_sku]])-FIND("/",Table245[[#This Row],[spawner_sku]])),Table1[Entity Prefab],0)),10,1,1,"Entities"))</f>
        <v>25</v>
      </c>
      <c r="G174" s="76">
        <f ca="1">ROUND((Table245[[#This Row],[XP]]*Table245[[#This Row],[entity_spawned (AVG)]])*(Table245[[#This Row],[activating_chance]]/100),0)</f>
        <v>21</v>
      </c>
      <c r="H174" s="73" t="s">
        <v>344</v>
      </c>
      <c r="J174" t="s">
        <v>386</v>
      </c>
      <c r="K174">
        <v>5</v>
      </c>
      <c r="L174" s="76">
        <v>100</v>
      </c>
      <c r="M174" s="76">
        <v>100</v>
      </c>
      <c r="N174">
        <f ca="1">INDIRECT(ADDRESS(11+(MATCH(RIGHT(Table3[[#This Row],[spawner_sku]],LEN(Table3[[#This Row],[spawner_sku]])-FIND("/",Table3[[#This Row],[spawner_sku]])),Table1[Entity Prefab],0)),10,1,1,"Entities"))</f>
        <v>25</v>
      </c>
      <c r="O174" s="76">
        <f ca="1">ROUND((Table3[[#This Row],[XP]]*Table3[[#This Row],[entity_spawned (AVG)]])*(Table3[[#This Row],[activating_chance]]/100),0)</f>
        <v>125</v>
      </c>
      <c r="P174" t="s">
        <v>344</v>
      </c>
      <c r="Z174" t="s">
        <v>233</v>
      </c>
      <c r="AA174">
        <v>1</v>
      </c>
      <c r="AB174" s="76">
        <v>250</v>
      </c>
      <c r="AC174" s="76">
        <v>100</v>
      </c>
      <c r="AD174">
        <f ca="1">INDIRECT(ADDRESS(11+(MATCH(RIGHT(Table2[[#This Row],[spawner_sku]],LEN(Table2[[#This Row],[spawner_sku]])-FIND("/",Table2[[#This Row],[spawner_sku]])),Table1[Entity Prefab],0)),10,1,1,"Entities"))</f>
        <v>95</v>
      </c>
      <c r="AE174" s="76">
        <f ca="1">ROUND((Table2[[#This Row],[XP]]*Table2[[#This Row],[entity_spawned (AVG)]])*(Table2[[#This Row],[activating_chance]]/100),0)</f>
        <v>95</v>
      </c>
      <c r="AF174" s="73" t="s">
        <v>345</v>
      </c>
      <c r="AH174" t="s">
        <v>257</v>
      </c>
      <c r="AI174">
        <v>1</v>
      </c>
      <c r="AJ174" s="76">
        <v>150</v>
      </c>
      <c r="AK174" s="76">
        <v>100</v>
      </c>
      <c r="AL174">
        <f ca="1">INDIRECT(ADDRESS(11+(MATCH(RIGHT(Table6[[#This Row],[spawner_sku]],LEN(Table6[[#This Row],[spawner_sku]])-FIND("/",Table6[[#This Row],[spawner_sku]])),Table1[Entity Prefab],0)),10,1,1,"Entities"))</f>
        <v>25</v>
      </c>
      <c r="AM174" s="76">
        <f ca="1">ROUND((Table6[[#This Row],[XP]]*Table6[[#This Row],[entity_spawned (AVG)]])*(Table6[[#This Row],[activating_chance]]/100),0)</f>
        <v>25</v>
      </c>
      <c r="AN174" s="73" t="s">
        <v>344</v>
      </c>
      <c r="AP174" t="s">
        <v>398</v>
      </c>
      <c r="AQ174">
        <v>1</v>
      </c>
      <c r="AR174" s="76">
        <v>150</v>
      </c>
      <c r="AS174" s="76">
        <v>50</v>
      </c>
      <c r="AT174">
        <f ca="1">INDIRECT(ADDRESS(11+(MATCH(RIGHT(Table610[[#This Row],[spawner_sku]],LEN(Table610[[#This Row],[spawner_sku]])-FIND("/",Table610[[#This Row],[spawner_sku]])),Table1[Entity Prefab],0)),10,1,1,"Entities"))</f>
        <v>25</v>
      </c>
      <c r="AU174" s="76">
        <f ca="1">ROUND((Table610[[#This Row],[XP]]*Table610[[#This Row],[entity_spawned (AVG)]])*(Table610[[#This Row],[activating_chance]]/100),0)</f>
        <v>13</v>
      </c>
      <c r="AV174" s="73" t="s">
        <v>344</v>
      </c>
      <c r="AX174" t="s">
        <v>236</v>
      </c>
      <c r="AY174">
        <v>1</v>
      </c>
      <c r="AZ174" s="76">
        <v>180</v>
      </c>
      <c r="BA174" s="76">
        <v>100</v>
      </c>
      <c r="BB174">
        <f ca="1">INDIRECT(ADDRESS(11+(MATCH(RIGHT(Table61011[[#This Row],[spawner_sku]],LEN(Table61011[[#This Row],[spawner_sku]])-FIND("/",Table61011[[#This Row],[spawner_sku]])),Table1[Entity Prefab],0)),10,1,1,"Entities"))</f>
        <v>25</v>
      </c>
      <c r="BC174" s="76">
        <f ca="1">ROUND((Table61011[[#This Row],[XP]]*Table61011[[#This Row],[entity_spawned (AVG)]])*(Table61011[[#This Row],[activating_chance]]/100),0)</f>
        <v>25</v>
      </c>
      <c r="BD174" s="73" t="s">
        <v>345</v>
      </c>
      <c r="BF174" t="s">
        <v>243</v>
      </c>
      <c r="BG174">
        <v>1</v>
      </c>
      <c r="BH174" s="76">
        <v>1500</v>
      </c>
      <c r="BI174">
        <v>100</v>
      </c>
      <c r="BJ174">
        <f ca="1">INDIRECT(ADDRESS(11+(MATCH(RIGHT(Table11[[#This Row],[spawner_sku]],LEN(Table11[[#This Row],[spawner_sku]])-FIND("/",Table11[[#This Row],[spawner_sku]])),Table1[Entity Prefab],0)),10,1,1,"Entities"))</f>
        <v>130</v>
      </c>
      <c r="BK174">
        <f ca="1">ROUND((Table11[[#This Row],[XP]]*Table11[[#This Row],[entity_spawned (AVG)]])*(Table11[[#This Row],[activating_chance]]/100),0)</f>
        <v>130</v>
      </c>
      <c r="BL174" s="73" t="s">
        <v>345</v>
      </c>
      <c r="BN174" t="s">
        <v>258</v>
      </c>
      <c r="BO174">
        <v>1</v>
      </c>
      <c r="BP174" s="76">
        <v>220</v>
      </c>
      <c r="BQ174" s="76">
        <v>100</v>
      </c>
      <c r="BR174">
        <f ca="1">INDIRECT(ADDRESS(11+(MATCH(RIGHT(Table12[[#This Row],[spawner_sku]],LEN(Table12[[#This Row],[spawner_sku]])-FIND("/",Table12[[#This Row],[spawner_sku]])),Table1[Entity Prefab],0)),10,1,1,"Entities"))</f>
        <v>50</v>
      </c>
      <c r="BS174">
        <f ca="1">ROUND((Table12[[#This Row],[XP]]*Table12[[#This Row],[entity_spawned (AVG)]])*(Table12[[#This Row],[activating_chance]]/100),0)</f>
        <v>50</v>
      </c>
      <c r="BT174" s="73" t="s">
        <v>344</v>
      </c>
      <c r="BV174" t="s">
        <v>255</v>
      </c>
      <c r="BW174">
        <v>1</v>
      </c>
      <c r="BX174" s="76">
        <v>170</v>
      </c>
      <c r="BY174" s="76">
        <v>100</v>
      </c>
      <c r="BZ174">
        <f ca="1">INDIRECT(ADDRESS(11+(MATCH(RIGHT(Table13[[#This Row],[spawner_sku]],LEN(Table13[[#This Row],[spawner_sku]])-FIND("/",Table13[[#This Row],[spawner_sku]])),Table1[Entity Prefab],0)),10,1,1,"Entities"))</f>
        <v>70</v>
      </c>
      <c r="CA174">
        <f ca="1">ROUND((Table13[[#This Row],[XP]]*Table13[[#This Row],[entity_spawned (AVG)]])*(Table13[[#This Row],[activating_chance]]/100),0)</f>
        <v>70</v>
      </c>
      <c r="CB174" s="73" t="s">
        <v>345</v>
      </c>
      <c r="CD174" t="s">
        <v>404</v>
      </c>
      <c r="CE174">
        <v>1</v>
      </c>
      <c r="CF174" s="76">
        <v>340</v>
      </c>
      <c r="CG174" s="76">
        <v>100</v>
      </c>
      <c r="CH174">
        <f ca="1">INDIRECT(ADDRESS(11+(MATCH(RIGHT(Table14[[#This Row],[spawner_sku]],LEN(Table14[[#This Row],[spawner_sku]])-FIND("/",Table14[[#This Row],[spawner_sku]])),Table1[Entity Prefab],0)),10,1,1,"Entities"))</f>
        <v>263</v>
      </c>
      <c r="CI174">
        <f ca="1">ROUND((Table14[[#This Row],[XP]]*Table14[[#This Row],[entity_spawned (AVG)]])*(Table14[[#This Row],[activating_chance]]/100),0)</f>
        <v>263</v>
      </c>
      <c r="CJ174" s="73" t="s">
        <v>345</v>
      </c>
      <c r="CL174" t="s">
        <v>449</v>
      </c>
      <c r="CM174">
        <v>1</v>
      </c>
      <c r="CN174" s="76">
        <v>160</v>
      </c>
      <c r="CO174" s="76">
        <v>100</v>
      </c>
      <c r="CP174" s="115">
        <f ca="1">INDIRECT(ADDRESS(11+(MATCH(RIGHT(Table18[[#This Row],[spawner_sku]],LEN(Table18[[#This Row],[spawner_sku]])-FIND("/",Table18[[#This Row],[spawner_sku]])),Table1[Entity Prefab],0)),10,1,1,"Entities"))</f>
        <v>25</v>
      </c>
      <c r="CQ174" s="115">
        <f ca="1">ROUND((Table18[[#This Row],[XP]]*Table18[[#This Row],[entity_spawned (AVG)]])*(Table18[[#This Row],[activating_chance]]/100),0)</f>
        <v>25</v>
      </c>
      <c r="CR174" t="s">
        <v>345</v>
      </c>
      <c r="CT174" t="s">
        <v>662</v>
      </c>
      <c r="CU174">
        <v>1</v>
      </c>
      <c r="CV174" s="76">
        <v>120</v>
      </c>
      <c r="CW174" s="76">
        <v>30</v>
      </c>
      <c r="CX174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74">
        <f ca="1">ROUND((Table1820[[#This Row],[XP]]*Table1820[[#This Row],[entity_spawned (AVG)]])*(Table1820[[#This Row],[activating_chance]]/100),0)</f>
        <v>23</v>
      </c>
      <c r="CZ174" t="s">
        <v>344</v>
      </c>
    </row>
    <row r="175" spans="2:104" x14ac:dyDescent="0.25">
      <c r="B175" s="74" t="s">
        <v>230</v>
      </c>
      <c r="C175">
        <v>1</v>
      </c>
      <c r="D175" s="76">
        <v>80</v>
      </c>
      <c r="E175" s="76">
        <v>100</v>
      </c>
      <c r="F175" s="76">
        <f ca="1">INDIRECT(ADDRESS(11+(MATCH(RIGHT(Table245[[#This Row],[spawner_sku]],LEN(Table245[[#This Row],[spawner_sku]])-FIND("/",Table245[[#This Row],[spawner_sku]])),Table1[Entity Prefab],0)),10,1,1,"Entities"))</f>
        <v>25</v>
      </c>
      <c r="G175" s="76">
        <f ca="1">ROUND((Table245[[#This Row],[XP]]*Table245[[#This Row],[entity_spawned (AVG)]])*(Table245[[#This Row],[activating_chance]]/100),0)</f>
        <v>25</v>
      </c>
      <c r="H175" s="73" t="s">
        <v>344</v>
      </c>
      <c r="J175" t="s">
        <v>386</v>
      </c>
      <c r="K175">
        <v>5</v>
      </c>
      <c r="L175" s="76">
        <v>100</v>
      </c>
      <c r="M175" s="76">
        <v>100</v>
      </c>
      <c r="N175">
        <f ca="1">INDIRECT(ADDRESS(11+(MATCH(RIGHT(Table3[[#This Row],[spawner_sku]],LEN(Table3[[#This Row],[spawner_sku]])-FIND("/",Table3[[#This Row],[spawner_sku]])),Table1[Entity Prefab],0)),10,1,1,"Entities"))</f>
        <v>25</v>
      </c>
      <c r="O175" s="76">
        <f ca="1">ROUND((Table3[[#This Row],[XP]]*Table3[[#This Row],[entity_spawned (AVG)]])*(Table3[[#This Row],[activating_chance]]/100),0)</f>
        <v>125</v>
      </c>
      <c r="P175" t="s">
        <v>344</v>
      </c>
      <c r="Z175" t="s">
        <v>233</v>
      </c>
      <c r="AA175">
        <v>1</v>
      </c>
      <c r="AB175" s="76">
        <v>250</v>
      </c>
      <c r="AC175" s="76">
        <v>10</v>
      </c>
      <c r="AD175">
        <f ca="1">INDIRECT(ADDRESS(11+(MATCH(RIGHT(Table2[[#This Row],[spawner_sku]],LEN(Table2[[#This Row],[spawner_sku]])-FIND("/",Table2[[#This Row],[spawner_sku]])),Table1[Entity Prefab],0)),10,1,1,"Entities"))</f>
        <v>95</v>
      </c>
      <c r="AE175" s="76">
        <f ca="1">ROUND((Table2[[#This Row],[XP]]*Table2[[#This Row],[entity_spawned (AVG)]])*(Table2[[#This Row],[activating_chance]]/100),0)</f>
        <v>10</v>
      </c>
      <c r="AF175" s="73" t="s">
        <v>345</v>
      </c>
      <c r="AH175" t="s">
        <v>257</v>
      </c>
      <c r="AI175">
        <v>1</v>
      </c>
      <c r="AJ175" s="76">
        <v>150</v>
      </c>
      <c r="AK175" s="76">
        <v>100</v>
      </c>
      <c r="AL175">
        <f ca="1">INDIRECT(ADDRESS(11+(MATCH(RIGHT(Table6[[#This Row],[spawner_sku]],LEN(Table6[[#This Row],[spawner_sku]])-FIND("/",Table6[[#This Row],[spawner_sku]])),Table1[Entity Prefab],0)),10,1,1,"Entities"))</f>
        <v>25</v>
      </c>
      <c r="AM175" s="76">
        <f ca="1">ROUND((Table6[[#This Row],[XP]]*Table6[[#This Row],[entity_spawned (AVG)]])*(Table6[[#This Row],[activating_chance]]/100),0)</f>
        <v>25</v>
      </c>
      <c r="AN175" s="73" t="s">
        <v>344</v>
      </c>
      <c r="AP175" t="s">
        <v>398</v>
      </c>
      <c r="AQ175">
        <v>1</v>
      </c>
      <c r="AR175" s="76">
        <v>150</v>
      </c>
      <c r="AS175" s="76">
        <v>100</v>
      </c>
      <c r="AT175">
        <f ca="1">INDIRECT(ADDRESS(11+(MATCH(RIGHT(Table610[[#This Row],[spawner_sku]],LEN(Table610[[#This Row],[spawner_sku]])-FIND("/",Table610[[#This Row],[spawner_sku]])),Table1[Entity Prefab],0)),10,1,1,"Entities"))</f>
        <v>25</v>
      </c>
      <c r="AU175" s="76">
        <f ca="1">ROUND((Table610[[#This Row],[XP]]*Table610[[#This Row],[entity_spawned (AVG)]])*(Table610[[#This Row],[activating_chance]]/100),0)</f>
        <v>25</v>
      </c>
      <c r="AV175" s="73" t="s">
        <v>344</v>
      </c>
      <c r="AX175" t="s">
        <v>236</v>
      </c>
      <c r="AY175">
        <v>1</v>
      </c>
      <c r="AZ175" s="76">
        <v>180</v>
      </c>
      <c r="BA175" s="76">
        <v>100</v>
      </c>
      <c r="BB175">
        <f ca="1">INDIRECT(ADDRESS(11+(MATCH(RIGHT(Table61011[[#This Row],[spawner_sku]],LEN(Table61011[[#This Row],[spawner_sku]])-FIND("/",Table61011[[#This Row],[spawner_sku]])),Table1[Entity Prefab],0)),10,1,1,"Entities"))</f>
        <v>25</v>
      </c>
      <c r="BC175" s="76">
        <f ca="1">ROUND((Table61011[[#This Row],[XP]]*Table61011[[#This Row],[entity_spawned (AVG)]])*(Table61011[[#This Row],[activating_chance]]/100),0)</f>
        <v>25</v>
      </c>
      <c r="BD175" s="73" t="s">
        <v>345</v>
      </c>
      <c r="BF175" t="s">
        <v>243</v>
      </c>
      <c r="BG175">
        <v>1</v>
      </c>
      <c r="BH175" s="76">
        <v>1500</v>
      </c>
      <c r="BI175">
        <v>100</v>
      </c>
      <c r="BJ175">
        <f ca="1">INDIRECT(ADDRESS(11+(MATCH(RIGHT(Table11[[#This Row],[spawner_sku]],LEN(Table11[[#This Row],[spawner_sku]])-FIND("/",Table11[[#This Row],[spawner_sku]])),Table1[Entity Prefab],0)),10,1,1,"Entities"))</f>
        <v>130</v>
      </c>
      <c r="BK175">
        <f ca="1">ROUND((Table11[[#This Row],[XP]]*Table11[[#This Row],[entity_spawned (AVG)]])*(Table11[[#This Row],[activating_chance]]/100),0)</f>
        <v>130</v>
      </c>
      <c r="BL175" s="73" t="s">
        <v>345</v>
      </c>
      <c r="BN175" t="s">
        <v>258</v>
      </c>
      <c r="BO175">
        <v>1</v>
      </c>
      <c r="BP175" s="76">
        <v>220</v>
      </c>
      <c r="BQ175" s="76">
        <v>100</v>
      </c>
      <c r="BR175">
        <f ca="1">INDIRECT(ADDRESS(11+(MATCH(RIGHT(Table12[[#This Row],[spawner_sku]],LEN(Table12[[#This Row],[spawner_sku]])-FIND("/",Table12[[#This Row],[spawner_sku]])),Table1[Entity Prefab],0)),10,1,1,"Entities"))</f>
        <v>50</v>
      </c>
      <c r="BS175">
        <f ca="1">ROUND((Table12[[#This Row],[XP]]*Table12[[#This Row],[entity_spawned (AVG)]])*(Table12[[#This Row],[activating_chance]]/100),0)</f>
        <v>50</v>
      </c>
      <c r="BT175" s="73" t="s">
        <v>344</v>
      </c>
      <c r="BV175" t="s">
        <v>255</v>
      </c>
      <c r="BW175">
        <v>1</v>
      </c>
      <c r="BX175" s="76">
        <v>170</v>
      </c>
      <c r="BY175" s="76">
        <v>100</v>
      </c>
      <c r="BZ175">
        <f ca="1">INDIRECT(ADDRESS(11+(MATCH(RIGHT(Table13[[#This Row],[spawner_sku]],LEN(Table13[[#This Row],[spawner_sku]])-FIND("/",Table13[[#This Row],[spawner_sku]])),Table1[Entity Prefab],0)),10,1,1,"Entities"))</f>
        <v>70</v>
      </c>
      <c r="CA175">
        <f ca="1">ROUND((Table13[[#This Row],[XP]]*Table13[[#This Row],[entity_spawned (AVG)]])*(Table13[[#This Row],[activating_chance]]/100),0)</f>
        <v>70</v>
      </c>
      <c r="CB175" s="73" t="s">
        <v>345</v>
      </c>
      <c r="CD175" t="s">
        <v>404</v>
      </c>
      <c r="CE175">
        <v>1</v>
      </c>
      <c r="CF175" s="76">
        <v>340</v>
      </c>
      <c r="CG175" s="76">
        <v>100</v>
      </c>
      <c r="CH175">
        <f ca="1">INDIRECT(ADDRESS(11+(MATCH(RIGHT(Table14[[#This Row],[spawner_sku]],LEN(Table14[[#This Row],[spawner_sku]])-FIND("/",Table14[[#This Row],[spawner_sku]])),Table1[Entity Prefab],0)),10,1,1,"Entities"))</f>
        <v>263</v>
      </c>
      <c r="CI175">
        <f ca="1">ROUND((Table14[[#This Row],[XP]]*Table14[[#This Row],[entity_spawned (AVG)]])*(Table14[[#This Row],[activating_chance]]/100),0)</f>
        <v>263</v>
      </c>
      <c r="CJ175" s="73" t="s">
        <v>345</v>
      </c>
      <c r="CL175" t="s">
        <v>449</v>
      </c>
      <c r="CM175">
        <v>1</v>
      </c>
      <c r="CN175" s="76">
        <v>160</v>
      </c>
      <c r="CO175" s="76">
        <v>100</v>
      </c>
      <c r="CP175" s="115">
        <f ca="1">INDIRECT(ADDRESS(11+(MATCH(RIGHT(Table18[[#This Row],[spawner_sku]],LEN(Table18[[#This Row],[spawner_sku]])-FIND("/",Table18[[#This Row],[spawner_sku]])),Table1[Entity Prefab],0)),10,1,1,"Entities"))</f>
        <v>25</v>
      </c>
      <c r="CQ175" s="115">
        <f ca="1">ROUND((Table18[[#This Row],[XP]]*Table18[[#This Row],[entity_spawned (AVG)]])*(Table18[[#This Row],[activating_chance]]/100),0)</f>
        <v>25</v>
      </c>
      <c r="CR175" t="s">
        <v>345</v>
      </c>
      <c r="CT175" t="s">
        <v>662</v>
      </c>
      <c r="CU175">
        <v>1</v>
      </c>
      <c r="CV175" s="76">
        <v>120</v>
      </c>
      <c r="CW175" s="76">
        <v>30</v>
      </c>
      <c r="CX175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75">
        <f ca="1">ROUND((Table1820[[#This Row],[XP]]*Table1820[[#This Row],[entity_spawned (AVG)]])*(Table1820[[#This Row],[activating_chance]]/100),0)</f>
        <v>23</v>
      </c>
      <c r="CZ175" t="s">
        <v>344</v>
      </c>
    </row>
    <row r="176" spans="2:104" x14ac:dyDescent="0.25">
      <c r="B176" s="74" t="s">
        <v>230</v>
      </c>
      <c r="C176">
        <v>2</v>
      </c>
      <c r="D176" s="76">
        <v>130</v>
      </c>
      <c r="E176" s="76">
        <v>100</v>
      </c>
      <c r="F176" s="76">
        <f ca="1">INDIRECT(ADDRESS(11+(MATCH(RIGHT(Table245[[#This Row],[spawner_sku]],LEN(Table245[[#This Row],[spawner_sku]])-FIND("/",Table245[[#This Row],[spawner_sku]])),Table1[Entity Prefab],0)),10,1,1,"Entities"))</f>
        <v>25</v>
      </c>
      <c r="G176" s="76">
        <f ca="1">ROUND((Table245[[#This Row],[XP]]*Table245[[#This Row],[entity_spawned (AVG)]])*(Table245[[#This Row],[activating_chance]]/100),0)</f>
        <v>50</v>
      </c>
      <c r="H176" s="73" t="s">
        <v>344</v>
      </c>
      <c r="J176" t="s">
        <v>386</v>
      </c>
      <c r="K176">
        <v>3</v>
      </c>
      <c r="L176" s="76">
        <v>100</v>
      </c>
      <c r="M176" s="76">
        <v>100</v>
      </c>
      <c r="N176">
        <f ca="1">INDIRECT(ADDRESS(11+(MATCH(RIGHT(Table3[[#This Row],[spawner_sku]],LEN(Table3[[#This Row],[spawner_sku]])-FIND("/",Table3[[#This Row],[spawner_sku]])),Table1[Entity Prefab],0)),10,1,1,"Entities"))</f>
        <v>25</v>
      </c>
      <c r="O176" s="76">
        <f ca="1">ROUND((Table3[[#This Row],[XP]]*Table3[[#This Row],[entity_spawned (AVG)]])*(Table3[[#This Row],[activating_chance]]/100),0)</f>
        <v>75</v>
      </c>
      <c r="P176" t="s">
        <v>344</v>
      </c>
      <c r="Z176" t="s">
        <v>233</v>
      </c>
      <c r="AA176">
        <v>1</v>
      </c>
      <c r="AB176" s="76">
        <v>250</v>
      </c>
      <c r="AC176" s="76">
        <v>100</v>
      </c>
      <c r="AD176">
        <f ca="1">INDIRECT(ADDRESS(11+(MATCH(RIGHT(Table2[[#This Row],[spawner_sku]],LEN(Table2[[#This Row],[spawner_sku]])-FIND("/",Table2[[#This Row],[spawner_sku]])),Table1[Entity Prefab],0)),10,1,1,"Entities"))</f>
        <v>95</v>
      </c>
      <c r="AE176" s="76">
        <f ca="1">ROUND((Table2[[#This Row],[XP]]*Table2[[#This Row],[entity_spawned (AVG)]])*(Table2[[#This Row],[activating_chance]]/100),0)</f>
        <v>95</v>
      </c>
      <c r="AF176" s="73" t="s">
        <v>345</v>
      </c>
      <c r="AH176" t="s">
        <v>257</v>
      </c>
      <c r="AI176">
        <v>1</v>
      </c>
      <c r="AJ176" s="76">
        <v>150</v>
      </c>
      <c r="AK176" s="76">
        <v>100</v>
      </c>
      <c r="AL176">
        <f ca="1">INDIRECT(ADDRESS(11+(MATCH(RIGHT(Table6[[#This Row],[spawner_sku]],LEN(Table6[[#This Row],[spawner_sku]])-FIND("/",Table6[[#This Row],[spawner_sku]])),Table1[Entity Prefab],0)),10,1,1,"Entities"))</f>
        <v>25</v>
      </c>
      <c r="AM176" s="76">
        <f ca="1">ROUND((Table6[[#This Row],[XP]]*Table6[[#This Row],[entity_spawned (AVG)]])*(Table6[[#This Row],[activating_chance]]/100),0)</f>
        <v>25</v>
      </c>
      <c r="AN176" s="73" t="s">
        <v>344</v>
      </c>
      <c r="AP176" t="s">
        <v>398</v>
      </c>
      <c r="AQ176">
        <v>2</v>
      </c>
      <c r="AR176" s="76">
        <v>150</v>
      </c>
      <c r="AS176" s="76">
        <v>100</v>
      </c>
      <c r="AT176">
        <f ca="1">INDIRECT(ADDRESS(11+(MATCH(RIGHT(Table610[[#This Row],[spawner_sku]],LEN(Table610[[#This Row],[spawner_sku]])-FIND("/",Table610[[#This Row],[spawner_sku]])),Table1[Entity Prefab],0)),10,1,1,"Entities"))</f>
        <v>25</v>
      </c>
      <c r="AU176" s="76">
        <f ca="1">ROUND((Table610[[#This Row],[XP]]*Table610[[#This Row],[entity_spawned (AVG)]])*(Table610[[#This Row],[activating_chance]]/100),0)</f>
        <v>50</v>
      </c>
      <c r="AV176" s="73" t="s">
        <v>344</v>
      </c>
      <c r="AX176" t="s">
        <v>236</v>
      </c>
      <c r="AY176">
        <v>1</v>
      </c>
      <c r="AZ176" s="76">
        <v>180</v>
      </c>
      <c r="BA176" s="76">
        <v>80</v>
      </c>
      <c r="BB176">
        <f ca="1">INDIRECT(ADDRESS(11+(MATCH(RIGHT(Table61011[[#This Row],[spawner_sku]],LEN(Table61011[[#This Row],[spawner_sku]])-FIND("/",Table61011[[#This Row],[spawner_sku]])),Table1[Entity Prefab],0)),10,1,1,"Entities"))</f>
        <v>25</v>
      </c>
      <c r="BC176" s="76">
        <f ca="1">ROUND((Table61011[[#This Row],[XP]]*Table61011[[#This Row],[entity_spawned (AVG)]])*(Table61011[[#This Row],[activating_chance]]/100),0)</f>
        <v>20</v>
      </c>
      <c r="BD176" s="73" t="s">
        <v>345</v>
      </c>
      <c r="BF176" t="s">
        <v>243</v>
      </c>
      <c r="BG176">
        <v>1</v>
      </c>
      <c r="BH176" s="76">
        <v>1500</v>
      </c>
      <c r="BI176">
        <v>100</v>
      </c>
      <c r="BJ176">
        <f ca="1">INDIRECT(ADDRESS(11+(MATCH(RIGHT(Table11[[#This Row],[spawner_sku]],LEN(Table11[[#This Row],[spawner_sku]])-FIND("/",Table11[[#This Row],[spawner_sku]])),Table1[Entity Prefab],0)),10,1,1,"Entities"))</f>
        <v>130</v>
      </c>
      <c r="BK176">
        <f ca="1">ROUND((Table11[[#This Row],[XP]]*Table11[[#This Row],[entity_spawned (AVG)]])*(Table11[[#This Row],[activating_chance]]/100),0)</f>
        <v>130</v>
      </c>
      <c r="BL176" s="73" t="s">
        <v>345</v>
      </c>
      <c r="BN176" t="s">
        <v>258</v>
      </c>
      <c r="BO176">
        <v>1</v>
      </c>
      <c r="BP176" s="76">
        <v>220</v>
      </c>
      <c r="BQ176" s="76">
        <v>30</v>
      </c>
      <c r="BR176">
        <f ca="1">INDIRECT(ADDRESS(11+(MATCH(RIGHT(Table12[[#This Row],[spawner_sku]],LEN(Table12[[#This Row],[spawner_sku]])-FIND("/",Table12[[#This Row],[spawner_sku]])),Table1[Entity Prefab],0)),10,1,1,"Entities"))</f>
        <v>50</v>
      </c>
      <c r="BS176">
        <f ca="1">ROUND((Table12[[#This Row],[XP]]*Table12[[#This Row],[entity_spawned (AVG)]])*(Table12[[#This Row],[activating_chance]]/100),0)</f>
        <v>15</v>
      </c>
      <c r="BT176" s="73" t="s">
        <v>344</v>
      </c>
      <c r="BV176" t="s">
        <v>255</v>
      </c>
      <c r="BW176">
        <v>1</v>
      </c>
      <c r="BX176" s="76">
        <v>170</v>
      </c>
      <c r="BY176" s="76">
        <v>100</v>
      </c>
      <c r="BZ176">
        <f ca="1">INDIRECT(ADDRESS(11+(MATCH(RIGHT(Table13[[#This Row],[spawner_sku]],LEN(Table13[[#This Row],[spawner_sku]])-FIND("/",Table13[[#This Row],[spawner_sku]])),Table1[Entity Prefab],0)),10,1,1,"Entities"))</f>
        <v>70</v>
      </c>
      <c r="CA176">
        <f ca="1">ROUND((Table13[[#This Row],[XP]]*Table13[[#This Row],[entity_spawned (AVG)]])*(Table13[[#This Row],[activating_chance]]/100),0)</f>
        <v>70</v>
      </c>
      <c r="CB176" s="73" t="s">
        <v>345</v>
      </c>
      <c r="CD176" t="s">
        <v>404</v>
      </c>
      <c r="CE176">
        <v>1</v>
      </c>
      <c r="CF176" s="76">
        <v>340</v>
      </c>
      <c r="CG176" s="76">
        <v>100</v>
      </c>
      <c r="CH176">
        <f ca="1">INDIRECT(ADDRESS(11+(MATCH(RIGHT(Table14[[#This Row],[spawner_sku]],LEN(Table14[[#This Row],[spawner_sku]])-FIND("/",Table14[[#This Row],[spawner_sku]])),Table1[Entity Prefab],0)),10,1,1,"Entities"))</f>
        <v>263</v>
      </c>
      <c r="CI176">
        <f ca="1">ROUND((Table14[[#This Row],[XP]]*Table14[[#This Row],[entity_spawned (AVG)]])*(Table14[[#This Row],[activating_chance]]/100),0)</f>
        <v>263</v>
      </c>
      <c r="CJ176" s="73" t="s">
        <v>345</v>
      </c>
      <c r="CL176" t="s">
        <v>612</v>
      </c>
      <c r="CM176">
        <v>1</v>
      </c>
      <c r="CN176" s="76">
        <v>5000</v>
      </c>
      <c r="CO176" s="76">
        <v>75</v>
      </c>
      <c r="CP176" s="115">
        <f ca="1">INDIRECT(ADDRESS(11+(MATCH(RIGHT(Table18[[#This Row],[spawner_sku]],LEN(Table18[[#This Row],[spawner_sku]])-FIND("/",Table18[[#This Row],[spawner_sku]])),Table1[Entity Prefab],0)),10,1,1,"Entities"))</f>
        <v>75</v>
      </c>
      <c r="CQ176" s="115">
        <f ca="1">ROUND((Table18[[#This Row],[XP]]*Table18[[#This Row],[entity_spawned (AVG)]])*(Table18[[#This Row],[activating_chance]]/100),0)</f>
        <v>56</v>
      </c>
      <c r="CR176" t="s">
        <v>344</v>
      </c>
      <c r="CT176" t="s">
        <v>662</v>
      </c>
      <c r="CU176">
        <v>1</v>
      </c>
      <c r="CV176" s="76">
        <v>120</v>
      </c>
      <c r="CW176" s="76">
        <v>80</v>
      </c>
      <c r="CX17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76">
        <f ca="1">ROUND((Table1820[[#This Row],[XP]]*Table1820[[#This Row],[entity_spawned (AVG)]])*(Table1820[[#This Row],[activating_chance]]/100),0)</f>
        <v>60</v>
      </c>
      <c r="CZ176" t="s">
        <v>344</v>
      </c>
    </row>
    <row r="177" spans="2:104" x14ac:dyDescent="0.25">
      <c r="B177" s="74" t="s">
        <v>230</v>
      </c>
      <c r="C177">
        <v>2</v>
      </c>
      <c r="D177" s="76">
        <v>130</v>
      </c>
      <c r="E177" s="76">
        <v>80</v>
      </c>
      <c r="F177" s="76">
        <f ca="1">INDIRECT(ADDRESS(11+(MATCH(RIGHT(Table245[[#This Row],[spawner_sku]],LEN(Table245[[#This Row],[spawner_sku]])-FIND("/",Table245[[#This Row],[spawner_sku]])),Table1[Entity Prefab],0)),10,1,1,"Entities"))</f>
        <v>25</v>
      </c>
      <c r="G177" s="76">
        <f ca="1">ROUND((Table245[[#This Row],[XP]]*Table245[[#This Row],[entity_spawned (AVG)]])*(Table245[[#This Row],[activating_chance]]/100),0)</f>
        <v>40</v>
      </c>
      <c r="H177" s="73" t="s">
        <v>344</v>
      </c>
      <c r="J177" t="s">
        <v>386</v>
      </c>
      <c r="K177">
        <v>5</v>
      </c>
      <c r="L177" s="76">
        <v>100</v>
      </c>
      <c r="M177" s="76">
        <v>100</v>
      </c>
      <c r="N177">
        <f ca="1">INDIRECT(ADDRESS(11+(MATCH(RIGHT(Table3[[#This Row],[spawner_sku]],LEN(Table3[[#This Row],[spawner_sku]])-FIND("/",Table3[[#This Row],[spawner_sku]])),Table1[Entity Prefab],0)),10,1,1,"Entities"))</f>
        <v>25</v>
      </c>
      <c r="O177" s="76">
        <f ca="1">ROUND((Table3[[#This Row],[XP]]*Table3[[#This Row],[entity_spawned (AVG)]])*(Table3[[#This Row],[activating_chance]]/100),0)</f>
        <v>125</v>
      </c>
      <c r="P177" t="s">
        <v>344</v>
      </c>
      <c r="Z177" t="s">
        <v>233</v>
      </c>
      <c r="AA177">
        <v>1</v>
      </c>
      <c r="AB177" s="76">
        <v>250</v>
      </c>
      <c r="AC177" s="76">
        <v>100</v>
      </c>
      <c r="AD177">
        <f ca="1">INDIRECT(ADDRESS(11+(MATCH(RIGHT(Table2[[#This Row],[spawner_sku]],LEN(Table2[[#This Row],[spawner_sku]])-FIND("/",Table2[[#This Row],[spawner_sku]])),Table1[Entity Prefab],0)),10,1,1,"Entities"))</f>
        <v>95</v>
      </c>
      <c r="AE177" s="76">
        <f ca="1">ROUND((Table2[[#This Row],[XP]]*Table2[[#This Row],[entity_spawned (AVG)]])*(Table2[[#This Row],[activating_chance]]/100),0)</f>
        <v>95</v>
      </c>
      <c r="AF177" s="73" t="s">
        <v>345</v>
      </c>
      <c r="AH177" t="s">
        <v>257</v>
      </c>
      <c r="AI177">
        <v>1</v>
      </c>
      <c r="AJ177" s="76">
        <v>150</v>
      </c>
      <c r="AK177" s="76">
        <v>100</v>
      </c>
      <c r="AL177">
        <f ca="1">INDIRECT(ADDRESS(11+(MATCH(RIGHT(Table6[[#This Row],[spawner_sku]],LEN(Table6[[#This Row],[spawner_sku]])-FIND("/",Table6[[#This Row],[spawner_sku]])),Table1[Entity Prefab],0)),10,1,1,"Entities"))</f>
        <v>25</v>
      </c>
      <c r="AM177" s="76">
        <f ca="1">ROUND((Table6[[#This Row],[XP]]*Table6[[#This Row],[entity_spawned (AVG)]])*(Table6[[#This Row],[activating_chance]]/100),0)</f>
        <v>25</v>
      </c>
      <c r="AN177" s="73" t="s">
        <v>344</v>
      </c>
      <c r="AP177" t="s">
        <v>398</v>
      </c>
      <c r="AQ177">
        <v>1</v>
      </c>
      <c r="AR177" s="76">
        <v>90</v>
      </c>
      <c r="AS177" s="76">
        <v>100</v>
      </c>
      <c r="AT177">
        <f ca="1">INDIRECT(ADDRESS(11+(MATCH(RIGHT(Table610[[#This Row],[spawner_sku]],LEN(Table610[[#This Row],[spawner_sku]])-FIND("/",Table610[[#This Row],[spawner_sku]])),Table1[Entity Prefab],0)),10,1,1,"Entities"))</f>
        <v>25</v>
      </c>
      <c r="AU177" s="76">
        <f ca="1">ROUND((Table610[[#This Row],[XP]]*Table610[[#This Row],[entity_spawned (AVG)]])*(Table610[[#This Row],[activating_chance]]/100),0)</f>
        <v>25</v>
      </c>
      <c r="AV177" s="73" t="s">
        <v>344</v>
      </c>
      <c r="AX177" t="s">
        <v>236</v>
      </c>
      <c r="AY177">
        <v>1</v>
      </c>
      <c r="AZ177" s="76">
        <v>180</v>
      </c>
      <c r="BA177" s="76">
        <v>100</v>
      </c>
      <c r="BB177">
        <f ca="1">INDIRECT(ADDRESS(11+(MATCH(RIGHT(Table61011[[#This Row],[spawner_sku]],LEN(Table61011[[#This Row],[spawner_sku]])-FIND("/",Table61011[[#This Row],[spawner_sku]])),Table1[Entity Prefab],0)),10,1,1,"Entities"))</f>
        <v>25</v>
      </c>
      <c r="BC177" s="76">
        <f ca="1">ROUND((Table61011[[#This Row],[XP]]*Table61011[[#This Row],[entity_spawned (AVG)]])*(Table61011[[#This Row],[activating_chance]]/100),0)</f>
        <v>25</v>
      </c>
      <c r="BD177" s="73" t="s">
        <v>345</v>
      </c>
      <c r="BF177" t="s">
        <v>244</v>
      </c>
      <c r="BG177">
        <v>1</v>
      </c>
      <c r="BH177" s="76">
        <v>200</v>
      </c>
      <c r="BI177">
        <v>100</v>
      </c>
      <c r="BJ177">
        <f ca="1">INDIRECT(ADDRESS(11+(MATCH(RIGHT(Table11[[#This Row],[spawner_sku]],LEN(Table11[[#This Row],[spawner_sku]])-FIND("/",Table11[[#This Row],[spawner_sku]])),Table1[Entity Prefab],0)),10,1,1,"Entities"))</f>
        <v>28</v>
      </c>
      <c r="BK177">
        <f ca="1">ROUND((Table11[[#This Row],[XP]]*Table11[[#This Row],[entity_spawned (AVG)]])*(Table11[[#This Row],[activating_chance]]/100),0)</f>
        <v>28</v>
      </c>
      <c r="BL177" s="73" t="s">
        <v>344</v>
      </c>
      <c r="BN177" t="s">
        <v>534</v>
      </c>
      <c r="BO177">
        <v>1</v>
      </c>
      <c r="BP177" s="76">
        <v>240</v>
      </c>
      <c r="BQ177" s="76">
        <v>100</v>
      </c>
      <c r="BR177">
        <f ca="1">INDIRECT(ADDRESS(11+(MATCH(RIGHT(Table12[[#This Row],[spawner_sku]],LEN(Table12[[#This Row],[spawner_sku]])-FIND("/",Table12[[#This Row],[spawner_sku]])),Table1[Entity Prefab],0)),10,1,1,"Entities"))</f>
        <v>83</v>
      </c>
      <c r="BS177">
        <f ca="1">ROUND((Table12[[#This Row],[XP]]*Table12[[#This Row],[entity_spawned (AVG)]])*(Table12[[#This Row],[activating_chance]]/100),0)</f>
        <v>83</v>
      </c>
      <c r="BT177" s="73" t="s">
        <v>344</v>
      </c>
      <c r="BV177" t="s">
        <v>255</v>
      </c>
      <c r="BW177">
        <v>1</v>
      </c>
      <c r="BX177" s="76">
        <v>170</v>
      </c>
      <c r="BY177" s="76">
        <v>100</v>
      </c>
      <c r="BZ177">
        <f ca="1">INDIRECT(ADDRESS(11+(MATCH(RIGHT(Table13[[#This Row],[spawner_sku]],LEN(Table13[[#This Row],[spawner_sku]])-FIND("/",Table13[[#This Row],[spawner_sku]])),Table1[Entity Prefab],0)),10,1,1,"Entities"))</f>
        <v>70</v>
      </c>
      <c r="CA177">
        <f ca="1">ROUND((Table13[[#This Row],[XP]]*Table13[[#This Row],[entity_spawned (AVG)]])*(Table13[[#This Row],[activating_chance]]/100),0)</f>
        <v>70</v>
      </c>
      <c r="CB177" s="73" t="s">
        <v>345</v>
      </c>
      <c r="CD177" t="s">
        <v>237</v>
      </c>
      <c r="CE177">
        <v>1</v>
      </c>
      <c r="CF177" s="76">
        <v>120</v>
      </c>
      <c r="CG177" s="76">
        <v>100</v>
      </c>
      <c r="CH177">
        <f ca="1">INDIRECT(ADDRESS(11+(MATCH(RIGHT(Table14[[#This Row],[spawner_sku]],LEN(Table14[[#This Row],[spawner_sku]])-FIND("/",Table14[[#This Row],[spawner_sku]])),Table1[Entity Prefab],0)),10,1,1,"Entities"))</f>
        <v>70</v>
      </c>
      <c r="CI177">
        <f ca="1">ROUND((Table14[[#This Row],[XP]]*Table14[[#This Row],[entity_spawned (AVG)]])*(Table14[[#This Row],[activating_chance]]/100),0)</f>
        <v>70</v>
      </c>
      <c r="CJ177" s="73" t="s">
        <v>344</v>
      </c>
      <c r="CL177" t="s">
        <v>612</v>
      </c>
      <c r="CM177">
        <v>1</v>
      </c>
      <c r="CN177" s="76">
        <v>5000</v>
      </c>
      <c r="CO177" s="76">
        <v>75</v>
      </c>
      <c r="CP177" s="115">
        <f ca="1">INDIRECT(ADDRESS(11+(MATCH(RIGHT(Table18[[#This Row],[spawner_sku]],LEN(Table18[[#This Row],[spawner_sku]])-FIND("/",Table18[[#This Row],[spawner_sku]])),Table1[Entity Prefab],0)),10,1,1,"Entities"))</f>
        <v>75</v>
      </c>
      <c r="CQ177" s="115">
        <f ca="1">ROUND((Table18[[#This Row],[XP]]*Table18[[#This Row],[entity_spawned (AVG)]])*(Table18[[#This Row],[activating_chance]]/100),0)</f>
        <v>56</v>
      </c>
      <c r="CR177" t="s">
        <v>344</v>
      </c>
      <c r="CT177" t="s">
        <v>662</v>
      </c>
      <c r="CU177">
        <v>1</v>
      </c>
      <c r="CV177" s="76">
        <v>120</v>
      </c>
      <c r="CW177" s="76">
        <v>80</v>
      </c>
      <c r="CX17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77">
        <f ca="1">ROUND((Table1820[[#This Row],[XP]]*Table1820[[#This Row],[entity_spawned (AVG)]])*(Table1820[[#This Row],[activating_chance]]/100),0)</f>
        <v>60</v>
      </c>
      <c r="CZ177" t="s">
        <v>344</v>
      </c>
    </row>
    <row r="178" spans="2:104" x14ac:dyDescent="0.25">
      <c r="B178" s="74" t="s">
        <v>230</v>
      </c>
      <c r="C178">
        <v>1</v>
      </c>
      <c r="D178" s="76">
        <v>80</v>
      </c>
      <c r="E178" s="76">
        <v>80</v>
      </c>
      <c r="F178" s="76">
        <f ca="1">INDIRECT(ADDRESS(11+(MATCH(RIGHT(Table245[[#This Row],[spawner_sku]],LEN(Table245[[#This Row],[spawner_sku]])-FIND("/",Table245[[#This Row],[spawner_sku]])),Table1[Entity Prefab],0)),10,1,1,"Entities"))</f>
        <v>25</v>
      </c>
      <c r="G178" s="76">
        <f ca="1">ROUND((Table245[[#This Row],[XP]]*Table245[[#This Row],[entity_spawned (AVG)]])*(Table245[[#This Row],[activating_chance]]/100),0)</f>
        <v>20</v>
      </c>
      <c r="H178" s="73" t="s">
        <v>344</v>
      </c>
      <c r="J178" t="s">
        <v>386</v>
      </c>
      <c r="K178">
        <v>2</v>
      </c>
      <c r="L178" s="76">
        <v>100</v>
      </c>
      <c r="M178" s="76">
        <v>100</v>
      </c>
      <c r="N178">
        <f ca="1">INDIRECT(ADDRESS(11+(MATCH(RIGHT(Table3[[#This Row],[spawner_sku]],LEN(Table3[[#This Row],[spawner_sku]])-FIND("/",Table3[[#This Row],[spawner_sku]])),Table1[Entity Prefab],0)),10,1,1,"Entities"))</f>
        <v>25</v>
      </c>
      <c r="O178" s="76">
        <f ca="1">ROUND((Table3[[#This Row],[XP]]*Table3[[#This Row],[entity_spawned (AVG)]])*(Table3[[#This Row],[activating_chance]]/100),0)</f>
        <v>50</v>
      </c>
      <c r="P178" t="s">
        <v>344</v>
      </c>
      <c r="Z178" t="s">
        <v>233</v>
      </c>
      <c r="AA178">
        <v>1</v>
      </c>
      <c r="AB178" s="76">
        <v>250</v>
      </c>
      <c r="AC178" s="76">
        <v>20</v>
      </c>
      <c r="AD178">
        <f ca="1">INDIRECT(ADDRESS(11+(MATCH(RIGHT(Table2[[#This Row],[spawner_sku]],LEN(Table2[[#This Row],[spawner_sku]])-FIND("/",Table2[[#This Row],[spawner_sku]])),Table1[Entity Prefab],0)),10,1,1,"Entities"))</f>
        <v>95</v>
      </c>
      <c r="AE178" s="76">
        <f ca="1">ROUND((Table2[[#This Row],[XP]]*Table2[[#This Row],[entity_spawned (AVG)]])*(Table2[[#This Row],[activating_chance]]/100),0)</f>
        <v>19</v>
      </c>
      <c r="AF178" s="73" t="s">
        <v>345</v>
      </c>
      <c r="AH178" t="s">
        <v>257</v>
      </c>
      <c r="AI178">
        <v>1</v>
      </c>
      <c r="AJ178" s="76">
        <v>150</v>
      </c>
      <c r="AK178" s="76">
        <v>100</v>
      </c>
      <c r="AL178">
        <f ca="1">INDIRECT(ADDRESS(11+(MATCH(RIGHT(Table6[[#This Row],[spawner_sku]],LEN(Table6[[#This Row],[spawner_sku]])-FIND("/",Table6[[#This Row],[spawner_sku]])),Table1[Entity Prefab],0)),10,1,1,"Entities"))</f>
        <v>25</v>
      </c>
      <c r="AM178" s="76">
        <f ca="1">ROUND((Table6[[#This Row],[XP]]*Table6[[#This Row],[entity_spawned (AVG)]])*(Table6[[#This Row],[activating_chance]]/100),0)</f>
        <v>25</v>
      </c>
      <c r="AN178" s="73" t="s">
        <v>344</v>
      </c>
      <c r="AP178" t="s">
        <v>398</v>
      </c>
      <c r="AQ178">
        <v>1</v>
      </c>
      <c r="AR178" s="76">
        <v>150</v>
      </c>
      <c r="AS178" s="76">
        <v>100</v>
      </c>
      <c r="AT178">
        <f ca="1">INDIRECT(ADDRESS(11+(MATCH(RIGHT(Table610[[#This Row],[spawner_sku]],LEN(Table610[[#This Row],[spawner_sku]])-FIND("/",Table610[[#This Row],[spawner_sku]])),Table1[Entity Prefab],0)),10,1,1,"Entities"))</f>
        <v>25</v>
      </c>
      <c r="AU178" s="76">
        <f ca="1">ROUND((Table610[[#This Row],[XP]]*Table610[[#This Row],[entity_spawned (AVG)]])*(Table610[[#This Row],[activating_chance]]/100),0)</f>
        <v>25</v>
      </c>
      <c r="AV178" s="73" t="s">
        <v>344</v>
      </c>
      <c r="AX178" t="s">
        <v>236</v>
      </c>
      <c r="AY178">
        <v>1</v>
      </c>
      <c r="AZ178" s="76">
        <v>180</v>
      </c>
      <c r="BA178" s="76">
        <v>100</v>
      </c>
      <c r="BB178">
        <f ca="1">INDIRECT(ADDRESS(11+(MATCH(RIGHT(Table61011[[#This Row],[spawner_sku]],LEN(Table61011[[#This Row],[spawner_sku]])-FIND("/",Table61011[[#This Row],[spawner_sku]])),Table1[Entity Prefab],0)),10,1,1,"Entities"))</f>
        <v>25</v>
      </c>
      <c r="BC178" s="76">
        <f ca="1">ROUND((Table61011[[#This Row],[XP]]*Table61011[[#This Row],[entity_spawned (AVG)]])*(Table61011[[#This Row],[activating_chance]]/100),0)</f>
        <v>25</v>
      </c>
      <c r="BD178" s="73" t="s">
        <v>345</v>
      </c>
      <c r="BF178" t="s">
        <v>244</v>
      </c>
      <c r="BG178">
        <v>1</v>
      </c>
      <c r="BH178" s="76">
        <v>200</v>
      </c>
      <c r="BI178">
        <v>100</v>
      </c>
      <c r="BJ178">
        <f ca="1">INDIRECT(ADDRESS(11+(MATCH(RIGHT(Table11[[#This Row],[spawner_sku]],LEN(Table11[[#This Row],[spawner_sku]])-FIND("/",Table11[[#This Row],[spawner_sku]])),Table1[Entity Prefab],0)),10,1,1,"Entities"))</f>
        <v>28</v>
      </c>
      <c r="BK178">
        <f ca="1">ROUND((Table11[[#This Row],[XP]]*Table11[[#This Row],[entity_spawned (AVG)]])*(Table11[[#This Row],[activating_chance]]/100),0)</f>
        <v>28</v>
      </c>
      <c r="BL178" s="73" t="s">
        <v>344</v>
      </c>
      <c r="BN178" t="s">
        <v>534</v>
      </c>
      <c r="BO178">
        <v>1</v>
      </c>
      <c r="BP178" s="76">
        <v>240</v>
      </c>
      <c r="BQ178" s="76">
        <v>100</v>
      </c>
      <c r="BR178">
        <f ca="1">INDIRECT(ADDRESS(11+(MATCH(RIGHT(Table12[[#This Row],[spawner_sku]],LEN(Table12[[#This Row],[spawner_sku]])-FIND("/",Table12[[#This Row],[spawner_sku]])),Table1[Entity Prefab],0)),10,1,1,"Entities"))</f>
        <v>83</v>
      </c>
      <c r="BS178">
        <f ca="1">ROUND((Table12[[#This Row],[XP]]*Table12[[#This Row],[entity_spawned (AVG)]])*(Table12[[#This Row],[activating_chance]]/100),0)</f>
        <v>83</v>
      </c>
      <c r="BT178" s="73" t="s">
        <v>344</v>
      </c>
      <c r="BV178" t="s">
        <v>255</v>
      </c>
      <c r="BW178">
        <v>1</v>
      </c>
      <c r="BX178" s="76">
        <v>170</v>
      </c>
      <c r="BY178" s="76">
        <v>100</v>
      </c>
      <c r="BZ178">
        <f ca="1">INDIRECT(ADDRESS(11+(MATCH(RIGHT(Table13[[#This Row],[spawner_sku]],LEN(Table13[[#This Row],[spawner_sku]])-FIND("/",Table13[[#This Row],[spawner_sku]])),Table1[Entity Prefab],0)),10,1,1,"Entities"))</f>
        <v>70</v>
      </c>
      <c r="CA178">
        <f ca="1">ROUND((Table13[[#This Row],[XP]]*Table13[[#This Row],[entity_spawned (AVG)]])*(Table13[[#This Row],[activating_chance]]/100),0)</f>
        <v>70</v>
      </c>
      <c r="CB178" s="73" t="s">
        <v>345</v>
      </c>
      <c r="CD178" t="s">
        <v>237</v>
      </c>
      <c r="CE178">
        <v>1</v>
      </c>
      <c r="CF178" s="76">
        <v>100</v>
      </c>
      <c r="CG178" s="76">
        <v>100</v>
      </c>
      <c r="CH178">
        <f ca="1">INDIRECT(ADDRESS(11+(MATCH(RIGHT(Table14[[#This Row],[spawner_sku]],LEN(Table14[[#This Row],[spawner_sku]])-FIND("/",Table14[[#This Row],[spawner_sku]])),Table1[Entity Prefab],0)),10,1,1,"Entities"))</f>
        <v>70</v>
      </c>
      <c r="CI178">
        <f ca="1">ROUND((Table14[[#This Row],[XP]]*Table14[[#This Row],[entity_spawned (AVG)]])*(Table14[[#This Row],[activating_chance]]/100),0)</f>
        <v>70</v>
      </c>
      <c r="CJ178" s="73" t="s">
        <v>344</v>
      </c>
      <c r="CL178" t="s">
        <v>612</v>
      </c>
      <c r="CM178">
        <v>1</v>
      </c>
      <c r="CN178" s="76">
        <v>5000</v>
      </c>
      <c r="CO178" s="76">
        <v>75</v>
      </c>
      <c r="CP178" s="115">
        <f ca="1">INDIRECT(ADDRESS(11+(MATCH(RIGHT(Table18[[#This Row],[spawner_sku]],LEN(Table18[[#This Row],[spawner_sku]])-FIND("/",Table18[[#This Row],[spawner_sku]])),Table1[Entity Prefab],0)),10,1,1,"Entities"))</f>
        <v>75</v>
      </c>
      <c r="CQ178" s="115">
        <f ca="1">ROUND((Table18[[#This Row],[XP]]*Table18[[#This Row],[entity_spawned (AVG)]])*(Table18[[#This Row],[activating_chance]]/100),0)</f>
        <v>56</v>
      </c>
      <c r="CR178" t="s">
        <v>344</v>
      </c>
      <c r="CT178" t="s">
        <v>662</v>
      </c>
      <c r="CU178">
        <v>1</v>
      </c>
      <c r="CV178" s="76">
        <v>120</v>
      </c>
      <c r="CW178" s="76">
        <v>100</v>
      </c>
      <c r="CX178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78">
        <f ca="1">ROUND((Table1820[[#This Row],[XP]]*Table1820[[#This Row],[entity_spawned (AVG)]])*(Table1820[[#This Row],[activating_chance]]/100),0)</f>
        <v>75</v>
      </c>
      <c r="CZ178" t="s">
        <v>344</v>
      </c>
    </row>
    <row r="179" spans="2:104" x14ac:dyDescent="0.25">
      <c r="B179" s="74" t="s">
        <v>230</v>
      </c>
      <c r="C179">
        <v>1</v>
      </c>
      <c r="D179" s="76">
        <v>60</v>
      </c>
      <c r="E179" s="76">
        <v>100</v>
      </c>
      <c r="F179" s="76">
        <f ca="1">INDIRECT(ADDRESS(11+(MATCH(RIGHT(Table245[[#This Row],[spawner_sku]],LEN(Table245[[#This Row],[spawner_sku]])-FIND("/",Table245[[#This Row],[spawner_sku]])),Table1[Entity Prefab],0)),10,1,1,"Entities"))</f>
        <v>25</v>
      </c>
      <c r="G179" s="76">
        <f ca="1">ROUND((Table245[[#This Row],[XP]]*Table245[[#This Row],[entity_spawned (AVG)]])*(Table245[[#This Row],[activating_chance]]/100),0)</f>
        <v>25</v>
      </c>
      <c r="H179" s="73" t="s">
        <v>344</v>
      </c>
      <c r="J179" t="s">
        <v>386</v>
      </c>
      <c r="K179">
        <v>5</v>
      </c>
      <c r="L179" s="76">
        <v>100</v>
      </c>
      <c r="M179" s="76">
        <v>100</v>
      </c>
      <c r="N179">
        <f ca="1">INDIRECT(ADDRESS(11+(MATCH(RIGHT(Table3[[#This Row],[spawner_sku]],LEN(Table3[[#This Row],[spawner_sku]])-FIND("/",Table3[[#This Row],[spawner_sku]])),Table1[Entity Prefab],0)),10,1,1,"Entities"))</f>
        <v>25</v>
      </c>
      <c r="O179" s="76">
        <f ca="1">ROUND((Table3[[#This Row],[XP]]*Table3[[#This Row],[entity_spawned (AVG)]])*(Table3[[#This Row],[activating_chance]]/100),0)</f>
        <v>125</v>
      </c>
      <c r="P179" t="s">
        <v>344</v>
      </c>
      <c r="Z179" t="s">
        <v>233</v>
      </c>
      <c r="AA179">
        <v>1</v>
      </c>
      <c r="AB179" s="76">
        <v>250</v>
      </c>
      <c r="AC179" s="76">
        <v>100</v>
      </c>
      <c r="AD179">
        <f ca="1">INDIRECT(ADDRESS(11+(MATCH(RIGHT(Table2[[#This Row],[spawner_sku]],LEN(Table2[[#This Row],[spawner_sku]])-FIND("/",Table2[[#This Row],[spawner_sku]])),Table1[Entity Prefab],0)),10,1,1,"Entities"))</f>
        <v>95</v>
      </c>
      <c r="AE179" s="76">
        <f ca="1">ROUND((Table2[[#This Row],[XP]]*Table2[[#This Row],[entity_spawned (AVG)]])*(Table2[[#This Row],[activating_chance]]/100),0)</f>
        <v>95</v>
      </c>
      <c r="AF179" s="73" t="s">
        <v>345</v>
      </c>
      <c r="AH179" t="s">
        <v>257</v>
      </c>
      <c r="AI179">
        <v>1</v>
      </c>
      <c r="AJ179" s="76">
        <v>150</v>
      </c>
      <c r="AK179" s="76">
        <v>100</v>
      </c>
      <c r="AL179">
        <f ca="1">INDIRECT(ADDRESS(11+(MATCH(RIGHT(Table6[[#This Row],[spawner_sku]],LEN(Table6[[#This Row],[spawner_sku]])-FIND("/",Table6[[#This Row],[spawner_sku]])),Table1[Entity Prefab],0)),10,1,1,"Entities"))</f>
        <v>25</v>
      </c>
      <c r="AM179" s="76">
        <f ca="1">ROUND((Table6[[#This Row],[XP]]*Table6[[#This Row],[entity_spawned (AVG)]])*(Table6[[#This Row],[activating_chance]]/100),0)</f>
        <v>25</v>
      </c>
      <c r="AN179" s="73" t="s">
        <v>344</v>
      </c>
      <c r="AP179" t="s">
        <v>398</v>
      </c>
      <c r="AQ179">
        <v>1</v>
      </c>
      <c r="AR179" s="76">
        <v>90</v>
      </c>
      <c r="AS179" s="76">
        <v>100</v>
      </c>
      <c r="AT179">
        <f ca="1">INDIRECT(ADDRESS(11+(MATCH(RIGHT(Table610[[#This Row],[spawner_sku]],LEN(Table610[[#This Row],[spawner_sku]])-FIND("/",Table610[[#This Row],[spawner_sku]])),Table1[Entity Prefab],0)),10,1,1,"Entities"))</f>
        <v>25</v>
      </c>
      <c r="AU179" s="76">
        <f ca="1">ROUND((Table610[[#This Row],[XP]]*Table610[[#This Row],[entity_spawned (AVG)]])*(Table610[[#This Row],[activating_chance]]/100),0)</f>
        <v>25</v>
      </c>
      <c r="AV179" s="73" t="s">
        <v>344</v>
      </c>
      <c r="AX179" t="s">
        <v>237</v>
      </c>
      <c r="AY179">
        <v>1</v>
      </c>
      <c r="AZ179" s="76">
        <v>200</v>
      </c>
      <c r="BA179" s="76">
        <v>100</v>
      </c>
      <c r="BB179">
        <f ca="1">INDIRECT(ADDRESS(11+(MATCH(RIGHT(Table61011[[#This Row],[spawner_sku]],LEN(Table61011[[#This Row],[spawner_sku]])-FIND("/",Table61011[[#This Row],[spawner_sku]])),Table1[Entity Prefab],0)),10,1,1,"Entities"))</f>
        <v>70</v>
      </c>
      <c r="BC179" s="76">
        <f ca="1">ROUND((Table61011[[#This Row],[XP]]*Table61011[[#This Row],[entity_spawned (AVG)]])*(Table61011[[#This Row],[activating_chance]]/100),0)</f>
        <v>70</v>
      </c>
      <c r="BD179" s="73" t="s">
        <v>345</v>
      </c>
      <c r="BF179" t="s">
        <v>244</v>
      </c>
      <c r="BG179">
        <v>1</v>
      </c>
      <c r="BH179" s="76">
        <v>200</v>
      </c>
      <c r="BI179">
        <v>100</v>
      </c>
      <c r="BJ179">
        <f ca="1">INDIRECT(ADDRESS(11+(MATCH(RIGHT(Table11[[#This Row],[spawner_sku]],LEN(Table11[[#This Row],[spawner_sku]])-FIND("/",Table11[[#This Row],[spawner_sku]])),Table1[Entity Prefab],0)),10,1,1,"Entities"))</f>
        <v>28</v>
      </c>
      <c r="BK179">
        <f ca="1">ROUND((Table11[[#This Row],[XP]]*Table11[[#This Row],[entity_spawned (AVG)]])*(Table11[[#This Row],[activating_chance]]/100),0)</f>
        <v>28</v>
      </c>
      <c r="BL179" s="73" t="s">
        <v>344</v>
      </c>
      <c r="BN179" t="s">
        <v>534</v>
      </c>
      <c r="BO179">
        <v>1</v>
      </c>
      <c r="BP179" s="76">
        <v>240</v>
      </c>
      <c r="BQ179" s="76">
        <v>100</v>
      </c>
      <c r="BR179">
        <f ca="1">INDIRECT(ADDRESS(11+(MATCH(RIGHT(Table12[[#This Row],[spawner_sku]],LEN(Table12[[#This Row],[spawner_sku]])-FIND("/",Table12[[#This Row],[spawner_sku]])),Table1[Entity Prefab],0)),10,1,1,"Entities"))</f>
        <v>83</v>
      </c>
      <c r="BS179">
        <f ca="1">ROUND((Table12[[#This Row],[XP]]*Table12[[#This Row],[entity_spawned (AVG)]])*(Table12[[#This Row],[activating_chance]]/100),0)</f>
        <v>83</v>
      </c>
      <c r="BT179" s="73" t="s">
        <v>344</v>
      </c>
      <c r="BV179" t="s">
        <v>255</v>
      </c>
      <c r="BW179">
        <v>1</v>
      </c>
      <c r="BX179" s="76">
        <v>170</v>
      </c>
      <c r="BY179" s="76">
        <v>100</v>
      </c>
      <c r="BZ179">
        <f ca="1">INDIRECT(ADDRESS(11+(MATCH(RIGHT(Table13[[#This Row],[spawner_sku]],LEN(Table13[[#This Row],[spawner_sku]])-FIND("/",Table13[[#This Row],[spawner_sku]])),Table1[Entity Prefab],0)),10,1,1,"Entities"))</f>
        <v>70</v>
      </c>
      <c r="CA179">
        <f ca="1">ROUND((Table13[[#This Row],[XP]]*Table13[[#This Row],[entity_spawned (AVG)]])*(Table13[[#This Row],[activating_chance]]/100),0)</f>
        <v>70</v>
      </c>
      <c r="CB179" s="73" t="s">
        <v>345</v>
      </c>
      <c r="CD179" t="s">
        <v>237</v>
      </c>
      <c r="CE179">
        <v>1</v>
      </c>
      <c r="CF179" s="76">
        <v>130</v>
      </c>
      <c r="CG179" s="76">
        <v>100</v>
      </c>
      <c r="CH179">
        <f ca="1">INDIRECT(ADDRESS(11+(MATCH(RIGHT(Table14[[#This Row],[spawner_sku]],LEN(Table14[[#This Row],[spawner_sku]])-FIND("/",Table14[[#This Row],[spawner_sku]])),Table1[Entity Prefab],0)),10,1,1,"Entities"))</f>
        <v>70</v>
      </c>
      <c r="CI179">
        <f ca="1">ROUND((Table14[[#This Row],[XP]]*Table14[[#This Row],[entity_spawned (AVG)]])*(Table14[[#This Row],[activating_chance]]/100),0)</f>
        <v>70</v>
      </c>
      <c r="CJ179" s="73" t="s">
        <v>344</v>
      </c>
      <c r="CL179" t="s">
        <v>247</v>
      </c>
      <c r="CM179">
        <v>1</v>
      </c>
      <c r="CN179" s="76">
        <v>500</v>
      </c>
      <c r="CO179" s="76">
        <v>75</v>
      </c>
      <c r="CP179" s="115">
        <f ca="1">INDIRECT(ADDRESS(11+(MATCH(RIGHT(Table18[[#This Row],[spawner_sku]],LEN(Table18[[#This Row],[spawner_sku]])-FIND("/",Table18[[#This Row],[spawner_sku]])),Table1[Entity Prefab],0)),10,1,1,"Entities"))</f>
        <v>75</v>
      </c>
      <c r="CQ179" s="115">
        <f ca="1">ROUND((Table18[[#This Row],[XP]]*Table18[[#This Row],[entity_spawned (AVG)]])*(Table18[[#This Row],[activating_chance]]/100),0)</f>
        <v>56</v>
      </c>
      <c r="CR179" t="s">
        <v>344</v>
      </c>
      <c r="CT179" t="s">
        <v>662</v>
      </c>
      <c r="CU179">
        <v>1</v>
      </c>
      <c r="CV179" s="76">
        <v>120</v>
      </c>
      <c r="CW179" s="76">
        <v>100</v>
      </c>
      <c r="CX179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79">
        <f ca="1">ROUND((Table1820[[#This Row],[XP]]*Table1820[[#This Row],[entity_spawned (AVG)]])*(Table1820[[#This Row],[activating_chance]]/100),0)</f>
        <v>75</v>
      </c>
      <c r="CZ179" t="s">
        <v>344</v>
      </c>
    </row>
    <row r="180" spans="2:104" x14ac:dyDescent="0.25">
      <c r="B180" s="74" t="s">
        <v>230</v>
      </c>
      <c r="C180">
        <v>2</v>
      </c>
      <c r="D180" s="76">
        <v>120</v>
      </c>
      <c r="E180" s="76">
        <v>100</v>
      </c>
      <c r="F180" s="76">
        <f ca="1">INDIRECT(ADDRESS(11+(MATCH(RIGHT(Table245[[#This Row],[spawner_sku]],LEN(Table245[[#This Row],[spawner_sku]])-FIND("/",Table245[[#This Row],[spawner_sku]])),Table1[Entity Prefab],0)),10,1,1,"Entities"))</f>
        <v>25</v>
      </c>
      <c r="G180" s="76">
        <f ca="1">ROUND((Table245[[#This Row],[XP]]*Table245[[#This Row],[entity_spawned (AVG)]])*(Table245[[#This Row],[activating_chance]]/100),0)</f>
        <v>50</v>
      </c>
      <c r="H180" s="73" t="s">
        <v>344</v>
      </c>
      <c r="J180" t="s">
        <v>386</v>
      </c>
      <c r="K180">
        <v>3</v>
      </c>
      <c r="L180" s="76">
        <v>100</v>
      </c>
      <c r="M180" s="76">
        <v>100</v>
      </c>
      <c r="N180">
        <f ca="1">INDIRECT(ADDRESS(11+(MATCH(RIGHT(Table3[[#This Row],[spawner_sku]],LEN(Table3[[#This Row],[spawner_sku]])-FIND("/",Table3[[#This Row],[spawner_sku]])),Table1[Entity Prefab],0)),10,1,1,"Entities"))</f>
        <v>25</v>
      </c>
      <c r="O180" s="76">
        <f ca="1">ROUND((Table3[[#This Row],[XP]]*Table3[[#This Row],[entity_spawned (AVG)]])*(Table3[[#This Row],[activating_chance]]/100),0)</f>
        <v>75</v>
      </c>
      <c r="P180" t="s">
        <v>344</v>
      </c>
      <c r="Z180" t="s">
        <v>234</v>
      </c>
      <c r="AA180">
        <v>1</v>
      </c>
      <c r="AB180" s="76">
        <v>300</v>
      </c>
      <c r="AC180" s="76">
        <v>100</v>
      </c>
      <c r="AD180">
        <f ca="1">INDIRECT(ADDRESS(11+(MATCH(RIGHT(Table2[[#This Row],[spawner_sku]],LEN(Table2[[#This Row],[spawner_sku]])-FIND("/",Table2[[#This Row],[spawner_sku]])),Table1[Entity Prefab],0)),10,1,1,"Entities"))</f>
        <v>195</v>
      </c>
      <c r="AE180" s="76">
        <f ca="1">ROUND((Table2[[#This Row],[XP]]*Table2[[#This Row],[entity_spawned (AVG)]])*(Table2[[#This Row],[activating_chance]]/100),0)</f>
        <v>195</v>
      </c>
      <c r="AF180" s="73" t="s">
        <v>345</v>
      </c>
      <c r="AH180" t="s">
        <v>257</v>
      </c>
      <c r="AI180">
        <v>1</v>
      </c>
      <c r="AJ180" s="76">
        <v>150</v>
      </c>
      <c r="AK180" s="76">
        <v>100</v>
      </c>
      <c r="AL180">
        <f ca="1">INDIRECT(ADDRESS(11+(MATCH(RIGHT(Table6[[#This Row],[spawner_sku]],LEN(Table6[[#This Row],[spawner_sku]])-FIND("/",Table6[[#This Row],[spawner_sku]])),Table1[Entity Prefab],0)),10,1,1,"Entities"))</f>
        <v>25</v>
      </c>
      <c r="AM180" s="76">
        <f ca="1">ROUND((Table6[[#This Row],[XP]]*Table6[[#This Row],[entity_spawned (AVG)]])*(Table6[[#This Row],[activating_chance]]/100),0)</f>
        <v>25</v>
      </c>
      <c r="AN180" s="73" t="s">
        <v>344</v>
      </c>
      <c r="AP180" t="s">
        <v>398</v>
      </c>
      <c r="AQ180">
        <v>1</v>
      </c>
      <c r="AR180" s="76">
        <v>90</v>
      </c>
      <c r="AS180" s="76">
        <v>100</v>
      </c>
      <c r="AT180">
        <f ca="1">INDIRECT(ADDRESS(11+(MATCH(RIGHT(Table610[[#This Row],[spawner_sku]],LEN(Table610[[#This Row],[spawner_sku]])-FIND("/",Table610[[#This Row],[spawner_sku]])),Table1[Entity Prefab],0)),10,1,1,"Entities"))</f>
        <v>25</v>
      </c>
      <c r="AU180" s="76">
        <f ca="1">ROUND((Table610[[#This Row],[XP]]*Table610[[#This Row],[entity_spawned (AVG)]])*(Table610[[#This Row],[activating_chance]]/100),0)</f>
        <v>25</v>
      </c>
      <c r="AV180" s="73" t="s">
        <v>344</v>
      </c>
      <c r="AX180" t="s">
        <v>237</v>
      </c>
      <c r="AY180">
        <v>1</v>
      </c>
      <c r="AZ180" s="76">
        <v>200</v>
      </c>
      <c r="BA180" s="76">
        <v>100</v>
      </c>
      <c r="BB180">
        <f ca="1">INDIRECT(ADDRESS(11+(MATCH(RIGHT(Table61011[[#This Row],[spawner_sku]],LEN(Table61011[[#This Row],[spawner_sku]])-FIND("/",Table61011[[#This Row],[spawner_sku]])),Table1[Entity Prefab],0)),10,1,1,"Entities"))</f>
        <v>70</v>
      </c>
      <c r="BC180" s="76">
        <f ca="1">ROUND((Table61011[[#This Row],[XP]]*Table61011[[#This Row],[entity_spawned (AVG)]])*(Table61011[[#This Row],[activating_chance]]/100),0)</f>
        <v>70</v>
      </c>
      <c r="BD180" s="73" t="s">
        <v>345</v>
      </c>
      <c r="BF180" t="s">
        <v>244</v>
      </c>
      <c r="BG180">
        <v>1</v>
      </c>
      <c r="BH180" s="76">
        <v>200</v>
      </c>
      <c r="BI180">
        <v>100</v>
      </c>
      <c r="BJ180">
        <f ca="1">INDIRECT(ADDRESS(11+(MATCH(RIGHT(Table11[[#This Row],[spawner_sku]],LEN(Table11[[#This Row],[spawner_sku]])-FIND("/",Table11[[#This Row],[spawner_sku]])),Table1[Entity Prefab],0)),10,1,1,"Entities"))</f>
        <v>28</v>
      </c>
      <c r="BK180">
        <f ca="1">ROUND((Table11[[#This Row],[XP]]*Table11[[#This Row],[entity_spawned (AVG)]])*(Table11[[#This Row],[activating_chance]]/100),0)</f>
        <v>28</v>
      </c>
      <c r="BL180" s="73" t="s">
        <v>344</v>
      </c>
      <c r="BN180" t="s">
        <v>534</v>
      </c>
      <c r="BO180">
        <v>1</v>
      </c>
      <c r="BP180" s="76">
        <v>240</v>
      </c>
      <c r="BQ180" s="76">
        <v>100</v>
      </c>
      <c r="BR180">
        <f ca="1">INDIRECT(ADDRESS(11+(MATCH(RIGHT(Table12[[#This Row],[spawner_sku]],LEN(Table12[[#This Row],[spawner_sku]])-FIND("/",Table12[[#This Row],[spawner_sku]])),Table1[Entity Prefab],0)),10,1,1,"Entities"))</f>
        <v>83</v>
      </c>
      <c r="BS180">
        <f ca="1">ROUND((Table12[[#This Row],[XP]]*Table12[[#This Row],[entity_spawned (AVG)]])*(Table12[[#This Row],[activating_chance]]/100),0)</f>
        <v>83</v>
      </c>
      <c r="BT180" s="73" t="s">
        <v>344</v>
      </c>
      <c r="BV180" t="s">
        <v>255</v>
      </c>
      <c r="BW180">
        <v>1</v>
      </c>
      <c r="BX180" s="76">
        <v>170</v>
      </c>
      <c r="BY180" s="76">
        <v>100</v>
      </c>
      <c r="BZ180">
        <f ca="1">INDIRECT(ADDRESS(11+(MATCH(RIGHT(Table13[[#This Row],[spawner_sku]],LEN(Table13[[#This Row],[spawner_sku]])-FIND("/",Table13[[#This Row],[spawner_sku]])),Table1[Entity Prefab],0)),10,1,1,"Entities"))</f>
        <v>70</v>
      </c>
      <c r="CA180">
        <f ca="1">ROUND((Table13[[#This Row],[XP]]*Table13[[#This Row],[entity_spawned (AVG)]])*(Table13[[#This Row],[activating_chance]]/100),0)</f>
        <v>70</v>
      </c>
      <c r="CB180" s="73" t="s">
        <v>345</v>
      </c>
      <c r="CD180" t="s">
        <v>237</v>
      </c>
      <c r="CE180">
        <v>1</v>
      </c>
      <c r="CF180" s="76">
        <v>120</v>
      </c>
      <c r="CG180" s="76">
        <v>100</v>
      </c>
      <c r="CH180">
        <f ca="1">INDIRECT(ADDRESS(11+(MATCH(RIGHT(Table14[[#This Row],[spawner_sku]],LEN(Table14[[#This Row],[spawner_sku]])-FIND("/",Table14[[#This Row],[spawner_sku]])),Table1[Entity Prefab],0)),10,1,1,"Entities"))</f>
        <v>70</v>
      </c>
      <c r="CI180">
        <f ca="1">ROUND((Table14[[#This Row],[XP]]*Table14[[#This Row],[entity_spawned (AVG)]])*(Table14[[#This Row],[activating_chance]]/100),0)</f>
        <v>70</v>
      </c>
      <c r="CJ180" s="73" t="s">
        <v>344</v>
      </c>
      <c r="CL180" t="s">
        <v>247</v>
      </c>
      <c r="CM180">
        <v>1</v>
      </c>
      <c r="CN180" s="76">
        <v>500</v>
      </c>
      <c r="CO180" s="76">
        <v>100</v>
      </c>
      <c r="CP180" s="115">
        <f ca="1">INDIRECT(ADDRESS(11+(MATCH(RIGHT(Table18[[#This Row],[spawner_sku]],LEN(Table18[[#This Row],[spawner_sku]])-FIND("/",Table18[[#This Row],[spawner_sku]])),Table1[Entity Prefab],0)),10,1,1,"Entities"))</f>
        <v>75</v>
      </c>
      <c r="CQ180" s="115">
        <f ca="1">ROUND((Table18[[#This Row],[XP]]*Table18[[#This Row],[entity_spawned (AVG)]])*(Table18[[#This Row],[activating_chance]]/100),0)</f>
        <v>75</v>
      </c>
      <c r="CR180" t="s">
        <v>344</v>
      </c>
      <c r="CT180" t="s">
        <v>662</v>
      </c>
      <c r="CU180">
        <v>1</v>
      </c>
      <c r="CV180" s="76">
        <v>120</v>
      </c>
      <c r="CW180" s="76">
        <v>100</v>
      </c>
      <c r="CX180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80">
        <f ca="1">ROUND((Table1820[[#This Row],[XP]]*Table1820[[#This Row],[entity_spawned (AVG)]])*(Table1820[[#This Row],[activating_chance]]/100),0)</f>
        <v>75</v>
      </c>
      <c r="CZ180" t="s">
        <v>344</v>
      </c>
    </row>
    <row r="181" spans="2:104" x14ac:dyDescent="0.25">
      <c r="B181" s="74" t="s">
        <v>230</v>
      </c>
      <c r="C181">
        <v>1</v>
      </c>
      <c r="D181" s="76">
        <v>70</v>
      </c>
      <c r="E181" s="76">
        <v>85</v>
      </c>
      <c r="F181" s="76">
        <f ca="1">INDIRECT(ADDRESS(11+(MATCH(RIGHT(Table245[[#This Row],[spawner_sku]],LEN(Table245[[#This Row],[spawner_sku]])-FIND("/",Table245[[#This Row],[spawner_sku]])),Table1[Entity Prefab],0)),10,1,1,"Entities"))</f>
        <v>25</v>
      </c>
      <c r="G181" s="76">
        <f ca="1">ROUND((Table245[[#This Row],[XP]]*Table245[[#This Row],[entity_spawned (AVG)]])*(Table245[[#This Row],[activating_chance]]/100),0)</f>
        <v>21</v>
      </c>
      <c r="H181" s="73" t="s">
        <v>344</v>
      </c>
      <c r="J181" t="s">
        <v>386</v>
      </c>
      <c r="K181">
        <v>5</v>
      </c>
      <c r="L181" s="76">
        <v>100</v>
      </c>
      <c r="M181" s="76">
        <v>100</v>
      </c>
      <c r="N181">
        <f ca="1">INDIRECT(ADDRESS(11+(MATCH(RIGHT(Table3[[#This Row],[spawner_sku]],LEN(Table3[[#This Row],[spawner_sku]])-FIND("/",Table3[[#This Row],[spawner_sku]])),Table1[Entity Prefab],0)),10,1,1,"Entities"))</f>
        <v>25</v>
      </c>
      <c r="O181" s="76">
        <f ca="1">ROUND((Table3[[#This Row],[XP]]*Table3[[#This Row],[entity_spawned (AVG)]])*(Table3[[#This Row],[activating_chance]]/100),0)</f>
        <v>125</v>
      </c>
      <c r="P181" t="s">
        <v>344</v>
      </c>
      <c r="Z181" t="s">
        <v>234</v>
      </c>
      <c r="AA181">
        <v>1</v>
      </c>
      <c r="AB181" s="76">
        <v>300</v>
      </c>
      <c r="AC181" s="76">
        <v>100</v>
      </c>
      <c r="AD181">
        <f ca="1">INDIRECT(ADDRESS(11+(MATCH(RIGHT(Table2[[#This Row],[spawner_sku]],LEN(Table2[[#This Row],[spawner_sku]])-FIND("/",Table2[[#This Row],[spawner_sku]])),Table1[Entity Prefab],0)),10,1,1,"Entities"))</f>
        <v>195</v>
      </c>
      <c r="AE181" s="76">
        <f ca="1">ROUND((Table2[[#This Row],[XP]]*Table2[[#This Row],[entity_spawned (AVG)]])*(Table2[[#This Row],[activating_chance]]/100),0)</f>
        <v>195</v>
      </c>
      <c r="AF181" s="73" t="s">
        <v>345</v>
      </c>
      <c r="AH181" t="s">
        <v>257</v>
      </c>
      <c r="AI181">
        <v>1</v>
      </c>
      <c r="AJ181" s="76">
        <v>150</v>
      </c>
      <c r="AK181" s="76">
        <v>100</v>
      </c>
      <c r="AL181">
        <f ca="1">INDIRECT(ADDRESS(11+(MATCH(RIGHT(Table6[[#This Row],[spawner_sku]],LEN(Table6[[#This Row],[spawner_sku]])-FIND("/",Table6[[#This Row],[spawner_sku]])),Table1[Entity Prefab],0)),10,1,1,"Entities"))</f>
        <v>25</v>
      </c>
      <c r="AM181" s="76">
        <f ca="1">ROUND((Table6[[#This Row],[XP]]*Table6[[#This Row],[entity_spawned (AVG)]])*(Table6[[#This Row],[activating_chance]]/100),0)</f>
        <v>25</v>
      </c>
      <c r="AN181" s="73" t="s">
        <v>344</v>
      </c>
      <c r="AP181" t="s">
        <v>398</v>
      </c>
      <c r="AQ181">
        <v>1</v>
      </c>
      <c r="AR181" s="76">
        <v>150</v>
      </c>
      <c r="AS181" s="76">
        <v>100</v>
      </c>
      <c r="AT181">
        <f ca="1">INDIRECT(ADDRESS(11+(MATCH(RIGHT(Table610[[#This Row],[spawner_sku]],LEN(Table610[[#This Row],[spawner_sku]])-FIND("/",Table610[[#This Row],[spawner_sku]])),Table1[Entity Prefab],0)),10,1,1,"Entities"))</f>
        <v>25</v>
      </c>
      <c r="AU181" s="76">
        <f ca="1">ROUND((Table610[[#This Row],[XP]]*Table610[[#This Row],[entity_spawned (AVG)]])*(Table610[[#This Row],[activating_chance]]/100),0)</f>
        <v>25</v>
      </c>
      <c r="AV181" s="73" t="s">
        <v>344</v>
      </c>
      <c r="AX181" t="s">
        <v>237</v>
      </c>
      <c r="AY181">
        <v>1</v>
      </c>
      <c r="AZ181" s="76">
        <v>200</v>
      </c>
      <c r="BA181" s="76">
        <v>100</v>
      </c>
      <c r="BB181">
        <f ca="1">INDIRECT(ADDRESS(11+(MATCH(RIGHT(Table61011[[#This Row],[spawner_sku]],LEN(Table61011[[#This Row],[spawner_sku]])-FIND("/",Table61011[[#This Row],[spawner_sku]])),Table1[Entity Prefab],0)),10,1,1,"Entities"))</f>
        <v>70</v>
      </c>
      <c r="BC181" s="76">
        <f ca="1">ROUND((Table61011[[#This Row],[XP]]*Table61011[[#This Row],[entity_spawned (AVG)]])*(Table61011[[#This Row],[activating_chance]]/100),0)</f>
        <v>70</v>
      </c>
      <c r="BD181" s="73" t="s">
        <v>345</v>
      </c>
      <c r="BF181" t="s">
        <v>245</v>
      </c>
      <c r="BG181">
        <v>1</v>
      </c>
      <c r="BH181" s="76">
        <v>180</v>
      </c>
      <c r="BI181">
        <v>100</v>
      </c>
      <c r="BJ181">
        <f ca="1">INDIRECT(ADDRESS(11+(MATCH(RIGHT(Table11[[#This Row],[spawner_sku]],LEN(Table11[[#This Row],[spawner_sku]])-FIND("/",Table11[[#This Row],[spawner_sku]])),Table1[Entity Prefab],0)),10,1,1,"Entities"))</f>
        <v>35</v>
      </c>
      <c r="BK181">
        <f ca="1">ROUND((Table11[[#This Row],[XP]]*Table11[[#This Row],[entity_spawned (AVG)]])*(Table11[[#This Row],[activating_chance]]/100),0)</f>
        <v>35</v>
      </c>
      <c r="BL181" s="73" t="s">
        <v>344</v>
      </c>
      <c r="BN181" t="s">
        <v>534</v>
      </c>
      <c r="BO181">
        <v>1</v>
      </c>
      <c r="BP181" s="76">
        <v>240</v>
      </c>
      <c r="BQ181" s="76">
        <v>100</v>
      </c>
      <c r="BR181">
        <f ca="1">INDIRECT(ADDRESS(11+(MATCH(RIGHT(Table12[[#This Row],[spawner_sku]],LEN(Table12[[#This Row],[spawner_sku]])-FIND("/",Table12[[#This Row],[spawner_sku]])),Table1[Entity Prefab],0)),10,1,1,"Entities"))</f>
        <v>83</v>
      </c>
      <c r="BS181">
        <f ca="1">ROUND((Table12[[#This Row],[XP]]*Table12[[#This Row],[entity_spawned (AVG)]])*(Table12[[#This Row],[activating_chance]]/100),0)</f>
        <v>83</v>
      </c>
      <c r="BT181" s="73" t="s">
        <v>344</v>
      </c>
      <c r="BV181" t="s">
        <v>255</v>
      </c>
      <c r="BW181">
        <v>1</v>
      </c>
      <c r="BX181" s="76">
        <v>170</v>
      </c>
      <c r="BY181" s="76">
        <v>100</v>
      </c>
      <c r="BZ181">
        <f ca="1">INDIRECT(ADDRESS(11+(MATCH(RIGHT(Table13[[#This Row],[spawner_sku]],LEN(Table13[[#This Row],[spawner_sku]])-FIND("/",Table13[[#This Row],[spawner_sku]])),Table1[Entity Prefab],0)),10,1,1,"Entities"))</f>
        <v>70</v>
      </c>
      <c r="CA181">
        <f ca="1">ROUND((Table13[[#This Row],[XP]]*Table13[[#This Row],[entity_spawned (AVG)]])*(Table13[[#This Row],[activating_chance]]/100),0)</f>
        <v>70</v>
      </c>
      <c r="CB181" s="73" t="s">
        <v>345</v>
      </c>
      <c r="CD181" t="s">
        <v>237</v>
      </c>
      <c r="CE181">
        <v>1</v>
      </c>
      <c r="CF181" s="76">
        <v>100</v>
      </c>
      <c r="CG181" s="76">
        <v>100</v>
      </c>
      <c r="CH181">
        <f ca="1">INDIRECT(ADDRESS(11+(MATCH(RIGHT(Table14[[#This Row],[spawner_sku]],LEN(Table14[[#This Row],[spawner_sku]])-FIND("/",Table14[[#This Row],[spawner_sku]])),Table1[Entity Prefab],0)),10,1,1,"Entities"))</f>
        <v>70</v>
      </c>
      <c r="CI181">
        <f ca="1">ROUND((Table14[[#This Row],[XP]]*Table14[[#This Row],[entity_spawned (AVG)]])*(Table14[[#This Row],[activating_chance]]/100),0)</f>
        <v>70</v>
      </c>
      <c r="CJ181" s="73" t="s">
        <v>344</v>
      </c>
      <c r="CL181" t="s">
        <v>247</v>
      </c>
      <c r="CM181">
        <v>1</v>
      </c>
      <c r="CN181" s="76">
        <v>500</v>
      </c>
      <c r="CO181" s="76">
        <v>75</v>
      </c>
      <c r="CP181" s="115">
        <f ca="1">INDIRECT(ADDRESS(11+(MATCH(RIGHT(Table18[[#This Row],[spawner_sku]],LEN(Table18[[#This Row],[spawner_sku]])-FIND("/",Table18[[#This Row],[spawner_sku]])),Table1[Entity Prefab],0)),10,1,1,"Entities"))</f>
        <v>75</v>
      </c>
      <c r="CQ181" s="115">
        <f ca="1">ROUND((Table18[[#This Row],[XP]]*Table18[[#This Row],[entity_spawned (AVG)]])*(Table18[[#This Row],[activating_chance]]/100),0)</f>
        <v>56</v>
      </c>
      <c r="CR181" t="s">
        <v>344</v>
      </c>
      <c r="CT181" t="s">
        <v>662</v>
      </c>
      <c r="CU181">
        <v>1</v>
      </c>
      <c r="CV181" s="76">
        <v>120</v>
      </c>
      <c r="CW181" s="76">
        <v>100</v>
      </c>
      <c r="CX181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81">
        <f ca="1">ROUND((Table1820[[#This Row],[XP]]*Table1820[[#This Row],[entity_spawned (AVG)]])*(Table1820[[#This Row],[activating_chance]]/100),0)</f>
        <v>75</v>
      </c>
      <c r="CZ181" t="s">
        <v>344</v>
      </c>
    </row>
    <row r="182" spans="2:104" x14ac:dyDescent="0.25">
      <c r="B182" s="74" t="s">
        <v>230</v>
      </c>
      <c r="C182">
        <v>2</v>
      </c>
      <c r="D182" s="76">
        <v>110</v>
      </c>
      <c r="E182" s="76">
        <v>100</v>
      </c>
      <c r="F182" s="76">
        <f ca="1">INDIRECT(ADDRESS(11+(MATCH(RIGHT(Table245[[#This Row],[spawner_sku]],LEN(Table245[[#This Row],[spawner_sku]])-FIND("/",Table245[[#This Row],[spawner_sku]])),Table1[Entity Prefab],0)),10,1,1,"Entities"))</f>
        <v>25</v>
      </c>
      <c r="G182" s="76">
        <f ca="1">ROUND((Table245[[#This Row],[XP]]*Table245[[#This Row],[entity_spawned (AVG)]])*(Table245[[#This Row],[activating_chance]]/100),0)</f>
        <v>50</v>
      </c>
      <c r="H182" s="73" t="s">
        <v>344</v>
      </c>
      <c r="J182" t="s">
        <v>386</v>
      </c>
      <c r="K182">
        <v>5</v>
      </c>
      <c r="L182" s="76">
        <v>100</v>
      </c>
      <c r="M182" s="76">
        <v>100</v>
      </c>
      <c r="N182">
        <f ca="1">INDIRECT(ADDRESS(11+(MATCH(RIGHT(Table3[[#This Row],[spawner_sku]],LEN(Table3[[#This Row],[spawner_sku]])-FIND("/",Table3[[#This Row],[spawner_sku]])),Table1[Entity Prefab],0)),10,1,1,"Entities"))</f>
        <v>25</v>
      </c>
      <c r="O182" s="76">
        <f ca="1">ROUND((Table3[[#This Row],[XP]]*Table3[[#This Row],[entity_spawned (AVG)]])*(Table3[[#This Row],[activating_chance]]/100),0)</f>
        <v>125</v>
      </c>
      <c r="P182" t="s">
        <v>344</v>
      </c>
      <c r="Z182" t="s">
        <v>404</v>
      </c>
      <c r="AA182">
        <v>1</v>
      </c>
      <c r="AB182" s="76">
        <v>340</v>
      </c>
      <c r="AC182" s="76">
        <v>100</v>
      </c>
      <c r="AD182">
        <f ca="1">INDIRECT(ADDRESS(11+(MATCH(RIGHT(Table2[[#This Row],[spawner_sku]],LEN(Table2[[#This Row],[spawner_sku]])-FIND("/",Table2[[#This Row],[spawner_sku]])),Table1[Entity Prefab],0)),10,1,1,"Entities"))</f>
        <v>263</v>
      </c>
      <c r="AE182" s="76">
        <f ca="1">ROUND((Table2[[#This Row],[XP]]*Table2[[#This Row],[entity_spawned (AVG)]])*(Table2[[#This Row],[activating_chance]]/100),0)</f>
        <v>263</v>
      </c>
      <c r="AF182" s="73" t="s">
        <v>345</v>
      </c>
      <c r="AH182" t="s">
        <v>257</v>
      </c>
      <c r="AI182">
        <v>1</v>
      </c>
      <c r="AJ182" s="76">
        <v>150</v>
      </c>
      <c r="AK182" s="76">
        <v>100</v>
      </c>
      <c r="AL182">
        <f ca="1">INDIRECT(ADDRESS(11+(MATCH(RIGHT(Table6[[#This Row],[spawner_sku]],LEN(Table6[[#This Row],[spawner_sku]])-FIND("/",Table6[[#This Row],[spawner_sku]])),Table1[Entity Prefab],0)),10,1,1,"Entities"))</f>
        <v>25</v>
      </c>
      <c r="AM182" s="76">
        <f ca="1">ROUND((Table6[[#This Row],[XP]]*Table6[[#This Row],[entity_spawned (AVG)]])*(Table6[[#This Row],[activating_chance]]/100),0)</f>
        <v>25</v>
      </c>
      <c r="AN182" s="73" t="s">
        <v>344</v>
      </c>
      <c r="AP182" t="s">
        <v>455</v>
      </c>
      <c r="AQ182">
        <v>1</v>
      </c>
      <c r="AR182" s="76">
        <v>100</v>
      </c>
      <c r="AS182" s="76">
        <v>100</v>
      </c>
      <c r="AT182">
        <f ca="1">INDIRECT(ADDRESS(11+(MATCH(RIGHT(Table610[[#This Row],[spawner_sku]],LEN(Table610[[#This Row],[spawner_sku]])-FIND("/",Table610[[#This Row],[spawner_sku]])),Table1[Entity Prefab],0)),10,1,1,"Entities"))</f>
        <v>25</v>
      </c>
      <c r="AU182" s="76">
        <f ca="1">ROUND((Table610[[#This Row],[XP]]*Table610[[#This Row],[entity_spawned (AVG)]])*(Table610[[#This Row],[activating_chance]]/100),0)</f>
        <v>25</v>
      </c>
      <c r="AV182" s="73" t="s">
        <v>344</v>
      </c>
      <c r="AX182" t="s">
        <v>237</v>
      </c>
      <c r="AY182">
        <v>1</v>
      </c>
      <c r="AZ182" s="76">
        <v>200</v>
      </c>
      <c r="BA182" s="76">
        <v>100</v>
      </c>
      <c r="BB182">
        <f ca="1">INDIRECT(ADDRESS(11+(MATCH(RIGHT(Table61011[[#This Row],[spawner_sku]],LEN(Table61011[[#This Row],[spawner_sku]])-FIND("/",Table61011[[#This Row],[spawner_sku]])),Table1[Entity Prefab],0)),10,1,1,"Entities"))</f>
        <v>70</v>
      </c>
      <c r="BC182" s="76">
        <f ca="1">ROUND((Table61011[[#This Row],[XP]]*Table61011[[#This Row],[entity_spawned (AVG)]])*(Table61011[[#This Row],[activating_chance]]/100),0)</f>
        <v>70</v>
      </c>
      <c r="BD182" s="73" t="s">
        <v>345</v>
      </c>
      <c r="BF182" t="s">
        <v>245</v>
      </c>
      <c r="BG182">
        <v>1</v>
      </c>
      <c r="BH182" s="76">
        <v>220</v>
      </c>
      <c r="BI182">
        <v>80</v>
      </c>
      <c r="BJ182">
        <f ca="1">INDIRECT(ADDRESS(11+(MATCH(RIGHT(Table11[[#This Row],[spawner_sku]],LEN(Table11[[#This Row],[spawner_sku]])-FIND("/",Table11[[#This Row],[spawner_sku]])),Table1[Entity Prefab],0)),10,1,1,"Entities"))</f>
        <v>35</v>
      </c>
      <c r="BK182">
        <f ca="1">ROUND((Table11[[#This Row],[XP]]*Table11[[#This Row],[entity_spawned (AVG)]])*(Table11[[#This Row],[activating_chance]]/100),0)</f>
        <v>28</v>
      </c>
      <c r="BL182" s="73" t="s">
        <v>344</v>
      </c>
      <c r="BN182" t="s">
        <v>534</v>
      </c>
      <c r="BO182">
        <v>1</v>
      </c>
      <c r="BP182" s="76">
        <v>240</v>
      </c>
      <c r="BQ182" s="76">
        <v>100</v>
      </c>
      <c r="BR182">
        <f ca="1">INDIRECT(ADDRESS(11+(MATCH(RIGHT(Table12[[#This Row],[spawner_sku]],LEN(Table12[[#This Row],[spawner_sku]])-FIND("/",Table12[[#This Row],[spawner_sku]])),Table1[Entity Prefab],0)),10,1,1,"Entities"))</f>
        <v>83</v>
      </c>
      <c r="BS182">
        <f ca="1">ROUND((Table12[[#This Row],[XP]]*Table12[[#This Row],[entity_spawned (AVG)]])*(Table12[[#This Row],[activating_chance]]/100),0)</f>
        <v>83</v>
      </c>
      <c r="BT182" s="73" t="s">
        <v>344</v>
      </c>
      <c r="BV182" t="s">
        <v>255</v>
      </c>
      <c r="BW182">
        <v>1</v>
      </c>
      <c r="BX182" s="76">
        <v>170</v>
      </c>
      <c r="BY182" s="76">
        <v>100</v>
      </c>
      <c r="BZ182">
        <f ca="1">INDIRECT(ADDRESS(11+(MATCH(RIGHT(Table13[[#This Row],[spawner_sku]],LEN(Table13[[#This Row],[spawner_sku]])-FIND("/",Table13[[#This Row],[spawner_sku]])),Table1[Entity Prefab],0)),10,1,1,"Entities"))</f>
        <v>70</v>
      </c>
      <c r="CA182">
        <f ca="1">ROUND((Table13[[#This Row],[XP]]*Table13[[#This Row],[entity_spawned (AVG)]])*(Table13[[#This Row],[activating_chance]]/100),0)</f>
        <v>70</v>
      </c>
      <c r="CB182" s="73" t="s">
        <v>345</v>
      </c>
      <c r="CD182" t="s">
        <v>237</v>
      </c>
      <c r="CE182">
        <v>1</v>
      </c>
      <c r="CF182" s="76">
        <v>120</v>
      </c>
      <c r="CG182" s="76">
        <v>100</v>
      </c>
      <c r="CH182">
        <f ca="1">INDIRECT(ADDRESS(11+(MATCH(RIGHT(Table14[[#This Row],[spawner_sku]],LEN(Table14[[#This Row],[spawner_sku]])-FIND("/",Table14[[#This Row],[spawner_sku]])),Table1[Entity Prefab],0)),10,1,1,"Entities"))</f>
        <v>70</v>
      </c>
      <c r="CI182">
        <f ca="1">ROUND((Table14[[#This Row],[XP]]*Table14[[#This Row],[entity_spawned (AVG)]])*(Table14[[#This Row],[activating_chance]]/100),0)</f>
        <v>70</v>
      </c>
      <c r="CJ182" s="73" t="s">
        <v>344</v>
      </c>
      <c r="CL182" t="s">
        <v>247</v>
      </c>
      <c r="CM182">
        <v>1</v>
      </c>
      <c r="CN182" s="76">
        <v>500</v>
      </c>
      <c r="CO182" s="76">
        <v>100</v>
      </c>
      <c r="CP182" s="115">
        <f ca="1">INDIRECT(ADDRESS(11+(MATCH(RIGHT(Table18[[#This Row],[spawner_sku]],LEN(Table18[[#This Row],[spawner_sku]])-FIND("/",Table18[[#This Row],[spawner_sku]])),Table1[Entity Prefab],0)),10,1,1,"Entities"))</f>
        <v>75</v>
      </c>
      <c r="CQ182" s="115">
        <f ca="1">ROUND((Table18[[#This Row],[XP]]*Table18[[#This Row],[entity_spawned (AVG)]])*(Table18[[#This Row],[activating_chance]]/100),0)</f>
        <v>75</v>
      </c>
      <c r="CR182" t="s">
        <v>344</v>
      </c>
      <c r="CT182" t="s">
        <v>662</v>
      </c>
      <c r="CU182">
        <v>1</v>
      </c>
      <c r="CV182" s="76">
        <v>120</v>
      </c>
      <c r="CW182" s="76">
        <v>80</v>
      </c>
      <c r="CX182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82">
        <f ca="1">ROUND((Table1820[[#This Row],[XP]]*Table1820[[#This Row],[entity_spawned (AVG)]])*(Table1820[[#This Row],[activating_chance]]/100),0)</f>
        <v>60</v>
      </c>
      <c r="CZ182" t="s">
        <v>344</v>
      </c>
    </row>
    <row r="183" spans="2:104" x14ac:dyDescent="0.25">
      <c r="B183" s="74" t="s">
        <v>230</v>
      </c>
      <c r="C183">
        <v>1</v>
      </c>
      <c r="D183" s="76">
        <v>80</v>
      </c>
      <c r="E183" s="76">
        <v>90</v>
      </c>
      <c r="F183" s="76">
        <f ca="1">INDIRECT(ADDRESS(11+(MATCH(RIGHT(Table245[[#This Row],[spawner_sku]],LEN(Table245[[#This Row],[spawner_sku]])-FIND("/",Table245[[#This Row],[spawner_sku]])),Table1[Entity Prefab],0)),10,1,1,"Entities"))</f>
        <v>25</v>
      </c>
      <c r="G183" s="76">
        <f ca="1">ROUND((Table245[[#This Row],[XP]]*Table245[[#This Row],[entity_spawned (AVG)]])*(Table245[[#This Row],[activating_chance]]/100),0)</f>
        <v>23</v>
      </c>
      <c r="H183" s="73" t="s">
        <v>344</v>
      </c>
      <c r="J183" t="s">
        <v>386</v>
      </c>
      <c r="K183">
        <v>3</v>
      </c>
      <c r="L183" s="76">
        <v>100</v>
      </c>
      <c r="M183" s="76">
        <v>100</v>
      </c>
      <c r="N183">
        <f ca="1">INDIRECT(ADDRESS(11+(MATCH(RIGHT(Table3[[#This Row],[spawner_sku]],LEN(Table3[[#This Row],[spawner_sku]])-FIND("/",Table3[[#This Row],[spawner_sku]])),Table1[Entity Prefab],0)),10,1,1,"Entities"))</f>
        <v>25</v>
      </c>
      <c r="O183" s="76">
        <f ca="1">ROUND((Table3[[#This Row],[XP]]*Table3[[#This Row],[entity_spawned (AVG)]])*(Table3[[#This Row],[activating_chance]]/100),0)</f>
        <v>75</v>
      </c>
      <c r="P183" t="s">
        <v>344</v>
      </c>
      <c r="Z183" t="s">
        <v>404</v>
      </c>
      <c r="AA183">
        <v>1</v>
      </c>
      <c r="AB183" s="76">
        <v>340</v>
      </c>
      <c r="AC183" s="76">
        <v>100</v>
      </c>
      <c r="AD183">
        <f ca="1">INDIRECT(ADDRESS(11+(MATCH(RIGHT(Table2[[#This Row],[spawner_sku]],LEN(Table2[[#This Row],[spawner_sku]])-FIND("/",Table2[[#This Row],[spawner_sku]])),Table1[Entity Prefab],0)),10,1,1,"Entities"))</f>
        <v>263</v>
      </c>
      <c r="AE183" s="76">
        <f ca="1">ROUND((Table2[[#This Row],[XP]]*Table2[[#This Row],[entity_spawned (AVG)]])*(Table2[[#This Row],[activating_chance]]/100),0)</f>
        <v>263</v>
      </c>
      <c r="AF183" s="73" t="s">
        <v>345</v>
      </c>
      <c r="AH183" t="s">
        <v>257</v>
      </c>
      <c r="AI183">
        <v>1</v>
      </c>
      <c r="AJ183" s="76">
        <v>150</v>
      </c>
      <c r="AK183" s="76">
        <v>30</v>
      </c>
      <c r="AL183">
        <f ca="1">INDIRECT(ADDRESS(11+(MATCH(RIGHT(Table6[[#This Row],[spawner_sku]],LEN(Table6[[#This Row],[spawner_sku]])-FIND("/",Table6[[#This Row],[spawner_sku]])),Table1[Entity Prefab],0)),10,1,1,"Entities"))</f>
        <v>25</v>
      </c>
      <c r="AM183" s="76">
        <f ca="1">ROUND((Table6[[#This Row],[XP]]*Table6[[#This Row],[entity_spawned (AVG)]])*(Table6[[#This Row],[activating_chance]]/100),0)</f>
        <v>8</v>
      </c>
      <c r="AN183" s="73" t="s">
        <v>344</v>
      </c>
      <c r="AP183" t="s">
        <v>647</v>
      </c>
      <c r="AQ183">
        <v>1</v>
      </c>
      <c r="AR183" s="76">
        <v>150</v>
      </c>
      <c r="AS183" s="76">
        <v>100</v>
      </c>
      <c r="AT183">
        <f ca="1">INDIRECT(ADDRESS(11+(MATCH(RIGHT(Table610[[#This Row],[spawner_sku]],LEN(Table610[[#This Row],[spawner_sku]])-FIND("/",Table610[[#This Row],[spawner_sku]])),Table1[Entity Prefab],0)),10,1,1,"Entities"))</f>
        <v>25</v>
      </c>
      <c r="AU183" s="76">
        <f ca="1">ROUND((Table610[[#This Row],[XP]]*Table610[[#This Row],[entity_spawned (AVG)]])*(Table610[[#This Row],[activating_chance]]/100),0)</f>
        <v>25</v>
      </c>
      <c r="AV183" s="73" t="s">
        <v>344</v>
      </c>
      <c r="AX183" t="s">
        <v>237</v>
      </c>
      <c r="AY183">
        <v>1</v>
      </c>
      <c r="AZ183" s="76">
        <v>200</v>
      </c>
      <c r="BA183" s="76">
        <v>100</v>
      </c>
      <c r="BB183">
        <f ca="1">INDIRECT(ADDRESS(11+(MATCH(RIGHT(Table61011[[#This Row],[spawner_sku]],LEN(Table61011[[#This Row],[spawner_sku]])-FIND("/",Table61011[[#This Row],[spawner_sku]])),Table1[Entity Prefab],0)),10,1,1,"Entities"))</f>
        <v>70</v>
      </c>
      <c r="BC183" s="76">
        <f ca="1">ROUND((Table61011[[#This Row],[XP]]*Table61011[[#This Row],[entity_spawned (AVG)]])*(Table61011[[#This Row],[activating_chance]]/100),0)</f>
        <v>70</v>
      </c>
      <c r="BD183" s="73" t="s">
        <v>345</v>
      </c>
      <c r="BF183" t="s">
        <v>245</v>
      </c>
      <c r="BG183">
        <v>1</v>
      </c>
      <c r="BH183" s="76">
        <v>180</v>
      </c>
      <c r="BI183">
        <v>100</v>
      </c>
      <c r="BJ183">
        <f ca="1">INDIRECT(ADDRESS(11+(MATCH(RIGHT(Table11[[#This Row],[spawner_sku]],LEN(Table11[[#This Row],[spawner_sku]])-FIND("/",Table11[[#This Row],[spawner_sku]])),Table1[Entity Prefab],0)),10,1,1,"Entities"))</f>
        <v>35</v>
      </c>
      <c r="BK183">
        <f ca="1">ROUND((Table11[[#This Row],[XP]]*Table11[[#This Row],[entity_spawned (AVG)]])*(Table11[[#This Row],[activating_chance]]/100),0)</f>
        <v>35</v>
      </c>
      <c r="BL183" s="73" t="s">
        <v>344</v>
      </c>
      <c r="BN183" t="s">
        <v>534</v>
      </c>
      <c r="BO183">
        <v>1</v>
      </c>
      <c r="BP183" s="76">
        <v>240</v>
      </c>
      <c r="BQ183" s="76">
        <v>100</v>
      </c>
      <c r="BR183">
        <f ca="1">INDIRECT(ADDRESS(11+(MATCH(RIGHT(Table12[[#This Row],[spawner_sku]],LEN(Table12[[#This Row],[spawner_sku]])-FIND("/",Table12[[#This Row],[spawner_sku]])),Table1[Entity Prefab],0)),10,1,1,"Entities"))</f>
        <v>83</v>
      </c>
      <c r="BS183">
        <f ca="1">ROUND((Table12[[#This Row],[XP]]*Table12[[#This Row],[entity_spawned (AVG)]])*(Table12[[#This Row],[activating_chance]]/100),0)</f>
        <v>83</v>
      </c>
      <c r="BT183" s="73" t="s">
        <v>344</v>
      </c>
      <c r="BV183" t="s">
        <v>255</v>
      </c>
      <c r="BW183">
        <v>1</v>
      </c>
      <c r="BX183" s="76">
        <v>170</v>
      </c>
      <c r="BY183" s="76">
        <v>100</v>
      </c>
      <c r="BZ183">
        <f ca="1">INDIRECT(ADDRESS(11+(MATCH(RIGHT(Table13[[#This Row],[spawner_sku]],LEN(Table13[[#This Row],[spawner_sku]])-FIND("/",Table13[[#This Row],[spawner_sku]])),Table1[Entity Prefab],0)),10,1,1,"Entities"))</f>
        <v>70</v>
      </c>
      <c r="CA183">
        <f ca="1">ROUND((Table13[[#This Row],[XP]]*Table13[[#This Row],[entity_spawned (AVG)]])*(Table13[[#This Row],[activating_chance]]/100),0)</f>
        <v>70</v>
      </c>
      <c r="CB183" s="73" t="s">
        <v>345</v>
      </c>
      <c r="CD183" t="s">
        <v>237</v>
      </c>
      <c r="CE183">
        <v>1</v>
      </c>
      <c r="CF183" s="76">
        <v>120</v>
      </c>
      <c r="CG183" s="76">
        <v>100</v>
      </c>
      <c r="CH183">
        <f ca="1">INDIRECT(ADDRESS(11+(MATCH(RIGHT(Table14[[#This Row],[spawner_sku]],LEN(Table14[[#This Row],[spawner_sku]])-FIND("/",Table14[[#This Row],[spawner_sku]])),Table1[Entity Prefab],0)),10,1,1,"Entities"))</f>
        <v>70</v>
      </c>
      <c r="CI183">
        <f ca="1">ROUND((Table14[[#This Row],[XP]]*Table14[[#This Row],[entity_spawned (AVG)]])*(Table14[[#This Row],[activating_chance]]/100),0)</f>
        <v>70</v>
      </c>
      <c r="CJ183" s="73" t="s">
        <v>344</v>
      </c>
      <c r="CL183" t="s">
        <v>247</v>
      </c>
      <c r="CM183">
        <v>1</v>
      </c>
      <c r="CN183" s="76">
        <v>500</v>
      </c>
      <c r="CO183" s="76">
        <v>100</v>
      </c>
      <c r="CP183" s="115">
        <f ca="1">INDIRECT(ADDRESS(11+(MATCH(RIGHT(Table18[[#This Row],[spawner_sku]],LEN(Table18[[#This Row],[spawner_sku]])-FIND("/",Table18[[#This Row],[spawner_sku]])),Table1[Entity Prefab],0)),10,1,1,"Entities"))</f>
        <v>75</v>
      </c>
      <c r="CQ183" s="115">
        <f ca="1">ROUND((Table18[[#This Row],[XP]]*Table18[[#This Row],[entity_spawned (AVG)]])*(Table18[[#This Row],[activating_chance]]/100),0)</f>
        <v>75</v>
      </c>
      <c r="CR183" t="s">
        <v>344</v>
      </c>
      <c r="CT183" t="s">
        <v>662</v>
      </c>
      <c r="CU183">
        <v>1</v>
      </c>
      <c r="CV183" s="76">
        <v>120</v>
      </c>
      <c r="CW183" s="76">
        <v>100</v>
      </c>
      <c r="CX183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83">
        <f ca="1">ROUND((Table1820[[#This Row],[XP]]*Table1820[[#This Row],[entity_spawned (AVG)]])*(Table1820[[#This Row],[activating_chance]]/100),0)</f>
        <v>75</v>
      </c>
      <c r="CZ183" t="s">
        <v>344</v>
      </c>
    </row>
    <row r="184" spans="2:104" x14ac:dyDescent="0.25">
      <c r="B184" s="74" t="s">
        <v>230</v>
      </c>
      <c r="C184">
        <v>3</v>
      </c>
      <c r="D184" s="76">
        <v>110</v>
      </c>
      <c r="E184" s="76">
        <v>100</v>
      </c>
      <c r="F184" s="76">
        <f ca="1">INDIRECT(ADDRESS(11+(MATCH(RIGHT(Table245[[#This Row],[spawner_sku]],LEN(Table245[[#This Row],[spawner_sku]])-FIND("/",Table245[[#This Row],[spawner_sku]])),Table1[Entity Prefab],0)),10,1,1,"Entities"))</f>
        <v>25</v>
      </c>
      <c r="G184" s="76">
        <f ca="1">ROUND((Table245[[#This Row],[XP]]*Table245[[#This Row],[entity_spawned (AVG)]])*(Table245[[#This Row],[activating_chance]]/100),0)</f>
        <v>75</v>
      </c>
      <c r="H184" s="73" t="s">
        <v>344</v>
      </c>
      <c r="J184" t="s">
        <v>386</v>
      </c>
      <c r="K184">
        <v>3</v>
      </c>
      <c r="L184" s="76">
        <v>100</v>
      </c>
      <c r="M184" s="76">
        <v>100</v>
      </c>
      <c r="N184">
        <f ca="1">INDIRECT(ADDRESS(11+(MATCH(RIGHT(Table3[[#This Row],[spawner_sku]],LEN(Table3[[#This Row],[spawner_sku]])-FIND("/",Table3[[#This Row],[spawner_sku]])),Table1[Entity Prefab],0)),10,1,1,"Entities"))</f>
        <v>25</v>
      </c>
      <c r="O184" s="76">
        <f ca="1">ROUND((Table3[[#This Row],[XP]]*Table3[[#This Row],[entity_spawned (AVG)]])*(Table3[[#This Row],[activating_chance]]/100),0)</f>
        <v>75</v>
      </c>
      <c r="P184" t="s">
        <v>344</v>
      </c>
      <c r="Z184" t="s">
        <v>404</v>
      </c>
      <c r="AA184">
        <v>1</v>
      </c>
      <c r="AB184" s="76">
        <v>340</v>
      </c>
      <c r="AC184" s="76">
        <v>100</v>
      </c>
      <c r="AD184">
        <f ca="1">INDIRECT(ADDRESS(11+(MATCH(RIGHT(Table2[[#This Row],[spawner_sku]],LEN(Table2[[#This Row],[spawner_sku]])-FIND("/",Table2[[#This Row],[spawner_sku]])),Table1[Entity Prefab],0)),10,1,1,"Entities"))</f>
        <v>263</v>
      </c>
      <c r="AE184" s="76">
        <f ca="1">ROUND((Table2[[#This Row],[XP]]*Table2[[#This Row],[entity_spawned (AVG)]])*(Table2[[#This Row],[activating_chance]]/100),0)</f>
        <v>263</v>
      </c>
      <c r="AF184" s="73" t="s">
        <v>345</v>
      </c>
      <c r="AP184" t="s">
        <v>647</v>
      </c>
      <c r="AQ184">
        <v>2</v>
      </c>
      <c r="AR184" s="76">
        <v>90</v>
      </c>
      <c r="AS184" s="76">
        <v>100</v>
      </c>
      <c r="AT184">
        <f ca="1">INDIRECT(ADDRESS(11+(MATCH(RIGHT(Table610[[#This Row],[spawner_sku]],LEN(Table610[[#This Row],[spawner_sku]])-FIND("/",Table610[[#This Row],[spawner_sku]])),Table1[Entity Prefab],0)),10,1,1,"Entities"))</f>
        <v>25</v>
      </c>
      <c r="AU184" s="76">
        <f ca="1">ROUND((Table610[[#This Row],[XP]]*Table610[[#This Row],[entity_spawned (AVG)]])*(Table610[[#This Row],[activating_chance]]/100),0)</f>
        <v>50</v>
      </c>
      <c r="AV184" s="73" t="s">
        <v>344</v>
      </c>
      <c r="AX184" t="s">
        <v>237</v>
      </c>
      <c r="AY184">
        <v>1</v>
      </c>
      <c r="AZ184" s="76">
        <v>220</v>
      </c>
      <c r="BA184" s="76">
        <v>100</v>
      </c>
      <c r="BB184">
        <f ca="1">INDIRECT(ADDRESS(11+(MATCH(RIGHT(Table61011[[#This Row],[spawner_sku]],LEN(Table61011[[#This Row],[spawner_sku]])-FIND("/",Table61011[[#This Row],[spawner_sku]])),Table1[Entity Prefab],0)),10,1,1,"Entities"))</f>
        <v>70</v>
      </c>
      <c r="BC184" s="76">
        <f ca="1">ROUND((Table61011[[#This Row],[XP]]*Table61011[[#This Row],[entity_spawned (AVG)]])*(Table61011[[#This Row],[activating_chance]]/100),0)</f>
        <v>70</v>
      </c>
      <c r="BD184" s="73" t="s">
        <v>345</v>
      </c>
      <c r="BF184" t="s">
        <v>245</v>
      </c>
      <c r="BG184">
        <v>1</v>
      </c>
      <c r="BH184" s="76">
        <v>220</v>
      </c>
      <c r="BI184">
        <v>100</v>
      </c>
      <c r="BJ184">
        <f ca="1">INDIRECT(ADDRESS(11+(MATCH(RIGHT(Table11[[#This Row],[spawner_sku]],LEN(Table11[[#This Row],[spawner_sku]])-FIND("/",Table11[[#This Row],[spawner_sku]])),Table1[Entity Prefab],0)),10,1,1,"Entities"))</f>
        <v>35</v>
      </c>
      <c r="BK184">
        <f ca="1">ROUND((Table11[[#This Row],[XP]]*Table11[[#This Row],[entity_spawned (AVG)]])*(Table11[[#This Row],[activating_chance]]/100),0)</f>
        <v>35</v>
      </c>
      <c r="BL184" s="73" t="s">
        <v>344</v>
      </c>
      <c r="BN184" t="s">
        <v>535</v>
      </c>
      <c r="BO184">
        <v>1</v>
      </c>
      <c r="BP184" s="76">
        <v>240</v>
      </c>
      <c r="BQ184" s="76">
        <v>100</v>
      </c>
      <c r="BR184">
        <f ca="1">INDIRECT(ADDRESS(11+(MATCH(RIGHT(Table12[[#This Row],[spawner_sku]],LEN(Table12[[#This Row],[spawner_sku]])-FIND("/",Table12[[#This Row],[spawner_sku]])),Table1[Entity Prefab],0)),10,1,1,"Entities"))</f>
        <v>83</v>
      </c>
      <c r="BS184">
        <f ca="1">ROUND((Table12[[#This Row],[XP]]*Table12[[#This Row],[entity_spawned (AVG)]])*(Table12[[#This Row],[activating_chance]]/100),0)</f>
        <v>83</v>
      </c>
      <c r="BT184" s="73" t="s">
        <v>344</v>
      </c>
      <c r="BV184" t="s">
        <v>255</v>
      </c>
      <c r="BW184">
        <v>1</v>
      </c>
      <c r="BX184" s="76">
        <v>170</v>
      </c>
      <c r="BY184" s="76">
        <v>100</v>
      </c>
      <c r="BZ184">
        <f ca="1">INDIRECT(ADDRESS(11+(MATCH(RIGHT(Table13[[#This Row],[spawner_sku]],LEN(Table13[[#This Row],[spawner_sku]])-FIND("/",Table13[[#This Row],[spawner_sku]])),Table1[Entity Prefab],0)),10,1,1,"Entities"))</f>
        <v>70</v>
      </c>
      <c r="CA184">
        <f ca="1">ROUND((Table13[[#This Row],[XP]]*Table13[[#This Row],[entity_spawned (AVG)]])*(Table13[[#This Row],[activating_chance]]/100),0)</f>
        <v>70</v>
      </c>
      <c r="CB184" s="73" t="s">
        <v>345</v>
      </c>
      <c r="CD184" t="s">
        <v>237</v>
      </c>
      <c r="CE184">
        <v>1</v>
      </c>
      <c r="CF184" s="76">
        <v>130</v>
      </c>
      <c r="CG184" s="76">
        <v>100</v>
      </c>
      <c r="CH184">
        <f ca="1">INDIRECT(ADDRESS(11+(MATCH(RIGHT(Table14[[#This Row],[spawner_sku]],LEN(Table14[[#This Row],[spawner_sku]])-FIND("/",Table14[[#This Row],[spawner_sku]])),Table1[Entity Prefab],0)),10,1,1,"Entities"))</f>
        <v>70</v>
      </c>
      <c r="CI184">
        <f ca="1">ROUND((Table14[[#This Row],[XP]]*Table14[[#This Row],[entity_spawned (AVG)]])*(Table14[[#This Row],[activating_chance]]/100),0)</f>
        <v>70</v>
      </c>
      <c r="CJ184" s="73" t="s">
        <v>344</v>
      </c>
      <c r="CL184" t="s">
        <v>247</v>
      </c>
      <c r="CM184">
        <v>1</v>
      </c>
      <c r="CN184" s="76">
        <v>500</v>
      </c>
      <c r="CO184" s="76">
        <v>75</v>
      </c>
      <c r="CP184" s="115">
        <f ca="1">INDIRECT(ADDRESS(11+(MATCH(RIGHT(Table18[[#This Row],[spawner_sku]],LEN(Table18[[#This Row],[spawner_sku]])-FIND("/",Table18[[#This Row],[spawner_sku]])),Table1[Entity Prefab],0)),10,1,1,"Entities"))</f>
        <v>75</v>
      </c>
      <c r="CQ184" s="115">
        <f ca="1">ROUND((Table18[[#This Row],[XP]]*Table18[[#This Row],[entity_spawned (AVG)]])*(Table18[[#This Row],[activating_chance]]/100),0)</f>
        <v>56</v>
      </c>
      <c r="CR184" t="s">
        <v>344</v>
      </c>
      <c r="CT184" t="s">
        <v>662</v>
      </c>
      <c r="CU184">
        <v>1</v>
      </c>
      <c r="CV184" s="76">
        <v>120</v>
      </c>
      <c r="CW184" s="76">
        <v>80</v>
      </c>
      <c r="CX184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84">
        <f ca="1">ROUND((Table1820[[#This Row],[XP]]*Table1820[[#This Row],[entity_spawned (AVG)]])*(Table1820[[#This Row],[activating_chance]]/100),0)</f>
        <v>60</v>
      </c>
      <c r="CZ184" t="s">
        <v>344</v>
      </c>
    </row>
    <row r="185" spans="2:104" x14ac:dyDescent="0.25">
      <c r="B185" s="74" t="s">
        <v>230</v>
      </c>
      <c r="C185">
        <v>3</v>
      </c>
      <c r="D185" s="76">
        <v>130</v>
      </c>
      <c r="E185" s="76">
        <v>100</v>
      </c>
      <c r="F185" s="76">
        <f ca="1">INDIRECT(ADDRESS(11+(MATCH(RIGHT(Table245[[#This Row],[spawner_sku]],LEN(Table245[[#This Row],[spawner_sku]])-FIND("/",Table245[[#This Row],[spawner_sku]])),Table1[Entity Prefab],0)),10,1,1,"Entities"))</f>
        <v>25</v>
      </c>
      <c r="G185" s="76">
        <f ca="1">ROUND((Table245[[#This Row],[XP]]*Table245[[#This Row],[entity_spawned (AVG)]])*(Table245[[#This Row],[activating_chance]]/100),0)</f>
        <v>75</v>
      </c>
      <c r="H185" s="73" t="s">
        <v>344</v>
      </c>
      <c r="J185" t="s">
        <v>386</v>
      </c>
      <c r="K185">
        <v>3</v>
      </c>
      <c r="L185" s="76">
        <v>100</v>
      </c>
      <c r="M185" s="76">
        <v>100</v>
      </c>
      <c r="N185">
        <f ca="1">INDIRECT(ADDRESS(11+(MATCH(RIGHT(Table3[[#This Row],[spawner_sku]],LEN(Table3[[#This Row],[spawner_sku]])-FIND("/",Table3[[#This Row],[spawner_sku]])),Table1[Entity Prefab],0)),10,1,1,"Entities"))</f>
        <v>25</v>
      </c>
      <c r="O185" s="76">
        <f ca="1">ROUND((Table3[[#This Row],[XP]]*Table3[[#This Row],[entity_spawned (AVG)]])*(Table3[[#This Row],[activating_chance]]/100),0)</f>
        <v>75</v>
      </c>
      <c r="P185" t="s">
        <v>344</v>
      </c>
      <c r="Z185" t="s">
        <v>404</v>
      </c>
      <c r="AA185">
        <v>1</v>
      </c>
      <c r="AB185" s="76">
        <v>340</v>
      </c>
      <c r="AC185" s="76">
        <v>100</v>
      </c>
      <c r="AD185">
        <f ca="1">INDIRECT(ADDRESS(11+(MATCH(RIGHT(Table2[[#This Row],[spawner_sku]],LEN(Table2[[#This Row],[spawner_sku]])-FIND("/",Table2[[#This Row],[spawner_sku]])),Table1[Entity Prefab],0)),10,1,1,"Entities"))</f>
        <v>263</v>
      </c>
      <c r="AE185" s="76">
        <f ca="1">ROUND((Table2[[#This Row],[XP]]*Table2[[#This Row],[entity_spawned (AVG)]])*(Table2[[#This Row],[activating_chance]]/100),0)</f>
        <v>263</v>
      </c>
      <c r="AF185" s="73" t="s">
        <v>345</v>
      </c>
      <c r="AP185" t="s">
        <v>647</v>
      </c>
      <c r="AQ185">
        <v>1</v>
      </c>
      <c r="AR185" s="76">
        <v>150</v>
      </c>
      <c r="AS185" s="76">
        <v>100</v>
      </c>
      <c r="AT185">
        <f ca="1">INDIRECT(ADDRESS(11+(MATCH(RIGHT(Table610[[#This Row],[spawner_sku]],LEN(Table610[[#This Row],[spawner_sku]])-FIND("/",Table610[[#This Row],[spawner_sku]])),Table1[Entity Prefab],0)),10,1,1,"Entities"))</f>
        <v>25</v>
      </c>
      <c r="AU185" s="76">
        <f ca="1">ROUND((Table610[[#This Row],[XP]]*Table610[[#This Row],[entity_spawned (AVG)]])*(Table610[[#This Row],[activating_chance]]/100),0)</f>
        <v>25</v>
      </c>
      <c r="AV185" s="73" t="s">
        <v>344</v>
      </c>
      <c r="AX185" t="s">
        <v>237</v>
      </c>
      <c r="AY185">
        <v>1</v>
      </c>
      <c r="AZ185" s="76">
        <v>220</v>
      </c>
      <c r="BA185" s="76">
        <v>100</v>
      </c>
      <c r="BB185">
        <f ca="1">INDIRECT(ADDRESS(11+(MATCH(RIGHT(Table61011[[#This Row],[spawner_sku]],LEN(Table61011[[#This Row],[spawner_sku]])-FIND("/",Table61011[[#This Row],[spawner_sku]])),Table1[Entity Prefab],0)),10,1,1,"Entities"))</f>
        <v>70</v>
      </c>
      <c r="BC185" s="76">
        <f ca="1">ROUND((Table61011[[#This Row],[XP]]*Table61011[[#This Row],[entity_spawned (AVG)]])*(Table61011[[#This Row],[activating_chance]]/100),0)</f>
        <v>70</v>
      </c>
      <c r="BD185" s="73" t="s">
        <v>345</v>
      </c>
      <c r="BF185" t="s">
        <v>245</v>
      </c>
      <c r="BG185">
        <v>1</v>
      </c>
      <c r="BH185" s="76">
        <v>220</v>
      </c>
      <c r="BI185">
        <v>80</v>
      </c>
      <c r="BJ185">
        <f ca="1">INDIRECT(ADDRESS(11+(MATCH(RIGHT(Table11[[#This Row],[spawner_sku]],LEN(Table11[[#This Row],[spawner_sku]])-FIND("/",Table11[[#This Row],[spawner_sku]])),Table1[Entity Prefab],0)),10,1,1,"Entities"))</f>
        <v>35</v>
      </c>
      <c r="BK185">
        <f ca="1">ROUND((Table11[[#This Row],[XP]]*Table11[[#This Row],[entity_spawned (AVG)]])*(Table11[[#This Row],[activating_chance]]/100),0)</f>
        <v>28</v>
      </c>
      <c r="BL185" s="73" t="s">
        <v>344</v>
      </c>
      <c r="BN185" t="s">
        <v>386</v>
      </c>
      <c r="BO185">
        <v>2</v>
      </c>
      <c r="BP185" s="76">
        <v>100</v>
      </c>
      <c r="BQ185" s="76">
        <v>100</v>
      </c>
      <c r="BR185">
        <f ca="1">INDIRECT(ADDRESS(11+(MATCH(RIGHT(Table12[[#This Row],[spawner_sku]],LEN(Table12[[#This Row],[spawner_sku]])-FIND("/",Table12[[#This Row],[spawner_sku]])),Table1[Entity Prefab],0)),10,1,1,"Entities"))</f>
        <v>25</v>
      </c>
      <c r="BS185">
        <f ca="1">ROUND((Table12[[#This Row],[XP]]*Table12[[#This Row],[entity_spawned (AVG)]])*(Table12[[#This Row],[activating_chance]]/100),0)</f>
        <v>50</v>
      </c>
      <c r="BT185" s="73" t="s">
        <v>344</v>
      </c>
      <c r="BV185" t="s">
        <v>255</v>
      </c>
      <c r="BW185">
        <v>1</v>
      </c>
      <c r="BX185" s="76">
        <v>170</v>
      </c>
      <c r="BY185" s="76">
        <v>100</v>
      </c>
      <c r="BZ185">
        <f ca="1">INDIRECT(ADDRESS(11+(MATCH(RIGHT(Table13[[#This Row],[spawner_sku]],LEN(Table13[[#This Row],[spawner_sku]])-FIND("/",Table13[[#This Row],[spawner_sku]])),Table1[Entity Prefab],0)),10,1,1,"Entities"))</f>
        <v>70</v>
      </c>
      <c r="CA185">
        <f ca="1">ROUND((Table13[[#This Row],[XP]]*Table13[[#This Row],[entity_spawned (AVG)]])*(Table13[[#This Row],[activating_chance]]/100),0)</f>
        <v>70</v>
      </c>
      <c r="CB185" s="73" t="s">
        <v>345</v>
      </c>
      <c r="CD185" t="s">
        <v>237</v>
      </c>
      <c r="CE185">
        <v>1</v>
      </c>
      <c r="CF185" s="76">
        <v>100</v>
      </c>
      <c r="CG185" s="76">
        <v>100</v>
      </c>
      <c r="CH185">
        <f ca="1">INDIRECT(ADDRESS(11+(MATCH(RIGHT(Table14[[#This Row],[spawner_sku]],LEN(Table14[[#This Row],[spawner_sku]])-FIND("/",Table14[[#This Row],[spawner_sku]])),Table1[Entity Prefab],0)),10,1,1,"Entities"))</f>
        <v>70</v>
      </c>
      <c r="CI185">
        <f ca="1">ROUND((Table14[[#This Row],[XP]]*Table14[[#This Row],[entity_spawned (AVG)]])*(Table14[[#This Row],[activating_chance]]/100),0)</f>
        <v>70</v>
      </c>
      <c r="CJ185" s="73" t="s">
        <v>344</v>
      </c>
      <c r="CL185" t="s">
        <v>247</v>
      </c>
      <c r="CM185">
        <v>1</v>
      </c>
      <c r="CN185" s="76">
        <v>500</v>
      </c>
      <c r="CO185" s="76">
        <v>75</v>
      </c>
      <c r="CP185" s="115">
        <f ca="1">INDIRECT(ADDRESS(11+(MATCH(RIGHT(Table18[[#This Row],[spawner_sku]],LEN(Table18[[#This Row],[spawner_sku]])-FIND("/",Table18[[#This Row],[spawner_sku]])),Table1[Entity Prefab],0)),10,1,1,"Entities"))</f>
        <v>75</v>
      </c>
      <c r="CQ185" s="115">
        <f ca="1">ROUND((Table18[[#This Row],[XP]]*Table18[[#This Row],[entity_spawned (AVG)]])*(Table18[[#This Row],[activating_chance]]/100),0)</f>
        <v>56</v>
      </c>
      <c r="CR185" t="s">
        <v>344</v>
      </c>
      <c r="CT185" t="s">
        <v>662</v>
      </c>
      <c r="CU185">
        <v>1</v>
      </c>
      <c r="CV185" s="76">
        <v>120</v>
      </c>
      <c r="CW185" s="76">
        <v>100</v>
      </c>
      <c r="CX185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85">
        <f ca="1">ROUND((Table1820[[#This Row],[XP]]*Table1820[[#This Row],[entity_spawned (AVG)]])*(Table1820[[#This Row],[activating_chance]]/100),0)</f>
        <v>75</v>
      </c>
      <c r="CZ185" t="s">
        <v>344</v>
      </c>
    </row>
    <row r="186" spans="2:104" x14ac:dyDescent="0.25">
      <c r="B186" s="74" t="s">
        <v>230</v>
      </c>
      <c r="C186">
        <v>1</v>
      </c>
      <c r="D186" s="76">
        <v>100</v>
      </c>
      <c r="E186" s="76">
        <v>100</v>
      </c>
      <c r="F186" s="76">
        <f ca="1">INDIRECT(ADDRESS(11+(MATCH(RIGHT(Table245[[#This Row],[spawner_sku]],LEN(Table245[[#This Row],[spawner_sku]])-FIND("/",Table245[[#This Row],[spawner_sku]])),Table1[Entity Prefab],0)),10,1,1,"Entities"))</f>
        <v>25</v>
      </c>
      <c r="G186" s="76">
        <f ca="1">ROUND((Table245[[#This Row],[XP]]*Table245[[#This Row],[entity_spawned (AVG)]])*(Table245[[#This Row],[activating_chance]]/100),0)</f>
        <v>25</v>
      </c>
      <c r="H186" s="73" t="s">
        <v>344</v>
      </c>
      <c r="J186" t="s">
        <v>386</v>
      </c>
      <c r="K186">
        <v>3</v>
      </c>
      <c r="L186" s="76">
        <v>100</v>
      </c>
      <c r="M186" s="76">
        <v>100</v>
      </c>
      <c r="N186">
        <f ca="1">INDIRECT(ADDRESS(11+(MATCH(RIGHT(Table3[[#This Row],[spawner_sku]],LEN(Table3[[#This Row],[spawner_sku]])-FIND("/",Table3[[#This Row],[spawner_sku]])),Table1[Entity Prefab],0)),10,1,1,"Entities"))</f>
        <v>25</v>
      </c>
      <c r="O186" s="76">
        <f ca="1">ROUND((Table3[[#This Row],[XP]]*Table3[[#This Row],[entity_spawned (AVG)]])*(Table3[[#This Row],[activating_chance]]/100),0)</f>
        <v>75</v>
      </c>
      <c r="P186" t="s">
        <v>344</v>
      </c>
      <c r="Z186" t="s">
        <v>404</v>
      </c>
      <c r="AA186">
        <v>1</v>
      </c>
      <c r="AB186" s="76">
        <v>340</v>
      </c>
      <c r="AC186" s="76">
        <v>100</v>
      </c>
      <c r="AD186">
        <f ca="1">INDIRECT(ADDRESS(11+(MATCH(RIGHT(Table2[[#This Row],[spawner_sku]],LEN(Table2[[#This Row],[spawner_sku]])-FIND("/",Table2[[#This Row],[spawner_sku]])),Table1[Entity Prefab],0)),10,1,1,"Entities"))</f>
        <v>263</v>
      </c>
      <c r="AE186" s="76">
        <f ca="1">ROUND((Table2[[#This Row],[XP]]*Table2[[#This Row],[entity_spawned (AVG)]])*(Table2[[#This Row],[activating_chance]]/100),0)</f>
        <v>263</v>
      </c>
      <c r="AF186" s="73" t="s">
        <v>345</v>
      </c>
      <c r="AP186" t="s">
        <v>648</v>
      </c>
      <c r="AQ186">
        <v>1</v>
      </c>
      <c r="AR186" s="76">
        <v>150</v>
      </c>
      <c r="AS186" s="76">
        <v>100</v>
      </c>
      <c r="AT186">
        <f ca="1">INDIRECT(ADDRESS(11+(MATCH(RIGHT(Table610[[#This Row],[spawner_sku]],LEN(Table610[[#This Row],[spawner_sku]])-FIND("/",Table610[[#This Row],[spawner_sku]])),Table1[Entity Prefab],0)),10,1,1,"Entities"))</f>
        <v>25</v>
      </c>
      <c r="AU186" s="76">
        <f ca="1">ROUND((Table610[[#This Row],[XP]]*Table610[[#This Row],[entity_spawned (AVG)]])*(Table610[[#This Row],[activating_chance]]/100),0)</f>
        <v>25</v>
      </c>
      <c r="AV186" s="73" t="s">
        <v>344</v>
      </c>
      <c r="AX186" t="s">
        <v>237</v>
      </c>
      <c r="AY186">
        <v>1</v>
      </c>
      <c r="AZ186" s="76">
        <v>220</v>
      </c>
      <c r="BA186" s="76">
        <v>100</v>
      </c>
      <c r="BB186">
        <f ca="1">INDIRECT(ADDRESS(11+(MATCH(RIGHT(Table61011[[#This Row],[spawner_sku]],LEN(Table61011[[#This Row],[spawner_sku]])-FIND("/",Table61011[[#This Row],[spawner_sku]])),Table1[Entity Prefab],0)),10,1,1,"Entities"))</f>
        <v>70</v>
      </c>
      <c r="BC186" s="76">
        <f ca="1">ROUND((Table61011[[#This Row],[XP]]*Table61011[[#This Row],[entity_spawned (AVG)]])*(Table61011[[#This Row],[activating_chance]]/100),0)</f>
        <v>70</v>
      </c>
      <c r="BD186" s="73" t="s">
        <v>345</v>
      </c>
      <c r="BF186" t="s">
        <v>245</v>
      </c>
      <c r="BG186">
        <v>1</v>
      </c>
      <c r="BH186" s="76">
        <v>220</v>
      </c>
      <c r="BI186">
        <v>100</v>
      </c>
      <c r="BJ186">
        <f ca="1">INDIRECT(ADDRESS(11+(MATCH(RIGHT(Table11[[#This Row],[spawner_sku]],LEN(Table11[[#This Row],[spawner_sku]])-FIND("/",Table11[[#This Row],[spawner_sku]])),Table1[Entity Prefab],0)),10,1,1,"Entities"))</f>
        <v>35</v>
      </c>
      <c r="BK186">
        <f ca="1">ROUND((Table11[[#This Row],[XP]]*Table11[[#This Row],[entity_spawned (AVG)]])*(Table11[[#This Row],[activating_chance]]/100),0)</f>
        <v>35</v>
      </c>
      <c r="BL186" s="73" t="s">
        <v>344</v>
      </c>
      <c r="BN186" t="s">
        <v>386</v>
      </c>
      <c r="BO186">
        <v>1</v>
      </c>
      <c r="BP186" s="76">
        <v>100</v>
      </c>
      <c r="BQ186" s="76">
        <v>80</v>
      </c>
      <c r="BR186">
        <f ca="1">INDIRECT(ADDRESS(11+(MATCH(RIGHT(Table12[[#This Row],[spawner_sku]],LEN(Table12[[#This Row],[spawner_sku]])-FIND("/",Table12[[#This Row],[spawner_sku]])),Table1[Entity Prefab],0)),10,1,1,"Entities"))</f>
        <v>25</v>
      </c>
      <c r="BS186">
        <f ca="1">ROUND((Table12[[#This Row],[XP]]*Table12[[#This Row],[entity_spawned (AVG)]])*(Table12[[#This Row],[activating_chance]]/100),0)</f>
        <v>20</v>
      </c>
      <c r="BT186" s="73" t="s">
        <v>344</v>
      </c>
      <c r="BV186" t="s">
        <v>255</v>
      </c>
      <c r="BW186">
        <v>1</v>
      </c>
      <c r="BX186" s="76">
        <v>170</v>
      </c>
      <c r="BY186" s="76">
        <v>100</v>
      </c>
      <c r="BZ186">
        <f ca="1">INDIRECT(ADDRESS(11+(MATCH(RIGHT(Table13[[#This Row],[spawner_sku]],LEN(Table13[[#This Row],[spawner_sku]])-FIND("/",Table13[[#This Row],[spawner_sku]])),Table1[Entity Prefab],0)),10,1,1,"Entities"))</f>
        <v>70</v>
      </c>
      <c r="CA186">
        <f ca="1">ROUND((Table13[[#This Row],[XP]]*Table13[[#This Row],[entity_spawned (AVG)]])*(Table13[[#This Row],[activating_chance]]/100),0)</f>
        <v>70</v>
      </c>
      <c r="CB186" s="73" t="s">
        <v>345</v>
      </c>
      <c r="CD186" t="s">
        <v>237</v>
      </c>
      <c r="CE186">
        <v>1</v>
      </c>
      <c r="CF186" s="76">
        <v>120</v>
      </c>
      <c r="CG186" s="76">
        <v>100</v>
      </c>
      <c r="CH186">
        <f ca="1">INDIRECT(ADDRESS(11+(MATCH(RIGHT(Table14[[#This Row],[spawner_sku]],LEN(Table14[[#This Row],[spawner_sku]])-FIND("/",Table14[[#This Row],[spawner_sku]])),Table1[Entity Prefab],0)),10,1,1,"Entities"))</f>
        <v>70</v>
      </c>
      <c r="CI186">
        <f ca="1">ROUND((Table14[[#This Row],[XP]]*Table14[[#This Row],[entity_spawned (AVG)]])*(Table14[[#This Row],[activating_chance]]/100),0)</f>
        <v>70</v>
      </c>
      <c r="CJ186" s="73" t="s">
        <v>344</v>
      </c>
      <c r="CL186" t="s">
        <v>247</v>
      </c>
      <c r="CM186">
        <v>1</v>
      </c>
      <c r="CN186" s="76">
        <v>500</v>
      </c>
      <c r="CO186" s="76">
        <v>75</v>
      </c>
      <c r="CP186" s="115">
        <f ca="1">INDIRECT(ADDRESS(11+(MATCH(RIGHT(Table18[[#This Row],[spawner_sku]],LEN(Table18[[#This Row],[spawner_sku]])-FIND("/",Table18[[#This Row],[spawner_sku]])),Table1[Entity Prefab],0)),10,1,1,"Entities"))</f>
        <v>75</v>
      </c>
      <c r="CQ186" s="115">
        <f ca="1">ROUND((Table18[[#This Row],[XP]]*Table18[[#This Row],[entity_spawned (AVG)]])*(Table18[[#This Row],[activating_chance]]/100),0)</f>
        <v>56</v>
      </c>
      <c r="CR186" t="s">
        <v>344</v>
      </c>
      <c r="CT186" t="s">
        <v>662</v>
      </c>
      <c r="CU186">
        <v>1</v>
      </c>
      <c r="CV186" s="76">
        <v>120</v>
      </c>
      <c r="CW186" s="76">
        <v>80</v>
      </c>
      <c r="CX18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86">
        <f ca="1">ROUND((Table1820[[#This Row],[XP]]*Table1820[[#This Row],[entity_spawned (AVG)]])*(Table1820[[#This Row],[activating_chance]]/100),0)</f>
        <v>60</v>
      </c>
      <c r="CZ186" t="s">
        <v>344</v>
      </c>
    </row>
    <row r="187" spans="2:104" x14ac:dyDescent="0.25">
      <c r="B187" s="74" t="s">
        <v>230</v>
      </c>
      <c r="C187">
        <v>6</v>
      </c>
      <c r="D187" s="76">
        <v>140</v>
      </c>
      <c r="E187" s="76">
        <v>30</v>
      </c>
      <c r="F187" s="76">
        <f ca="1">INDIRECT(ADDRESS(11+(MATCH(RIGHT(Table245[[#This Row],[spawner_sku]],LEN(Table245[[#This Row],[spawner_sku]])-FIND("/",Table245[[#This Row],[spawner_sku]])),Table1[Entity Prefab],0)),10,1,1,"Entities"))</f>
        <v>25</v>
      </c>
      <c r="G187" s="76">
        <f ca="1">ROUND((Table245[[#This Row],[XP]]*Table245[[#This Row],[entity_spawned (AVG)]])*(Table245[[#This Row],[activating_chance]]/100),0)</f>
        <v>45</v>
      </c>
      <c r="H187" s="73" t="s">
        <v>344</v>
      </c>
      <c r="J187" t="s">
        <v>386</v>
      </c>
      <c r="K187">
        <v>5</v>
      </c>
      <c r="L187" s="76">
        <v>100</v>
      </c>
      <c r="M187" s="76">
        <v>100</v>
      </c>
      <c r="N187">
        <f ca="1">INDIRECT(ADDRESS(11+(MATCH(RIGHT(Table3[[#This Row],[spawner_sku]],LEN(Table3[[#This Row],[spawner_sku]])-FIND("/",Table3[[#This Row],[spawner_sku]])),Table1[Entity Prefab],0)),10,1,1,"Entities"))</f>
        <v>25</v>
      </c>
      <c r="O187" s="76">
        <f ca="1">ROUND((Table3[[#This Row],[XP]]*Table3[[#This Row],[entity_spawned (AVG)]])*(Table3[[#This Row],[activating_chance]]/100),0)</f>
        <v>125</v>
      </c>
      <c r="P187" t="s">
        <v>344</v>
      </c>
      <c r="Z187" t="s">
        <v>236</v>
      </c>
      <c r="AA187">
        <v>1</v>
      </c>
      <c r="AB187" s="76">
        <v>180</v>
      </c>
      <c r="AC187" s="76">
        <v>100</v>
      </c>
      <c r="AD187">
        <f ca="1">INDIRECT(ADDRESS(11+(MATCH(RIGHT(Table2[[#This Row],[spawner_sku]],LEN(Table2[[#This Row],[spawner_sku]])-FIND("/",Table2[[#This Row],[spawner_sku]])),Table1[Entity Prefab],0)),10,1,1,"Entities"))</f>
        <v>25</v>
      </c>
      <c r="AE187" s="76">
        <f ca="1">ROUND((Table2[[#This Row],[XP]]*Table2[[#This Row],[entity_spawned (AVG)]])*(Table2[[#This Row],[activating_chance]]/100),0)</f>
        <v>25</v>
      </c>
      <c r="AF187" s="73" t="s">
        <v>345</v>
      </c>
      <c r="AP187" t="s">
        <v>454</v>
      </c>
      <c r="AQ187">
        <v>1</v>
      </c>
      <c r="AR187" s="76">
        <v>150</v>
      </c>
      <c r="AS187" s="76">
        <v>100</v>
      </c>
      <c r="AT187">
        <f ca="1">INDIRECT(ADDRESS(11+(MATCH(RIGHT(Table610[[#This Row],[spawner_sku]],LEN(Table610[[#This Row],[spawner_sku]])-FIND("/",Table610[[#This Row],[spawner_sku]])),Table1[Entity Prefab],0)),10,1,1,"Entities"))</f>
        <v>25</v>
      </c>
      <c r="AU187" s="76">
        <f ca="1">ROUND((Table610[[#This Row],[XP]]*Table610[[#This Row],[entity_spawned (AVG)]])*(Table610[[#This Row],[activating_chance]]/100),0)</f>
        <v>25</v>
      </c>
      <c r="AV187" s="73" t="s">
        <v>344</v>
      </c>
      <c r="AX187" t="s">
        <v>237</v>
      </c>
      <c r="AY187">
        <v>1</v>
      </c>
      <c r="AZ187" s="76">
        <v>200</v>
      </c>
      <c r="BA187" s="76">
        <v>80</v>
      </c>
      <c r="BB187">
        <f ca="1">INDIRECT(ADDRESS(11+(MATCH(RIGHT(Table61011[[#This Row],[spawner_sku]],LEN(Table61011[[#This Row],[spawner_sku]])-FIND("/",Table61011[[#This Row],[spawner_sku]])),Table1[Entity Prefab],0)),10,1,1,"Entities"))</f>
        <v>70</v>
      </c>
      <c r="BC187" s="76">
        <f ca="1">ROUND((Table61011[[#This Row],[XP]]*Table61011[[#This Row],[entity_spawned (AVG)]])*(Table61011[[#This Row],[activating_chance]]/100),0)</f>
        <v>56</v>
      </c>
      <c r="BD187" s="73" t="s">
        <v>345</v>
      </c>
      <c r="BF187" t="s">
        <v>245</v>
      </c>
      <c r="BG187">
        <v>1</v>
      </c>
      <c r="BH187" s="76">
        <v>220</v>
      </c>
      <c r="BI187">
        <v>80</v>
      </c>
      <c r="BJ187">
        <f ca="1">INDIRECT(ADDRESS(11+(MATCH(RIGHT(Table11[[#This Row],[spawner_sku]],LEN(Table11[[#This Row],[spawner_sku]])-FIND("/",Table11[[#This Row],[spawner_sku]])),Table1[Entity Prefab],0)),10,1,1,"Entities"))</f>
        <v>35</v>
      </c>
      <c r="BK187">
        <f ca="1">ROUND((Table11[[#This Row],[XP]]*Table11[[#This Row],[entity_spawned (AVG)]])*(Table11[[#This Row],[activating_chance]]/100),0)</f>
        <v>28</v>
      </c>
      <c r="BL187" s="73" t="s">
        <v>344</v>
      </c>
      <c r="BN187" t="s">
        <v>386</v>
      </c>
      <c r="BO187">
        <v>3</v>
      </c>
      <c r="BP187" s="76">
        <v>100</v>
      </c>
      <c r="BQ187" s="76">
        <v>80</v>
      </c>
      <c r="BR187">
        <f ca="1">INDIRECT(ADDRESS(11+(MATCH(RIGHT(Table12[[#This Row],[spawner_sku]],LEN(Table12[[#This Row],[spawner_sku]])-FIND("/",Table12[[#This Row],[spawner_sku]])),Table1[Entity Prefab],0)),10,1,1,"Entities"))</f>
        <v>25</v>
      </c>
      <c r="BS187">
        <f ca="1">ROUND((Table12[[#This Row],[XP]]*Table12[[#This Row],[entity_spawned (AVG)]])*(Table12[[#This Row],[activating_chance]]/100),0)</f>
        <v>60</v>
      </c>
      <c r="BT187" s="73" t="s">
        <v>344</v>
      </c>
      <c r="BV187" t="s">
        <v>255</v>
      </c>
      <c r="BW187">
        <v>1</v>
      </c>
      <c r="BX187" s="76">
        <v>170</v>
      </c>
      <c r="BY187" s="76">
        <v>100</v>
      </c>
      <c r="BZ187">
        <f ca="1">INDIRECT(ADDRESS(11+(MATCH(RIGHT(Table13[[#This Row],[spawner_sku]],LEN(Table13[[#This Row],[spawner_sku]])-FIND("/",Table13[[#This Row],[spawner_sku]])),Table1[Entity Prefab],0)),10,1,1,"Entities"))</f>
        <v>70</v>
      </c>
      <c r="CA187">
        <f ca="1">ROUND((Table13[[#This Row],[XP]]*Table13[[#This Row],[entity_spawned (AVG)]])*(Table13[[#This Row],[activating_chance]]/100),0)</f>
        <v>70</v>
      </c>
      <c r="CB187" s="73" t="s">
        <v>345</v>
      </c>
      <c r="CD187" t="s">
        <v>237</v>
      </c>
      <c r="CE187">
        <v>1</v>
      </c>
      <c r="CF187" s="76">
        <v>100</v>
      </c>
      <c r="CG187" s="76">
        <v>100</v>
      </c>
      <c r="CH187">
        <f ca="1">INDIRECT(ADDRESS(11+(MATCH(RIGHT(Table14[[#This Row],[spawner_sku]],LEN(Table14[[#This Row],[spawner_sku]])-FIND("/",Table14[[#This Row],[spawner_sku]])),Table1[Entity Prefab],0)),10,1,1,"Entities"))</f>
        <v>70</v>
      </c>
      <c r="CI187">
        <f ca="1">ROUND((Table14[[#This Row],[XP]]*Table14[[#This Row],[entity_spawned (AVG)]])*(Table14[[#This Row],[activating_chance]]/100),0)</f>
        <v>70</v>
      </c>
      <c r="CJ187" s="73" t="s">
        <v>344</v>
      </c>
      <c r="CL187" t="s">
        <v>247</v>
      </c>
      <c r="CM187">
        <v>1</v>
      </c>
      <c r="CN187" s="76">
        <v>500</v>
      </c>
      <c r="CO187" s="76">
        <v>75</v>
      </c>
      <c r="CP187" s="115">
        <f ca="1">INDIRECT(ADDRESS(11+(MATCH(RIGHT(Table18[[#This Row],[spawner_sku]],LEN(Table18[[#This Row],[spawner_sku]])-FIND("/",Table18[[#This Row],[spawner_sku]])),Table1[Entity Prefab],0)),10,1,1,"Entities"))</f>
        <v>75</v>
      </c>
      <c r="CQ187" s="115">
        <f ca="1">ROUND((Table18[[#This Row],[XP]]*Table18[[#This Row],[entity_spawned (AVG)]])*(Table18[[#This Row],[activating_chance]]/100),0)</f>
        <v>56</v>
      </c>
      <c r="CR187" t="s">
        <v>344</v>
      </c>
      <c r="CT187" t="s">
        <v>662</v>
      </c>
      <c r="CU187">
        <v>1</v>
      </c>
      <c r="CV187" s="76">
        <v>120</v>
      </c>
      <c r="CW187" s="76">
        <v>10</v>
      </c>
      <c r="CX18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87">
        <f ca="1">ROUND((Table1820[[#This Row],[XP]]*Table1820[[#This Row],[entity_spawned (AVG)]])*(Table1820[[#This Row],[activating_chance]]/100),0)</f>
        <v>8</v>
      </c>
      <c r="CZ187" t="s">
        <v>344</v>
      </c>
    </row>
    <row r="188" spans="2:104" x14ac:dyDescent="0.25">
      <c r="B188" s="74" t="s">
        <v>230</v>
      </c>
      <c r="C188">
        <v>2</v>
      </c>
      <c r="D188" s="76">
        <v>110</v>
      </c>
      <c r="E188" s="76">
        <v>100</v>
      </c>
      <c r="F188" s="76">
        <f ca="1">INDIRECT(ADDRESS(11+(MATCH(RIGHT(Table245[[#This Row],[spawner_sku]],LEN(Table245[[#This Row],[spawner_sku]])-FIND("/",Table245[[#This Row],[spawner_sku]])),Table1[Entity Prefab],0)),10,1,1,"Entities"))</f>
        <v>25</v>
      </c>
      <c r="G188" s="76">
        <f ca="1">ROUND((Table245[[#This Row],[XP]]*Table245[[#This Row],[entity_spawned (AVG)]])*(Table245[[#This Row],[activating_chance]]/100),0)</f>
        <v>50</v>
      </c>
      <c r="H188" s="73" t="s">
        <v>344</v>
      </c>
      <c r="J188" t="s">
        <v>386</v>
      </c>
      <c r="K188">
        <v>5</v>
      </c>
      <c r="L188" s="76">
        <v>100</v>
      </c>
      <c r="M188" s="76">
        <v>100</v>
      </c>
      <c r="N188">
        <f ca="1">INDIRECT(ADDRESS(11+(MATCH(RIGHT(Table3[[#This Row],[spawner_sku]],LEN(Table3[[#This Row],[spawner_sku]])-FIND("/",Table3[[#This Row],[spawner_sku]])),Table1[Entity Prefab],0)),10,1,1,"Entities"))</f>
        <v>25</v>
      </c>
      <c r="O188" s="76">
        <f ca="1">ROUND((Table3[[#This Row],[XP]]*Table3[[#This Row],[entity_spawned (AVG)]])*(Table3[[#This Row],[activating_chance]]/100),0)</f>
        <v>125</v>
      </c>
      <c r="P188" t="s">
        <v>344</v>
      </c>
      <c r="Z188" t="s">
        <v>236</v>
      </c>
      <c r="AA188">
        <v>1</v>
      </c>
      <c r="AB188" s="76">
        <v>160</v>
      </c>
      <c r="AC188" s="76">
        <v>100</v>
      </c>
      <c r="AD188">
        <f ca="1">INDIRECT(ADDRESS(11+(MATCH(RIGHT(Table2[[#This Row],[spawner_sku]],LEN(Table2[[#This Row],[spawner_sku]])-FIND("/",Table2[[#This Row],[spawner_sku]])),Table1[Entity Prefab],0)),10,1,1,"Entities"))</f>
        <v>25</v>
      </c>
      <c r="AE188" s="76">
        <f ca="1">ROUND((Table2[[#This Row],[XP]]*Table2[[#This Row],[entity_spawned (AVG)]])*(Table2[[#This Row],[activating_chance]]/100),0)</f>
        <v>25</v>
      </c>
      <c r="AF188" s="73" t="s">
        <v>345</v>
      </c>
      <c r="AP188" t="s">
        <v>454</v>
      </c>
      <c r="AQ188">
        <v>1</v>
      </c>
      <c r="AR188" s="76">
        <v>150</v>
      </c>
      <c r="AS188" s="76">
        <v>100</v>
      </c>
      <c r="AT188">
        <f ca="1">INDIRECT(ADDRESS(11+(MATCH(RIGHT(Table610[[#This Row],[spawner_sku]],LEN(Table610[[#This Row],[spawner_sku]])-FIND("/",Table610[[#This Row],[spawner_sku]])),Table1[Entity Prefab],0)),10,1,1,"Entities"))</f>
        <v>25</v>
      </c>
      <c r="AU188" s="76">
        <f ca="1">ROUND((Table610[[#This Row],[XP]]*Table610[[#This Row],[entity_spawned (AVG)]])*(Table610[[#This Row],[activating_chance]]/100),0)</f>
        <v>25</v>
      </c>
      <c r="AV188" s="73" t="s">
        <v>344</v>
      </c>
      <c r="AX188" t="s">
        <v>237</v>
      </c>
      <c r="AY188">
        <v>1</v>
      </c>
      <c r="AZ188" s="76">
        <v>200</v>
      </c>
      <c r="BA188" s="76">
        <v>100</v>
      </c>
      <c r="BB188">
        <f ca="1">INDIRECT(ADDRESS(11+(MATCH(RIGHT(Table61011[[#This Row],[spawner_sku]],LEN(Table61011[[#This Row],[spawner_sku]])-FIND("/",Table61011[[#This Row],[spawner_sku]])),Table1[Entity Prefab],0)),10,1,1,"Entities"))</f>
        <v>70</v>
      </c>
      <c r="BC188" s="76">
        <f ca="1">ROUND((Table61011[[#This Row],[XP]]*Table61011[[#This Row],[entity_spawned (AVG)]])*(Table61011[[#This Row],[activating_chance]]/100),0)</f>
        <v>70</v>
      </c>
      <c r="BD188" s="73" t="s">
        <v>345</v>
      </c>
      <c r="BF188" t="s">
        <v>245</v>
      </c>
      <c r="BG188">
        <v>1</v>
      </c>
      <c r="BH188" s="76">
        <v>220</v>
      </c>
      <c r="BI188">
        <v>80</v>
      </c>
      <c r="BJ188">
        <f ca="1">INDIRECT(ADDRESS(11+(MATCH(RIGHT(Table11[[#This Row],[spawner_sku]],LEN(Table11[[#This Row],[spawner_sku]])-FIND("/",Table11[[#This Row],[spawner_sku]])),Table1[Entity Prefab],0)),10,1,1,"Entities"))</f>
        <v>35</v>
      </c>
      <c r="BK188">
        <f ca="1">ROUND((Table11[[#This Row],[XP]]*Table11[[#This Row],[entity_spawned (AVG)]])*(Table11[[#This Row],[activating_chance]]/100),0)</f>
        <v>28</v>
      </c>
      <c r="BL188" s="73" t="s">
        <v>344</v>
      </c>
      <c r="BN188" t="s">
        <v>386</v>
      </c>
      <c r="BO188">
        <v>5</v>
      </c>
      <c r="BP188" s="76">
        <v>100</v>
      </c>
      <c r="BQ188" s="76">
        <v>100</v>
      </c>
      <c r="BR188">
        <f ca="1">INDIRECT(ADDRESS(11+(MATCH(RIGHT(Table12[[#This Row],[spawner_sku]],LEN(Table12[[#This Row],[spawner_sku]])-FIND("/",Table12[[#This Row],[spawner_sku]])),Table1[Entity Prefab],0)),10,1,1,"Entities"))</f>
        <v>25</v>
      </c>
      <c r="BS188">
        <f ca="1">ROUND((Table12[[#This Row],[XP]]*Table12[[#This Row],[entity_spawned (AVG)]])*(Table12[[#This Row],[activating_chance]]/100),0)</f>
        <v>125</v>
      </c>
      <c r="BT188" s="73" t="s">
        <v>344</v>
      </c>
      <c r="BV188" t="s">
        <v>255</v>
      </c>
      <c r="BW188">
        <v>1</v>
      </c>
      <c r="BX188" s="76">
        <v>170</v>
      </c>
      <c r="BY188" s="76">
        <v>100</v>
      </c>
      <c r="BZ188">
        <f ca="1">INDIRECT(ADDRESS(11+(MATCH(RIGHT(Table13[[#This Row],[spawner_sku]],LEN(Table13[[#This Row],[spawner_sku]])-FIND("/",Table13[[#This Row],[spawner_sku]])),Table1[Entity Prefab],0)),10,1,1,"Entities"))</f>
        <v>70</v>
      </c>
      <c r="CA188">
        <f ca="1">ROUND((Table13[[#This Row],[XP]]*Table13[[#This Row],[entity_spawned (AVG)]])*(Table13[[#This Row],[activating_chance]]/100),0)</f>
        <v>70</v>
      </c>
      <c r="CB188" s="73" t="s">
        <v>345</v>
      </c>
      <c r="CD188" t="s">
        <v>237</v>
      </c>
      <c r="CE188">
        <v>1</v>
      </c>
      <c r="CF188" s="76">
        <v>120</v>
      </c>
      <c r="CG188" s="76">
        <v>100</v>
      </c>
      <c r="CH188">
        <f ca="1">INDIRECT(ADDRESS(11+(MATCH(RIGHT(Table14[[#This Row],[spawner_sku]],LEN(Table14[[#This Row],[spawner_sku]])-FIND("/",Table14[[#This Row],[spawner_sku]])),Table1[Entity Prefab],0)),10,1,1,"Entities"))</f>
        <v>70</v>
      </c>
      <c r="CI188">
        <f ca="1">ROUND((Table14[[#This Row],[XP]]*Table14[[#This Row],[entity_spawned (AVG)]])*(Table14[[#This Row],[activating_chance]]/100),0)</f>
        <v>70</v>
      </c>
      <c r="CJ188" s="73" t="s">
        <v>344</v>
      </c>
      <c r="CL188" t="s">
        <v>494</v>
      </c>
      <c r="CM188">
        <v>1</v>
      </c>
      <c r="CN188" s="76">
        <v>110</v>
      </c>
      <c r="CO188" s="76">
        <v>100</v>
      </c>
      <c r="CP188" s="115">
        <f ca="1">INDIRECT(ADDRESS(11+(MATCH(RIGHT(Table18[[#This Row],[spawner_sku]],LEN(Table18[[#This Row],[spawner_sku]])-FIND("/",Table18[[#This Row],[spawner_sku]])),Table1[Entity Prefab],0)),10,1,1,"Entities"))</f>
        <v>55</v>
      </c>
      <c r="CQ188" s="115">
        <f ca="1">ROUND((Table18[[#This Row],[XP]]*Table18[[#This Row],[entity_spawned (AVG)]])*(Table18[[#This Row],[activating_chance]]/100),0)</f>
        <v>55</v>
      </c>
      <c r="CR188" t="s">
        <v>344</v>
      </c>
      <c r="CT188" t="s">
        <v>449</v>
      </c>
      <c r="CU188">
        <v>1</v>
      </c>
      <c r="CV188" s="76">
        <v>160</v>
      </c>
      <c r="CW188" s="76">
        <v>100</v>
      </c>
      <c r="CX18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188">
        <f ca="1">ROUND((Table1820[[#This Row],[XP]]*Table1820[[#This Row],[entity_spawned (AVG)]])*(Table1820[[#This Row],[activating_chance]]/100),0)</f>
        <v>25</v>
      </c>
      <c r="CZ188" t="s">
        <v>345</v>
      </c>
    </row>
    <row r="189" spans="2:104" x14ac:dyDescent="0.25">
      <c r="B189" s="74" t="s">
        <v>230</v>
      </c>
      <c r="C189">
        <v>2</v>
      </c>
      <c r="D189" s="76">
        <v>130</v>
      </c>
      <c r="E189" s="76">
        <v>20</v>
      </c>
      <c r="F189" s="76">
        <f ca="1">INDIRECT(ADDRESS(11+(MATCH(RIGHT(Table245[[#This Row],[spawner_sku]],LEN(Table245[[#This Row],[spawner_sku]])-FIND("/",Table245[[#This Row],[spawner_sku]])),Table1[Entity Prefab],0)),10,1,1,"Entities"))</f>
        <v>25</v>
      </c>
      <c r="G189" s="76">
        <f ca="1">ROUND((Table245[[#This Row],[XP]]*Table245[[#This Row],[entity_spawned (AVG)]])*(Table245[[#This Row],[activating_chance]]/100),0)</f>
        <v>10</v>
      </c>
      <c r="H189" s="73" t="s">
        <v>344</v>
      </c>
      <c r="J189" t="s">
        <v>386</v>
      </c>
      <c r="K189">
        <v>5</v>
      </c>
      <c r="L189" s="76">
        <v>100</v>
      </c>
      <c r="M189" s="76">
        <v>100</v>
      </c>
      <c r="N189">
        <f ca="1">INDIRECT(ADDRESS(11+(MATCH(RIGHT(Table3[[#This Row],[spawner_sku]],LEN(Table3[[#This Row],[spawner_sku]])-FIND("/",Table3[[#This Row],[spawner_sku]])),Table1[Entity Prefab],0)),10,1,1,"Entities"))</f>
        <v>25</v>
      </c>
      <c r="O189" s="76">
        <f ca="1">ROUND((Table3[[#This Row],[XP]]*Table3[[#This Row],[entity_spawned (AVG)]])*(Table3[[#This Row],[activating_chance]]/100),0)</f>
        <v>125</v>
      </c>
      <c r="P189" t="s">
        <v>344</v>
      </c>
      <c r="Z189" t="s">
        <v>236</v>
      </c>
      <c r="AA189">
        <v>1</v>
      </c>
      <c r="AB189" s="76">
        <v>160</v>
      </c>
      <c r="AC189" s="76">
        <v>100</v>
      </c>
      <c r="AD189">
        <f ca="1">INDIRECT(ADDRESS(11+(MATCH(RIGHT(Table2[[#This Row],[spawner_sku]],LEN(Table2[[#This Row],[spawner_sku]])-FIND("/",Table2[[#This Row],[spawner_sku]])),Table1[Entity Prefab],0)),10,1,1,"Entities"))</f>
        <v>25</v>
      </c>
      <c r="AE189" s="76">
        <f ca="1">ROUND((Table2[[#This Row],[XP]]*Table2[[#This Row],[entity_spawned (AVG)]])*(Table2[[#This Row],[activating_chance]]/100),0)</f>
        <v>25</v>
      </c>
      <c r="AF189" s="73" t="s">
        <v>345</v>
      </c>
      <c r="AP189" t="s">
        <v>254</v>
      </c>
      <c r="AQ189">
        <v>1</v>
      </c>
      <c r="AR189" s="76">
        <v>170</v>
      </c>
      <c r="AS189" s="76">
        <v>100</v>
      </c>
      <c r="AT189">
        <f ca="1">INDIRECT(ADDRESS(11+(MATCH(RIGHT(Table610[[#This Row],[spawner_sku]],LEN(Table610[[#This Row],[spawner_sku]])-FIND("/",Table610[[#This Row],[spawner_sku]])),Table1[Entity Prefab],0)),10,1,1,"Entities"))</f>
        <v>70</v>
      </c>
      <c r="AU189" s="76">
        <f ca="1">ROUND((Table610[[#This Row],[XP]]*Table610[[#This Row],[entity_spawned (AVG)]])*(Table610[[#This Row],[activating_chance]]/100),0)</f>
        <v>70</v>
      </c>
      <c r="AV189" s="73" t="s">
        <v>345</v>
      </c>
      <c r="AX189" t="s">
        <v>237</v>
      </c>
      <c r="AY189">
        <v>1</v>
      </c>
      <c r="AZ189" s="76">
        <v>200</v>
      </c>
      <c r="BA189" s="76">
        <v>100</v>
      </c>
      <c r="BB189">
        <f ca="1">INDIRECT(ADDRESS(11+(MATCH(RIGHT(Table61011[[#This Row],[spawner_sku]],LEN(Table61011[[#This Row],[spawner_sku]])-FIND("/",Table61011[[#This Row],[spawner_sku]])),Table1[Entity Prefab],0)),10,1,1,"Entities"))</f>
        <v>70</v>
      </c>
      <c r="BC189" s="76">
        <f ca="1">ROUND((Table61011[[#This Row],[XP]]*Table61011[[#This Row],[entity_spawned (AVG)]])*(Table61011[[#This Row],[activating_chance]]/100),0)</f>
        <v>70</v>
      </c>
      <c r="BD189" s="73" t="s">
        <v>345</v>
      </c>
      <c r="BF189" t="s">
        <v>245</v>
      </c>
      <c r="BG189">
        <v>1</v>
      </c>
      <c r="BH189" s="76">
        <v>220</v>
      </c>
      <c r="BI189">
        <v>80</v>
      </c>
      <c r="BJ189">
        <f ca="1">INDIRECT(ADDRESS(11+(MATCH(RIGHT(Table11[[#This Row],[spawner_sku]],LEN(Table11[[#This Row],[spawner_sku]])-FIND("/",Table11[[#This Row],[spawner_sku]])),Table1[Entity Prefab],0)),10,1,1,"Entities"))</f>
        <v>35</v>
      </c>
      <c r="BK189">
        <f ca="1">ROUND((Table11[[#This Row],[XP]]*Table11[[#This Row],[entity_spawned (AVG)]])*(Table11[[#This Row],[activating_chance]]/100),0)</f>
        <v>28</v>
      </c>
      <c r="BL189" s="73" t="s">
        <v>344</v>
      </c>
      <c r="BN189" t="s">
        <v>386</v>
      </c>
      <c r="BO189">
        <v>1</v>
      </c>
      <c r="BP189" s="76">
        <v>100</v>
      </c>
      <c r="BQ189" s="76">
        <v>100</v>
      </c>
      <c r="BR189">
        <f ca="1">INDIRECT(ADDRESS(11+(MATCH(RIGHT(Table12[[#This Row],[spawner_sku]],LEN(Table12[[#This Row],[spawner_sku]])-FIND("/",Table12[[#This Row],[spawner_sku]])),Table1[Entity Prefab],0)),10,1,1,"Entities"))</f>
        <v>25</v>
      </c>
      <c r="BS189">
        <f ca="1">ROUND((Table12[[#This Row],[XP]]*Table12[[#This Row],[entity_spawned (AVG)]])*(Table12[[#This Row],[activating_chance]]/100),0)</f>
        <v>25</v>
      </c>
      <c r="BT189" s="73" t="s">
        <v>344</v>
      </c>
      <c r="BV189" t="s">
        <v>256</v>
      </c>
      <c r="BW189">
        <v>1</v>
      </c>
      <c r="BX189" s="76">
        <v>150</v>
      </c>
      <c r="BY189" s="76">
        <v>100</v>
      </c>
      <c r="BZ189">
        <f ca="1">INDIRECT(ADDRESS(11+(MATCH(RIGHT(Table13[[#This Row],[spawner_sku]],LEN(Table13[[#This Row],[spawner_sku]])-FIND("/",Table13[[#This Row],[spawner_sku]])),Table1[Entity Prefab],0)),10,1,1,"Entities"))</f>
        <v>25</v>
      </c>
      <c r="CA189">
        <f ca="1">ROUND((Table13[[#This Row],[XP]]*Table13[[#This Row],[entity_spawned (AVG)]])*(Table13[[#This Row],[activating_chance]]/100),0)</f>
        <v>25</v>
      </c>
      <c r="CB189" s="73" t="s">
        <v>344</v>
      </c>
      <c r="CD189" t="s">
        <v>237</v>
      </c>
      <c r="CE189">
        <v>1</v>
      </c>
      <c r="CF189" s="76">
        <v>100</v>
      </c>
      <c r="CG189" s="76">
        <v>100</v>
      </c>
      <c r="CH189">
        <f ca="1">INDIRECT(ADDRESS(11+(MATCH(RIGHT(Table14[[#This Row],[spawner_sku]],LEN(Table14[[#This Row],[spawner_sku]])-FIND("/",Table14[[#This Row],[spawner_sku]])),Table1[Entity Prefab],0)),10,1,1,"Entities"))</f>
        <v>70</v>
      </c>
      <c r="CI189">
        <f ca="1">ROUND((Table14[[#This Row],[XP]]*Table14[[#This Row],[entity_spawned (AVG)]])*(Table14[[#This Row],[activating_chance]]/100),0)</f>
        <v>70</v>
      </c>
      <c r="CJ189" s="73" t="s">
        <v>344</v>
      </c>
      <c r="CL189" t="s">
        <v>494</v>
      </c>
      <c r="CM189">
        <v>1</v>
      </c>
      <c r="CN189" s="76">
        <v>110</v>
      </c>
      <c r="CO189" s="76">
        <v>100</v>
      </c>
      <c r="CP189" s="115">
        <f ca="1">INDIRECT(ADDRESS(11+(MATCH(RIGHT(Table18[[#This Row],[spawner_sku]],LEN(Table18[[#This Row],[spawner_sku]])-FIND("/",Table18[[#This Row],[spawner_sku]])),Table1[Entity Prefab],0)),10,1,1,"Entities"))</f>
        <v>55</v>
      </c>
      <c r="CQ189" s="115">
        <f ca="1">ROUND((Table18[[#This Row],[XP]]*Table18[[#This Row],[entity_spawned (AVG)]])*(Table18[[#This Row],[activating_chance]]/100),0)</f>
        <v>55</v>
      </c>
      <c r="CR189" t="s">
        <v>344</v>
      </c>
      <c r="CT189" t="s">
        <v>449</v>
      </c>
      <c r="CU189">
        <v>1</v>
      </c>
      <c r="CV189" s="76">
        <v>180</v>
      </c>
      <c r="CW189" s="76">
        <v>100</v>
      </c>
      <c r="CX18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189">
        <f ca="1">ROUND((Table1820[[#This Row],[XP]]*Table1820[[#This Row],[entity_spawned (AVG)]])*(Table1820[[#This Row],[activating_chance]]/100),0)</f>
        <v>25</v>
      </c>
      <c r="CZ189" t="s">
        <v>345</v>
      </c>
    </row>
    <row r="190" spans="2:104" x14ac:dyDescent="0.25">
      <c r="B190" s="74" t="s">
        <v>230</v>
      </c>
      <c r="C190">
        <v>2</v>
      </c>
      <c r="D190" s="76">
        <v>110</v>
      </c>
      <c r="E190" s="76">
        <v>100</v>
      </c>
      <c r="F190" s="76">
        <f ca="1">INDIRECT(ADDRESS(11+(MATCH(RIGHT(Table245[[#This Row],[spawner_sku]],LEN(Table245[[#This Row],[spawner_sku]])-FIND("/",Table245[[#This Row],[spawner_sku]])),Table1[Entity Prefab],0)),10,1,1,"Entities"))</f>
        <v>25</v>
      </c>
      <c r="G190" s="76">
        <f ca="1">ROUND((Table245[[#This Row],[XP]]*Table245[[#This Row],[entity_spawned (AVG)]])*(Table245[[#This Row],[activating_chance]]/100),0)</f>
        <v>50</v>
      </c>
      <c r="H190" s="73" t="s">
        <v>344</v>
      </c>
      <c r="J190" t="s">
        <v>386</v>
      </c>
      <c r="K190">
        <v>5</v>
      </c>
      <c r="L190" s="76">
        <v>100</v>
      </c>
      <c r="M190" s="76">
        <v>100</v>
      </c>
      <c r="N190">
        <f ca="1">INDIRECT(ADDRESS(11+(MATCH(RIGHT(Table3[[#This Row],[spawner_sku]],LEN(Table3[[#This Row],[spawner_sku]])-FIND("/",Table3[[#This Row],[spawner_sku]])),Table1[Entity Prefab],0)),10,1,1,"Entities"))</f>
        <v>25</v>
      </c>
      <c r="O190" s="76">
        <f ca="1">ROUND((Table3[[#This Row],[XP]]*Table3[[#This Row],[entity_spawned (AVG)]])*(Table3[[#This Row],[activating_chance]]/100),0)</f>
        <v>125</v>
      </c>
      <c r="P190" t="s">
        <v>344</v>
      </c>
      <c r="Z190" t="s">
        <v>236</v>
      </c>
      <c r="AA190">
        <v>1</v>
      </c>
      <c r="AB190" s="76">
        <v>120</v>
      </c>
      <c r="AC190" s="76">
        <v>100</v>
      </c>
      <c r="AD190">
        <f ca="1">INDIRECT(ADDRESS(11+(MATCH(RIGHT(Table2[[#This Row],[spawner_sku]],LEN(Table2[[#This Row],[spawner_sku]])-FIND("/",Table2[[#This Row],[spawner_sku]])),Table1[Entity Prefab],0)),10,1,1,"Entities"))</f>
        <v>25</v>
      </c>
      <c r="AE190" s="76">
        <f ca="1">ROUND((Table2[[#This Row],[XP]]*Table2[[#This Row],[entity_spawned (AVG)]])*(Table2[[#This Row],[activating_chance]]/100),0)</f>
        <v>25</v>
      </c>
      <c r="AF190" s="73" t="s">
        <v>345</v>
      </c>
      <c r="AP190" t="s">
        <v>255</v>
      </c>
      <c r="AQ190">
        <v>1</v>
      </c>
      <c r="AR190" s="76">
        <v>200</v>
      </c>
      <c r="AS190" s="76">
        <v>100</v>
      </c>
      <c r="AT190">
        <f ca="1">INDIRECT(ADDRESS(11+(MATCH(RIGHT(Table610[[#This Row],[spawner_sku]],LEN(Table610[[#This Row],[spawner_sku]])-FIND("/",Table610[[#This Row],[spawner_sku]])),Table1[Entity Prefab],0)),10,1,1,"Entities"))</f>
        <v>70</v>
      </c>
      <c r="AU190" s="76">
        <f ca="1">ROUND((Table610[[#This Row],[XP]]*Table610[[#This Row],[entity_spawned (AVG)]])*(Table610[[#This Row],[activating_chance]]/100),0)</f>
        <v>70</v>
      </c>
      <c r="AV190" s="73" t="s">
        <v>345</v>
      </c>
      <c r="AX190" t="s">
        <v>237</v>
      </c>
      <c r="AY190">
        <v>1</v>
      </c>
      <c r="AZ190" s="76">
        <v>190</v>
      </c>
      <c r="BA190" s="76">
        <v>100</v>
      </c>
      <c r="BB190">
        <f ca="1">INDIRECT(ADDRESS(11+(MATCH(RIGHT(Table61011[[#This Row],[spawner_sku]],LEN(Table61011[[#This Row],[spawner_sku]])-FIND("/",Table61011[[#This Row],[spawner_sku]])),Table1[Entity Prefab],0)),10,1,1,"Entities"))</f>
        <v>70</v>
      </c>
      <c r="BC190" s="76">
        <f ca="1">ROUND((Table61011[[#This Row],[XP]]*Table61011[[#This Row],[entity_spawned (AVG)]])*(Table61011[[#This Row],[activating_chance]]/100),0)</f>
        <v>70</v>
      </c>
      <c r="BD190" s="73" t="s">
        <v>345</v>
      </c>
      <c r="BF190" t="s">
        <v>456</v>
      </c>
      <c r="BG190">
        <v>1</v>
      </c>
      <c r="BH190" s="76">
        <v>280</v>
      </c>
      <c r="BI190">
        <v>100</v>
      </c>
      <c r="BJ190">
        <f ca="1">INDIRECT(ADDRESS(11+(MATCH(RIGHT(Table11[[#This Row],[spawner_sku]],LEN(Table11[[#This Row],[spawner_sku]])-FIND("/",Table11[[#This Row],[spawner_sku]])),Table1[Entity Prefab],0)),10,1,1,"Entities"))</f>
        <v>70</v>
      </c>
      <c r="BK190">
        <f ca="1">ROUND((Table11[[#This Row],[XP]]*Table11[[#This Row],[entity_spawned (AVG)]])*(Table11[[#This Row],[activating_chance]]/100),0)</f>
        <v>70</v>
      </c>
      <c r="BL190" s="73" t="s">
        <v>345</v>
      </c>
      <c r="BN190" t="s">
        <v>386</v>
      </c>
      <c r="BO190">
        <v>1</v>
      </c>
      <c r="BP190" s="76">
        <v>100</v>
      </c>
      <c r="BQ190" s="76">
        <v>100</v>
      </c>
      <c r="BR190">
        <f ca="1">INDIRECT(ADDRESS(11+(MATCH(RIGHT(Table12[[#This Row],[spawner_sku]],LEN(Table12[[#This Row],[spawner_sku]])-FIND("/",Table12[[#This Row],[spawner_sku]])),Table1[Entity Prefab],0)),10,1,1,"Entities"))</f>
        <v>25</v>
      </c>
      <c r="BS190">
        <f ca="1">ROUND((Table12[[#This Row],[XP]]*Table12[[#This Row],[entity_spawned (AVG)]])*(Table12[[#This Row],[activating_chance]]/100),0)</f>
        <v>25</v>
      </c>
      <c r="BT190" s="73" t="s">
        <v>344</v>
      </c>
      <c r="BV190" t="s">
        <v>256</v>
      </c>
      <c r="BW190">
        <v>1</v>
      </c>
      <c r="BX190" s="76">
        <v>150</v>
      </c>
      <c r="BY190" s="76">
        <v>100</v>
      </c>
      <c r="BZ190">
        <f ca="1">INDIRECT(ADDRESS(11+(MATCH(RIGHT(Table13[[#This Row],[spawner_sku]],LEN(Table13[[#This Row],[spawner_sku]])-FIND("/",Table13[[#This Row],[spawner_sku]])),Table1[Entity Prefab],0)),10,1,1,"Entities"))</f>
        <v>25</v>
      </c>
      <c r="CA190">
        <f ca="1">ROUND((Table13[[#This Row],[XP]]*Table13[[#This Row],[entity_spawned (AVG)]])*(Table13[[#This Row],[activating_chance]]/100),0)</f>
        <v>25</v>
      </c>
      <c r="CB190" s="73" t="s">
        <v>344</v>
      </c>
      <c r="CD190" t="s">
        <v>237</v>
      </c>
      <c r="CE190">
        <v>1</v>
      </c>
      <c r="CF190" s="76">
        <v>100</v>
      </c>
      <c r="CG190" s="76">
        <v>100</v>
      </c>
      <c r="CH190">
        <f ca="1">INDIRECT(ADDRESS(11+(MATCH(RIGHT(Table14[[#This Row],[spawner_sku]],LEN(Table14[[#This Row],[spawner_sku]])-FIND("/",Table14[[#This Row],[spawner_sku]])),Table1[Entity Prefab],0)),10,1,1,"Entities"))</f>
        <v>70</v>
      </c>
      <c r="CI190">
        <f ca="1">ROUND((Table14[[#This Row],[XP]]*Table14[[#This Row],[entity_spawned (AVG)]])*(Table14[[#This Row],[activating_chance]]/100),0)</f>
        <v>70</v>
      </c>
      <c r="CJ190" s="73" t="s">
        <v>344</v>
      </c>
      <c r="CL190" t="s">
        <v>494</v>
      </c>
      <c r="CM190">
        <v>1</v>
      </c>
      <c r="CN190" s="76">
        <v>110</v>
      </c>
      <c r="CO190" s="76">
        <v>100</v>
      </c>
      <c r="CP190" s="115">
        <f ca="1">INDIRECT(ADDRESS(11+(MATCH(RIGHT(Table18[[#This Row],[spawner_sku]],LEN(Table18[[#This Row],[spawner_sku]])-FIND("/",Table18[[#This Row],[spawner_sku]])),Table1[Entity Prefab],0)),10,1,1,"Entities"))</f>
        <v>55</v>
      </c>
      <c r="CQ190" s="115">
        <f ca="1">ROUND((Table18[[#This Row],[XP]]*Table18[[#This Row],[entity_spawned (AVG)]])*(Table18[[#This Row],[activating_chance]]/100),0)</f>
        <v>55</v>
      </c>
      <c r="CR190" t="s">
        <v>344</v>
      </c>
      <c r="CT190" t="s">
        <v>449</v>
      </c>
      <c r="CU190">
        <v>1</v>
      </c>
      <c r="CV190" s="76">
        <v>160</v>
      </c>
      <c r="CW190" s="76">
        <v>100</v>
      </c>
      <c r="CX19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190">
        <f ca="1">ROUND((Table1820[[#This Row],[XP]]*Table1820[[#This Row],[entity_spawned (AVG)]])*(Table1820[[#This Row],[activating_chance]]/100),0)</f>
        <v>25</v>
      </c>
      <c r="CZ190" t="s">
        <v>345</v>
      </c>
    </row>
    <row r="191" spans="2:104" x14ac:dyDescent="0.25">
      <c r="B191" s="74" t="s">
        <v>231</v>
      </c>
      <c r="C191">
        <v>3</v>
      </c>
      <c r="D191" s="76">
        <v>130</v>
      </c>
      <c r="E191" s="76">
        <v>100</v>
      </c>
      <c r="F191" s="76">
        <f ca="1">INDIRECT(ADDRESS(11+(MATCH(RIGHT(Table245[[#This Row],[spawner_sku]],LEN(Table245[[#This Row],[spawner_sku]])-FIND("/",Table245[[#This Row],[spawner_sku]])),Table1[Entity Prefab],0)),10,1,1,"Entities"))</f>
        <v>25</v>
      </c>
      <c r="G191" s="76">
        <f ca="1">ROUND((Table245[[#This Row],[XP]]*Table245[[#This Row],[entity_spawned (AVG)]])*(Table245[[#This Row],[activating_chance]]/100),0)</f>
        <v>75</v>
      </c>
      <c r="H191" s="73" t="s">
        <v>344</v>
      </c>
      <c r="J191" t="s">
        <v>386</v>
      </c>
      <c r="K191">
        <v>5</v>
      </c>
      <c r="L191" s="76">
        <v>100</v>
      </c>
      <c r="M191" s="76">
        <v>100</v>
      </c>
      <c r="N191">
        <f ca="1">INDIRECT(ADDRESS(11+(MATCH(RIGHT(Table3[[#This Row],[spawner_sku]],LEN(Table3[[#This Row],[spawner_sku]])-FIND("/",Table3[[#This Row],[spawner_sku]])),Table1[Entity Prefab],0)),10,1,1,"Entities"))</f>
        <v>25</v>
      </c>
      <c r="O191" s="76">
        <f ca="1">ROUND((Table3[[#This Row],[XP]]*Table3[[#This Row],[entity_spawned (AVG)]])*(Table3[[#This Row],[activating_chance]]/100),0)</f>
        <v>125</v>
      </c>
      <c r="P191" t="s">
        <v>344</v>
      </c>
      <c r="Z191" t="s">
        <v>236</v>
      </c>
      <c r="AA191">
        <v>1</v>
      </c>
      <c r="AB191" s="76">
        <v>180</v>
      </c>
      <c r="AC191" s="76">
        <v>100</v>
      </c>
      <c r="AD191">
        <f ca="1">INDIRECT(ADDRESS(11+(MATCH(RIGHT(Table2[[#This Row],[spawner_sku]],LEN(Table2[[#This Row],[spawner_sku]])-FIND("/",Table2[[#This Row],[spawner_sku]])),Table1[Entity Prefab],0)),10,1,1,"Entities"))</f>
        <v>25</v>
      </c>
      <c r="AE191" s="76">
        <f ca="1">ROUND((Table2[[#This Row],[XP]]*Table2[[#This Row],[entity_spawned (AVG)]])*(Table2[[#This Row],[activating_chance]]/100),0)</f>
        <v>25</v>
      </c>
      <c r="AF191" s="73" t="s">
        <v>345</v>
      </c>
      <c r="AP191" t="s">
        <v>255</v>
      </c>
      <c r="AQ191">
        <v>1</v>
      </c>
      <c r="AR191" s="76">
        <v>170</v>
      </c>
      <c r="AS191" s="76">
        <v>100</v>
      </c>
      <c r="AT191">
        <f ca="1">INDIRECT(ADDRESS(11+(MATCH(RIGHT(Table610[[#This Row],[spawner_sku]],LEN(Table610[[#This Row],[spawner_sku]])-FIND("/",Table610[[#This Row],[spawner_sku]])),Table1[Entity Prefab],0)),10,1,1,"Entities"))</f>
        <v>70</v>
      </c>
      <c r="AU191" s="76">
        <f ca="1">ROUND((Table610[[#This Row],[XP]]*Table610[[#This Row],[entity_spawned (AVG)]])*(Table610[[#This Row],[activating_chance]]/100),0)</f>
        <v>70</v>
      </c>
      <c r="AV191" s="73" t="s">
        <v>345</v>
      </c>
      <c r="AX191" t="s">
        <v>237</v>
      </c>
      <c r="AY191">
        <v>1</v>
      </c>
      <c r="AZ191" s="76">
        <v>200</v>
      </c>
      <c r="BA191" s="76">
        <v>100</v>
      </c>
      <c r="BB191">
        <f ca="1">INDIRECT(ADDRESS(11+(MATCH(RIGHT(Table61011[[#This Row],[spawner_sku]],LEN(Table61011[[#This Row],[spawner_sku]])-FIND("/",Table61011[[#This Row],[spawner_sku]])),Table1[Entity Prefab],0)),10,1,1,"Entities"))</f>
        <v>70</v>
      </c>
      <c r="BC191" s="76">
        <f ca="1">ROUND((Table61011[[#This Row],[XP]]*Table61011[[#This Row],[entity_spawned (AVG)]])*(Table61011[[#This Row],[activating_chance]]/100),0)</f>
        <v>70</v>
      </c>
      <c r="BD191" s="73" t="s">
        <v>345</v>
      </c>
      <c r="BF191" t="s">
        <v>456</v>
      </c>
      <c r="BG191">
        <v>1</v>
      </c>
      <c r="BH191" s="76">
        <v>280</v>
      </c>
      <c r="BI191">
        <v>100</v>
      </c>
      <c r="BJ191">
        <f ca="1">INDIRECT(ADDRESS(11+(MATCH(RIGHT(Table11[[#This Row],[spawner_sku]],LEN(Table11[[#This Row],[spawner_sku]])-FIND("/",Table11[[#This Row],[spawner_sku]])),Table1[Entity Prefab],0)),10,1,1,"Entities"))</f>
        <v>70</v>
      </c>
      <c r="BK191">
        <f ca="1">ROUND((Table11[[#This Row],[XP]]*Table11[[#This Row],[entity_spawned (AVG)]])*(Table11[[#This Row],[activating_chance]]/100),0)</f>
        <v>70</v>
      </c>
      <c r="BL191" s="73" t="s">
        <v>345</v>
      </c>
      <c r="BN191" t="s">
        <v>386</v>
      </c>
      <c r="BO191">
        <v>1</v>
      </c>
      <c r="BP191" s="76">
        <v>100</v>
      </c>
      <c r="BQ191" s="76">
        <v>30</v>
      </c>
      <c r="BR191">
        <f ca="1">INDIRECT(ADDRESS(11+(MATCH(RIGHT(Table12[[#This Row],[spawner_sku]],LEN(Table12[[#This Row],[spawner_sku]])-FIND("/",Table12[[#This Row],[spawner_sku]])),Table1[Entity Prefab],0)),10,1,1,"Entities"))</f>
        <v>25</v>
      </c>
      <c r="BS191">
        <f ca="1">ROUND((Table12[[#This Row],[XP]]*Table12[[#This Row],[entity_spawned (AVG)]])*(Table12[[#This Row],[activating_chance]]/100),0)</f>
        <v>8</v>
      </c>
      <c r="BT191" s="73" t="s">
        <v>344</v>
      </c>
      <c r="BV191" t="s">
        <v>256</v>
      </c>
      <c r="BW191">
        <v>1</v>
      </c>
      <c r="BX191" s="76">
        <v>150</v>
      </c>
      <c r="BY191" s="76">
        <v>80</v>
      </c>
      <c r="BZ191">
        <f ca="1">INDIRECT(ADDRESS(11+(MATCH(RIGHT(Table13[[#This Row],[spawner_sku]],LEN(Table13[[#This Row],[spawner_sku]])-FIND("/",Table13[[#This Row],[spawner_sku]])),Table1[Entity Prefab],0)),10,1,1,"Entities"))</f>
        <v>25</v>
      </c>
      <c r="CA191">
        <f ca="1">ROUND((Table13[[#This Row],[XP]]*Table13[[#This Row],[entity_spawned (AVG)]])*(Table13[[#This Row],[activating_chance]]/100),0)</f>
        <v>20</v>
      </c>
      <c r="CB191" s="73" t="s">
        <v>344</v>
      </c>
      <c r="CD191" t="s">
        <v>237</v>
      </c>
      <c r="CE191">
        <v>1</v>
      </c>
      <c r="CF191" s="76">
        <v>120</v>
      </c>
      <c r="CG191" s="76">
        <v>100</v>
      </c>
      <c r="CH191">
        <f ca="1">INDIRECT(ADDRESS(11+(MATCH(RIGHT(Table14[[#This Row],[spawner_sku]],LEN(Table14[[#This Row],[spawner_sku]])-FIND("/",Table14[[#This Row],[spawner_sku]])),Table1[Entity Prefab],0)),10,1,1,"Entities"))</f>
        <v>70</v>
      </c>
      <c r="CI191">
        <f ca="1">ROUND((Table14[[#This Row],[XP]]*Table14[[#This Row],[entity_spawned (AVG)]])*(Table14[[#This Row],[activating_chance]]/100),0)</f>
        <v>70</v>
      </c>
      <c r="CJ191" s="73" t="s">
        <v>344</v>
      </c>
      <c r="CL191" t="s">
        <v>494</v>
      </c>
      <c r="CM191">
        <v>1</v>
      </c>
      <c r="CN191" s="76">
        <v>110</v>
      </c>
      <c r="CO191" s="76">
        <v>100</v>
      </c>
      <c r="CP191" s="115">
        <f ca="1">INDIRECT(ADDRESS(11+(MATCH(RIGHT(Table18[[#This Row],[spawner_sku]],LEN(Table18[[#This Row],[spawner_sku]])-FIND("/",Table18[[#This Row],[spawner_sku]])),Table1[Entity Prefab],0)),10,1,1,"Entities"))</f>
        <v>55</v>
      </c>
      <c r="CQ191" s="115">
        <f ca="1">ROUND((Table18[[#This Row],[XP]]*Table18[[#This Row],[entity_spawned (AVG)]])*(Table18[[#This Row],[activating_chance]]/100),0)</f>
        <v>55</v>
      </c>
      <c r="CR191" t="s">
        <v>344</v>
      </c>
      <c r="CT191" t="s">
        <v>449</v>
      </c>
      <c r="CU191">
        <v>1</v>
      </c>
      <c r="CV191" s="76">
        <v>160</v>
      </c>
      <c r="CW191" s="76">
        <v>100</v>
      </c>
      <c r="CX19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191">
        <f ca="1">ROUND((Table1820[[#This Row],[XP]]*Table1820[[#This Row],[entity_spawned (AVG)]])*(Table1820[[#This Row],[activating_chance]]/100),0)</f>
        <v>25</v>
      </c>
      <c r="CZ191" t="s">
        <v>345</v>
      </c>
    </row>
    <row r="192" spans="2:104" x14ac:dyDescent="0.25">
      <c r="B192" s="74" t="s">
        <v>231</v>
      </c>
      <c r="C192">
        <v>1</v>
      </c>
      <c r="D192" s="76">
        <v>80</v>
      </c>
      <c r="E192" s="76">
        <v>100</v>
      </c>
      <c r="F192" s="76">
        <f ca="1">INDIRECT(ADDRESS(11+(MATCH(RIGHT(Table245[[#This Row],[spawner_sku]],LEN(Table245[[#This Row],[spawner_sku]])-FIND("/",Table245[[#This Row],[spawner_sku]])),Table1[Entity Prefab],0)),10,1,1,"Entities"))</f>
        <v>25</v>
      </c>
      <c r="G192" s="76">
        <f ca="1">ROUND((Table245[[#This Row],[XP]]*Table245[[#This Row],[entity_spawned (AVG)]])*(Table245[[#This Row],[activating_chance]]/100),0)</f>
        <v>25</v>
      </c>
      <c r="H192" s="73" t="s">
        <v>344</v>
      </c>
      <c r="J192" t="s">
        <v>385</v>
      </c>
      <c r="K192">
        <v>1</v>
      </c>
      <c r="L192" s="76">
        <v>240</v>
      </c>
      <c r="M192" s="76">
        <v>100</v>
      </c>
      <c r="N192">
        <f ca="1">INDIRECT(ADDRESS(11+(MATCH(RIGHT(Table3[[#This Row],[spawner_sku]],LEN(Table3[[#This Row],[spawner_sku]])-FIND("/",Table3[[#This Row],[spawner_sku]])),Table1[Entity Prefab],0)),10,1,1,"Entities"))</f>
        <v>28</v>
      </c>
      <c r="O192" s="76">
        <f ca="1">ROUND((Table3[[#This Row],[XP]]*Table3[[#This Row],[entity_spawned (AVG)]])*(Table3[[#This Row],[activating_chance]]/100),0)</f>
        <v>28</v>
      </c>
      <c r="P192" t="s">
        <v>345</v>
      </c>
      <c r="Z192" t="s">
        <v>238</v>
      </c>
      <c r="AA192">
        <v>1</v>
      </c>
      <c r="AB192" s="76">
        <v>2500</v>
      </c>
      <c r="AC192" s="76">
        <v>100</v>
      </c>
      <c r="AD192">
        <f ca="1">INDIRECT(ADDRESS(11+(MATCH(RIGHT(Table2[[#This Row],[spawner_sku]],LEN(Table2[[#This Row],[spawner_sku]])-FIND("/",Table2[[#This Row],[spawner_sku]])),Table1[Entity Prefab],0)),10,1,1,"Entities"))</f>
        <v>263</v>
      </c>
      <c r="AE192" s="76">
        <f ca="1">ROUND((Table2[[#This Row],[XP]]*Table2[[#This Row],[entity_spawned (AVG)]])*(Table2[[#This Row],[activating_chance]]/100),0)</f>
        <v>263</v>
      </c>
      <c r="AF192" s="73" t="s">
        <v>345</v>
      </c>
      <c r="AP192" t="s">
        <v>255</v>
      </c>
      <c r="AQ192">
        <v>1</v>
      </c>
      <c r="AR192" s="76">
        <v>170</v>
      </c>
      <c r="AS192" s="76">
        <v>100</v>
      </c>
      <c r="AT192">
        <f ca="1">INDIRECT(ADDRESS(11+(MATCH(RIGHT(Table610[[#This Row],[spawner_sku]],LEN(Table610[[#This Row],[spawner_sku]])-FIND("/",Table610[[#This Row],[spawner_sku]])),Table1[Entity Prefab],0)),10,1,1,"Entities"))</f>
        <v>70</v>
      </c>
      <c r="AU192" s="76">
        <f ca="1">ROUND((Table610[[#This Row],[XP]]*Table610[[#This Row],[entity_spawned (AVG)]])*(Table610[[#This Row],[activating_chance]]/100),0)</f>
        <v>70</v>
      </c>
      <c r="AV192" s="73" t="s">
        <v>345</v>
      </c>
      <c r="AX192" t="s">
        <v>237</v>
      </c>
      <c r="AY192">
        <v>1</v>
      </c>
      <c r="AZ192" s="76">
        <v>200</v>
      </c>
      <c r="BA192" s="76">
        <v>100</v>
      </c>
      <c r="BB192">
        <f ca="1">INDIRECT(ADDRESS(11+(MATCH(RIGHT(Table61011[[#This Row],[spawner_sku]],LEN(Table61011[[#This Row],[spawner_sku]])-FIND("/",Table61011[[#This Row],[spawner_sku]])),Table1[Entity Prefab],0)),10,1,1,"Entities"))</f>
        <v>70</v>
      </c>
      <c r="BC192" s="76">
        <f ca="1">ROUND((Table61011[[#This Row],[XP]]*Table61011[[#This Row],[entity_spawned (AVG)]])*(Table61011[[#This Row],[activating_chance]]/100),0)</f>
        <v>70</v>
      </c>
      <c r="BD192" s="73" t="s">
        <v>345</v>
      </c>
      <c r="BF192" t="s">
        <v>456</v>
      </c>
      <c r="BG192">
        <v>1</v>
      </c>
      <c r="BH192" s="76">
        <v>280</v>
      </c>
      <c r="BI192">
        <v>100</v>
      </c>
      <c r="BJ192">
        <f ca="1">INDIRECT(ADDRESS(11+(MATCH(RIGHT(Table11[[#This Row],[spawner_sku]],LEN(Table11[[#This Row],[spawner_sku]])-FIND("/",Table11[[#This Row],[spawner_sku]])),Table1[Entity Prefab],0)),10,1,1,"Entities"))</f>
        <v>70</v>
      </c>
      <c r="BK192">
        <f ca="1">ROUND((Table11[[#This Row],[XP]]*Table11[[#This Row],[entity_spawned (AVG)]])*(Table11[[#This Row],[activating_chance]]/100),0)</f>
        <v>70</v>
      </c>
      <c r="BL192" s="73" t="s">
        <v>345</v>
      </c>
      <c r="BN192" t="s">
        <v>386</v>
      </c>
      <c r="BO192">
        <v>3</v>
      </c>
      <c r="BP192" s="76">
        <v>100</v>
      </c>
      <c r="BQ192" s="76">
        <v>100</v>
      </c>
      <c r="BR192">
        <f ca="1">INDIRECT(ADDRESS(11+(MATCH(RIGHT(Table12[[#This Row],[spawner_sku]],LEN(Table12[[#This Row],[spawner_sku]])-FIND("/",Table12[[#This Row],[spawner_sku]])),Table1[Entity Prefab],0)),10,1,1,"Entities"))</f>
        <v>25</v>
      </c>
      <c r="BS192">
        <f ca="1">ROUND((Table12[[#This Row],[XP]]*Table12[[#This Row],[entity_spawned (AVG)]])*(Table12[[#This Row],[activating_chance]]/100),0)</f>
        <v>75</v>
      </c>
      <c r="BT192" s="73" t="s">
        <v>344</v>
      </c>
      <c r="BV192" t="s">
        <v>256</v>
      </c>
      <c r="BW192">
        <v>1</v>
      </c>
      <c r="BX192" s="76">
        <v>150</v>
      </c>
      <c r="BY192" s="76">
        <v>100</v>
      </c>
      <c r="BZ192">
        <f ca="1">INDIRECT(ADDRESS(11+(MATCH(RIGHT(Table13[[#This Row],[spawner_sku]],LEN(Table13[[#This Row],[spawner_sku]])-FIND("/",Table13[[#This Row],[spawner_sku]])),Table1[Entity Prefab],0)),10,1,1,"Entities"))</f>
        <v>25</v>
      </c>
      <c r="CA192">
        <f ca="1">ROUND((Table13[[#This Row],[XP]]*Table13[[#This Row],[entity_spawned (AVG)]])*(Table13[[#This Row],[activating_chance]]/100),0)</f>
        <v>25</v>
      </c>
      <c r="CB192" s="73" t="s">
        <v>344</v>
      </c>
      <c r="CD192" t="s">
        <v>237</v>
      </c>
      <c r="CE192">
        <v>1</v>
      </c>
      <c r="CF192" s="76">
        <v>140</v>
      </c>
      <c r="CG192" s="76">
        <v>100</v>
      </c>
      <c r="CH192">
        <f ca="1">INDIRECT(ADDRESS(11+(MATCH(RIGHT(Table14[[#This Row],[spawner_sku]],LEN(Table14[[#This Row],[spawner_sku]])-FIND("/",Table14[[#This Row],[spawner_sku]])),Table1[Entity Prefab],0)),10,1,1,"Entities"))</f>
        <v>70</v>
      </c>
      <c r="CI192">
        <f ca="1">ROUND((Table14[[#This Row],[XP]]*Table14[[#This Row],[entity_spawned (AVG)]])*(Table14[[#This Row],[activating_chance]]/100),0)</f>
        <v>70</v>
      </c>
      <c r="CJ192" s="73" t="s">
        <v>344</v>
      </c>
      <c r="CL192" t="s">
        <v>495</v>
      </c>
      <c r="CM192">
        <v>2</v>
      </c>
      <c r="CN192" s="76">
        <v>100</v>
      </c>
      <c r="CO192" s="76">
        <v>100</v>
      </c>
      <c r="CP192" s="115">
        <f ca="1">INDIRECT(ADDRESS(11+(MATCH(RIGHT(Table18[[#This Row],[spawner_sku]],LEN(Table18[[#This Row],[spawner_sku]])-FIND("/",Table18[[#This Row],[spawner_sku]])),Table1[Entity Prefab],0)),10,1,1,"Entities"))</f>
        <v>25</v>
      </c>
      <c r="CQ192" s="115">
        <f ca="1">ROUND((Table18[[#This Row],[XP]]*Table18[[#This Row],[entity_spawned (AVG)]])*(Table18[[#This Row],[activating_chance]]/100),0)</f>
        <v>50</v>
      </c>
      <c r="CR192" t="s">
        <v>344</v>
      </c>
      <c r="CT192" t="s">
        <v>449</v>
      </c>
      <c r="CU192">
        <v>1</v>
      </c>
      <c r="CV192" s="76">
        <v>180</v>
      </c>
      <c r="CW192" s="76">
        <v>100</v>
      </c>
      <c r="CX19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192">
        <f ca="1">ROUND((Table1820[[#This Row],[XP]]*Table1820[[#This Row],[entity_spawned (AVG)]])*(Table1820[[#This Row],[activating_chance]]/100),0)</f>
        <v>25</v>
      </c>
      <c r="CZ192" t="s">
        <v>345</v>
      </c>
    </row>
    <row r="193" spans="2:104" x14ac:dyDescent="0.25">
      <c r="B193" s="74" t="s">
        <v>231</v>
      </c>
      <c r="C193">
        <v>3</v>
      </c>
      <c r="D193" s="76">
        <v>110</v>
      </c>
      <c r="E193" s="76">
        <v>60</v>
      </c>
      <c r="F193" s="76">
        <f ca="1">INDIRECT(ADDRESS(11+(MATCH(RIGHT(Table245[[#This Row],[spawner_sku]],LEN(Table245[[#This Row],[spawner_sku]])-FIND("/",Table245[[#This Row],[spawner_sku]])),Table1[Entity Prefab],0)),10,1,1,"Entities"))</f>
        <v>25</v>
      </c>
      <c r="G193" s="76">
        <f ca="1">ROUND((Table245[[#This Row],[XP]]*Table245[[#This Row],[entity_spawned (AVG)]])*(Table245[[#This Row],[activating_chance]]/100),0)</f>
        <v>45</v>
      </c>
      <c r="H193" s="73" t="s">
        <v>344</v>
      </c>
      <c r="J193" t="s">
        <v>385</v>
      </c>
      <c r="K193">
        <v>1</v>
      </c>
      <c r="L193" s="76">
        <v>275</v>
      </c>
      <c r="M193" s="76">
        <v>100</v>
      </c>
      <c r="N193">
        <f ca="1">INDIRECT(ADDRESS(11+(MATCH(RIGHT(Table3[[#This Row],[spawner_sku]],LEN(Table3[[#This Row],[spawner_sku]])-FIND("/",Table3[[#This Row],[spawner_sku]])),Table1[Entity Prefab],0)),10,1,1,"Entities"))</f>
        <v>28</v>
      </c>
      <c r="O193" s="76">
        <f ca="1">ROUND((Table3[[#This Row],[XP]]*Table3[[#This Row],[entity_spawned (AVG)]])*(Table3[[#This Row],[activating_chance]]/100),0)</f>
        <v>28</v>
      </c>
      <c r="P193" t="s">
        <v>345</v>
      </c>
      <c r="Z193" t="s">
        <v>238</v>
      </c>
      <c r="AA193">
        <v>1</v>
      </c>
      <c r="AB193" s="76">
        <v>2500</v>
      </c>
      <c r="AC193" s="76">
        <v>100</v>
      </c>
      <c r="AD193">
        <f ca="1">INDIRECT(ADDRESS(11+(MATCH(RIGHT(Table2[[#This Row],[spawner_sku]],LEN(Table2[[#This Row],[spawner_sku]])-FIND("/",Table2[[#This Row],[spawner_sku]])),Table1[Entity Prefab],0)),10,1,1,"Entities"))</f>
        <v>263</v>
      </c>
      <c r="AE193" s="76">
        <f ca="1">ROUND((Table2[[#This Row],[XP]]*Table2[[#This Row],[entity_spawned (AVG)]])*(Table2[[#This Row],[activating_chance]]/100),0)</f>
        <v>263</v>
      </c>
      <c r="AF193" s="73" t="s">
        <v>345</v>
      </c>
      <c r="AP193" t="s">
        <v>255</v>
      </c>
      <c r="AQ193">
        <v>1</v>
      </c>
      <c r="AR193" s="76">
        <v>200</v>
      </c>
      <c r="AS193" s="76">
        <v>100</v>
      </c>
      <c r="AT193">
        <f ca="1">INDIRECT(ADDRESS(11+(MATCH(RIGHT(Table610[[#This Row],[spawner_sku]],LEN(Table610[[#This Row],[spawner_sku]])-FIND("/",Table610[[#This Row],[spawner_sku]])),Table1[Entity Prefab],0)),10,1,1,"Entities"))</f>
        <v>70</v>
      </c>
      <c r="AU193" s="76">
        <f ca="1">ROUND((Table610[[#This Row],[XP]]*Table610[[#This Row],[entity_spawned (AVG)]])*(Table610[[#This Row],[activating_chance]]/100),0)</f>
        <v>70</v>
      </c>
      <c r="AV193" s="73" t="s">
        <v>345</v>
      </c>
      <c r="AX193" t="s">
        <v>237</v>
      </c>
      <c r="AY193">
        <v>1</v>
      </c>
      <c r="AZ193" s="76">
        <v>220</v>
      </c>
      <c r="BA193" s="76">
        <v>100</v>
      </c>
      <c r="BB193">
        <f ca="1">INDIRECT(ADDRESS(11+(MATCH(RIGHT(Table61011[[#This Row],[spawner_sku]],LEN(Table61011[[#This Row],[spawner_sku]])-FIND("/",Table61011[[#This Row],[spawner_sku]])),Table1[Entity Prefab],0)),10,1,1,"Entities"))</f>
        <v>70</v>
      </c>
      <c r="BC193" s="76">
        <f ca="1">ROUND((Table61011[[#This Row],[XP]]*Table61011[[#This Row],[entity_spawned (AVG)]])*(Table61011[[#This Row],[activating_chance]]/100),0)</f>
        <v>70</v>
      </c>
      <c r="BD193" s="73" t="s">
        <v>345</v>
      </c>
      <c r="BF193" t="s">
        <v>456</v>
      </c>
      <c r="BG193">
        <v>3</v>
      </c>
      <c r="BH193" s="76">
        <v>280</v>
      </c>
      <c r="BI193">
        <v>100</v>
      </c>
      <c r="BJ193">
        <f ca="1">INDIRECT(ADDRESS(11+(MATCH(RIGHT(Table11[[#This Row],[spawner_sku]],LEN(Table11[[#This Row],[spawner_sku]])-FIND("/",Table11[[#This Row],[spawner_sku]])),Table1[Entity Prefab],0)),10,1,1,"Entities"))</f>
        <v>70</v>
      </c>
      <c r="BK193">
        <f ca="1">ROUND((Table11[[#This Row],[XP]]*Table11[[#This Row],[entity_spawned (AVG)]])*(Table11[[#This Row],[activating_chance]]/100),0)</f>
        <v>210</v>
      </c>
      <c r="BL193" s="73" t="s">
        <v>345</v>
      </c>
      <c r="BN193" t="s">
        <v>386</v>
      </c>
      <c r="BO193">
        <v>3</v>
      </c>
      <c r="BP193" s="76">
        <v>100</v>
      </c>
      <c r="BQ193" s="76">
        <v>100</v>
      </c>
      <c r="BR193">
        <f ca="1">INDIRECT(ADDRESS(11+(MATCH(RIGHT(Table12[[#This Row],[spawner_sku]],LEN(Table12[[#This Row],[spawner_sku]])-FIND("/",Table12[[#This Row],[spawner_sku]])),Table1[Entity Prefab],0)),10,1,1,"Entities"))</f>
        <v>25</v>
      </c>
      <c r="BS193">
        <f ca="1">ROUND((Table12[[#This Row],[XP]]*Table12[[#This Row],[entity_spawned (AVG)]])*(Table12[[#This Row],[activating_chance]]/100),0)</f>
        <v>75</v>
      </c>
      <c r="BT193" s="73" t="s">
        <v>344</v>
      </c>
      <c r="BV193" t="s">
        <v>256</v>
      </c>
      <c r="BW193">
        <v>1</v>
      </c>
      <c r="BX193" s="76">
        <v>150</v>
      </c>
      <c r="BY193" s="76">
        <v>100</v>
      </c>
      <c r="BZ193">
        <f ca="1">INDIRECT(ADDRESS(11+(MATCH(RIGHT(Table13[[#This Row],[spawner_sku]],LEN(Table13[[#This Row],[spawner_sku]])-FIND("/",Table13[[#This Row],[spawner_sku]])),Table1[Entity Prefab],0)),10,1,1,"Entities"))</f>
        <v>25</v>
      </c>
      <c r="CA193">
        <f ca="1">ROUND((Table13[[#This Row],[XP]]*Table13[[#This Row],[entity_spawned (AVG)]])*(Table13[[#This Row],[activating_chance]]/100),0)</f>
        <v>25</v>
      </c>
      <c r="CB193" s="73" t="s">
        <v>344</v>
      </c>
      <c r="CD193" t="s">
        <v>237</v>
      </c>
      <c r="CE193">
        <v>1</v>
      </c>
      <c r="CF193" s="76">
        <v>130</v>
      </c>
      <c r="CG193" s="76">
        <v>100</v>
      </c>
      <c r="CH193">
        <f ca="1">INDIRECT(ADDRESS(11+(MATCH(RIGHT(Table14[[#This Row],[spawner_sku]],LEN(Table14[[#This Row],[spawner_sku]])-FIND("/",Table14[[#This Row],[spawner_sku]])),Table1[Entity Prefab],0)),10,1,1,"Entities"))</f>
        <v>70</v>
      </c>
      <c r="CI193">
        <f ca="1">ROUND((Table14[[#This Row],[XP]]*Table14[[#This Row],[entity_spawned (AVG)]])*(Table14[[#This Row],[activating_chance]]/100),0)</f>
        <v>70</v>
      </c>
      <c r="CJ193" s="73" t="s">
        <v>344</v>
      </c>
      <c r="CL193" t="s">
        <v>495</v>
      </c>
      <c r="CM193">
        <v>2</v>
      </c>
      <c r="CN193" s="76">
        <v>100</v>
      </c>
      <c r="CO193" s="76">
        <v>100</v>
      </c>
      <c r="CP193" s="115">
        <f ca="1">INDIRECT(ADDRESS(11+(MATCH(RIGHT(Table18[[#This Row],[spawner_sku]],LEN(Table18[[#This Row],[spawner_sku]])-FIND("/",Table18[[#This Row],[spawner_sku]])),Table1[Entity Prefab],0)),10,1,1,"Entities"))</f>
        <v>25</v>
      </c>
      <c r="CQ193" s="115">
        <f ca="1">ROUND((Table18[[#This Row],[XP]]*Table18[[#This Row],[entity_spawned (AVG)]])*(Table18[[#This Row],[activating_chance]]/100),0)</f>
        <v>50</v>
      </c>
      <c r="CR193" t="s">
        <v>344</v>
      </c>
      <c r="CT193" t="s">
        <v>449</v>
      </c>
      <c r="CU193">
        <v>1</v>
      </c>
      <c r="CV193" s="76">
        <v>180</v>
      </c>
      <c r="CW193" s="76">
        <v>100</v>
      </c>
      <c r="CX19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193">
        <f ca="1">ROUND((Table1820[[#This Row],[XP]]*Table1820[[#This Row],[entity_spawned (AVG)]])*(Table1820[[#This Row],[activating_chance]]/100),0)</f>
        <v>25</v>
      </c>
      <c r="CZ193" t="s">
        <v>345</v>
      </c>
    </row>
    <row r="194" spans="2:104" x14ac:dyDescent="0.25">
      <c r="B194" s="74" t="s">
        <v>231</v>
      </c>
      <c r="C194">
        <v>3</v>
      </c>
      <c r="D194" s="76">
        <v>140</v>
      </c>
      <c r="E194" s="76">
        <v>100</v>
      </c>
      <c r="F194" s="76">
        <f ca="1">INDIRECT(ADDRESS(11+(MATCH(RIGHT(Table245[[#This Row],[spawner_sku]],LEN(Table245[[#This Row],[spawner_sku]])-FIND("/",Table245[[#This Row],[spawner_sku]])),Table1[Entity Prefab],0)),10,1,1,"Entities"))</f>
        <v>25</v>
      </c>
      <c r="G194" s="76">
        <f ca="1">ROUND((Table245[[#This Row],[XP]]*Table245[[#This Row],[entity_spawned (AVG)]])*(Table245[[#This Row],[activating_chance]]/100),0)</f>
        <v>75</v>
      </c>
      <c r="H194" s="73" t="s">
        <v>344</v>
      </c>
      <c r="J194" t="s">
        <v>385</v>
      </c>
      <c r="K194">
        <v>1</v>
      </c>
      <c r="L194" s="76">
        <v>275</v>
      </c>
      <c r="M194" s="76">
        <v>100</v>
      </c>
      <c r="N194">
        <f ca="1">INDIRECT(ADDRESS(11+(MATCH(RIGHT(Table3[[#This Row],[spawner_sku]],LEN(Table3[[#This Row],[spawner_sku]])-FIND("/",Table3[[#This Row],[spawner_sku]])),Table1[Entity Prefab],0)),10,1,1,"Entities"))</f>
        <v>28</v>
      </c>
      <c r="O194" s="76">
        <f ca="1">ROUND((Table3[[#This Row],[XP]]*Table3[[#This Row],[entity_spawned (AVG)]])*(Table3[[#This Row],[activating_chance]]/100),0)</f>
        <v>28</v>
      </c>
      <c r="P194" t="s">
        <v>345</v>
      </c>
      <c r="Z194" t="s">
        <v>238</v>
      </c>
      <c r="AA194">
        <v>1</v>
      </c>
      <c r="AB194" s="76">
        <v>2500</v>
      </c>
      <c r="AC194" s="76">
        <v>100</v>
      </c>
      <c r="AD194">
        <f ca="1">INDIRECT(ADDRESS(11+(MATCH(RIGHT(Table2[[#This Row],[spawner_sku]],LEN(Table2[[#This Row],[spawner_sku]])-FIND("/",Table2[[#This Row],[spawner_sku]])),Table1[Entity Prefab],0)),10,1,1,"Entities"))</f>
        <v>263</v>
      </c>
      <c r="AE194" s="76">
        <f ca="1">ROUND((Table2[[#This Row],[XP]]*Table2[[#This Row],[entity_spawned (AVG)]])*(Table2[[#This Row],[activating_chance]]/100),0)</f>
        <v>263</v>
      </c>
      <c r="AF194" s="73" t="s">
        <v>345</v>
      </c>
      <c r="AP194" t="s">
        <v>255</v>
      </c>
      <c r="AQ194">
        <v>1</v>
      </c>
      <c r="AR194" s="76">
        <v>170</v>
      </c>
      <c r="AS194" s="76">
        <v>100</v>
      </c>
      <c r="AT194">
        <f ca="1">INDIRECT(ADDRESS(11+(MATCH(RIGHT(Table610[[#This Row],[spawner_sku]],LEN(Table610[[#This Row],[spawner_sku]])-FIND("/",Table610[[#This Row],[spawner_sku]])),Table1[Entity Prefab],0)),10,1,1,"Entities"))</f>
        <v>70</v>
      </c>
      <c r="AU194" s="76">
        <f ca="1">ROUND((Table610[[#This Row],[XP]]*Table610[[#This Row],[entity_spawned (AVG)]])*(Table610[[#This Row],[activating_chance]]/100),0)</f>
        <v>70</v>
      </c>
      <c r="AV194" s="73" t="s">
        <v>345</v>
      </c>
      <c r="AX194" t="s">
        <v>237</v>
      </c>
      <c r="AY194">
        <v>1</v>
      </c>
      <c r="AZ194" s="76">
        <v>200</v>
      </c>
      <c r="BA194" s="76">
        <v>80</v>
      </c>
      <c r="BB194">
        <f ca="1">INDIRECT(ADDRESS(11+(MATCH(RIGHT(Table61011[[#This Row],[spawner_sku]],LEN(Table61011[[#This Row],[spawner_sku]])-FIND("/",Table61011[[#This Row],[spawner_sku]])),Table1[Entity Prefab],0)),10,1,1,"Entities"))</f>
        <v>70</v>
      </c>
      <c r="BC194" s="76">
        <f ca="1">ROUND((Table61011[[#This Row],[XP]]*Table61011[[#This Row],[entity_spawned (AVG)]])*(Table61011[[#This Row],[activating_chance]]/100),0)</f>
        <v>56</v>
      </c>
      <c r="BD194" s="73" t="s">
        <v>345</v>
      </c>
      <c r="BF194" t="s">
        <v>456</v>
      </c>
      <c r="BG194">
        <v>3</v>
      </c>
      <c r="BH194" s="76">
        <v>280</v>
      </c>
      <c r="BI194">
        <v>100</v>
      </c>
      <c r="BJ194">
        <f ca="1">INDIRECT(ADDRESS(11+(MATCH(RIGHT(Table11[[#This Row],[spawner_sku]],LEN(Table11[[#This Row],[spawner_sku]])-FIND("/",Table11[[#This Row],[spawner_sku]])),Table1[Entity Prefab],0)),10,1,1,"Entities"))</f>
        <v>70</v>
      </c>
      <c r="BK194">
        <f ca="1">ROUND((Table11[[#This Row],[XP]]*Table11[[#This Row],[entity_spawned (AVG)]])*(Table11[[#This Row],[activating_chance]]/100),0)</f>
        <v>210</v>
      </c>
      <c r="BL194" s="73" t="s">
        <v>345</v>
      </c>
      <c r="BN194" t="s">
        <v>386</v>
      </c>
      <c r="BO194">
        <v>5</v>
      </c>
      <c r="BP194" s="76">
        <v>100</v>
      </c>
      <c r="BQ194" s="76">
        <v>30</v>
      </c>
      <c r="BR194">
        <f ca="1">INDIRECT(ADDRESS(11+(MATCH(RIGHT(Table12[[#This Row],[spawner_sku]],LEN(Table12[[#This Row],[spawner_sku]])-FIND("/",Table12[[#This Row],[spawner_sku]])),Table1[Entity Prefab],0)),10,1,1,"Entities"))</f>
        <v>25</v>
      </c>
      <c r="BS194">
        <f ca="1">ROUND((Table12[[#This Row],[XP]]*Table12[[#This Row],[entity_spawned (AVG)]])*(Table12[[#This Row],[activating_chance]]/100),0)</f>
        <v>38</v>
      </c>
      <c r="BT194" s="73" t="s">
        <v>344</v>
      </c>
      <c r="BV194" t="s">
        <v>256</v>
      </c>
      <c r="BW194">
        <v>1</v>
      </c>
      <c r="BX194" s="76">
        <v>150</v>
      </c>
      <c r="BY194" s="76">
        <v>30</v>
      </c>
      <c r="BZ194">
        <f ca="1">INDIRECT(ADDRESS(11+(MATCH(RIGHT(Table13[[#This Row],[spawner_sku]],LEN(Table13[[#This Row],[spawner_sku]])-FIND("/",Table13[[#This Row],[spawner_sku]])),Table1[Entity Prefab],0)),10,1,1,"Entities"))</f>
        <v>25</v>
      </c>
      <c r="CA194">
        <f ca="1">ROUND((Table13[[#This Row],[XP]]*Table13[[#This Row],[entity_spawned (AVG)]])*(Table13[[#This Row],[activating_chance]]/100),0)</f>
        <v>8</v>
      </c>
      <c r="CB194" s="73" t="s">
        <v>344</v>
      </c>
      <c r="CD194" t="s">
        <v>237</v>
      </c>
      <c r="CE194">
        <v>1</v>
      </c>
      <c r="CF194" s="76">
        <v>170</v>
      </c>
      <c r="CG194" s="76">
        <v>100</v>
      </c>
      <c r="CH194">
        <f ca="1">INDIRECT(ADDRESS(11+(MATCH(RIGHT(Table14[[#This Row],[spawner_sku]],LEN(Table14[[#This Row],[spawner_sku]])-FIND("/",Table14[[#This Row],[spawner_sku]])),Table1[Entity Prefab],0)),10,1,1,"Entities"))</f>
        <v>70</v>
      </c>
      <c r="CI194">
        <f ca="1">ROUND((Table14[[#This Row],[XP]]*Table14[[#This Row],[entity_spawned (AVG)]])*(Table14[[#This Row],[activating_chance]]/100),0)</f>
        <v>70</v>
      </c>
      <c r="CJ194" s="73" t="s">
        <v>344</v>
      </c>
      <c r="CL194" t="s">
        <v>495</v>
      </c>
      <c r="CM194">
        <v>1</v>
      </c>
      <c r="CN194" s="76">
        <v>100</v>
      </c>
      <c r="CO194" s="76">
        <v>100</v>
      </c>
      <c r="CP194" s="115">
        <f ca="1">INDIRECT(ADDRESS(11+(MATCH(RIGHT(Table18[[#This Row],[spawner_sku]],LEN(Table18[[#This Row],[spawner_sku]])-FIND("/",Table18[[#This Row],[spawner_sku]])),Table1[Entity Prefab],0)),10,1,1,"Entities"))</f>
        <v>25</v>
      </c>
      <c r="CQ194" s="115">
        <f ca="1">ROUND((Table18[[#This Row],[XP]]*Table18[[#This Row],[entity_spawned (AVG)]])*(Table18[[#This Row],[activating_chance]]/100),0)</f>
        <v>25</v>
      </c>
      <c r="CR194" t="s">
        <v>344</v>
      </c>
      <c r="CT194" t="s">
        <v>612</v>
      </c>
      <c r="CU194">
        <v>1</v>
      </c>
      <c r="CV194" s="76">
        <v>5000</v>
      </c>
      <c r="CW194" s="76">
        <v>75</v>
      </c>
      <c r="CX194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94">
        <f ca="1">ROUND((Table1820[[#This Row],[XP]]*Table1820[[#This Row],[entity_spawned (AVG)]])*(Table1820[[#This Row],[activating_chance]]/100),0)</f>
        <v>56</v>
      </c>
      <c r="CZ194" t="s">
        <v>344</v>
      </c>
    </row>
    <row r="195" spans="2:104" x14ac:dyDescent="0.25">
      <c r="B195" s="74" t="s">
        <v>231</v>
      </c>
      <c r="C195">
        <v>1</v>
      </c>
      <c r="D195" s="76">
        <v>110</v>
      </c>
      <c r="E195" s="76">
        <v>100</v>
      </c>
      <c r="F195" s="76">
        <f ca="1">INDIRECT(ADDRESS(11+(MATCH(RIGHT(Table245[[#This Row],[spawner_sku]],LEN(Table245[[#This Row],[spawner_sku]])-FIND("/",Table245[[#This Row],[spawner_sku]])),Table1[Entity Prefab],0)),10,1,1,"Entities"))</f>
        <v>25</v>
      </c>
      <c r="G195" s="76">
        <f ca="1">ROUND((Table245[[#This Row],[XP]]*Table245[[#This Row],[entity_spawned (AVG)]])*(Table245[[#This Row],[activating_chance]]/100),0)</f>
        <v>25</v>
      </c>
      <c r="H195" s="73" t="s">
        <v>344</v>
      </c>
      <c r="J195" t="s">
        <v>385</v>
      </c>
      <c r="K195">
        <v>5</v>
      </c>
      <c r="L195" s="76">
        <v>220</v>
      </c>
      <c r="M195" s="76">
        <v>100</v>
      </c>
      <c r="N195">
        <f ca="1">INDIRECT(ADDRESS(11+(MATCH(RIGHT(Table3[[#This Row],[spawner_sku]],LEN(Table3[[#This Row],[spawner_sku]])-FIND("/",Table3[[#This Row],[spawner_sku]])),Table1[Entity Prefab],0)),10,1,1,"Entities"))</f>
        <v>28</v>
      </c>
      <c r="O195" s="76">
        <f ca="1">ROUND((Table3[[#This Row],[XP]]*Table3[[#This Row],[entity_spawned (AVG)]])*(Table3[[#This Row],[activating_chance]]/100),0)</f>
        <v>140</v>
      </c>
      <c r="P195" t="s">
        <v>345</v>
      </c>
      <c r="Z195" t="s">
        <v>238</v>
      </c>
      <c r="AA195">
        <v>1</v>
      </c>
      <c r="AB195" s="76">
        <v>2500</v>
      </c>
      <c r="AC195" s="76">
        <v>100</v>
      </c>
      <c r="AD195">
        <f ca="1">INDIRECT(ADDRESS(11+(MATCH(RIGHT(Table2[[#This Row],[spawner_sku]],LEN(Table2[[#This Row],[spawner_sku]])-FIND("/",Table2[[#This Row],[spawner_sku]])),Table1[Entity Prefab],0)),10,1,1,"Entities"))</f>
        <v>263</v>
      </c>
      <c r="AE195" s="76">
        <f ca="1">ROUND((Table2[[#This Row],[XP]]*Table2[[#This Row],[entity_spawned (AVG)]])*(Table2[[#This Row],[activating_chance]]/100),0)</f>
        <v>263</v>
      </c>
      <c r="AF195" s="73" t="s">
        <v>345</v>
      </c>
      <c r="AP195" t="s">
        <v>255</v>
      </c>
      <c r="AQ195">
        <v>1</v>
      </c>
      <c r="AR195" s="76">
        <v>200</v>
      </c>
      <c r="AS195" s="76">
        <v>100</v>
      </c>
      <c r="AT195">
        <f ca="1">INDIRECT(ADDRESS(11+(MATCH(RIGHT(Table610[[#This Row],[spawner_sku]],LEN(Table610[[#This Row],[spawner_sku]])-FIND("/",Table610[[#This Row],[spawner_sku]])),Table1[Entity Prefab],0)),10,1,1,"Entities"))</f>
        <v>70</v>
      </c>
      <c r="AU195" s="76">
        <f ca="1">ROUND((Table610[[#This Row],[XP]]*Table610[[#This Row],[entity_spawned (AVG)]])*(Table610[[#This Row],[activating_chance]]/100),0)</f>
        <v>70</v>
      </c>
      <c r="AV195" s="73" t="s">
        <v>345</v>
      </c>
      <c r="AX195" t="s">
        <v>237</v>
      </c>
      <c r="AY195">
        <v>1</v>
      </c>
      <c r="AZ195" s="76">
        <v>200</v>
      </c>
      <c r="BA195" s="76">
        <v>100</v>
      </c>
      <c r="BB195">
        <f ca="1">INDIRECT(ADDRESS(11+(MATCH(RIGHT(Table61011[[#This Row],[spawner_sku]],LEN(Table61011[[#This Row],[spawner_sku]])-FIND("/",Table61011[[#This Row],[spawner_sku]])),Table1[Entity Prefab],0)),10,1,1,"Entities"))</f>
        <v>70</v>
      </c>
      <c r="BC195" s="76">
        <f ca="1">ROUND((Table61011[[#This Row],[XP]]*Table61011[[#This Row],[entity_spawned (AVG)]])*(Table61011[[#This Row],[activating_chance]]/100),0)</f>
        <v>70</v>
      </c>
      <c r="BD195" s="73" t="s">
        <v>345</v>
      </c>
      <c r="BF195" t="s">
        <v>635</v>
      </c>
      <c r="BG195">
        <v>1</v>
      </c>
      <c r="BH195" s="76">
        <v>120</v>
      </c>
      <c r="BI195">
        <v>100</v>
      </c>
      <c r="BJ195">
        <f ca="1">INDIRECT(ADDRESS(11+(MATCH(RIGHT(Table11[[#This Row],[spawner_sku]],LEN(Table11[[#This Row],[spawner_sku]])-FIND("/",Table11[[#This Row],[spawner_sku]])),Table1[Entity Prefab],0)),10,1,1,"Entities"))</f>
        <v>50</v>
      </c>
      <c r="BK195">
        <f ca="1">ROUND((Table11[[#This Row],[XP]]*Table11[[#This Row],[entity_spawned (AVG)]])*(Table11[[#This Row],[activating_chance]]/100),0)</f>
        <v>50</v>
      </c>
      <c r="BL195" s="73" t="s">
        <v>344</v>
      </c>
      <c r="BN195" t="s">
        <v>386</v>
      </c>
      <c r="BO195">
        <v>5</v>
      </c>
      <c r="BP195" s="76">
        <v>100</v>
      </c>
      <c r="BQ195" s="76">
        <v>30</v>
      </c>
      <c r="BR195">
        <f ca="1">INDIRECT(ADDRESS(11+(MATCH(RIGHT(Table12[[#This Row],[spawner_sku]],LEN(Table12[[#This Row],[spawner_sku]])-FIND("/",Table12[[#This Row],[spawner_sku]])),Table1[Entity Prefab],0)),10,1,1,"Entities"))</f>
        <v>25</v>
      </c>
      <c r="BS195">
        <f ca="1">ROUND((Table12[[#This Row],[XP]]*Table12[[#This Row],[entity_spawned (AVG)]])*(Table12[[#This Row],[activating_chance]]/100),0)</f>
        <v>38</v>
      </c>
      <c r="BT195" s="73" t="s">
        <v>344</v>
      </c>
      <c r="BV195" t="s">
        <v>256</v>
      </c>
      <c r="BW195">
        <v>1</v>
      </c>
      <c r="BX195" s="76">
        <v>150</v>
      </c>
      <c r="BY195" s="76">
        <v>100</v>
      </c>
      <c r="BZ195">
        <f ca="1">INDIRECT(ADDRESS(11+(MATCH(RIGHT(Table13[[#This Row],[spawner_sku]],LEN(Table13[[#This Row],[spawner_sku]])-FIND("/",Table13[[#This Row],[spawner_sku]])),Table1[Entity Prefab],0)),10,1,1,"Entities"))</f>
        <v>25</v>
      </c>
      <c r="CA195">
        <f ca="1">ROUND((Table13[[#This Row],[XP]]*Table13[[#This Row],[entity_spawned (AVG)]])*(Table13[[#This Row],[activating_chance]]/100),0)</f>
        <v>25</v>
      </c>
      <c r="CB195" s="73" t="s">
        <v>344</v>
      </c>
      <c r="CD195" t="s">
        <v>237</v>
      </c>
      <c r="CE195">
        <v>1</v>
      </c>
      <c r="CF195" s="76">
        <v>120</v>
      </c>
      <c r="CG195" s="76">
        <v>100</v>
      </c>
      <c r="CH195">
        <f ca="1">INDIRECT(ADDRESS(11+(MATCH(RIGHT(Table14[[#This Row],[spawner_sku]],LEN(Table14[[#This Row],[spawner_sku]])-FIND("/",Table14[[#This Row],[spawner_sku]])),Table1[Entity Prefab],0)),10,1,1,"Entities"))</f>
        <v>70</v>
      </c>
      <c r="CI195">
        <f ca="1">ROUND((Table14[[#This Row],[XP]]*Table14[[#This Row],[entity_spawned (AVG)]])*(Table14[[#This Row],[activating_chance]]/100),0)</f>
        <v>70</v>
      </c>
      <c r="CJ195" s="73" t="s">
        <v>344</v>
      </c>
      <c r="CL195" t="s">
        <v>495</v>
      </c>
      <c r="CM195">
        <v>1</v>
      </c>
      <c r="CN195" s="76">
        <v>100</v>
      </c>
      <c r="CO195" s="76">
        <v>100</v>
      </c>
      <c r="CP195" s="115">
        <f ca="1">INDIRECT(ADDRESS(11+(MATCH(RIGHT(Table18[[#This Row],[spawner_sku]],LEN(Table18[[#This Row],[spawner_sku]])-FIND("/",Table18[[#This Row],[spawner_sku]])),Table1[Entity Prefab],0)),10,1,1,"Entities"))</f>
        <v>25</v>
      </c>
      <c r="CQ195" s="115">
        <f ca="1">ROUND((Table18[[#This Row],[XP]]*Table18[[#This Row],[entity_spawned (AVG)]])*(Table18[[#This Row],[activating_chance]]/100),0)</f>
        <v>25</v>
      </c>
      <c r="CR195" t="s">
        <v>344</v>
      </c>
      <c r="CT195" t="s">
        <v>612</v>
      </c>
      <c r="CU195">
        <v>1</v>
      </c>
      <c r="CV195" s="76">
        <v>5000</v>
      </c>
      <c r="CW195" s="76">
        <v>75</v>
      </c>
      <c r="CX195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95">
        <f ca="1">ROUND((Table1820[[#This Row],[XP]]*Table1820[[#This Row],[entity_spawned (AVG)]])*(Table1820[[#This Row],[activating_chance]]/100),0)</f>
        <v>56</v>
      </c>
      <c r="CZ195" t="s">
        <v>344</v>
      </c>
    </row>
    <row r="196" spans="2:104" x14ac:dyDescent="0.25">
      <c r="B196" s="74" t="s">
        <v>231</v>
      </c>
      <c r="C196">
        <v>3</v>
      </c>
      <c r="D196" s="76">
        <v>120</v>
      </c>
      <c r="E196" s="76">
        <v>100</v>
      </c>
      <c r="F196" s="76">
        <f ca="1">INDIRECT(ADDRESS(11+(MATCH(RIGHT(Table245[[#This Row],[spawner_sku]],LEN(Table245[[#This Row],[spawner_sku]])-FIND("/",Table245[[#This Row],[spawner_sku]])),Table1[Entity Prefab],0)),10,1,1,"Entities"))</f>
        <v>25</v>
      </c>
      <c r="G196" s="76">
        <f ca="1">ROUND((Table245[[#This Row],[XP]]*Table245[[#This Row],[entity_spawned (AVG)]])*(Table245[[#This Row],[activating_chance]]/100),0)</f>
        <v>75</v>
      </c>
      <c r="H196" s="73" t="s">
        <v>344</v>
      </c>
      <c r="J196" t="s">
        <v>385</v>
      </c>
      <c r="K196">
        <v>1</v>
      </c>
      <c r="L196" s="76">
        <v>275</v>
      </c>
      <c r="M196" s="76">
        <v>100</v>
      </c>
      <c r="N196">
        <f ca="1">INDIRECT(ADDRESS(11+(MATCH(RIGHT(Table3[[#This Row],[spawner_sku]],LEN(Table3[[#This Row],[spawner_sku]])-FIND("/",Table3[[#This Row],[spawner_sku]])),Table1[Entity Prefab],0)),10,1,1,"Entities"))</f>
        <v>28</v>
      </c>
      <c r="O196" s="76">
        <f ca="1">ROUND((Table3[[#This Row],[XP]]*Table3[[#This Row],[entity_spawned (AVG)]])*(Table3[[#This Row],[activating_chance]]/100),0)</f>
        <v>28</v>
      </c>
      <c r="P196" t="s">
        <v>345</v>
      </c>
      <c r="Z196" t="s">
        <v>238</v>
      </c>
      <c r="AA196">
        <v>1</v>
      </c>
      <c r="AB196" s="76">
        <v>2500</v>
      </c>
      <c r="AC196" s="76">
        <v>100</v>
      </c>
      <c r="AD196">
        <f ca="1">INDIRECT(ADDRESS(11+(MATCH(RIGHT(Table2[[#This Row],[spawner_sku]],LEN(Table2[[#This Row],[spawner_sku]])-FIND("/",Table2[[#This Row],[spawner_sku]])),Table1[Entity Prefab],0)),10,1,1,"Entities"))</f>
        <v>263</v>
      </c>
      <c r="AE196" s="76">
        <f ca="1">ROUND((Table2[[#This Row],[XP]]*Table2[[#This Row],[entity_spawned (AVG)]])*(Table2[[#This Row],[activating_chance]]/100),0)</f>
        <v>263</v>
      </c>
      <c r="AF196" s="73" t="s">
        <v>345</v>
      </c>
      <c r="AP196" t="s">
        <v>255</v>
      </c>
      <c r="AQ196">
        <v>1</v>
      </c>
      <c r="AR196" s="76">
        <v>170</v>
      </c>
      <c r="AS196" s="76">
        <v>100</v>
      </c>
      <c r="AT196">
        <f ca="1">INDIRECT(ADDRESS(11+(MATCH(RIGHT(Table610[[#This Row],[spawner_sku]],LEN(Table610[[#This Row],[spawner_sku]])-FIND("/",Table610[[#This Row],[spawner_sku]])),Table1[Entity Prefab],0)),10,1,1,"Entities"))</f>
        <v>70</v>
      </c>
      <c r="AU196" s="76">
        <f ca="1">ROUND((Table610[[#This Row],[XP]]*Table610[[#This Row],[entity_spawned (AVG)]])*(Table610[[#This Row],[activating_chance]]/100),0)</f>
        <v>70</v>
      </c>
      <c r="AV196" s="73" t="s">
        <v>345</v>
      </c>
      <c r="AX196" t="s">
        <v>237</v>
      </c>
      <c r="AY196">
        <v>1</v>
      </c>
      <c r="AZ196" s="76">
        <v>200</v>
      </c>
      <c r="BA196" s="76">
        <v>100</v>
      </c>
      <c r="BB196">
        <f ca="1">INDIRECT(ADDRESS(11+(MATCH(RIGHT(Table61011[[#This Row],[spawner_sku]],LEN(Table61011[[#This Row],[spawner_sku]])-FIND("/",Table61011[[#This Row],[spawner_sku]])),Table1[Entity Prefab],0)),10,1,1,"Entities"))</f>
        <v>70</v>
      </c>
      <c r="BC196" s="76">
        <f ca="1">ROUND((Table61011[[#This Row],[XP]]*Table61011[[#This Row],[entity_spawned (AVG)]])*(Table61011[[#This Row],[activating_chance]]/100),0)</f>
        <v>70</v>
      </c>
      <c r="BD196" s="73" t="s">
        <v>345</v>
      </c>
      <c r="BF196" t="s">
        <v>635</v>
      </c>
      <c r="BG196">
        <v>2</v>
      </c>
      <c r="BH196" s="76">
        <v>120</v>
      </c>
      <c r="BI196">
        <v>20</v>
      </c>
      <c r="BJ196">
        <f ca="1">INDIRECT(ADDRESS(11+(MATCH(RIGHT(Table11[[#This Row],[spawner_sku]],LEN(Table11[[#This Row],[spawner_sku]])-FIND("/",Table11[[#This Row],[spawner_sku]])),Table1[Entity Prefab],0)),10,1,1,"Entities"))</f>
        <v>50</v>
      </c>
      <c r="BK196">
        <f ca="1">ROUND((Table11[[#This Row],[XP]]*Table11[[#This Row],[entity_spawned (AVG)]])*(Table11[[#This Row],[activating_chance]]/100),0)</f>
        <v>20</v>
      </c>
      <c r="BL196" s="73" t="s">
        <v>344</v>
      </c>
      <c r="BN196" t="s">
        <v>386</v>
      </c>
      <c r="BO196">
        <v>5</v>
      </c>
      <c r="BP196" s="76">
        <v>100</v>
      </c>
      <c r="BQ196" s="76">
        <v>100</v>
      </c>
      <c r="BR196">
        <f ca="1">INDIRECT(ADDRESS(11+(MATCH(RIGHT(Table12[[#This Row],[spawner_sku]],LEN(Table12[[#This Row],[spawner_sku]])-FIND("/",Table12[[#This Row],[spawner_sku]])),Table1[Entity Prefab],0)),10,1,1,"Entities"))</f>
        <v>25</v>
      </c>
      <c r="BS196">
        <f ca="1">ROUND((Table12[[#This Row],[XP]]*Table12[[#This Row],[entity_spawned (AVG)]])*(Table12[[#This Row],[activating_chance]]/100),0)</f>
        <v>125</v>
      </c>
      <c r="BT196" s="73" t="s">
        <v>344</v>
      </c>
      <c r="BV196" t="s">
        <v>256</v>
      </c>
      <c r="BW196">
        <v>1</v>
      </c>
      <c r="BX196" s="76">
        <v>150</v>
      </c>
      <c r="BY196" s="76">
        <v>100</v>
      </c>
      <c r="BZ196">
        <f ca="1">INDIRECT(ADDRESS(11+(MATCH(RIGHT(Table13[[#This Row],[spawner_sku]],LEN(Table13[[#This Row],[spawner_sku]])-FIND("/",Table13[[#This Row],[spawner_sku]])),Table1[Entity Prefab],0)),10,1,1,"Entities"))</f>
        <v>25</v>
      </c>
      <c r="CA196">
        <f ca="1">ROUND((Table13[[#This Row],[XP]]*Table13[[#This Row],[entity_spawned (AVG)]])*(Table13[[#This Row],[activating_chance]]/100),0)</f>
        <v>25</v>
      </c>
      <c r="CB196" s="73" t="s">
        <v>344</v>
      </c>
      <c r="CD196" t="s">
        <v>237</v>
      </c>
      <c r="CE196">
        <v>1</v>
      </c>
      <c r="CF196" s="76">
        <v>100</v>
      </c>
      <c r="CG196" s="76">
        <v>100</v>
      </c>
      <c r="CH196">
        <f ca="1">INDIRECT(ADDRESS(11+(MATCH(RIGHT(Table14[[#This Row],[spawner_sku]],LEN(Table14[[#This Row],[spawner_sku]])-FIND("/",Table14[[#This Row],[spawner_sku]])),Table1[Entity Prefab],0)),10,1,1,"Entities"))</f>
        <v>70</v>
      </c>
      <c r="CI196">
        <f ca="1">ROUND((Table14[[#This Row],[XP]]*Table14[[#This Row],[entity_spawned (AVG)]])*(Table14[[#This Row],[activating_chance]]/100),0)</f>
        <v>70</v>
      </c>
      <c r="CJ196" s="73" t="s">
        <v>344</v>
      </c>
      <c r="CL196" t="s">
        <v>495</v>
      </c>
      <c r="CM196">
        <v>1</v>
      </c>
      <c r="CN196" s="76">
        <v>100</v>
      </c>
      <c r="CO196" s="76">
        <v>100</v>
      </c>
      <c r="CP196" s="115">
        <f ca="1">INDIRECT(ADDRESS(11+(MATCH(RIGHT(Table18[[#This Row],[spawner_sku]],LEN(Table18[[#This Row],[spawner_sku]])-FIND("/",Table18[[#This Row],[spawner_sku]])),Table1[Entity Prefab],0)),10,1,1,"Entities"))</f>
        <v>25</v>
      </c>
      <c r="CQ196" s="115">
        <f ca="1">ROUND((Table18[[#This Row],[XP]]*Table18[[#This Row],[entity_spawned (AVG)]])*(Table18[[#This Row],[activating_chance]]/100),0)</f>
        <v>25</v>
      </c>
      <c r="CR196" t="s">
        <v>344</v>
      </c>
      <c r="CT196" t="s">
        <v>247</v>
      </c>
      <c r="CU196">
        <v>1</v>
      </c>
      <c r="CV196" s="76">
        <v>500</v>
      </c>
      <c r="CW196" s="76">
        <v>100</v>
      </c>
      <c r="CX19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96">
        <f ca="1">ROUND((Table1820[[#This Row],[XP]]*Table1820[[#This Row],[entity_spawned (AVG)]])*(Table1820[[#This Row],[activating_chance]]/100),0)</f>
        <v>75</v>
      </c>
      <c r="CZ196" t="s">
        <v>344</v>
      </c>
    </row>
    <row r="197" spans="2:104" x14ac:dyDescent="0.25">
      <c r="B197" s="74" t="s">
        <v>231</v>
      </c>
      <c r="C197">
        <v>7</v>
      </c>
      <c r="D197" s="76">
        <v>140</v>
      </c>
      <c r="E197" s="76">
        <v>100</v>
      </c>
      <c r="F197" s="76">
        <f ca="1">INDIRECT(ADDRESS(11+(MATCH(RIGHT(Table245[[#This Row],[spawner_sku]],LEN(Table245[[#This Row],[spawner_sku]])-FIND("/",Table245[[#This Row],[spawner_sku]])),Table1[Entity Prefab],0)),10,1,1,"Entities"))</f>
        <v>25</v>
      </c>
      <c r="G197" s="76">
        <f ca="1">ROUND((Table245[[#This Row],[XP]]*Table245[[#This Row],[entity_spawned (AVG)]])*(Table245[[#This Row],[activating_chance]]/100),0)</f>
        <v>175</v>
      </c>
      <c r="H197" s="73" t="s">
        <v>344</v>
      </c>
      <c r="J197" t="s">
        <v>385</v>
      </c>
      <c r="K197">
        <v>5</v>
      </c>
      <c r="L197" s="76">
        <v>220</v>
      </c>
      <c r="M197" s="76">
        <v>100</v>
      </c>
      <c r="N197">
        <f ca="1">INDIRECT(ADDRESS(11+(MATCH(RIGHT(Table3[[#This Row],[spawner_sku]],LEN(Table3[[#This Row],[spawner_sku]])-FIND("/",Table3[[#This Row],[spawner_sku]])),Table1[Entity Prefab],0)),10,1,1,"Entities"))</f>
        <v>28</v>
      </c>
      <c r="O197" s="76">
        <f ca="1">ROUND((Table3[[#This Row],[XP]]*Table3[[#This Row],[entity_spawned (AVG)]])*(Table3[[#This Row],[activating_chance]]/100),0)</f>
        <v>140</v>
      </c>
      <c r="P197" t="s">
        <v>345</v>
      </c>
      <c r="Z197" t="s">
        <v>238</v>
      </c>
      <c r="AA197">
        <v>1</v>
      </c>
      <c r="AB197" s="76">
        <v>2500</v>
      </c>
      <c r="AC197" s="76">
        <v>100</v>
      </c>
      <c r="AD197">
        <f ca="1">INDIRECT(ADDRESS(11+(MATCH(RIGHT(Table2[[#This Row],[spawner_sku]],LEN(Table2[[#This Row],[spawner_sku]])-FIND("/",Table2[[#This Row],[spawner_sku]])),Table1[Entity Prefab],0)),10,1,1,"Entities"))</f>
        <v>263</v>
      </c>
      <c r="AE197" s="76">
        <f ca="1">ROUND((Table2[[#This Row],[XP]]*Table2[[#This Row],[entity_spawned (AVG)]])*(Table2[[#This Row],[activating_chance]]/100),0)</f>
        <v>263</v>
      </c>
      <c r="AF197" s="73" t="s">
        <v>345</v>
      </c>
      <c r="AP197" t="s">
        <v>255</v>
      </c>
      <c r="AQ197">
        <v>1</v>
      </c>
      <c r="AR197" s="76">
        <v>170</v>
      </c>
      <c r="AS197" s="76">
        <v>100</v>
      </c>
      <c r="AT197">
        <f ca="1">INDIRECT(ADDRESS(11+(MATCH(RIGHT(Table610[[#This Row],[spawner_sku]],LEN(Table610[[#This Row],[spawner_sku]])-FIND("/",Table610[[#This Row],[spawner_sku]])),Table1[Entity Prefab],0)),10,1,1,"Entities"))</f>
        <v>70</v>
      </c>
      <c r="AU197" s="76">
        <f ca="1">ROUND((Table610[[#This Row],[XP]]*Table610[[#This Row],[entity_spawned (AVG)]])*(Table610[[#This Row],[activating_chance]]/100),0)</f>
        <v>70</v>
      </c>
      <c r="AV197" s="73" t="s">
        <v>345</v>
      </c>
      <c r="AX197" t="s">
        <v>237</v>
      </c>
      <c r="AY197">
        <v>1</v>
      </c>
      <c r="AZ197" s="76">
        <v>220</v>
      </c>
      <c r="BA197" s="76">
        <v>100</v>
      </c>
      <c r="BB197">
        <f ca="1">INDIRECT(ADDRESS(11+(MATCH(RIGHT(Table61011[[#This Row],[spawner_sku]],LEN(Table61011[[#This Row],[spawner_sku]])-FIND("/",Table61011[[#This Row],[spawner_sku]])),Table1[Entity Prefab],0)),10,1,1,"Entities"))</f>
        <v>70</v>
      </c>
      <c r="BC197" s="76">
        <f ca="1">ROUND((Table61011[[#This Row],[XP]]*Table61011[[#This Row],[entity_spawned (AVG)]])*(Table61011[[#This Row],[activating_chance]]/100),0)</f>
        <v>70</v>
      </c>
      <c r="BD197" s="73" t="s">
        <v>345</v>
      </c>
      <c r="BF197" t="s">
        <v>635</v>
      </c>
      <c r="BG197">
        <v>1</v>
      </c>
      <c r="BH197" s="76">
        <v>120</v>
      </c>
      <c r="BI197">
        <v>100</v>
      </c>
      <c r="BJ197">
        <f ca="1">INDIRECT(ADDRESS(11+(MATCH(RIGHT(Table11[[#This Row],[spawner_sku]],LEN(Table11[[#This Row],[spawner_sku]])-FIND("/",Table11[[#This Row],[spawner_sku]])),Table1[Entity Prefab],0)),10,1,1,"Entities"))</f>
        <v>50</v>
      </c>
      <c r="BK197">
        <f ca="1">ROUND((Table11[[#This Row],[XP]]*Table11[[#This Row],[entity_spawned (AVG)]])*(Table11[[#This Row],[activating_chance]]/100),0)</f>
        <v>50</v>
      </c>
      <c r="BL197" s="73" t="s">
        <v>344</v>
      </c>
      <c r="BN197" t="s">
        <v>386</v>
      </c>
      <c r="BO197">
        <v>2</v>
      </c>
      <c r="BP197" s="76">
        <v>100</v>
      </c>
      <c r="BQ197" s="76">
        <v>80</v>
      </c>
      <c r="BR197">
        <f ca="1">INDIRECT(ADDRESS(11+(MATCH(RIGHT(Table12[[#This Row],[spawner_sku]],LEN(Table12[[#This Row],[spawner_sku]])-FIND("/",Table12[[#This Row],[spawner_sku]])),Table1[Entity Prefab],0)),10,1,1,"Entities"))</f>
        <v>25</v>
      </c>
      <c r="BS197">
        <f ca="1">ROUND((Table12[[#This Row],[XP]]*Table12[[#This Row],[entity_spawned (AVG)]])*(Table12[[#This Row],[activating_chance]]/100),0)</f>
        <v>40</v>
      </c>
      <c r="BT197" s="73" t="s">
        <v>344</v>
      </c>
      <c r="BV197" t="s">
        <v>256</v>
      </c>
      <c r="BW197">
        <v>1</v>
      </c>
      <c r="BX197" s="76">
        <v>150</v>
      </c>
      <c r="BY197" s="76">
        <v>100</v>
      </c>
      <c r="BZ197">
        <f ca="1">INDIRECT(ADDRESS(11+(MATCH(RIGHT(Table13[[#This Row],[spawner_sku]],LEN(Table13[[#This Row],[spawner_sku]])-FIND("/",Table13[[#This Row],[spawner_sku]])),Table1[Entity Prefab],0)),10,1,1,"Entities"))</f>
        <v>25</v>
      </c>
      <c r="CA197">
        <f ca="1">ROUND((Table13[[#This Row],[XP]]*Table13[[#This Row],[entity_spawned (AVG)]])*(Table13[[#This Row],[activating_chance]]/100),0)</f>
        <v>25</v>
      </c>
      <c r="CB197" s="73" t="s">
        <v>344</v>
      </c>
      <c r="CD197" t="s">
        <v>237</v>
      </c>
      <c r="CE197">
        <v>1</v>
      </c>
      <c r="CF197" s="76">
        <v>100</v>
      </c>
      <c r="CG197" s="76">
        <v>100</v>
      </c>
      <c r="CH197">
        <f ca="1">INDIRECT(ADDRESS(11+(MATCH(RIGHT(Table14[[#This Row],[spawner_sku]],LEN(Table14[[#This Row],[spawner_sku]])-FIND("/",Table14[[#This Row],[spawner_sku]])),Table1[Entity Prefab],0)),10,1,1,"Entities"))</f>
        <v>70</v>
      </c>
      <c r="CI197">
        <f ca="1">ROUND((Table14[[#This Row],[XP]]*Table14[[#This Row],[entity_spawned (AVG)]])*(Table14[[#This Row],[activating_chance]]/100),0)</f>
        <v>70</v>
      </c>
      <c r="CJ197" s="73" t="s">
        <v>344</v>
      </c>
      <c r="CL197" t="s">
        <v>495</v>
      </c>
      <c r="CM197">
        <v>2</v>
      </c>
      <c r="CN197" s="76">
        <v>100</v>
      </c>
      <c r="CO197" s="76">
        <v>100</v>
      </c>
      <c r="CP197" s="115">
        <f ca="1">INDIRECT(ADDRESS(11+(MATCH(RIGHT(Table18[[#This Row],[spawner_sku]],LEN(Table18[[#This Row],[spawner_sku]])-FIND("/",Table18[[#This Row],[spawner_sku]])),Table1[Entity Prefab],0)),10,1,1,"Entities"))</f>
        <v>25</v>
      </c>
      <c r="CQ197" s="115">
        <f ca="1">ROUND((Table18[[#This Row],[XP]]*Table18[[#This Row],[entity_spawned (AVG)]])*(Table18[[#This Row],[activating_chance]]/100),0)</f>
        <v>50</v>
      </c>
      <c r="CR197" t="s">
        <v>344</v>
      </c>
      <c r="CT197" t="s">
        <v>247</v>
      </c>
      <c r="CU197">
        <v>1</v>
      </c>
      <c r="CV197" s="76">
        <v>500</v>
      </c>
      <c r="CW197" s="76">
        <v>100</v>
      </c>
      <c r="CX19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97">
        <f ca="1">ROUND((Table1820[[#This Row],[XP]]*Table1820[[#This Row],[entity_spawned (AVG)]])*(Table1820[[#This Row],[activating_chance]]/100),0)</f>
        <v>75</v>
      </c>
      <c r="CZ197" t="s">
        <v>344</v>
      </c>
    </row>
    <row r="198" spans="2:104" x14ac:dyDescent="0.25">
      <c r="B198" s="74" t="s">
        <v>231</v>
      </c>
      <c r="C198">
        <v>1</v>
      </c>
      <c r="D198" s="76">
        <v>115</v>
      </c>
      <c r="E198" s="76">
        <v>80</v>
      </c>
      <c r="F198" s="76">
        <f ca="1">INDIRECT(ADDRESS(11+(MATCH(RIGHT(Table245[[#This Row],[spawner_sku]],LEN(Table245[[#This Row],[spawner_sku]])-FIND("/",Table245[[#This Row],[spawner_sku]])),Table1[Entity Prefab],0)),10,1,1,"Entities"))</f>
        <v>25</v>
      </c>
      <c r="G198" s="76">
        <f ca="1">ROUND((Table245[[#This Row],[XP]]*Table245[[#This Row],[entity_spawned (AVG)]])*(Table245[[#This Row],[activating_chance]]/100),0)</f>
        <v>20</v>
      </c>
      <c r="H198" s="73" t="s">
        <v>344</v>
      </c>
      <c r="J198" t="s">
        <v>385</v>
      </c>
      <c r="K198">
        <v>1</v>
      </c>
      <c r="L198" s="76">
        <v>275</v>
      </c>
      <c r="M198" s="76">
        <v>100</v>
      </c>
      <c r="N198">
        <f ca="1">INDIRECT(ADDRESS(11+(MATCH(RIGHT(Table3[[#This Row],[spawner_sku]],LEN(Table3[[#This Row],[spawner_sku]])-FIND("/",Table3[[#This Row],[spawner_sku]])),Table1[Entity Prefab],0)),10,1,1,"Entities"))</f>
        <v>28</v>
      </c>
      <c r="O198" s="76">
        <f ca="1">ROUND((Table3[[#This Row],[XP]]*Table3[[#This Row],[entity_spawned (AVG)]])*(Table3[[#This Row],[activating_chance]]/100),0)</f>
        <v>28</v>
      </c>
      <c r="P198" t="s">
        <v>345</v>
      </c>
      <c r="Z198" t="s">
        <v>238</v>
      </c>
      <c r="AA198">
        <v>1</v>
      </c>
      <c r="AB198" s="76">
        <v>2500</v>
      </c>
      <c r="AC198" s="76">
        <v>100</v>
      </c>
      <c r="AD198">
        <f ca="1">INDIRECT(ADDRESS(11+(MATCH(RIGHT(Table2[[#This Row],[spawner_sku]],LEN(Table2[[#This Row],[spawner_sku]])-FIND("/",Table2[[#This Row],[spawner_sku]])),Table1[Entity Prefab],0)),10,1,1,"Entities"))</f>
        <v>263</v>
      </c>
      <c r="AE198" s="76">
        <f ca="1">ROUND((Table2[[#This Row],[XP]]*Table2[[#This Row],[entity_spawned (AVG)]])*(Table2[[#This Row],[activating_chance]]/100),0)</f>
        <v>263</v>
      </c>
      <c r="AF198" s="73" t="s">
        <v>345</v>
      </c>
      <c r="AP198" t="s">
        <v>255</v>
      </c>
      <c r="AQ198">
        <v>1</v>
      </c>
      <c r="AR198" s="76">
        <v>170</v>
      </c>
      <c r="AS198" s="76">
        <v>100</v>
      </c>
      <c r="AT198">
        <f ca="1">INDIRECT(ADDRESS(11+(MATCH(RIGHT(Table610[[#This Row],[spawner_sku]],LEN(Table610[[#This Row],[spawner_sku]])-FIND("/",Table610[[#This Row],[spawner_sku]])),Table1[Entity Prefab],0)),10,1,1,"Entities"))</f>
        <v>70</v>
      </c>
      <c r="AU198" s="76">
        <f ca="1">ROUND((Table610[[#This Row],[XP]]*Table610[[#This Row],[entity_spawned (AVG)]])*(Table610[[#This Row],[activating_chance]]/100),0)</f>
        <v>70</v>
      </c>
      <c r="AV198" s="73" t="s">
        <v>345</v>
      </c>
      <c r="AX198" t="s">
        <v>237</v>
      </c>
      <c r="AY198">
        <v>1</v>
      </c>
      <c r="AZ198" s="76">
        <v>200</v>
      </c>
      <c r="BA198" s="76">
        <v>100</v>
      </c>
      <c r="BB198">
        <f ca="1">INDIRECT(ADDRESS(11+(MATCH(RIGHT(Table61011[[#This Row],[spawner_sku]],LEN(Table61011[[#This Row],[spawner_sku]])-FIND("/",Table61011[[#This Row],[spawner_sku]])),Table1[Entity Prefab],0)),10,1,1,"Entities"))</f>
        <v>70</v>
      </c>
      <c r="BC198" s="76">
        <f ca="1">ROUND((Table61011[[#This Row],[XP]]*Table61011[[#This Row],[entity_spawned (AVG)]])*(Table61011[[#This Row],[activating_chance]]/100),0)</f>
        <v>70</v>
      </c>
      <c r="BD198" s="73" t="s">
        <v>345</v>
      </c>
      <c r="BF198" t="s">
        <v>635</v>
      </c>
      <c r="BG198">
        <v>1</v>
      </c>
      <c r="BH198" s="76">
        <v>120</v>
      </c>
      <c r="BI198">
        <v>100</v>
      </c>
      <c r="BJ198">
        <f ca="1">INDIRECT(ADDRESS(11+(MATCH(RIGHT(Table11[[#This Row],[spawner_sku]],LEN(Table11[[#This Row],[spawner_sku]])-FIND("/",Table11[[#This Row],[spawner_sku]])),Table1[Entity Prefab],0)),10,1,1,"Entities"))</f>
        <v>50</v>
      </c>
      <c r="BK198">
        <f ca="1">ROUND((Table11[[#This Row],[XP]]*Table11[[#This Row],[entity_spawned (AVG)]])*(Table11[[#This Row],[activating_chance]]/100),0)</f>
        <v>50</v>
      </c>
      <c r="BL198" s="73" t="s">
        <v>344</v>
      </c>
      <c r="BN198" t="s">
        <v>386</v>
      </c>
      <c r="BO198">
        <v>9</v>
      </c>
      <c r="BP198" s="76">
        <v>100</v>
      </c>
      <c r="BQ198" s="76">
        <v>80</v>
      </c>
      <c r="BR198">
        <f ca="1">INDIRECT(ADDRESS(11+(MATCH(RIGHT(Table12[[#This Row],[spawner_sku]],LEN(Table12[[#This Row],[spawner_sku]])-FIND("/",Table12[[#This Row],[spawner_sku]])),Table1[Entity Prefab],0)),10,1,1,"Entities"))</f>
        <v>25</v>
      </c>
      <c r="BS198">
        <f ca="1">ROUND((Table12[[#This Row],[XP]]*Table12[[#This Row],[entity_spawned (AVG)]])*(Table12[[#This Row],[activating_chance]]/100),0)</f>
        <v>180</v>
      </c>
      <c r="BT198" s="73" t="s">
        <v>344</v>
      </c>
      <c r="BV198" t="s">
        <v>256</v>
      </c>
      <c r="BW198">
        <v>1</v>
      </c>
      <c r="BX198" s="76">
        <v>150</v>
      </c>
      <c r="BY198" s="76">
        <v>80</v>
      </c>
      <c r="BZ198">
        <f ca="1">INDIRECT(ADDRESS(11+(MATCH(RIGHT(Table13[[#This Row],[spawner_sku]],LEN(Table13[[#This Row],[spawner_sku]])-FIND("/",Table13[[#This Row],[spawner_sku]])),Table1[Entity Prefab],0)),10,1,1,"Entities"))</f>
        <v>25</v>
      </c>
      <c r="CA198">
        <f ca="1">ROUND((Table13[[#This Row],[XP]]*Table13[[#This Row],[entity_spawned (AVG)]])*(Table13[[#This Row],[activating_chance]]/100),0)</f>
        <v>20</v>
      </c>
      <c r="CB198" s="73" t="s">
        <v>344</v>
      </c>
      <c r="CD198" t="s">
        <v>237</v>
      </c>
      <c r="CE198">
        <v>1</v>
      </c>
      <c r="CF198" s="76">
        <v>150</v>
      </c>
      <c r="CG198" s="76">
        <v>100</v>
      </c>
      <c r="CH198">
        <f ca="1">INDIRECT(ADDRESS(11+(MATCH(RIGHT(Table14[[#This Row],[spawner_sku]],LEN(Table14[[#This Row],[spawner_sku]])-FIND("/",Table14[[#This Row],[spawner_sku]])),Table1[Entity Prefab],0)),10,1,1,"Entities"))</f>
        <v>70</v>
      </c>
      <c r="CI198">
        <f ca="1">ROUND((Table14[[#This Row],[XP]]*Table14[[#This Row],[entity_spawned (AVG)]])*(Table14[[#This Row],[activating_chance]]/100),0)</f>
        <v>70</v>
      </c>
      <c r="CJ198" s="73" t="s">
        <v>344</v>
      </c>
      <c r="CL198" t="s">
        <v>495</v>
      </c>
      <c r="CM198">
        <v>1</v>
      </c>
      <c r="CN198" s="76">
        <v>100</v>
      </c>
      <c r="CO198" s="76">
        <v>100</v>
      </c>
      <c r="CP198" s="115">
        <f ca="1">INDIRECT(ADDRESS(11+(MATCH(RIGHT(Table18[[#This Row],[spawner_sku]],LEN(Table18[[#This Row],[spawner_sku]])-FIND("/",Table18[[#This Row],[spawner_sku]])),Table1[Entity Prefab],0)),10,1,1,"Entities"))</f>
        <v>25</v>
      </c>
      <c r="CQ198" s="115">
        <f ca="1">ROUND((Table18[[#This Row],[XP]]*Table18[[#This Row],[entity_spawned (AVG)]])*(Table18[[#This Row],[activating_chance]]/100),0)</f>
        <v>25</v>
      </c>
      <c r="CR198" t="s">
        <v>344</v>
      </c>
      <c r="CT198" t="s">
        <v>247</v>
      </c>
      <c r="CU198">
        <v>1</v>
      </c>
      <c r="CV198" s="76">
        <v>500</v>
      </c>
      <c r="CW198" s="76">
        <v>100</v>
      </c>
      <c r="CX198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98">
        <f ca="1">ROUND((Table1820[[#This Row],[XP]]*Table1820[[#This Row],[entity_spawned (AVG)]])*(Table1820[[#This Row],[activating_chance]]/100),0)</f>
        <v>75</v>
      </c>
      <c r="CZ198" t="s">
        <v>344</v>
      </c>
    </row>
    <row r="199" spans="2:104" x14ac:dyDescent="0.25">
      <c r="B199" s="74" t="s">
        <v>231</v>
      </c>
      <c r="C199">
        <v>3</v>
      </c>
      <c r="D199" s="76">
        <v>80</v>
      </c>
      <c r="E199" s="76">
        <v>100</v>
      </c>
      <c r="F199" s="76">
        <f ca="1">INDIRECT(ADDRESS(11+(MATCH(RIGHT(Table245[[#This Row],[spawner_sku]],LEN(Table245[[#This Row],[spawner_sku]])-FIND("/",Table245[[#This Row],[spawner_sku]])),Table1[Entity Prefab],0)),10,1,1,"Entities"))</f>
        <v>25</v>
      </c>
      <c r="G199" s="76">
        <f ca="1">ROUND((Table245[[#This Row],[XP]]*Table245[[#This Row],[entity_spawned (AVG)]])*(Table245[[#This Row],[activating_chance]]/100),0)</f>
        <v>75</v>
      </c>
      <c r="H199" s="73" t="s">
        <v>344</v>
      </c>
      <c r="J199" t="s">
        <v>385</v>
      </c>
      <c r="K199">
        <v>1</v>
      </c>
      <c r="L199" s="76">
        <v>240</v>
      </c>
      <c r="M199" s="76">
        <v>100</v>
      </c>
      <c r="N199">
        <f ca="1">INDIRECT(ADDRESS(11+(MATCH(RIGHT(Table3[[#This Row],[spawner_sku]],LEN(Table3[[#This Row],[spawner_sku]])-FIND("/",Table3[[#This Row],[spawner_sku]])),Table1[Entity Prefab],0)),10,1,1,"Entities"))</f>
        <v>28</v>
      </c>
      <c r="O199" s="76">
        <f ca="1">ROUND((Table3[[#This Row],[XP]]*Table3[[#This Row],[entity_spawned (AVG)]])*(Table3[[#This Row],[activating_chance]]/100),0)</f>
        <v>28</v>
      </c>
      <c r="P199" t="s">
        <v>345</v>
      </c>
      <c r="Z199" t="s">
        <v>240</v>
      </c>
      <c r="AA199">
        <v>1</v>
      </c>
      <c r="AB199" s="76">
        <v>2000</v>
      </c>
      <c r="AC199" s="76">
        <v>100</v>
      </c>
      <c r="AD199">
        <f ca="1">INDIRECT(ADDRESS(11+(MATCH(RIGHT(Table2[[#This Row],[spawner_sku]],LEN(Table2[[#This Row],[spawner_sku]])-FIND("/",Table2[[#This Row],[spawner_sku]])),Table1[Entity Prefab],0)),10,1,1,"Entities"))</f>
        <v>175</v>
      </c>
      <c r="AE199" s="76">
        <f ca="1">ROUND((Table2[[#This Row],[XP]]*Table2[[#This Row],[entity_spawned (AVG)]])*(Table2[[#This Row],[activating_chance]]/100),0)</f>
        <v>175</v>
      </c>
      <c r="AF199" s="73" t="s">
        <v>345</v>
      </c>
      <c r="AP199" t="s">
        <v>256</v>
      </c>
      <c r="AQ199">
        <v>1</v>
      </c>
      <c r="AR199" s="76">
        <v>200</v>
      </c>
      <c r="AS199" s="76">
        <v>40</v>
      </c>
      <c r="AT199">
        <f ca="1">INDIRECT(ADDRESS(11+(MATCH(RIGHT(Table610[[#This Row],[spawner_sku]],LEN(Table610[[#This Row],[spawner_sku]])-FIND("/",Table610[[#This Row],[spawner_sku]])),Table1[Entity Prefab],0)),10,1,1,"Entities"))</f>
        <v>25</v>
      </c>
      <c r="AU199" s="76">
        <f ca="1">ROUND((Table610[[#This Row],[XP]]*Table610[[#This Row],[entity_spawned (AVG)]])*(Table610[[#This Row],[activating_chance]]/100),0)</f>
        <v>10</v>
      </c>
      <c r="AV199" s="73" t="s">
        <v>344</v>
      </c>
      <c r="AX199" t="s">
        <v>237</v>
      </c>
      <c r="AY199">
        <v>1</v>
      </c>
      <c r="AZ199" s="76">
        <v>200</v>
      </c>
      <c r="BA199" s="76">
        <v>100</v>
      </c>
      <c r="BB199">
        <f ca="1">INDIRECT(ADDRESS(11+(MATCH(RIGHT(Table61011[[#This Row],[spawner_sku]],LEN(Table61011[[#This Row],[spawner_sku]])-FIND("/",Table61011[[#This Row],[spawner_sku]])),Table1[Entity Prefab],0)),10,1,1,"Entities"))</f>
        <v>70</v>
      </c>
      <c r="BC199" s="76">
        <f ca="1">ROUND((Table61011[[#This Row],[XP]]*Table61011[[#This Row],[entity_spawned (AVG)]])*(Table61011[[#This Row],[activating_chance]]/100),0)</f>
        <v>70</v>
      </c>
      <c r="BD199" s="73" t="s">
        <v>345</v>
      </c>
      <c r="BF199" t="s">
        <v>635</v>
      </c>
      <c r="BG199">
        <v>1</v>
      </c>
      <c r="BH199" s="76">
        <v>120</v>
      </c>
      <c r="BI199">
        <v>100</v>
      </c>
      <c r="BJ199">
        <f ca="1">INDIRECT(ADDRESS(11+(MATCH(RIGHT(Table11[[#This Row],[spawner_sku]],LEN(Table11[[#This Row],[spawner_sku]])-FIND("/",Table11[[#This Row],[spawner_sku]])),Table1[Entity Prefab],0)),10,1,1,"Entities"))</f>
        <v>50</v>
      </c>
      <c r="BK199">
        <f ca="1">ROUND((Table11[[#This Row],[XP]]*Table11[[#This Row],[entity_spawned (AVG)]])*(Table11[[#This Row],[activating_chance]]/100),0)</f>
        <v>50</v>
      </c>
      <c r="BL199" s="73" t="s">
        <v>344</v>
      </c>
      <c r="BN199" t="s">
        <v>386</v>
      </c>
      <c r="BO199">
        <v>1</v>
      </c>
      <c r="BP199" s="76">
        <v>100</v>
      </c>
      <c r="BQ199" s="76">
        <v>80</v>
      </c>
      <c r="BR199">
        <f ca="1">INDIRECT(ADDRESS(11+(MATCH(RIGHT(Table12[[#This Row],[spawner_sku]],LEN(Table12[[#This Row],[spawner_sku]])-FIND("/",Table12[[#This Row],[spawner_sku]])),Table1[Entity Prefab],0)),10,1,1,"Entities"))</f>
        <v>25</v>
      </c>
      <c r="BS199">
        <f ca="1">ROUND((Table12[[#This Row],[XP]]*Table12[[#This Row],[entity_spawned (AVG)]])*(Table12[[#This Row],[activating_chance]]/100),0)</f>
        <v>20</v>
      </c>
      <c r="BT199" s="73" t="s">
        <v>344</v>
      </c>
      <c r="BV199" t="s">
        <v>256</v>
      </c>
      <c r="BW199">
        <v>1</v>
      </c>
      <c r="BX199" s="76">
        <v>150</v>
      </c>
      <c r="BY199" s="76">
        <v>80</v>
      </c>
      <c r="BZ199">
        <f ca="1">INDIRECT(ADDRESS(11+(MATCH(RIGHT(Table13[[#This Row],[spawner_sku]],LEN(Table13[[#This Row],[spawner_sku]])-FIND("/",Table13[[#This Row],[spawner_sku]])),Table1[Entity Prefab],0)),10,1,1,"Entities"))</f>
        <v>25</v>
      </c>
      <c r="CA199">
        <f ca="1">ROUND((Table13[[#This Row],[XP]]*Table13[[#This Row],[entity_spawned (AVG)]])*(Table13[[#This Row],[activating_chance]]/100),0)</f>
        <v>20</v>
      </c>
      <c r="CB199" s="73" t="s">
        <v>344</v>
      </c>
      <c r="CD199" t="s">
        <v>237</v>
      </c>
      <c r="CE199">
        <v>1</v>
      </c>
      <c r="CF199" s="76">
        <v>120</v>
      </c>
      <c r="CG199" s="76">
        <v>100</v>
      </c>
      <c r="CH199">
        <f ca="1">INDIRECT(ADDRESS(11+(MATCH(RIGHT(Table14[[#This Row],[spawner_sku]],LEN(Table14[[#This Row],[spawner_sku]])-FIND("/",Table14[[#This Row],[spawner_sku]])),Table1[Entity Prefab],0)),10,1,1,"Entities"))</f>
        <v>70</v>
      </c>
      <c r="CI199">
        <f ca="1">ROUND((Table14[[#This Row],[XP]]*Table14[[#This Row],[entity_spawned (AVG)]])*(Table14[[#This Row],[activating_chance]]/100),0)</f>
        <v>70</v>
      </c>
      <c r="CJ199" s="73" t="s">
        <v>344</v>
      </c>
      <c r="CL199" t="s">
        <v>636</v>
      </c>
      <c r="CM199">
        <v>1</v>
      </c>
      <c r="CN199" s="76">
        <v>120</v>
      </c>
      <c r="CO199" s="76">
        <v>80</v>
      </c>
      <c r="CP199" s="115">
        <f ca="1">INDIRECT(ADDRESS(11+(MATCH(RIGHT(Table18[[#This Row],[spawner_sku]],LEN(Table18[[#This Row],[spawner_sku]])-FIND("/",Table18[[#This Row],[spawner_sku]])),Table1[Entity Prefab],0)),10,1,1,"Entities"))</f>
        <v>35</v>
      </c>
      <c r="CQ199" s="115">
        <f ca="1">ROUND((Table18[[#This Row],[XP]]*Table18[[#This Row],[entity_spawned (AVG)]])*(Table18[[#This Row],[activating_chance]]/100),0)</f>
        <v>28</v>
      </c>
      <c r="CR199" t="s">
        <v>344</v>
      </c>
      <c r="CT199" t="s">
        <v>247</v>
      </c>
      <c r="CU199">
        <v>1</v>
      </c>
      <c r="CV199" s="76">
        <v>500</v>
      </c>
      <c r="CW199" s="76">
        <v>100</v>
      </c>
      <c r="CX199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99">
        <f ca="1">ROUND((Table1820[[#This Row],[XP]]*Table1820[[#This Row],[entity_spawned (AVG)]])*(Table1820[[#This Row],[activating_chance]]/100),0)</f>
        <v>75</v>
      </c>
      <c r="CZ199" t="s">
        <v>344</v>
      </c>
    </row>
    <row r="200" spans="2:104" x14ac:dyDescent="0.25">
      <c r="B200" s="74" t="s">
        <v>231</v>
      </c>
      <c r="C200">
        <v>1</v>
      </c>
      <c r="D200" s="76">
        <v>110</v>
      </c>
      <c r="E200" s="76">
        <v>100</v>
      </c>
      <c r="F200" s="76">
        <f ca="1">INDIRECT(ADDRESS(11+(MATCH(RIGHT(Table245[[#This Row],[spawner_sku]],LEN(Table245[[#This Row],[spawner_sku]])-FIND("/",Table245[[#This Row],[spawner_sku]])),Table1[Entity Prefab],0)),10,1,1,"Entities"))</f>
        <v>25</v>
      </c>
      <c r="G200" s="76">
        <f ca="1">ROUND((Table245[[#This Row],[XP]]*Table245[[#This Row],[entity_spawned (AVG)]])*(Table245[[#This Row],[activating_chance]]/100),0)</f>
        <v>25</v>
      </c>
      <c r="H200" s="73" t="s">
        <v>344</v>
      </c>
      <c r="J200" t="s">
        <v>385</v>
      </c>
      <c r="K200">
        <v>1</v>
      </c>
      <c r="L200" s="76">
        <v>275</v>
      </c>
      <c r="M200" s="76">
        <v>100</v>
      </c>
      <c r="N200">
        <f ca="1">INDIRECT(ADDRESS(11+(MATCH(RIGHT(Table3[[#This Row],[spawner_sku]],LEN(Table3[[#This Row],[spawner_sku]])-FIND("/",Table3[[#This Row],[spawner_sku]])),Table1[Entity Prefab],0)),10,1,1,"Entities"))</f>
        <v>28</v>
      </c>
      <c r="O200" s="76">
        <f ca="1">ROUND((Table3[[#This Row],[XP]]*Table3[[#This Row],[entity_spawned (AVG)]])*(Table3[[#This Row],[activating_chance]]/100),0)</f>
        <v>28</v>
      </c>
      <c r="P200" t="s">
        <v>345</v>
      </c>
      <c r="Z200" t="s">
        <v>240</v>
      </c>
      <c r="AA200">
        <v>1</v>
      </c>
      <c r="AB200" s="76">
        <v>1500</v>
      </c>
      <c r="AC200" s="76">
        <v>100</v>
      </c>
      <c r="AD200">
        <f ca="1">INDIRECT(ADDRESS(11+(MATCH(RIGHT(Table2[[#This Row],[spawner_sku]],LEN(Table2[[#This Row],[spawner_sku]])-FIND("/",Table2[[#This Row],[spawner_sku]])),Table1[Entity Prefab],0)),10,1,1,"Entities"))</f>
        <v>175</v>
      </c>
      <c r="AE200" s="76">
        <f ca="1">ROUND((Table2[[#This Row],[XP]]*Table2[[#This Row],[entity_spawned (AVG)]])*(Table2[[#This Row],[activating_chance]]/100),0)</f>
        <v>175</v>
      </c>
      <c r="AF200" s="73" t="s">
        <v>345</v>
      </c>
      <c r="AP200" t="s">
        <v>256</v>
      </c>
      <c r="AQ200">
        <v>1</v>
      </c>
      <c r="AR200" s="76">
        <v>200</v>
      </c>
      <c r="AS200" s="76">
        <v>80</v>
      </c>
      <c r="AT200">
        <f ca="1">INDIRECT(ADDRESS(11+(MATCH(RIGHT(Table610[[#This Row],[spawner_sku]],LEN(Table610[[#This Row],[spawner_sku]])-FIND("/",Table610[[#This Row],[spawner_sku]])),Table1[Entity Prefab],0)),10,1,1,"Entities"))</f>
        <v>25</v>
      </c>
      <c r="AU200" s="76">
        <f ca="1">ROUND((Table610[[#This Row],[XP]]*Table610[[#This Row],[entity_spawned (AVG)]])*(Table610[[#This Row],[activating_chance]]/100),0)</f>
        <v>20</v>
      </c>
      <c r="AV200" s="73" t="s">
        <v>344</v>
      </c>
      <c r="AX200" t="s">
        <v>237</v>
      </c>
      <c r="AY200">
        <v>1</v>
      </c>
      <c r="AZ200" s="76">
        <v>220</v>
      </c>
      <c r="BA200" s="76">
        <v>100</v>
      </c>
      <c r="BB200">
        <f ca="1">INDIRECT(ADDRESS(11+(MATCH(RIGHT(Table61011[[#This Row],[spawner_sku]],LEN(Table61011[[#This Row],[spawner_sku]])-FIND("/",Table61011[[#This Row],[spawner_sku]])),Table1[Entity Prefab],0)),10,1,1,"Entities"))</f>
        <v>70</v>
      </c>
      <c r="BC200" s="76">
        <f ca="1">ROUND((Table61011[[#This Row],[XP]]*Table61011[[#This Row],[entity_spawned (AVG)]])*(Table61011[[#This Row],[activating_chance]]/100),0)</f>
        <v>70</v>
      </c>
      <c r="BD200" s="73" t="s">
        <v>345</v>
      </c>
      <c r="BF200" t="s">
        <v>635</v>
      </c>
      <c r="BG200">
        <v>1</v>
      </c>
      <c r="BH200" s="76">
        <v>120</v>
      </c>
      <c r="BI200">
        <v>100</v>
      </c>
      <c r="BJ200">
        <f ca="1">INDIRECT(ADDRESS(11+(MATCH(RIGHT(Table11[[#This Row],[spawner_sku]],LEN(Table11[[#This Row],[spawner_sku]])-FIND("/",Table11[[#This Row],[spawner_sku]])),Table1[Entity Prefab],0)),10,1,1,"Entities"))</f>
        <v>50</v>
      </c>
      <c r="BK200">
        <f ca="1">ROUND((Table11[[#This Row],[XP]]*Table11[[#This Row],[entity_spawned (AVG)]])*(Table11[[#This Row],[activating_chance]]/100),0)</f>
        <v>50</v>
      </c>
      <c r="BL200" s="73" t="s">
        <v>344</v>
      </c>
      <c r="BN200" t="s">
        <v>386</v>
      </c>
      <c r="BO200">
        <v>1</v>
      </c>
      <c r="BP200" s="76">
        <v>100</v>
      </c>
      <c r="BQ200" s="76">
        <v>30</v>
      </c>
      <c r="BR200">
        <f ca="1">INDIRECT(ADDRESS(11+(MATCH(RIGHT(Table12[[#This Row],[spawner_sku]],LEN(Table12[[#This Row],[spawner_sku]])-FIND("/",Table12[[#This Row],[spawner_sku]])),Table1[Entity Prefab],0)),10,1,1,"Entities"))</f>
        <v>25</v>
      </c>
      <c r="BS200">
        <f ca="1">ROUND((Table12[[#This Row],[XP]]*Table12[[#This Row],[entity_spawned (AVG)]])*(Table12[[#This Row],[activating_chance]]/100),0)</f>
        <v>8</v>
      </c>
      <c r="BT200" s="73" t="s">
        <v>344</v>
      </c>
      <c r="BV200" t="s">
        <v>256</v>
      </c>
      <c r="BW200">
        <v>1</v>
      </c>
      <c r="BX200" s="76">
        <v>150</v>
      </c>
      <c r="BY200" s="76">
        <v>100</v>
      </c>
      <c r="BZ200">
        <f ca="1">INDIRECT(ADDRESS(11+(MATCH(RIGHT(Table13[[#This Row],[spawner_sku]],LEN(Table13[[#This Row],[spawner_sku]])-FIND("/",Table13[[#This Row],[spawner_sku]])),Table1[Entity Prefab],0)),10,1,1,"Entities"))</f>
        <v>25</v>
      </c>
      <c r="CA200">
        <f ca="1">ROUND((Table13[[#This Row],[XP]]*Table13[[#This Row],[entity_spawned (AVG)]])*(Table13[[#This Row],[activating_chance]]/100),0)</f>
        <v>25</v>
      </c>
      <c r="CB200" s="73" t="s">
        <v>344</v>
      </c>
      <c r="CD200" t="s">
        <v>237</v>
      </c>
      <c r="CE200">
        <v>1</v>
      </c>
      <c r="CF200" s="76">
        <v>100</v>
      </c>
      <c r="CG200" s="76">
        <v>100</v>
      </c>
      <c r="CH200">
        <f ca="1">INDIRECT(ADDRESS(11+(MATCH(RIGHT(Table14[[#This Row],[spawner_sku]],LEN(Table14[[#This Row],[spawner_sku]])-FIND("/",Table14[[#This Row],[spawner_sku]])),Table1[Entity Prefab],0)),10,1,1,"Entities"))</f>
        <v>70</v>
      </c>
      <c r="CI200">
        <f ca="1">ROUND((Table14[[#This Row],[XP]]*Table14[[#This Row],[entity_spawned (AVG)]])*(Table14[[#This Row],[activating_chance]]/100),0)</f>
        <v>70</v>
      </c>
      <c r="CJ200" s="73" t="s">
        <v>344</v>
      </c>
      <c r="CL200" t="s">
        <v>636</v>
      </c>
      <c r="CM200">
        <v>1</v>
      </c>
      <c r="CN200" s="76">
        <v>120</v>
      </c>
      <c r="CO200" s="76">
        <v>80</v>
      </c>
      <c r="CP200" s="115">
        <f ca="1">INDIRECT(ADDRESS(11+(MATCH(RIGHT(Table18[[#This Row],[spawner_sku]],LEN(Table18[[#This Row],[spawner_sku]])-FIND("/",Table18[[#This Row],[spawner_sku]])),Table1[Entity Prefab],0)),10,1,1,"Entities"))</f>
        <v>35</v>
      </c>
      <c r="CQ200" s="115">
        <f ca="1">ROUND((Table18[[#This Row],[XP]]*Table18[[#This Row],[entity_spawned (AVG)]])*(Table18[[#This Row],[activating_chance]]/100),0)</f>
        <v>28</v>
      </c>
      <c r="CR200" t="s">
        <v>344</v>
      </c>
      <c r="CT200" t="s">
        <v>247</v>
      </c>
      <c r="CU200">
        <v>1</v>
      </c>
      <c r="CV200" s="76">
        <v>500</v>
      </c>
      <c r="CW200" s="76">
        <v>100</v>
      </c>
      <c r="CX200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200">
        <f ca="1">ROUND((Table1820[[#This Row],[XP]]*Table1820[[#This Row],[entity_spawned (AVG)]])*(Table1820[[#This Row],[activating_chance]]/100),0)</f>
        <v>75</v>
      </c>
      <c r="CZ200" t="s">
        <v>344</v>
      </c>
    </row>
    <row r="201" spans="2:104" x14ac:dyDescent="0.25">
      <c r="B201" s="74" t="s">
        <v>231</v>
      </c>
      <c r="C201">
        <v>3</v>
      </c>
      <c r="D201" s="76">
        <v>120</v>
      </c>
      <c r="E201" s="76">
        <v>80</v>
      </c>
      <c r="F201" s="76">
        <f ca="1">INDIRECT(ADDRESS(11+(MATCH(RIGHT(Table245[[#This Row],[spawner_sku]],LEN(Table245[[#This Row],[spawner_sku]])-FIND("/",Table245[[#This Row],[spawner_sku]])),Table1[Entity Prefab],0)),10,1,1,"Entities"))</f>
        <v>25</v>
      </c>
      <c r="G201" s="76">
        <f ca="1">ROUND((Table245[[#This Row],[XP]]*Table245[[#This Row],[entity_spawned (AVG)]])*(Table245[[#This Row],[activating_chance]]/100),0)</f>
        <v>60</v>
      </c>
      <c r="H201" s="73" t="s">
        <v>344</v>
      </c>
      <c r="J201" t="s">
        <v>385</v>
      </c>
      <c r="K201">
        <v>1</v>
      </c>
      <c r="L201" s="76">
        <v>240</v>
      </c>
      <c r="M201" s="76">
        <v>100</v>
      </c>
      <c r="N201">
        <f ca="1">INDIRECT(ADDRESS(11+(MATCH(RIGHT(Table3[[#This Row],[spawner_sku]],LEN(Table3[[#This Row],[spawner_sku]])-FIND("/",Table3[[#This Row],[spawner_sku]])),Table1[Entity Prefab],0)),10,1,1,"Entities"))</f>
        <v>28</v>
      </c>
      <c r="O201" s="76">
        <f ca="1">ROUND((Table3[[#This Row],[XP]]*Table3[[#This Row],[entity_spawned (AVG)]])*(Table3[[#This Row],[activating_chance]]/100),0)</f>
        <v>28</v>
      </c>
      <c r="P201" t="s">
        <v>345</v>
      </c>
      <c r="Z201" t="s">
        <v>240</v>
      </c>
      <c r="AA201">
        <v>1</v>
      </c>
      <c r="AB201" s="76">
        <v>1500</v>
      </c>
      <c r="AC201" s="76">
        <v>100</v>
      </c>
      <c r="AD201">
        <f ca="1">INDIRECT(ADDRESS(11+(MATCH(RIGHT(Table2[[#This Row],[spawner_sku]],LEN(Table2[[#This Row],[spawner_sku]])-FIND("/",Table2[[#This Row],[spawner_sku]])),Table1[Entity Prefab],0)),10,1,1,"Entities"))</f>
        <v>175</v>
      </c>
      <c r="AE201" s="76">
        <f ca="1">ROUND((Table2[[#This Row],[XP]]*Table2[[#This Row],[entity_spawned (AVG)]])*(Table2[[#This Row],[activating_chance]]/100),0)</f>
        <v>175</v>
      </c>
      <c r="AF201" s="73" t="s">
        <v>345</v>
      </c>
      <c r="AP201" t="s">
        <v>256</v>
      </c>
      <c r="AQ201">
        <v>1</v>
      </c>
      <c r="AR201" s="76">
        <v>200</v>
      </c>
      <c r="AS201" s="76">
        <v>40</v>
      </c>
      <c r="AT201">
        <f ca="1">INDIRECT(ADDRESS(11+(MATCH(RIGHT(Table610[[#This Row],[spawner_sku]],LEN(Table610[[#This Row],[spawner_sku]])-FIND("/",Table610[[#This Row],[spawner_sku]])),Table1[Entity Prefab],0)),10,1,1,"Entities"))</f>
        <v>25</v>
      </c>
      <c r="AU201" s="76">
        <f ca="1">ROUND((Table610[[#This Row],[XP]]*Table610[[#This Row],[entity_spawned (AVG)]])*(Table610[[#This Row],[activating_chance]]/100),0)</f>
        <v>10</v>
      </c>
      <c r="AV201" s="73" t="s">
        <v>344</v>
      </c>
      <c r="AX201" t="s">
        <v>237</v>
      </c>
      <c r="AY201">
        <v>1</v>
      </c>
      <c r="AZ201" s="76">
        <v>200</v>
      </c>
      <c r="BA201" s="76">
        <v>100</v>
      </c>
      <c r="BB201">
        <f ca="1">INDIRECT(ADDRESS(11+(MATCH(RIGHT(Table61011[[#This Row],[spawner_sku]],LEN(Table61011[[#This Row],[spawner_sku]])-FIND("/",Table61011[[#This Row],[spawner_sku]])),Table1[Entity Prefab],0)),10,1,1,"Entities"))</f>
        <v>70</v>
      </c>
      <c r="BC201" s="76">
        <f ca="1">ROUND((Table61011[[#This Row],[XP]]*Table61011[[#This Row],[entity_spawned (AVG)]])*(Table61011[[#This Row],[activating_chance]]/100),0)</f>
        <v>70</v>
      </c>
      <c r="BD201" s="73" t="s">
        <v>345</v>
      </c>
      <c r="BF201" t="s">
        <v>635</v>
      </c>
      <c r="BG201">
        <v>2</v>
      </c>
      <c r="BH201" s="76">
        <v>120</v>
      </c>
      <c r="BI201">
        <v>60</v>
      </c>
      <c r="BJ201">
        <f ca="1">INDIRECT(ADDRESS(11+(MATCH(RIGHT(Table11[[#This Row],[spawner_sku]],LEN(Table11[[#This Row],[spawner_sku]])-FIND("/",Table11[[#This Row],[spawner_sku]])),Table1[Entity Prefab],0)),10,1,1,"Entities"))</f>
        <v>50</v>
      </c>
      <c r="BK201">
        <f ca="1">ROUND((Table11[[#This Row],[XP]]*Table11[[#This Row],[entity_spawned (AVG)]])*(Table11[[#This Row],[activating_chance]]/100),0)</f>
        <v>60</v>
      </c>
      <c r="BL201" s="73" t="s">
        <v>344</v>
      </c>
      <c r="BN201" t="s">
        <v>386</v>
      </c>
      <c r="BO201">
        <v>1</v>
      </c>
      <c r="BP201" s="76">
        <v>100</v>
      </c>
      <c r="BQ201" s="76">
        <v>30</v>
      </c>
      <c r="BR201">
        <f ca="1">INDIRECT(ADDRESS(11+(MATCH(RIGHT(Table12[[#This Row],[spawner_sku]],LEN(Table12[[#This Row],[spawner_sku]])-FIND("/",Table12[[#This Row],[spawner_sku]])),Table1[Entity Prefab],0)),10,1,1,"Entities"))</f>
        <v>25</v>
      </c>
      <c r="BS201">
        <f ca="1">ROUND((Table12[[#This Row],[XP]]*Table12[[#This Row],[entity_spawned (AVG)]])*(Table12[[#This Row],[activating_chance]]/100),0)</f>
        <v>8</v>
      </c>
      <c r="BT201" s="73" t="s">
        <v>344</v>
      </c>
      <c r="BV201" t="s">
        <v>256</v>
      </c>
      <c r="BW201">
        <v>1</v>
      </c>
      <c r="BX201" s="76">
        <v>150</v>
      </c>
      <c r="BY201" s="76">
        <v>100</v>
      </c>
      <c r="BZ201">
        <f ca="1">INDIRECT(ADDRESS(11+(MATCH(RIGHT(Table13[[#This Row],[spawner_sku]],LEN(Table13[[#This Row],[spawner_sku]])-FIND("/",Table13[[#This Row],[spawner_sku]])),Table1[Entity Prefab],0)),10,1,1,"Entities"))</f>
        <v>25</v>
      </c>
      <c r="CA201">
        <f ca="1">ROUND((Table13[[#This Row],[XP]]*Table13[[#This Row],[entity_spawned (AVG)]])*(Table13[[#This Row],[activating_chance]]/100),0)</f>
        <v>25</v>
      </c>
      <c r="CB201" s="73" t="s">
        <v>344</v>
      </c>
      <c r="CD201" t="s">
        <v>237</v>
      </c>
      <c r="CE201">
        <v>1</v>
      </c>
      <c r="CF201" s="76">
        <v>120</v>
      </c>
      <c r="CG201" s="76">
        <v>100</v>
      </c>
      <c r="CH201">
        <f ca="1">INDIRECT(ADDRESS(11+(MATCH(RIGHT(Table14[[#This Row],[spawner_sku]],LEN(Table14[[#This Row],[spawner_sku]])-FIND("/",Table14[[#This Row],[spawner_sku]])),Table1[Entity Prefab],0)),10,1,1,"Entities"))</f>
        <v>70</v>
      </c>
      <c r="CI201">
        <f ca="1">ROUND((Table14[[#This Row],[XP]]*Table14[[#This Row],[entity_spawned (AVG)]])*(Table14[[#This Row],[activating_chance]]/100),0)</f>
        <v>70</v>
      </c>
      <c r="CJ201" s="73" t="s">
        <v>344</v>
      </c>
      <c r="CL201" t="s">
        <v>636</v>
      </c>
      <c r="CM201">
        <v>1</v>
      </c>
      <c r="CN201" s="76">
        <v>120</v>
      </c>
      <c r="CO201" s="76">
        <v>90</v>
      </c>
      <c r="CP201" s="115">
        <f ca="1">INDIRECT(ADDRESS(11+(MATCH(RIGHT(Table18[[#This Row],[spawner_sku]],LEN(Table18[[#This Row],[spawner_sku]])-FIND("/",Table18[[#This Row],[spawner_sku]])),Table1[Entity Prefab],0)),10,1,1,"Entities"))</f>
        <v>35</v>
      </c>
      <c r="CQ201" s="115">
        <f ca="1">ROUND((Table18[[#This Row],[XP]]*Table18[[#This Row],[entity_spawned (AVG)]])*(Table18[[#This Row],[activating_chance]]/100),0)</f>
        <v>32</v>
      </c>
      <c r="CR201" t="s">
        <v>344</v>
      </c>
      <c r="CT201" t="s">
        <v>247</v>
      </c>
      <c r="CU201">
        <v>1</v>
      </c>
      <c r="CV201" s="76">
        <v>500</v>
      </c>
      <c r="CW201" s="76">
        <v>100</v>
      </c>
      <c r="CX201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201">
        <f ca="1">ROUND((Table1820[[#This Row],[XP]]*Table1820[[#This Row],[entity_spawned (AVG)]])*(Table1820[[#This Row],[activating_chance]]/100),0)</f>
        <v>75</v>
      </c>
      <c r="CZ201" t="s">
        <v>344</v>
      </c>
    </row>
    <row r="202" spans="2:104" x14ac:dyDescent="0.25">
      <c r="B202" s="74" t="s">
        <v>231</v>
      </c>
      <c r="C202">
        <v>3</v>
      </c>
      <c r="D202" s="76">
        <v>140</v>
      </c>
      <c r="E202" s="76">
        <v>60</v>
      </c>
      <c r="F202" s="76">
        <f ca="1">INDIRECT(ADDRESS(11+(MATCH(RIGHT(Table245[[#This Row],[spawner_sku]],LEN(Table245[[#This Row],[spawner_sku]])-FIND("/",Table245[[#This Row],[spawner_sku]])),Table1[Entity Prefab],0)),10,1,1,"Entities"))</f>
        <v>25</v>
      </c>
      <c r="G202" s="76">
        <f ca="1">ROUND((Table245[[#This Row],[XP]]*Table245[[#This Row],[entity_spawned (AVG)]])*(Table245[[#This Row],[activating_chance]]/100),0)</f>
        <v>45</v>
      </c>
      <c r="H202" s="73" t="s">
        <v>344</v>
      </c>
      <c r="J202" t="s">
        <v>385</v>
      </c>
      <c r="K202">
        <v>2</v>
      </c>
      <c r="L202" s="76">
        <v>240</v>
      </c>
      <c r="M202" s="76">
        <v>30</v>
      </c>
      <c r="N202">
        <f ca="1">INDIRECT(ADDRESS(11+(MATCH(RIGHT(Table3[[#This Row],[spawner_sku]],LEN(Table3[[#This Row],[spawner_sku]])-FIND("/",Table3[[#This Row],[spawner_sku]])),Table1[Entity Prefab],0)),10,1,1,"Entities"))</f>
        <v>28</v>
      </c>
      <c r="O202" s="76">
        <f ca="1">ROUND((Table3[[#This Row],[XP]]*Table3[[#This Row],[entity_spawned (AVG)]])*(Table3[[#This Row],[activating_chance]]/100),0)</f>
        <v>17</v>
      </c>
      <c r="P202" t="s">
        <v>345</v>
      </c>
      <c r="Z202" t="s">
        <v>240</v>
      </c>
      <c r="AA202">
        <v>1</v>
      </c>
      <c r="AB202" s="76">
        <v>2000</v>
      </c>
      <c r="AC202" s="76">
        <v>100</v>
      </c>
      <c r="AD202">
        <f ca="1">INDIRECT(ADDRESS(11+(MATCH(RIGHT(Table2[[#This Row],[spawner_sku]],LEN(Table2[[#This Row],[spawner_sku]])-FIND("/",Table2[[#This Row],[spawner_sku]])),Table1[Entity Prefab],0)),10,1,1,"Entities"))</f>
        <v>175</v>
      </c>
      <c r="AE202" s="76">
        <f ca="1">ROUND((Table2[[#This Row],[XP]]*Table2[[#This Row],[entity_spawned (AVG)]])*(Table2[[#This Row],[activating_chance]]/100),0)</f>
        <v>175</v>
      </c>
      <c r="AF202" s="73" t="s">
        <v>345</v>
      </c>
      <c r="AP202" t="s">
        <v>256</v>
      </c>
      <c r="AQ202">
        <v>1</v>
      </c>
      <c r="AR202" s="76">
        <v>200</v>
      </c>
      <c r="AS202" s="76">
        <v>80</v>
      </c>
      <c r="AT202">
        <f ca="1">INDIRECT(ADDRESS(11+(MATCH(RIGHT(Table610[[#This Row],[spawner_sku]],LEN(Table610[[#This Row],[spawner_sku]])-FIND("/",Table610[[#This Row],[spawner_sku]])),Table1[Entity Prefab],0)),10,1,1,"Entities"))</f>
        <v>25</v>
      </c>
      <c r="AU202" s="76">
        <f ca="1">ROUND((Table610[[#This Row],[XP]]*Table610[[#This Row],[entity_spawned (AVG)]])*(Table610[[#This Row],[activating_chance]]/100),0)</f>
        <v>20</v>
      </c>
      <c r="AV202" s="73" t="s">
        <v>344</v>
      </c>
      <c r="AX202" t="s">
        <v>237</v>
      </c>
      <c r="AY202">
        <v>1</v>
      </c>
      <c r="AZ202" s="76">
        <v>200</v>
      </c>
      <c r="BA202" s="76">
        <v>100</v>
      </c>
      <c r="BB202">
        <f ca="1">INDIRECT(ADDRESS(11+(MATCH(RIGHT(Table61011[[#This Row],[spawner_sku]],LEN(Table61011[[#This Row],[spawner_sku]])-FIND("/",Table61011[[#This Row],[spawner_sku]])),Table1[Entity Prefab],0)),10,1,1,"Entities"))</f>
        <v>70</v>
      </c>
      <c r="BC202" s="76">
        <f ca="1">ROUND((Table61011[[#This Row],[XP]]*Table61011[[#This Row],[entity_spawned (AVG)]])*(Table61011[[#This Row],[activating_chance]]/100),0)</f>
        <v>70</v>
      </c>
      <c r="BD202" s="73" t="s">
        <v>345</v>
      </c>
      <c r="BF202" t="s">
        <v>635</v>
      </c>
      <c r="BG202">
        <v>1</v>
      </c>
      <c r="BH202" s="76">
        <v>120</v>
      </c>
      <c r="BI202">
        <v>100</v>
      </c>
      <c r="BJ202">
        <f ca="1">INDIRECT(ADDRESS(11+(MATCH(RIGHT(Table11[[#This Row],[spawner_sku]],LEN(Table11[[#This Row],[spawner_sku]])-FIND("/",Table11[[#This Row],[spawner_sku]])),Table1[Entity Prefab],0)),10,1,1,"Entities"))</f>
        <v>50</v>
      </c>
      <c r="BK202">
        <f ca="1">ROUND((Table11[[#This Row],[XP]]*Table11[[#This Row],[entity_spawned (AVG)]])*(Table11[[#This Row],[activating_chance]]/100),0)</f>
        <v>50</v>
      </c>
      <c r="BL202" s="73" t="s">
        <v>344</v>
      </c>
      <c r="BN202" t="s">
        <v>386</v>
      </c>
      <c r="BO202">
        <v>9</v>
      </c>
      <c r="BP202" s="76">
        <v>100</v>
      </c>
      <c r="BQ202" s="76">
        <v>100</v>
      </c>
      <c r="BR202">
        <f ca="1">INDIRECT(ADDRESS(11+(MATCH(RIGHT(Table12[[#This Row],[spawner_sku]],LEN(Table12[[#This Row],[spawner_sku]])-FIND("/",Table12[[#This Row],[spawner_sku]])),Table1[Entity Prefab],0)),10,1,1,"Entities"))</f>
        <v>25</v>
      </c>
      <c r="BS202">
        <f ca="1">ROUND((Table12[[#This Row],[XP]]*Table12[[#This Row],[entity_spawned (AVG)]])*(Table12[[#This Row],[activating_chance]]/100),0)</f>
        <v>225</v>
      </c>
      <c r="BT202" s="73" t="s">
        <v>344</v>
      </c>
      <c r="BV202" t="s">
        <v>256</v>
      </c>
      <c r="BW202">
        <v>1</v>
      </c>
      <c r="BX202" s="76">
        <v>150</v>
      </c>
      <c r="BY202" s="76">
        <v>100</v>
      </c>
      <c r="BZ202">
        <f ca="1">INDIRECT(ADDRESS(11+(MATCH(RIGHT(Table13[[#This Row],[spawner_sku]],LEN(Table13[[#This Row],[spawner_sku]])-FIND("/",Table13[[#This Row],[spawner_sku]])),Table1[Entity Prefab],0)),10,1,1,"Entities"))</f>
        <v>25</v>
      </c>
      <c r="CA202">
        <f ca="1">ROUND((Table13[[#This Row],[XP]]*Table13[[#This Row],[entity_spawned (AVG)]])*(Table13[[#This Row],[activating_chance]]/100),0)</f>
        <v>25</v>
      </c>
      <c r="CB202" s="73" t="s">
        <v>344</v>
      </c>
      <c r="CD202" t="s">
        <v>237</v>
      </c>
      <c r="CE202">
        <v>1</v>
      </c>
      <c r="CF202" s="76">
        <v>100</v>
      </c>
      <c r="CG202" s="76">
        <v>100</v>
      </c>
      <c r="CH202">
        <f ca="1">INDIRECT(ADDRESS(11+(MATCH(RIGHT(Table14[[#This Row],[spawner_sku]],LEN(Table14[[#This Row],[spawner_sku]])-FIND("/",Table14[[#This Row],[spawner_sku]])),Table1[Entity Prefab],0)),10,1,1,"Entities"))</f>
        <v>70</v>
      </c>
      <c r="CI202">
        <f ca="1">ROUND((Table14[[#This Row],[XP]]*Table14[[#This Row],[entity_spawned (AVG)]])*(Table14[[#This Row],[activating_chance]]/100),0)</f>
        <v>70</v>
      </c>
      <c r="CJ202" s="73" t="s">
        <v>344</v>
      </c>
      <c r="CL202" t="s">
        <v>636</v>
      </c>
      <c r="CM202">
        <v>1</v>
      </c>
      <c r="CN202" s="76">
        <v>120</v>
      </c>
      <c r="CO202" s="76">
        <v>100</v>
      </c>
      <c r="CP202" s="115">
        <f ca="1">INDIRECT(ADDRESS(11+(MATCH(RIGHT(Table18[[#This Row],[spawner_sku]],LEN(Table18[[#This Row],[spawner_sku]])-FIND("/",Table18[[#This Row],[spawner_sku]])),Table1[Entity Prefab],0)),10,1,1,"Entities"))</f>
        <v>35</v>
      </c>
      <c r="CQ202" s="115">
        <f ca="1">ROUND((Table18[[#This Row],[XP]]*Table18[[#This Row],[entity_spawned (AVG)]])*(Table18[[#This Row],[activating_chance]]/100),0)</f>
        <v>35</v>
      </c>
      <c r="CR202" t="s">
        <v>344</v>
      </c>
      <c r="CT202" t="s">
        <v>247</v>
      </c>
      <c r="CU202">
        <v>1</v>
      </c>
      <c r="CV202" s="76">
        <v>500</v>
      </c>
      <c r="CW202" s="76">
        <v>100</v>
      </c>
      <c r="CX202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202">
        <f ca="1">ROUND((Table1820[[#This Row],[XP]]*Table1820[[#This Row],[entity_spawned (AVG)]])*(Table1820[[#This Row],[activating_chance]]/100),0)</f>
        <v>75</v>
      </c>
      <c r="CZ202" t="s">
        <v>344</v>
      </c>
    </row>
    <row r="203" spans="2:104" x14ac:dyDescent="0.25">
      <c r="B203" s="74" t="s">
        <v>231</v>
      </c>
      <c r="C203">
        <v>3</v>
      </c>
      <c r="D203" s="76">
        <v>120</v>
      </c>
      <c r="E203" s="76">
        <v>100</v>
      </c>
      <c r="F203" s="76">
        <f ca="1">INDIRECT(ADDRESS(11+(MATCH(RIGHT(Table245[[#This Row],[spawner_sku]],LEN(Table245[[#This Row],[spawner_sku]])-FIND("/",Table245[[#This Row],[spawner_sku]])),Table1[Entity Prefab],0)),10,1,1,"Entities"))</f>
        <v>25</v>
      </c>
      <c r="G203" s="76">
        <f ca="1">ROUND((Table245[[#This Row],[XP]]*Table245[[#This Row],[entity_spawned (AVG)]])*(Table245[[#This Row],[activating_chance]]/100),0)</f>
        <v>75</v>
      </c>
      <c r="H203" s="73" t="s">
        <v>344</v>
      </c>
      <c r="J203" t="s">
        <v>385</v>
      </c>
      <c r="K203">
        <v>1</v>
      </c>
      <c r="L203" s="76">
        <v>275</v>
      </c>
      <c r="M203" s="76">
        <v>100</v>
      </c>
      <c r="N203">
        <f ca="1">INDIRECT(ADDRESS(11+(MATCH(RIGHT(Table3[[#This Row],[spawner_sku]],LEN(Table3[[#This Row],[spawner_sku]])-FIND("/",Table3[[#This Row],[spawner_sku]])),Table1[Entity Prefab],0)),10,1,1,"Entities"))</f>
        <v>28</v>
      </c>
      <c r="O203" s="76">
        <f ca="1">ROUND((Table3[[#This Row],[XP]]*Table3[[#This Row],[entity_spawned (AVG)]])*(Table3[[#This Row],[activating_chance]]/100),0)</f>
        <v>28</v>
      </c>
      <c r="P203" t="s">
        <v>345</v>
      </c>
      <c r="Z203" t="s">
        <v>241</v>
      </c>
      <c r="AA203">
        <v>1</v>
      </c>
      <c r="AB203" s="76">
        <v>2000</v>
      </c>
      <c r="AC203" s="76">
        <v>100</v>
      </c>
      <c r="AD203">
        <f ca="1">INDIRECT(ADDRESS(11+(MATCH(RIGHT(Table2[[#This Row],[spawner_sku]],LEN(Table2[[#This Row],[spawner_sku]])-FIND("/",Table2[[#This Row],[spawner_sku]])),Table1[Entity Prefab],0)),10,1,1,"Entities"))</f>
        <v>175</v>
      </c>
      <c r="AE203" s="76">
        <f ca="1">ROUND((Table2[[#This Row],[XP]]*Table2[[#This Row],[entity_spawned (AVG)]])*(Table2[[#This Row],[activating_chance]]/100),0)</f>
        <v>175</v>
      </c>
      <c r="AF203" s="73" t="s">
        <v>345</v>
      </c>
      <c r="AP203" t="s">
        <v>256</v>
      </c>
      <c r="AQ203">
        <v>1</v>
      </c>
      <c r="AR203" s="76">
        <v>170</v>
      </c>
      <c r="AS203" s="76">
        <v>100</v>
      </c>
      <c r="AT203">
        <f ca="1">INDIRECT(ADDRESS(11+(MATCH(RIGHT(Table610[[#This Row],[spawner_sku]],LEN(Table610[[#This Row],[spawner_sku]])-FIND("/",Table610[[#This Row],[spawner_sku]])),Table1[Entity Prefab],0)),10,1,1,"Entities"))</f>
        <v>25</v>
      </c>
      <c r="AU203" s="76">
        <f ca="1">ROUND((Table610[[#This Row],[XP]]*Table610[[#This Row],[entity_spawned (AVG)]])*(Table610[[#This Row],[activating_chance]]/100),0)</f>
        <v>25</v>
      </c>
      <c r="AV203" s="73" t="s">
        <v>344</v>
      </c>
      <c r="AX203" t="s">
        <v>237</v>
      </c>
      <c r="AY203">
        <v>1</v>
      </c>
      <c r="AZ203" s="76">
        <v>200</v>
      </c>
      <c r="BA203" s="76">
        <v>100</v>
      </c>
      <c r="BB203">
        <f ca="1">INDIRECT(ADDRESS(11+(MATCH(RIGHT(Table61011[[#This Row],[spawner_sku]],LEN(Table61011[[#This Row],[spawner_sku]])-FIND("/",Table61011[[#This Row],[spawner_sku]])),Table1[Entity Prefab],0)),10,1,1,"Entities"))</f>
        <v>70</v>
      </c>
      <c r="BC203" s="76">
        <f ca="1">ROUND((Table61011[[#This Row],[XP]]*Table61011[[#This Row],[entity_spawned (AVG)]])*(Table61011[[#This Row],[activating_chance]]/100),0)</f>
        <v>70</v>
      </c>
      <c r="BD203" s="73" t="s">
        <v>345</v>
      </c>
      <c r="BF203" t="s">
        <v>635</v>
      </c>
      <c r="BG203">
        <v>2</v>
      </c>
      <c r="BH203" s="76">
        <v>120</v>
      </c>
      <c r="BI203">
        <v>100</v>
      </c>
      <c r="BJ203">
        <f ca="1">INDIRECT(ADDRESS(11+(MATCH(RIGHT(Table11[[#This Row],[spawner_sku]],LEN(Table11[[#This Row],[spawner_sku]])-FIND("/",Table11[[#This Row],[spawner_sku]])),Table1[Entity Prefab],0)),10,1,1,"Entities"))</f>
        <v>50</v>
      </c>
      <c r="BK203">
        <f ca="1">ROUND((Table11[[#This Row],[XP]]*Table11[[#This Row],[entity_spawned (AVG)]])*(Table11[[#This Row],[activating_chance]]/100),0)</f>
        <v>100</v>
      </c>
      <c r="BL203" s="73" t="s">
        <v>344</v>
      </c>
      <c r="BN203" t="s">
        <v>386</v>
      </c>
      <c r="BO203">
        <v>2</v>
      </c>
      <c r="BP203" s="76">
        <v>100</v>
      </c>
      <c r="BQ203" s="76">
        <v>80</v>
      </c>
      <c r="BR203">
        <f ca="1">INDIRECT(ADDRESS(11+(MATCH(RIGHT(Table12[[#This Row],[spawner_sku]],LEN(Table12[[#This Row],[spawner_sku]])-FIND("/",Table12[[#This Row],[spawner_sku]])),Table1[Entity Prefab],0)),10,1,1,"Entities"))</f>
        <v>25</v>
      </c>
      <c r="BS203">
        <f ca="1">ROUND((Table12[[#This Row],[XP]]*Table12[[#This Row],[entity_spawned (AVG)]])*(Table12[[#This Row],[activating_chance]]/100),0)</f>
        <v>40</v>
      </c>
      <c r="BT203" s="73" t="s">
        <v>344</v>
      </c>
      <c r="BV203" t="s">
        <v>256</v>
      </c>
      <c r="BW203">
        <v>1</v>
      </c>
      <c r="BX203" s="76">
        <v>150</v>
      </c>
      <c r="BY203" s="76">
        <v>100</v>
      </c>
      <c r="BZ203">
        <f ca="1">INDIRECT(ADDRESS(11+(MATCH(RIGHT(Table13[[#This Row],[spawner_sku]],LEN(Table13[[#This Row],[spawner_sku]])-FIND("/",Table13[[#This Row],[spawner_sku]])),Table1[Entity Prefab],0)),10,1,1,"Entities"))</f>
        <v>25</v>
      </c>
      <c r="CA203">
        <f ca="1">ROUND((Table13[[#This Row],[XP]]*Table13[[#This Row],[entity_spawned (AVG)]])*(Table13[[#This Row],[activating_chance]]/100),0)</f>
        <v>25</v>
      </c>
      <c r="CB203" s="73" t="s">
        <v>344</v>
      </c>
      <c r="CD203" t="s">
        <v>237</v>
      </c>
      <c r="CE203">
        <v>1</v>
      </c>
      <c r="CF203" s="76">
        <v>120</v>
      </c>
      <c r="CG203" s="76">
        <v>100</v>
      </c>
      <c r="CH203">
        <f ca="1">INDIRECT(ADDRESS(11+(MATCH(RIGHT(Table14[[#This Row],[spawner_sku]],LEN(Table14[[#This Row],[spawner_sku]])-FIND("/",Table14[[#This Row],[spawner_sku]])),Table1[Entity Prefab],0)),10,1,1,"Entities"))</f>
        <v>70</v>
      </c>
      <c r="CI203">
        <f ca="1">ROUND((Table14[[#This Row],[XP]]*Table14[[#This Row],[entity_spawned (AVG)]])*(Table14[[#This Row],[activating_chance]]/100),0)</f>
        <v>70</v>
      </c>
      <c r="CJ203" s="73" t="s">
        <v>344</v>
      </c>
      <c r="CL203" t="s">
        <v>636</v>
      </c>
      <c r="CM203">
        <v>1</v>
      </c>
      <c r="CN203" s="76">
        <v>120</v>
      </c>
      <c r="CO203" s="76">
        <v>80</v>
      </c>
      <c r="CP203" s="115">
        <f ca="1">INDIRECT(ADDRESS(11+(MATCH(RIGHT(Table18[[#This Row],[spawner_sku]],LEN(Table18[[#This Row],[spawner_sku]])-FIND("/",Table18[[#This Row],[spawner_sku]])),Table1[Entity Prefab],0)),10,1,1,"Entities"))</f>
        <v>35</v>
      </c>
      <c r="CQ203" s="115">
        <f ca="1">ROUND((Table18[[#This Row],[XP]]*Table18[[#This Row],[entity_spawned (AVG)]])*(Table18[[#This Row],[activating_chance]]/100),0)</f>
        <v>28</v>
      </c>
      <c r="CR203" t="s">
        <v>344</v>
      </c>
      <c r="CT203" t="s">
        <v>247</v>
      </c>
      <c r="CU203">
        <v>1</v>
      </c>
      <c r="CV203" s="76">
        <v>500</v>
      </c>
      <c r="CW203" s="76">
        <v>100</v>
      </c>
      <c r="CX203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203">
        <f ca="1">ROUND((Table1820[[#This Row],[XP]]*Table1820[[#This Row],[entity_spawned (AVG)]])*(Table1820[[#This Row],[activating_chance]]/100),0)</f>
        <v>75</v>
      </c>
      <c r="CZ203" t="s">
        <v>344</v>
      </c>
    </row>
    <row r="204" spans="2:104" x14ac:dyDescent="0.25">
      <c r="B204" s="74" t="s">
        <v>231</v>
      </c>
      <c r="C204">
        <v>3</v>
      </c>
      <c r="D204" s="76">
        <v>110</v>
      </c>
      <c r="E204" s="76">
        <v>100</v>
      </c>
      <c r="F204" s="76">
        <f ca="1">INDIRECT(ADDRESS(11+(MATCH(RIGHT(Table245[[#This Row],[spawner_sku]],LEN(Table245[[#This Row],[spawner_sku]])-FIND("/",Table245[[#This Row],[spawner_sku]])),Table1[Entity Prefab],0)),10,1,1,"Entities"))</f>
        <v>25</v>
      </c>
      <c r="G204" s="76">
        <f ca="1">ROUND((Table245[[#This Row],[XP]]*Table245[[#This Row],[entity_spawned (AVG)]])*(Table245[[#This Row],[activating_chance]]/100),0)</f>
        <v>75</v>
      </c>
      <c r="H204" s="73" t="s">
        <v>344</v>
      </c>
      <c r="J204" t="s">
        <v>385</v>
      </c>
      <c r="K204">
        <v>1</v>
      </c>
      <c r="L204" s="76">
        <v>240</v>
      </c>
      <c r="M204" s="76">
        <v>100</v>
      </c>
      <c r="N204">
        <f ca="1">INDIRECT(ADDRESS(11+(MATCH(RIGHT(Table3[[#This Row],[spawner_sku]],LEN(Table3[[#This Row],[spawner_sku]])-FIND("/",Table3[[#This Row],[spawner_sku]])),Table1[Entity Prefab],0)),10,1,1,"Entities"))</f>
        <v>28</v>
      </c>
      <c r="O204" s="76">
        <f ca="1">ROUND((Table3[[#This Row],[XP]]*Table3[[#This Row],[entity_spawned (AVG)]])*(Table3[[#This Row],[activating_chance]]/100),0)</f>
        <v>28</v>
      </c>
      <c r="P204" t="s">
        <v>345</v>
      </c>
      <c r="Z204" t="s">
        <v>241</v>
      </c>
      <c r="AA204">
        <v>1</v>
      </c>
      <c r="AB204" s="76">
        <v>2000</v>
      </c>
      <c r="AC204" s="76">
        <v>100</v>
      </c>
      <c r="AD204">
        <f ca="1">INDIRECT(ADDRESS(11+(MATCH(RIGHT(Table2[[#This Row],[spawner_sku]],LEN(Table2[[#This Row],[spawner_sku]])-FIND("/",Table2[[#This Row],[spawner_sku]])),Table1[Entity Prefab],0)),10,1,1,"Entities"))</f>
        <v>175</v>
      </c>
      <c r="AE204" s="76">
        <f ca="1">ROUND((Table2[[#This Row],[XP]]*Table2[[#This Row],[entity_spawned (AVG)]])*(Table2[[#This Row],[activating_chance]]/100),0)</f>
        <v>175</v>
      </c>
      <c r="AF204" s="73" t="s">
        <v>345</v>
      </c>
      <c r="AP204" t="s">
        <v>256</v>
      </c>
      <c r="AQ204">
        <v>1</v>
      </c>
      <c r="AR204" s="76">
        <v>200</v>
      </c>
      <c r="AS204" s="76">
        <v>40</v>
      </c>
      <c r="AT204">
        <f ca="1">INDIRECT(ADDRESS(11+(MATCH(RIGHT(Table610[[#This Row],[spawner_sku]],LEN(Table610[[#This Row],[spawner_sku]])-FIND("/",Table610[[#This Row],[spawner_sku]])),Table1[Entity Prefab],0)),10,1,1,"Entities"))</f>
        <v>25</v>
      </c>
      <c r="AU204" s="76">
        <f ca="1">ROUND((Table610[[#This Row],[XP]]*Table610[[#This Row],[entity_spawned (AVG)]])*(Table610[[#This Row],[activating_chance]]/100),0)</f>
        <v>10</v>
      </c>
      <c r="AV204" s="73" t="s">
        <v>344</v>
      </c>
      <c r="AX204" t="s">
        <v>237</v>
      </c>
      <c r="AY204">
        <v>1</v>
      </c>
      <c r="AZ204" s="76">
        <v>220</v>
      </c>
      <c r="BA204" s="76">
        <v>100</v>
      </c>
      <c r="BB204">
        <f ca="1">INDIRECT(ADDRESS(11+(MATCH(RIGHT(Table61011[[#This Row],[spawner_sku]],LEN(Table61011[[#This Row],[spawner_sku]])-FIND("/",Table61011[[#This Row],[spawner_sku]])),Table1[Entity Prefab],0)),10,1,1,"Entities"))</f>
        <v>70</v>
      </c>
      <c r="BC204" s="76">
        <f ca="1">ROUND((Table61011[[#This Row],[XP]]*Table61011[[#This Row],[entity_spawned (AVG)]])*(Table61011[[#This Row],[activating_chance]]/100),0)</f>
        <v>70</v>
      </c>
      <c r="BD204" s="73" t="s">
        <v>345</v>
      </c>
      <c r="BF204" t="s">
        <v>635</v>
      </c>
      <c r="BG204">
        <v>2</v>
      </c>
      <c r="BH204" s="76">
        <v>120</v>
      </c>
      <c r="BI204">
        <v>90</v>
      </c>
      <c r="BJ204">
        <f ca="1">INDIRECT(ADDRESS(11+(MATCH(RIGHT(Table11[[#This Row],[spawner_sku]],LEN(Table11[[#This Row],[spawner_sku]])-FIND("/",Table11[[#This Row],[spawner_sku]])),Table1[Entity Prefab],0)),10,1,1,"Entities"))</f>
        <v>50</v>
      </c>
      <c r="BK204">
        <f ca="1">ROUND((Table11[[#This Row],[XP]]*Table11[[#This Row],[entity_spawned (AVG)]])*(Table11[[#This Row],[activating_chance]]/100),0)</f>
        <v>90</v>
      </c>
      <c r="BL204" s="73" t="s">
        <v>344</v>
      </c>
      <c r="BN204" t="s">
        <v>386</v>
      </c>
      <c r="BO204">
        <v>5</v>
      </c>
      <c r="BP204" s="76">
        <v>100</v>
      </c>
      <c r="BQ204" s="76">
        <v>30</v>
      </c>
      <c r="BR204">
        <f ca="1">INDIRECT(ADDRESS(11+(MATCH(RIGHT(Table12[[#This Row],[spawner_sku]],LEN(Table12[[#This Row],[spawner_sku]])-FIND("/",Table12[[#This Row],[spawner_sku]])),Table1[Entity Prefab],0)),10,1,1,"Entities"))</f>
        <v>25</v>
      </c>
      <c r="BS204">
        <f ca="1">ROUND((Table12[[#This Row],[XP]]*Table12[[#This Row],[entity_spawned (AVG)]])*(Table12[[#This Row],[activating_chance]]/100),0)</f>
        <v>38</v>
      </c>
      <c r="BT204" s="73" t="s">
        <v>344</v>
      </c>
      <c r="BV204" t="s">
        <v>256</v>
      </c>
      <c r="BW204">
        <v>1</v>
      </c>
      <c r="BX204" s="76">
        <v>150</v>
      </c>
      <c r="BY204" s="76">
        <v>100</v>
      </c>
      <c r="BZ204">
        <f ca="1">INDIRECT(ADDRESS(11+(MATCH(RIGHT(Table13[[#This Row],[spawner_sku]],LEN(Table13[[#This Row],[spawner_sku]])-FIND("/",Table13[[#This Row],[spawner_sku]])),Table1[Entity Prefab],0)),10,1,1,"Entities"))</f>
        <v>25</v>
      </c>
      <c r="CA204">
        <f ca="1">ROUND((Table13[[#This Row],[XP]]*Table13[[#This Row],[entity_spawned (AVG)]])*(Table13[[#This Row],[activating_chance]]/100),0)</f>
        <v>25</v>
      </c>
      <c r="CB204" s="73" t="s">
        <v>344</v>
      </c>
      <c r="CD204" t="s">
        <v>237</v>
      </c>
      <c r="CE204">
        <v>1</v>
      </c>
      <c r="CF204" s="76">
        <v>140</v>
      </c>
      <c r="CG204" s="76">
        <v>100</v>
      </c>
      <c r="CH204">
        <f ca="1">INDIRECT(ADDRESS(11+(MATCH(RIGHT(Table14[[#This Row],[spawner_sku]],LEN(Table14[[#This Row],[spawner_sku]])-FIND("/",Table14[[#This Row],[spawner_sku]])),Table1[Entity Prefab],0)),10,1,1,"Entities"))</f>
        <v>70</v>
      </c>
      <c r="CI204">
        <f ca="1">ROUND((Table14[[#This Row],[XP]]*Table14[[#This Row],[entity_spawned (AVG)]])*(Table14[[#This Row],[activating_chance]]/100),0)</f>
        <v>70</v>
      </c>
      <c r="CJ204" s="73" t="s">
        <v>344</v>
      </c>
      <c r="CL204" t="s">
        <v>636</v>
      </c>
      <c r="CM204">
        <v>1</v>
      </c>
      <c r="CN204" s="76">
        <v>120</v>
      </c>
      <c r="CO204" s="76">
        <v>100</v>
      </c>
      <c r="CP204" s="115">
        <f ca="1">INDIRECT(ADDRESS(11+(MATCH(RIGHT(Table18[[#This Row],[spawner_sku]],LEN(Table18[[#This Row],[spawner_sku]])-FIND("/",Table18[[#This Row],[spawner_sku]])),Table1[Entity Prefab],0)),10,1,1,"Entities"))</f>
        <v>35</v>
      </c>
      <c r="CQ204" s="115">
        <f ca="1">ROUND((Table18[[#This Row],[XP]]*Table18[[#This Row],[entity_spawned (AVG)]])*(Table18[[#This Row],[activating_chance]]/100),0)</f>
        <v>35</v>
      </c>
      <c r="CR204" t="s">
        <v>344</v>
      </c>
      <c r="CT204" t="s">
        <v>494</v>
      </c>
      <c r="CU204">
        <v>1</v>
      </c>
      <c r="CV204" s="76">
        <v>120</v>
      </c>
      <c r="CW204" s="76">
        <v>100</v>
      </c>
      <c r="CX204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04">
        <f ca="1">ROUND((Table1820[[#This Row],[XP]]*Table1820[[#This Row],[entity_spawned (AVG)]])*(Table1820[[#This Row],[activating_chance]]/100),0)</f>
        <v>55</v>
      </c>
      <c r="CZ204" t="s">
        <v>344</v>
      </c>
    </row>
    <row r="205" spans="2:104" x14ac:dyDescent="0.25">
      <c r="B205" s="74" t="s">
        <v>231</v>
      </c>
      <c r="C205">
        <v>2</v>
      </c>
      <c r="D205" s="76">
        <v>100</v>
      </c>
      <c r="E205" s="76">
        <v>100</v>
      </c>
      <c r="F205" s="76">
        <f ca="1">INDIRECT(ADDRESS(11+(MATCH(RIGHT(Table245[[#This Row],[spawner_sku]],LEN(Table245[[#This Row],[spawner_sku]])-FIND("/",Table245[[#This Row],[spawner_sku]])),Table1[Entity Prefab],0)),10,1,1,"Entities"))</f>
        <v>25</v>
      </c>
      <c r="G205" s="76">
        <f ca="1">ROUND((Table245[[#This Row],[XP]]*Table245[[#This Row],[entity_spawned (AVG)]])*(Table245[[#This Row],[activating_chance]]/100),0)</f>
        <v>50</v>
      </c>
      <c r="H205" s="73" t="s">
        <v>344</v>
      </c>
      <c r="J205" t="s">
        <v>385</v>
      </c>
      <c r="K205">
        <v>1</v>
      </c>
      <c r="L205" s="76">
        <v>275</v>
      </c>
      <c r="M205" s="76">
        <v>100</v>
      </c>
      <c r="N205">
        <f ca="1">INDIRECT(ADDRESS(11+(MATCH(RIGHT(Table3[[#This Row],[spawner_sku]],LEN(Table3[[#This Row],[spawner_sku]])-FIND("/",Table3[[#This Row],[spawner_sku]])),Table1[Entity Prefab],0)),10,1,1,"Entities"))</f>
        <v>28</v>
      </c>
      <c r="O205" s="76">
        <f ca="1">ROUND((Table3[[#This Row],[XP]]*Table3[[#This Row],[entity_spawned (AVG)]])*(Table3[[#This Row],[activating_chance]]/100),0)</f>
        <v>28</v>
      </c>
      <c r="P205" t="s">
        <v>345</v>
      </c>
      <c r="Z205" t="s">
        <v>241</v>
      </c>
      <c r="AA205">
        <v>1</v>
      </c>
      <c r="AB205" s="76">
        <v>2000</v>
      </c>
      <c r="AC205" s="76">
        <v>100</v>
      </c>
      <c r="AD205">
        <f ca="1">INDIRECT(ADDRESS(11+(MATCH(RIGHT(Table2[[#This Row],[spawner_sku]],LEN(Table2[[#This Row],[spawner_sku]])-FIND("/",Table2[[#This Row],[spawner_sku]])),Table1[Entity Prefab],0)),10,1,1,"Entities"))</f>
        <v>175</v>
      </c>
      <c r="AE205" s="76">
        <f ca="1">ROUND((Table2[[#This Row],[XP]]*Table2[[#This Row],[entity_spawned (AVG)]])*(Table2[[#This Row],[activating_chance]]/100),0)</f>
        <v>175</v>
      </c>
      <c r="AF205" s="73" t="s">
        <v>345</v>
      </c>
      <c r="AP205" t="s">
        <v>256</v>
      </c>
      <c r="AQ205">
        <v>1</v>
      </c>
      <c r="AR205" s="76">
        <v>170</v>
      </c>
      <c r="AS205" s="76">
        <v>40</v>
      </c>
      <c r="AT205">
        <f ca="1">INDIRECT(ADDRESS(11+(MATCH(RIGHT(Table610[[#This Row],[spawner_sku]],LEN(Table610[[#This Row],[spawner_sku]])-FIND("/",Table610[[#This Row],[spawner_sku]])),Table1[Entity Prefab],0)),10,1,1,"Entities"))</f>
        <v>25</v>
      </c>
      <c r="AU205" s="76">
        <f ca="1">ROUND((Table610[[#This Row],[XP]]*Table610[[#This Row],[entity_spawned (AVG)]])*(Table610[[#This Row],[activating_chance]]/100),0)</f>
        <v>10</v>
      </c>
      <c r="AV205" s="73" t="s">
        <v>344</v>
      </c>
      <c r="AX205" t="s">
        <v>237</v>
      </c>
      <c r="AY205">
        <v>1</v>
      </c>
      <c r="AZ205" s="76">
        <v>200</v>
      </c>
      <c r="BA205" s="76">
        <v>100</v>
      </c>
      <c r="BB205">
        <f ca="1">INDIRECT(ADDRESS(11+(MATCH(RIGHT(Table61011[[#This Row],[spawner_sku]],LEN(Table61011[[#This Row],[spawner_sku]])-FIND("/",Table61011[[#This Row],[spawner_sku]])),Table1[Entity Prefab],0)),10,1,1,"Entities"))</f>
        <v>70</v>
      </c>
      <c r="BC205" s="76">
        <f ca="1">ROUND((Table61011[[#This Row],[XP]]*Table61011[[#This Row],[entity_spawned (AVG)]])*(Table61011[[#This Row],[activating_chance]]/100),0)</f>
        <v>70</v>
      </c>
      <c r="BD205" s="73" t="s">
        <v>345</v>
      </c>
      <c r="BF205" t="s">
        <v>635</v>
      </c>
      <c r="BG205">
        <v>2</v>
      </c>
      <c r="BH205" s="76">
        <v>120</v>
      </c>
      <c r="BI205">
        <v>100</v>
      </c>
      <c r="BJ205">
        <f ca="1">INDIRECT(ADDRESS(11+(MATCH(RIGHT(Table11[[#This Row],[spawner_sku]],LEN(Table11[[#This Row],[spawner_sku]])-FIND("/",Table11[[#This Row],[spawner_sku]])),Table1[Entity Prefab],0)),10,1,1,"Entities"))</f>
        <v>50</v>
      </c>
      <c r="BK205">
        <f ca="1">ROUND((Table11[[#This Row],[XP]]*Table11[[#This Row],[entity_spawned (AVG)]])*(Table11[[#This Row],[activating_chance]]/100),0)</f>
        <v>100</v>
      </c>
      <c r="BL205" s="73" t="s">
        <v>344</v>
      </c>
      <c r="BN205" t="s">
        <v>386</v>
      </c>
      <c r="BO205">
        <v>1</v>
      </c>
      <c r="BP205" s="76">
        <v>100</v>
      </c>
      <c r="BQ205" s="76">
        <v>80</v>
      </c>
      <c r="BR205">
        <f ca="1">INDIRECT(ADDRESS(11+(MATCH(RIGHT(Table12[[#This Row],[spawner_sku]],LEN(Table12[[#This Row],[spawner_sku]])-FIND("/",Table12[[#This Row],[spawner_sku]])),Table1[Entity Prefab],0)),10,1,1,"Entities"))</f>
        <v>25</v>
      </c>
      <c r="BS205">
        <f ca="1">ROUND((Table12[[#This Row],[XP]]*Table12[[#This Row],[entity_spawned (AVG)]])*(Table12[[#This Row],[activating_chance]]/100),0)</f>
        <v>20</v>
      </c>
      <c r="BT205" s="73" t="s">
        <v>344</v>
      </c>
      <c r="BV205" t="s">
        <v>256</v>
      </c>
      <c r="BW205">
        <v>1</v>
      </c>
      <c r="BX205" s="76">
        <v>150</v>
      </c>
      <c r="BY205" s="76">
        <v>80</v>
      </c>
      <c r="BZ205">
        <f ca="1">INDIRECT(ADDRESS(11+(MATCH(RIGHT(Table13[[#This Row],[spawner_sku]],LEN(Table13[[#This Row],[spawner_sku]])-FIND("/",Table13[[#This Row],[spawner_sku]])),Table1[Entity Prefab],0)),10,1,1,"Entities"))</f>
        <v>25</v>
      </c>
      <c r="CA205">
        <f ca="1">ROUND((Table13[[#This Row],[XP]]*Table13[[#This Row],[entity_spawned (AVG)]])*(Table13[[#This Row],[activating_chance]]/100),0)</f>
        <v>20</v>
      </c>
      <c r="CB205" s="73" t="s">
        <v>344</v>
      </c>
      <c r="CD205" t="s">
        <v>237</v>
      </c>
      <c r="CE205">
        <v>1</v>
      </c>
      <c r="CF205" s="76">
        <v>100</v>
      </c>
      <c r="CG205" s="76">
        <v>100</v>
      </c>
      <c r="CH205">
        <f ca="1">INDIRECT(ADDRESS(11+(MATCH(RIGHT(Table14[[#This Row],[spawner_sku]],LEN(Table14[[#This Row],[spawner_sku]])-FIND("/",Table14[[#This Row],[spawner_sku]])),Table1[Entity Prefab],0)),10,1,1,"Entities"))</f>
        <v>70</v>
      </c>
      <c r="CI205">
        <f ca="1">ROUND((Table14[[#This Row],[XP]]*Table14[[#This Row],[entity_spawned (AVG)]])*(Table14[[#This Row],[activating_chance]]/100),0)</f>
        <v>70</v>
      </c>
      <c r="CJ205" s="73" t="s">
        <v>344</v>
      </c>
      <c r="CL205" t="s">
        <v>636</v>
      </c>
      <c r="CM205">
        <v>1</v>
      </c>
      <c r="CN205" s="76">
        <v>120</v>
      </c>
      <c r="CO205" s="76">
        <v>100</v>
      </c>
      <c r="CP205" s="115">
        <f ca="1">INDIRECT(ADDRESS(11+(MATCH(RIGHT(Table18[[#This Row],[spawner_sku]],LEN(Table18[[#This Row],[spawner_sku]])-FIND("/",Table18[[#This Row],[spawner_sku]])),Table1[Entity Prefab],0)),10,1,1,"Entities"))</f>
        <v>35</v>
      </c>
      <c r="CQ205" s="115">
        <f ca="1">ROUND((Table18[[#This Row],[XP]]*Table18[[#This Row],[entity_spawned (AVG)]])*(Table18[[#This Row],[activating_chance]]/100),0)</f>
        <v>35</v>
      </c>
      <c r="CR205" t="s">
        <v>344</v>
      </c>
      <c r="CT205" t="s">
        <v>494</v>
      </c>
      <c r="CU205">
        <v>1</v>
      </c>
      <c r="CV205" s="76">
        <v>120</v>
      </c>
      <c r="CW205" s="76">
        <v>80</v>
      </c>
      <c r="CX205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05">
        <f ca="1">ROUND((Table1820[[#This Row],[XP]]*Table1820[[#This Row],[entity_spawned (AVG)]])*(Table1820[[#This Row],[activating_chance]]/100),0)</f>
        <v>44</v>
      </c>
      <c r="CZ205" t="s">
        <v>344</v>
      </c>
    </row>
    <row r="206" spans="2:104" x14ac:dyDescent="0.25">
      <c r="B206" s="74" t="s">
        <v>232</v>
      </c>
      <c r="C206">
        <v>1</v>
      </c>
      <c r="D206" s="76">
        <v>5000</v>
      </c>
      <c r="E206" s="76">
        <v>75</v>
      </c>
      <c r="F206" s="76">
        <f ca="1">INDIRECT(ADDRESS(11+(MATCH(RIGHT(Table245[[#This Row],[spawner_sku]],LEN(Table245[[#This Row],[spawner_sku]])-FIND("/",Table245[[#This Row],[spawner_sku]])),Table1[Entity Prefab],0)),10,1,1,"Entities"))</f>
        <v>75</v>
      </c>
      <c r="G206" s="76">
        <f ca="1">ROUND((Table245[[#This Row],[XP]]*Table245[[#This Row],[entity_spawned (AVG)]])*(Table245[[#This Row],[activating_chance]]/100),0)</f>
        <v>56</v>
      </c>
      <c r="H206" s="73" t="s">
        <v>344</v>
      </c>
      <c r="J206" t="s">
        <v>385</v>
      </c>
      <c r="K206">
        <v>1</v>
      </c>
      <c r="L206" s="76">
        <v>275</v>
      </c>
      <c r="M206" s="76">
        <v>100</v>
      </c>
      <c r="N206">
        <f ca="1">INDIRECT(ADDRESS(11+(MATCH(RIGHT(Table3[[#This Row],[spawner_sku]],LEN(Table3[[#This Row],[spawner_sku]])-FIND("/",Table3[[#This Row],[spawner_sku]])),Table1[Entity Prefab],0)),10,1,1,"Entities"))</f>
        <v>28</v>
      </c>
      <c r="O206" s="76">
        <f ca="1">ROUND((Table3[[#This Row],[XP]]*Table3[[#This Row],[entity_spawned (AVG)]])*(Table3[[#This Row],[activating_chance]]/100),0)</f>
        <v>28</v>
      </c>
      <c r="P206" t="s">
        <v>345</v>
      </c>
      <c r="Z206" t="s">
        <v>241</v>
      </c>
      <c r="AA206">
        <v>1</v>
      </c>
      <c r="AB206" s="76">
        <v>2000</v>
      </c>
      <c r="AC206" s="76">
        <v>100</v>
      </c>
      <c r="AD206">
        <f ca="1">INDIRECT(ADDRESS(11+(MATCH(RIGHT(Table2[[#This Row],[spawner_sku]],LEN(Table2[[#This Row],[spawner_sku]])-FIND("/",Table2[[#This Row],[spawner_sku]])),Table1[Entity Prefab],0)),10,1,1,"Entities"))</f>
        <v>175</v>
      </c>
      <c r="AE206" s="76">
        <f ca="1">ROUND((Table2[[#This Row],[XP]]*Table2[[#This Row],[entity_spawned (AVG)]])*(Table2[[#This Row],[activating_chance]]/100),0)</f>
        <v>175</v>
      </c>
      <c r="AF206" s="73" t="s">
        <v>345</v>
      </c>
      <c r="AP206" t="s">
        <v>256</v>
      </c>
      <c r="AQ206">
        <v>1</v>
      </c>
      <c r="AR206" s="76">
        <v>170</v>
      </c>
      <c r="AS206" s="76">
        <v>40</v>
      </c>
      <c r="AT206">
        <f ca="1">INDIRECT(ADDRESS(11+(MATCH(RIGHT(Table610[[#This Row],[spawner_sku]],LEN(Table610[[#This Row],[spawner_sku]])-FIND("/",Table610[[#This Row],[spawner_sku]])),Table1[Entity Prefab],0)),10,1,1,"Entities"))</f>
        <v>25</v>
      </c>
      <c r="AU206" s="76">
        <f ca="1">ROUND((Table610[[#This Row],[XP]]*Table610[[#This Row],[entity_spawned (AVG)]])*(Table610[[#This Row],[activating_chance]]/100),0)</f>
        <v>10</v>
      </c>
      <c r="AV206" s="73" t="s">
        <v>344</v>
      </c>
      <c r="AX206" t="s">
        <v>237</v>
      </c>
      <c r="AY206">
        <v>1</v>
      </c>
      <c r="AZ206" s="76">
        <v>220</v>
      </c>
      <c r="BA206" s="76">
        <v>100</v>
      </c>
      <c r="BB206">
        <f ca="1">INDIRECT(ADDRESS(11+(MATCH(RIGHT(Table61011[[#This Row],[spawner_sku]],LEN(Table61011[[#This Row],[spawner_sku]])-FIND("/",Table61011[[#This Row],[spawner_sku]])),Table1[Entity Prefab],0)),10,1,1,"Entities"))</f>
        <v>70</v>
      </c>
      <c r="BC206" s="76">
        <f ca="1">ROUND((Table61011[[#This Row],[XP]]*Table61011[[#This Row],[entity_spawned (AVG)]])*(Table61011[[#This Row],[activating_chance]]/100),0)</f>
        <v>70</v>
      </c>
      <c r="BD206" s="73" t="s">
        <v>345</v>
      </c>
      <c r="BF206" t="s">
        <v>635</v>
      </c>
      <c r="BG206">
        <v>1</v>
      </c>
      <c r="BH206" s="76">
        <v>120</v>
      </c>
      <c r="BI206">
        <v>100</v>
      </c>
      <c r="BJ206">
        <f ca="1">INDIRECT(ADDRESS(11+(MATCH(RIGHT(Table11[[#This Row],[spawner_sku]],LEN(Table11[[#This Row],[spawner_sku]])-FIND("/",Table11[[#This Row],[spawner_sku]])),Table1[Entity Prefab],0)),10,1,1,"Entities"))</f>
        <v>50</v>
      </c>
      <c r="BK206">
        <f ca="1">ROUND((Table11[[#This Row],[XP]]*Table11[[#This Row],[entity_spawned (AVG)]])*(Table11[[#This Row],[activating_chance]]/100),0)</f>
        <v>50</v>
      </c>
      <c r="BL206" s="73" t="s">
        <v>344</v>
      </c>
      <c r="BN206" t="s">
        <v>386</v>
      </c>
      <c r="BO206">
        <v>6</v>
      </c>
      <c r="BP206" s="76">
        <v>100</v>
      </c>
      <c r="BQ206" s="76">
        <v>80</v>
      </c>
      <c r="BR206">
        <f ca="1">INDIRECT(ADDRESS(11+(MATCH(RIGHT(Table12[[#This Row],[spawner_sku]],LEN(Table12[[#This Row],[spawner_sku]])-FIND("/",Table12[[#This Row],[spawner_sku]])),Table1[Entity Prefab],0)),10,1,1,"Entities"))</f>
        <v>25</v>
      </c>
      <c r="BS206">
        <f ca="1">ROUND((Table12[[#This Row],[XP]]*Table12[[#This Row],[entity_spawned (AVG)]])*(Table12[[#This Row],[activating_chance]]/100),0)</f>
        <v>120</v>
      </c>
      <c r="BT206" s="73" t="s">
        <v>344</v>
      </c>
      <c r="BV206" t="s">
        <v>256</v>
      </c>
      <c r="BW206">
        <v>1</v>
      </c>
      <c r="BX206" s="76">
        <v>150</v>
      </c>
      <c r="BY206" s="76">
        <v>80</v>
      </c>
      <c r="BZ206">
        <f ca="1">INDIRECT(ADDRESS(11+(MATCH(RIGHT(Table13[[#This Row],[spawner_sku]],LEN(Table13[[#This Row],[spawner_sku]])-FIND("/",Table13[[#This Row],[spawner_sku]])),Table1[Entity Prefab],0)),10,1,1,"Entities"))</f>
        <v>25</v>
      </c>
      <c r="CA206">
        <f ca="1">ROUND((Table13[[#This Row],[XP]]*Table13[[#This Row],[entity_spawned (AVG)]])*(Table13[[#This Row],[activating_chance]]/100),0)</f>
        <v>20</v>
      </c>
      <c r="CB206" s="73" t="s">
        <v>344</v>
      </c>
      <c r="CD206" t="s">
        <v>237</v>
      </c>
      <c r="CE206">
        <v>1</v>
      </c>
      <c r="CF206" s="76">
        <v>100</v>
      </c>
      <c r="CG206" s="76">
        <v>100</v>
      </c>
      <c r="CH206">
        <f ca="1">INDIRECT(ADDRESS(11+(MATCH(RIGHT(Table14[[#This Row],[spawner_sku]],LEN(Table14[[#This Row],[spawner_sku]])-FIND("/",Table14[[#This Row],[spawner_sku]])),Table1[Entity Prefab],0)),10,1,1,"Entities"))</f>
        <v>70</v>
      </c>
      <c r="CI206">
        <f ca="1">ROUND((Table14[[#This Row],[XP]]*Table14[[#This Row],[entity_spawned (AVG)]])*(Table14[[#This Row],[activating_chance]]/100),0)</f>
        <v>70</v>
      </c>
      <c r="CJ206" s="73" t="s">
        <v>344</v>
      </c>
      <c r="CL206" t="s">
        <v>636</v>
      </c>
      <c r="CM206">
        <v>1</v>
      </c>
      <c r="CN206" s="76">
        <v>120</v>
      </c>
      <c r="CO206" s="76">
        <v>100</v>
      </c>
      <c r="CP206" s="115">
        <f ca="1">INDIRECT(ADDRESS(11+(MATCH(RIGHT(Table18[[#This Row],[spawner_sku]],LEN(Table18[[#This Row],[spawner_sku]])-FIND("/",Table18[[#This Row],[spawner_sku]])),Table1[Entity Prefab],0)),10,1,1,"Entities"))</f>
        <v>35</v>
      </c>
      <c r="CQ206" s="115">
        <f ca="1">ROUND((Table18[[#This Row],[XP]]*Table18[[#This Row],[entity_spawned (AVG)]])*(Table18[[#This Row],[activating_chance]]/100),0)</f>
        <v>35</v>
      </c>
      <c r="CR206" t="s">
        <v>344</v>
      </c>
      <c r="CT206" t="s">
        <v>495</v>
      </c>
      <c r="CU206">
        <v>1</v>
      </c>
      <c r="CV206" s="76">
        <v>100</v>
      </c>
      <c r="CW206" s="76">
        <v>100</v>
      </c>
      <c r="CX20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06">
        <f ca="1">ROUND((Table1820[[#This Row],[XP]]*Table1820[[#This Row],[entity_spawned (AVG)]])*(Table1820[[#This Row],[activating_chance]]/100),0)</f>
        <v>25</v>
      </c>
      <c r="CZ206" t="s">
        <v>344</v>
      </c>
    </row>
    <row r="207" spans="2:104" x14ac:dyDescent="0.25">
      <c r="B207" s="74" t="s">
        <v>232</v>
      </c>
      <c r="C207">
        <v>1</v>
      </c>
      <c r="D207" s="76">
        <v>5000</v>
      </c>
      <c r="E207" s="76">
        <v>75</v>
      </c>
      <c r="F207" s="76">
        <f ca="1">INDIRECT(ADDRESS(11+(MATCH(RIGHT(Table245[[#This Row],[spawner_sku]],LEN(Table245[[#This Row],[spawner_sku]])-FIND("/",Table245[[#This Row],[spawner_sku]])),Table1[Entity Prefab],0)),10,1,1,"Entities"))</f>
        <v>75</v>
      </c>
      <c r="G207" s="76">
        <f ca="1">ROUND((Table245[[#This Row],[XP]]*Table245[[#This Row],[entity_spawned (AVG)]])*(Table245[[#This Row],[activating_chance]]/100),0)</f>
        <v>56</v>
      </c>
      <c r="H207" s="73" t="s">
        <v>344</v>
      </c>
      <c r="J207" t="s">
        <v>385</v>
      </c>
      <c r="K207">
        <v>1</v>
      </c>
      <c r="L207" s="76">
        <v>275</v>
      </c>
      <c r="M207" s="76">
        <v>100</v>
      </c>
      <c r="N207">
        <f ca="1">INDIRECT(ADDRESS(11+(MATCH(RIGHT(Table3[[#This Row],[spawner_sku]],LEN(Table3[[#This Row],[spawner_sku]])-FIND("/",Table3[[#This Row],[spawner_sku]])),Table1[Entity Prefab],0)),10,1,1,"Entities"))</f>
        <v>28</v>
      </c>
      <c r="O207" s="76">
        <f ca="1">ROUND((Table3[[#This Row],[XP]]*Table3[[#This Row],[entity_spawned (AVG)]])*(Table3[[#This Row],[activating_chance]]/100),0)</f>
        <v>28</v>
      </c>
      <c r="P207" t="s">
        <v>345</v>
      </c>
      <c r="Z207" t="s">
        <v>242</v>
      </c>
      <c r="AA207">
        <v>1</v>
      </c>
      <c r="AB207" s="76">
        <v>1500</v>
      </c>
      <c r="AC207" s="76">
        <v>100</v>
      </c>
      <c r="AD207">
        <f ca="1">INDIRECT(ADDRESS(11+(MATCH(RIGHT(Table2[[#This Row],[spawner_sku]],LEN(Table2[[#This Row],[spawner_sku]])-FIND("/",Table2[[#This Row],[spawner_sku]])),Table1[Entity Prefab],0)),10,1,1,"Entities"))</f>
        <v>130</v>
      </c>
      <c r="AE207" s="76">
        <f ca="1">ROUND((Table2[[#This Row],[XP]]*Table2[[#This Row],[entity_spawned (AVG)]])*(Table2[[#This Row],[activating_chance]]/100),0)</f>
        <v>130</v>
      </c>
      <c r="AF207" s="73" t="s">
        <v>345</v>
      </c>
      <c r="AP207" t="s">
        <v>256</v>
      </c>
      <c r="AQ207">
        <v>1</v>
      </c>
      <c r="AR207" s="76">
        <v>170</v>
      </c>
      <c r="AS207" s="76">
        <v>40</v>
      </c>
      <c r="AT207">
        <f ca="1">INDIRECT(ADDRESS(11+(MATCH(RIGHT(Table610[[#This Row],[spawner_sku]],LEN(Table610[[#This Row],[spawner_sku]])-FIND("/",Table610[[#This Row],[spawner_sku]])),Table1[Entity Prefab],0)),10,1,1,"Entities"))</f>
        <v>25</v>
      </c>
      <c r="AU207" s="76">
        <f ca="1">ROUND((Table610[[#This Row],[XP]]*Table610[[#This Row],[entity_spawned (AVG)]])*(Table610[[#This Row],[activating_chance]]/100),0)</f>
        <v>10</v>
      </c>
      <c r="AV207" s="73" t="s">
        <v>344</v>
      </c>
      <c r="AX207" t="s">
        <v>237</v>
      </c>
      <c r="AY207">
        <v>1</v>
      </c>
      <c r="AZ207" s="76">
        <v>200</v>
      </c>
      <c r="BA207" s="76">
        <v>100</v>
      </c>
      <c r="BB207">
        <f ca="1">INDIRECT(ADDRESS(11+(MATCH(RIGHT(Table61011[[#This Row],[spawner_sku]],LEN(Table61011[[#This Row],[spawner_sku]])-FIND("/",Table61011[[#This Row],[spawner_sku]])),Table1[Entity Prefab],0)),10,1,1,"Entities"))</f>
        <v>70</v>
      </c>
      <c r="BC207" s="76">
        <f ca="1">ROUND((Table61011[[#This Row],[XP]]*Table61011[[#This Row],[entity_spawned (AVG)]])*(Table61011[[#This Row],[activating_chance]]/100),0)</f>
        <v>70</v>
      </c>
      <c r="BD207" s="73" t="s">
        <v>345</v>
      </c>
      <c r="BF207" t="s">
        <v>635</v>
      </c>
      <c r="BG207">
        <v>2</v>
      </c>
      <c r="BH207" s="76">
        <v>120</v>
      </c>
      <c r="BI207">
        <v>30</v>
      </c>
      <c r="BJ207">
        <f ca="1">INDIRECT(ADDRESS(11+(MATCH(RIGHT(Table11[[#This Row],[spawner_sku]],LEN(Table11[[#This Row],[spawner_sku]])-FIND("/",Table11[[#This Row],[spawner_sku]])),Table1[Entity Prefab],0)),10,1,1,"Entities"))</f>
        <v>50</v>
      </c>
      <c r="BK207">
        <f ca="1">ROUND((Table11[[#This Row],[XP]]*Table11[[#This Row],[entity_spawned (AVG)]])*(Table11[[#This Row],[activating_chance]]/100),0)</f>
        <v>30</v>
      </c>
      <c r="BL207" s="73" t="s">
        <v>344</v>
      </c>
      <c r="BN207" t="s">
        <v>386</v>
      </c>
      <c r="BO207">
        <v>3</v>
      </c>
      <c r="BP207" s="76">
        <v>100</v>
      </c>
      <c r="BQ207" s="76">
        <v>80</v>
      </c>
      <c r="BR207">
        <f ca="1">INDIRECT(ADDRESS(11+(MATCH(RIGHT(Table12[[#This Row],[spawner_sku]],LEN(Table12[[#This Row],[spawner_sku]])-FIND("/",Table12[[#This Row],[spawner_sku]])),Table1[Entity Prefab],0)),10,1,1,"Entities"))</f>
        <v>25</v>
      </c>
      <c r="BS207">
        <f ca="1">ROUND((Table12[[#This Row],[XP]]*Table12[[#This Row],[entity_spawned (AVG)]])*(Table12[[#This Row],[activating_chance]]/100),0)</f>
        <v>60</v>
      </c>
      <c r="BT207" s="73" t="s">
        <v>344</v>
      </c>
      <c r="BV207" t="s">
        <v>256</v>
      </c>
      <c r="BW207">
        <v>1</v>
      </c>
      <c r="BX207" s="76">
        <v>150</v>
      </c>
      <c r="BY207" s="76">
        <v>100</v>
      </c>
      <c r="BZ207">
        <f ca="1">INDIRECT(ADDRESS(11+(MATCH(RIGHT(Table13[[#This Row],[spawner_sku]],LEN(Table13[[#This Row],[spawner_sku]])-FIND("/",Table13[[#This Row],[spawner_sku]])),Table1[Entity Prefab],0)),10,1,1,"Entities"))</f>
        <v>25</v>
      </c>
      <c r="CA207">
        <f ca="1">ROUND((Table13[[#This Row],[XP]]*Table13[[#This Row],[entity_spawned (AVG)]])*(Table13[[#This Row],[activating_chance]]/100),0)</f>
        <v>25</v>
      </c>
      <c r="CB207" s="73" t="s">
        <v>344</v>
      </c>
      <c r="CD207" t="s">
        <v>237</v>
      </c>
      <c r="CE207">
        <v>1</v>
      </c>
      <c r="CF207" s="76">
        <v>100</v>
      </c>
      <c r="CG207" s="76">
        <v>100</v>
      </c>
      <c r="CH207">
        <f ca="1">INDIRECT(ADDRESS(11+(MATCH(RIGHT(Table14[[#This Row],[spawner_sku]],LEN(Table14[[#This Row],[spawner_sku]])-FIND("/",Table14[[#This Row],[spawner_sku]])),Table1[Entity Prefab],0)),10,1,1,"Entities"))</f>
        <v>70</v>
      </c>
      <c r="CI207">
        <f ca="1">ROUND((Table14[[#This Row],[XP]]*Table14[[#This Row],[entity_spawned (AVG)]])*(Table14[[#This Row],[activating_chance]]/100),0)</f>
        <v>70</v>
      </c>
      <c r="CJ207" s="73" t="s">
        <v>344</v>
      </c>
      <c r="CL207" t="s">
        <v>636</v>
      </c>
      <c r="CM207">
        <v>1</v>
      </c>
      <c r="CN207" s="76">
        <v>120</v>
      </c>
      <c r="CO207" s="76">
        <v>100</v>
      </c>
      <c r="CP207" s="115">
        <f ca="1">INDIRECT(ADDRESS(11+(MATCH(RIGHT(Table18[[#This Row],[spawner_sku]],LEN(Table18[[#This Row],[spawner_sku]])-FIND("/",Table18[[#This Row],[spawner_sku]])),Table1[Entity Prefab],0)),10,1,1,"Entities"))</f>
        <v>35</v>
      </c>
      <c r="CQ207" s="115">
        <f ca="1">ROUND((Table18[[#This Row],[XP]]*Table18[[#This Row],[entity_spawned (AVG)]])*(Table18[[#This Row],[activating_chance]]/100),0)</f>
        <v>35</v>
      </c>
      <c r="CR207" t="s">
        <v>344</v>
      </c>
      <c r="CT207" t="s">
        <v>495</v>
      </c>
      <c r="CU207">
        <v>1</v>
      </c>
      <c r="CV207" s="76">
        <v>100</v>
      </c>
      <c r="CW207" s="76">
        <v>100</v>
      </c>
      <c r="CX20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07">
        <f ca="1">ROUND((Table1820[[#This Row],[XP]]*Table1820[[#This Row],[entity_spawned (AVG)]])*(Table1820[[#This Row],[activating_chance]]/100),0)</f>
        <v>25</v>
      </c>
      <c r="CZ207" t="s">
        <v>344</v>
      </c>
    </row>
    <row r="208" spans="2:104" x14ac:dyDescent="0.25">
      <c r="B208" s="74" t="s">
        <v>232</v>
      </c>
      <c r="C208">
        <v>1</v>
      </c>
      <c r="D208" s="76">
        <v>5000</v>
      </c>
      <c r="E208" s="76">
        <v>75</v>
      </c>
      <c r="F208" s="76">
        <f ca="1">INDIRECT(ADDRESS(11+(MATCH(RIGHT(Table245[[#This Row],[spawner_sku]],LEN(Table245[[#This Row],[spawner_sku]])-FIND("/",Table245[[#This Row],[spawner_sku]])),Table1[Entity Prefab],0)),10,1,1,"Entities"))</f>
        <v>75</v>
      </c>
      <c r="G208" s="76">
        <f ca="1">ROUND((Table245[[#This Row],[XP]]*Table245[[#This Row],[entity_spawned (AVG)]])*(Table245[[#This Row],[activating_chance]]/100),0)</f>
        <v>56</v>
      </c>
      <c r="H208" s="73" t="s">
        <v>344</v>
      </c>
      <c r="J208" t="s">
        <v>385</v>
      </c>
      <c r="K208">
        <v>1</v>
      </c>
      <c r="L208" s="76">
        <v>240</v>
      </c>
      <c r="M208" s="76">
        <v>100</v>
      </c>
      <c r="N208">
        <f ca="1">INDIRECT(ADDRESS(11+(MATCH(RIGHT(Table3[[#This Row],[spawner_sku]],LEN(Table3[[#This Row],[spawner_sku]])-FIND("/",Table3[[#This Row],[spawner_sku]])),Table1[Entity Prefab],0)),10,1,1,"Entities"))</f>
        <v>28</v>
      </c>
      <c r="O208" s="76">
        <f ca="1">ROUND((Table3[[#This Row],[XP]]*Table3[[#This Row],[entity_spawned (AVG)]])*(Table3[[#This Row],[activating_chance]]/100),0)</f>
        <v>28</v>
      </c>
      <c r="P208" t="s">
        <v>345</v>
      </c>
      <c r="Z208" t="s">
        <v>242</v>
      </c>
      <c r="AA208">
        <v>1</v>
      </c>
      <c r="AB208" s="76">
        <v>1500</v>
      </c>
      <c r="AC208" s="76">
        <v>100</v>
      </c>
      <c r="AD208">
        <f ca="1">INDIRECT(ADDRESS(11+(MATCH(RIGHT(Table2[[#This Row],[spawner_sku]],LEN(Table2[[#This Row],[spawner_sku]])-FIND("/",Table2[[#This Row],[spawner_sku]])),Table1[Entity Prefab],0)),10,1,1,"Entities"))</f>
        <v>130</v>
      </c>
      <c r="AE208" s="76">
        <f ca="1">ROUND((Table2[[#This Row],[XP]]*Table2[[#This Row],[entity_spawned (AVG)]])*(Table2[[#This Row],[activating_chance]]/100),0)</f>
        <v>130</v>
      </c>
      <c r="AF208" s="73" t="s">
        <v>345</v>
      </c>
      <c r="AP208" t="s">
        <v>256</v>
      </c>
      <c r="AQ208">
        <v>1</v>
      </c>
      <c r="AR208" s="76">
        <v>170</v>
      </c>
      <c r="AS208" s="76">
        <v>40</v>
      </c>
      <c r="AT208">
        <f ca="1">INDIRECT(ADDRESS(11+(MATCH(RIGHT(Table610[[#This Row],[spawner_sku]],LEN(Table610[[#This Row],[spawner_sku]])-FIND("/",Table610[[#This Row],[spawner_sku]])),Table1[Entity Prefab],0)),10,1,1,"Entities"))</f>
        <v>25</v>
      </c>
      <c r="AU208" s="76">
        <f ca="1">ROUND((Table610[[#This Row],[XP]]*Table610[[#This Row],[entity_spawned (AVG)]])*(Table610[[#This Row],[activating_chance]]/100),0)</f>
        <v>10</v>
      </c>
      <c r="AV208" s="73" t="s">
        <v>344</v>
      </c>
      <c r="AX208" t="s">
        <v>237</v>
      </c>
      <c r="AY208">
        <v>1</v>
      </c>
      <c r="AZ208" s="76">
        <v>200</v>
      </c>
      <c r="BA208" s="76">
        <v>100</v>
      </c>
      <c r="BB208">
        <f ca="1">INDIRECT(ADDRESS(11+(MATCH(RIGHT(Table61011[[#This Row],[spawner_sku]],LEN(Table61011[[#This Row],[spawner_sku]])-FIND("/",Table61011[[#This Row],[spawner_sku]])),Table1[Entity Prefab],0)),10,1,1,"Entities"))</f>
        <v>70</v>
      </c>
      <c r="BC208" s="76">
        <f ca="1">ROUND((Table61011[[#This Row],[XP]]*Table61011[[#This Row],[entity_spawned (AVG)]])*(Table61011[[#This Row],[activating_chance]]/100),0)</f>
        <v>70</v>
      </c>
      <c r="BD208" s="73" t="s">
        <v>345</v>
      </c>
      <c r="BF208" t="s">
        <v>635</v>
      </c>
      <c r="BG208">
        <v>1</v>
      </c>
      <c r="BH208" s="76">
        <v>120</v>
      </c>
      <c r="BI208">
        <v>30</v>
      </c>
      <c r="BJ208">
        <f ca="1">INDIRECT(ADDRESS(11+(MATCH(RIGHT(Table11[[#This Row],[spawner_sku]],LEN(Table11[[#This Row],[spawner_sku]])-FIND("/",Table11[[#This Row],[spawner_sku]])),Table1[Entity Prefab],0)),10,1,1,"Entities"))</f>
        <v>50</v>
      </c>
      <c r="BK208">
        <f ca="1">ROUND((Table11[[#This Row],[XP]]*Table11[[#This Row],[entity_spawned (AVG)]])*(Table11[[#This Row],[activating_chance]]/100),0)</f>
        <v>15</v>
      </c>
      <c r="BL208" s="73" t="s">
        <v>344</v>
      </c>
      <c r="BN208" t="s">
        <v>386</v>
      </c>
      <c r="BO208">
        <v>2</v>
      </c>
      <c r="BP208" s="76">
        <v>100</v>
      </c>
      <c r="BQ208" s="76">
        <v>30</v>
      </c>
      <c r="BR208">
        <f ca="1">INDIRECT(ADDRESS(11+(MATCH(RIGHT(Table12[[#This Row],[spawner_sku]],LEN(Table12[[#This Row],[spawner_sku]])-FIND("/",Table12[[#This Row],[spawner_sku]])),Table1[Entity Prefab],0)),10,1,1,"Entities"))</f>
        <v>25</v>
      </c>
      <c r="BS208">
        <f ca="1">ROUND((Table12[[#This Row],[XP]]*Table12[[#This Row],[entity_spawned (AVG)]])*(Table12[[#This Row],[activating_chance]]/100),0)</f>
        <v>15</v>
      </c>
      <c r="BT208" s="73" t="s">
        <v>344</v>
      </c>
      <c r="BV208" t="s">
        <v>256</v>
      </c>
      <c r="BW208">
        <v>1</v>
      </c>
      <c r="BX208" s="76">
        <v>150</v>
      </c>
      <c r="BY208" s="76">
        <v>100</v>
      </c>
      <c r="BZ208">
        <f ca="1">INDIRECT(ADDRESS(11+(MATCH(RIGHT(Table13[[#This Row],[spawner_sku]],LEN(Table13[[#This Row],[spawner_sku]])-FIND("/",Table13[[#This Row],[spawner_sku]])),Table1[Entity Prefab],0)),10,1,1,"Entities"))</f>
        <v>25</v>
      </c>
      <c r="CA208">
        <f ca="1">ROUND((Table13[[#This Row],[XP]]*Table13[[#This Row],[entity_spawned (AVG)]])*(Table13[[#This Row],[activating_chance]]/100),0)</f>
        <v>25</v>
      </c>
      <c r="CB208" s="73" t="s">
        <v>344</v>
      </c>
      <c r="CD208" t="s">
        <v>237</v>
      </c>
      <c r="CE208">
        <v>1</v>
      </c>
      <c r="CF208" s="76">
        <v>130</v>
      </c>
      <c r="CG208" s="76">
        <v>100</v>
      </c>
      <c r="CH208">
        <f ca="1">INDIRECT(ADDRESS(11+(MATCH(RIGHT(Table14[[#This Row],[spawner_sku]],LEN(Table14[[#This Row],[spawner_sku]])-FIND("/",Table14[[#This Row],[spawner_sku]])),Table1[Entity Prefab],0)),10,1,1,"Entities"))</f>
        <v>70</v>
      </c>
      <c r="CI208">
        <f ca="1">ROUND((Table14[[#This Row],[XP]]*Table14[[#This Row],[entity_spawned (AVG)]])*(Table14[[#This Row],[activating_chance]]/100),0)</f>
        <v>70</v>
      </c>
      <c r="CJ208" s="73" t="s">
        <v>344</v>
      </c>
      <c r="CL208" t="s">
        <v>636</v>
      </c>
      <c r="CM208">
        <v>1</v>
      </c>
      <c r="CN208" s="76">
        <v>120</v>
      </c>
      <c r="CO208" s="76">
        <v>100</v>
      </c>
      <c r="CP208" s="115">
        <f ca="1">INDIRECT(ADDRESS(11+(MATCH(RIGHT(Table18[[#This Row],[spawner_sku]],LEN(Table18[[#This Row],[spawner_sku]])-FIND("/",Table18[[#This Row],[spawner_sku]])),Table1[Entity Prefab],0)),10,1,1,"Entities"))</f>
        <v>35</v>
      </c>
      <c r="CQ208" s="115">
        <f ca="1">ROUND((Table18[[#This Row],[XP]]*Table18[[#This Row],[entity_spawned (AVG)]])*(Table18[[#This Row],[activating_chance]]/100),0)</f>
        <v>35</v>
      </c>
      <c r="CR208" t="s">
        <v>344</v>
      </c>
      <c r="CT208" t="s">
        <v>495</v>
      </c>
      <c r="CU208">
        <v>1</v>
      </c>
      <c r="CV208" s="76">
        <v>100</v>
      </c>
      <c r="CW208" s="76">
        <v>100</v>
      </c>
      <c r="CX20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08">
        <f ca="1">ROUND((Table1820[[#This Row],[XP]]*Table1820[[#This Row],[entity_spawned (AVG)]])*(Table1820[[#This Row],[activating_chance]]/100),0)</f>
        <v>25</v>
      </c>
      <c r="CZ208" t="s">
        <v>344</v>
      </c>
    </row>
    <row r="209" spans="2:104" x14ac:dyDescent="0.25">
      <c r="B209" s="74" t="s">
        <v>232</v>
      </c>
      <c r="C209">
        <v>1</v>
      </c>
      <c r="D209" s="76">
        <v>5000</v>
      </c>
      <c r="E209" s="76">
        <v>75</v>
      </c>
      <c r="F209" s="76">
        <f ca="1">INDIRECT(ADDRESS(11+(MATCH(RIGHT(Table245[[#This Row],[spawner_sku]],LEN(Table245[[#This Row],[spawner_sku]])-FIND("/",Table245[[#This Row],[spawner_sku]])),Table1[Entity Prefab],0)),10,1,1,"Entities"))</f>
        <v>75</v>
      </c>
      <c r="G209" s="76">
        <f ca="1">ROUND((Table245[[#This Row],[XP]]*Table245[[#This Row],[entity_spawned (AVG)]])*(Table245[[#This Row],[activating_chance]]/100),0)</f>
        <v>56</v>
      </c>
      <c r="H209" s="73" t="s">
        <v>344</v>
      </c>
      <c r="J209" t="s">
        <v>385</v>
      </c>
      <c r="K209">
        <v>1</v>
      </c>
      <c r="L209" s="76">
        <v>240</v>
      </c>
      <c r="M209" s="76">
        <v>100</v>
      </c>
      <c r="N209">
        <f ca="1">INDIRECT(ADDRESS(11+(MATCH(RIGHT(Table3[[#This Row],[spawner_sku]],LEN(Table3[[#This Row],[spawner_sku]])-FIND("/",Table3[[#This Row],[spawner_sku]])),Table1[Entity Prefab],0)),10,1,1,"Entities"))</f>
        <v>28</v>
      </c>
      <c r="O209" s="76">
        <f ca="1">ROUND((Table3[[#This Row],[XP]]*Table3[[#This Row],[entity_spawned (AVG)]])*(Table3[[#This Row],[activating_chance]]/100),0)</f>
        <v>28</v>
      </c>
      <c r="P209" t="s">
        <v>345</v>
      </c>
      <c r="Z209" t="s">
        <v>242</v>
      </c>
      <c r="AA209">
        <v>1</v>
      </c>
      <c r="AB209" s="76">
        <v>1500</v>
      </c>
      <c r="AC209" s="76">
        <v>100</v>
      </c>
      <c r="AD209">
        <f ca="1">INDIRECT(ADDRESS(11+(MATCH(RIGHT(Table2[[#This Row],[spawner_sku]],LEN(Table2[[#This Row],[spawner_sku]])-FIND("/",Table2[[#This Row],[spawner_sku]])),Table1[Entity Prefab],0)),10,1,1,"Entities"))</f>
        <v>130</v>
      </c>
      <c r="AE209" s="76">
        <f ca="1">ROUND((Table2[[#This Row],[XP]]*Table2[[#This Row],[entity_spawned (AVG)]])*(Table2[[#This Row],[activating_chance]]/100),0)</f>
        <v>130</v>
      </c>
      <c r="AF209" s="73" t="s">
        <v>345</v>
      </c>
      <c r="AP209" t="s">
        <v>256</v>
      </c>
      <c r="AQ209">
        <v>1</v>
      </c>
      <c r="AR209" s="76">
        <v>200</v>
      </c>
      <c r="AS209" s="76">
        <v>40</v>
      </c>
      <c r="AT209">
        <f ca="1">INDIRECT(ADDRESS(11+(MATCH(RIGHT(Table610[[#This Row],[spawner_sku]],LEN(Table610[[#This Row],[spawner_sku]])-FIND("/",Table610[[#This Row],[spawner_sku]])),Table1[Entity Prefab],0)),10,1,1,"Entities"))</f>
        <v>25</v>
      </c>
      <c r="AU209" s="76">
        <f ca="1">ROUND((Table610[[#This Row],[XP]]*Table610[[#This Row],[entity_spawned (AVG)]])*(Table610[[#This Row],[activating_chance]]/100),0)</f>
        <v>10</v>
      </c>
      <c r="AV209" s="73" t="s">
        <v>344</v>
      </c>
      <c r="AX209" t="s">
        <v>238</v>
      </c>
      <c r="AY209">
        <v>1</v>
      </c>
      <c r="AZ209" s="76">
        <v>2500</v>
      </c>
      <c r="BA209" s="76">
        <v>80</v>
      </c>
      <c r="BB209">
        <f ca="1">INDIRECT(ADDRESS(11+(MATCH(RIGHT(Table61011[[#This Row],[spawner_sku]],LEN(Table61011[[#This Row],[spawner_sku]])-FIND("/",Table61011[[#This Row],[spawner_sku]])),Table1[Entity Prefab],0)),10,1,1,"Entities"))</f>
        <v>263</v>
      </c>
      <c r="BC209" s="76">
        <f ca="1">ROUND((Table61011[[#This Row],[XP]]*Table61011[[#This Row],[entity_spawned (AVG)]])*(Table61011[[#This Row],[activating_chance]]/100),0)</f>
        <v>210</v>
      </c>
      <c r="BD209" s="73" t="s">
        <v>345</v>
      </c>
      <c r="BF209" t="s">
        <v>635</v>
      </c>
      <c r="BG209">
        <v>1</v>
      </c>
      <c r="BH209" s="76">
        <v>120</v>
      </c>
      <c r="BI209">
        <v>100</v>
      </c>
      <c r="BJ209">
        <f ca="1">INDIRECT(ADDRESS(11+(MATCH(RIGHT(Table11[[#This Row],[spawner_sku]],LEN(Table11[[#This Row],[spawner_sku]])-FIND("/",Table11[[#This Row],[spawner_sku]])),Table1[Entity Prefab],0)),10,1,1,"Entities"))</f>
        <v>50</v>
      </c>
      <c r="BK209">
        <f ca="1">ROUND((Table11[[#This Row],[XP]]*Table11[[#This Row],[entity_spawned (AVG)]])*(Table11[[#This Row],[activating_chance]]/100),0)</f>
        <v>50</v>
      </c>
      <c r="BL209" s="73" t="s">
        <v>344</v>
      </c>
      <c r="BN209" t="s">
        <v>386</v>
      </c>
      <c r="BO209">
        <v>1</v>
      </c>
      <c r="BP209" s="76">
        <v>100</v>
      </c>
      <c r="BQ209" s="76">
        <v>100</v>
      </c>
      <c r="BR209">
        <f ca="1">INDIRECT(ADDRESS(11+(MATCH(RIGHT(Table12[[#This Row],[spawner_sku]],LEN(Table12[[#This Row],[spawner_sku]])-FIND("/",Table12[[#This Row],[spawner_sku]])),Table1[Entity Prefab],0)),10,1,1,"Entities"))</f>
        <v>25</v>
      </c>
      <c r="BS209">
        <f ca="1">ROUND((Table12[[#This Row],[XP]]*Table12[[#This Row],[entity_spawned (AVG)]])*(Table12[[#This Row],[activating_chance]]/100),0)</f>
        <v>25</v>
      </c>
      <c r="BT209" s="73" t="s">
        <v>344</v>
      </c>
      <c r="BV209" t="s">
        <v>256</v>
      </c>
      <c r="BW209">
        <v>1</v>
      </c>
      <c r="BX209" s="76">
        <v>150</v>
      </c>
      <c r="BY209" s="76">
        <v>100</v>
      </c>
      <c r="BZ209">
        <f ca="1">INDIRECT(ADDRESS(11+(MATCH(RIGHT(Table13[[#This Row],[spawner_sku]],LEN(Table13[[#This Row],[spawner_sku]])-FIND("/",Table13[[#This Row],[spawner_sku]])),Table1[Entity Prefab],0)),10,1,1,"Entities"))</f>
        <v>25</v>
      </c>
      <c r="CA209">
        <f ca="1">ROUND((Table13[[#This Row],[XP]]*Table13[[#This Row],[entity_spawned (AVG)]])*(Table13[[#This Row],[activating_chance]]/100),0)</f>
        <v>25</v>
      </c>
      <c r="CB209" s="73" t="s">
        <v>344</v>
      </c>
      <c r="CD209" t="s">
        <v>237</v>
      </c>
      <c r="CE209">
        <v>1</v>
      </c>
      <c r="CF209" s="76">
        <v>120</v>
      </c>
      <c r="CG209" s="76">
        <v>100</v>
      </c>
      <c r="CH209">
        <f ca="1">INDIRECT(ADDRESS(11+(MATCH(RIGHT(Table14[[#This Row],[spawner_sku]],LEN(Table14[[#This Row],[spawner_sku]])-FIND("/",Table14[[#This Row],[spawner_sku]])),Table1[Entity Prefab],0)),10,1,1,"Entities"))</f>
        <v>70</v>
      </c>
      <c r="CI209">
        <f ca="1">ROUND((Table14[[#This Row],[XP]]*Table14[[#This Row],[entity_spawned (AVG)]])*(Table14[[#This Row],[activating_chance]]/100),0)</f>
        <v>70</v>
      </c>
      <c r="CJ209" s="73" t="s">
        <v>344</v>
      </c>
      <c r="CL209" t="s">
        <v>636</v>
      </c>
      <c r="CM209">
        <v>1</v>
      </c>
      <c r="CN209" s="76">
        <v>120</v>
      </c>
      <c r="CO209" s="76">
        <v>100</v>
      </c>
      <c r="CP209" s="115">
        <f ca="1">INDIRECT(ADDRESS(11+(MATCH(RIGHT(Table18[[#This Row],[spawner_sku]],LEN(Table18[[#This Row],[spawner_sku]])-FIND("/",Table18[[#This Row],[spawner_sku]])),Table1[Entity Prefab],0)),10,1,1,"Entities"))</f>
        <v>35</v>
      </c>
      <c r="CQ209" s="115">
        <f ca="1">ROUND((Table18[[#This Row],[XP]]*Table18[[#This Row],[entity_spawned (AVG)]])*(Table18[[#This Row],[activating_chance]]/100),0)</f>
        <v>35</v>
      </c>
      <c r="CR209" t="s">
        <v>344</v>
      </c>
      <c r="CT209" t="s">
        <v>495</v>
      </c>
      <c r="CU209">
        <v>1</v>
      </c>
      <c r="CV209" s="76">
        <v>100</v>
      </c>
      <c r="CW209" s="76">
        <v>80</v>
      </c>
      <c r="CX20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09">
        <f ca="1">ROUND((Table1820[[#This Row],[XP]]*Table1820[[#This Row],[entity_spawned (AVG)]])*(Table1820[[#This Row],[activating_chance]]/100),0)</f>
        <v>20</v>
      </c>
      <c r="CZ209" t="s">
        <v>344</v>
      </c>
    </row>
    <row r="210" spans="2:104" x14ac:dyDescent="0.25">
      <c r="B210" s="74" t="s">
        <v>232</v>
      </c>
      <c r="C210">
        <v>1</v>
      </c>
      <c r="D210" s="76">
        <v>5000</v>
      </c>
      <c r="E210" s="76">
        <v>75</v>
      </c>
      <c r="F210" s="76">
        <f ca="1">INDIRECT(ADDRESS(11+(MATCH(RIGHT(Table245[[#This Row],[spawner_sku]],LEN(Table245[[#This Row],[spawner_sku]])-FIND("/",Table245[[#This Row],[spawner_sku]])),Table1[Entity Prefab],0)),10,1,1,"Entities"))</f>
        <v>75</v>
      </c>
      <c r="G210" s="76">
        <f ca="1">ROUND((Table245[[#This Row],[XP]]*Table245[[#This Row],[entity_spawned (AVG)]])*(Table245[[#This Row],[activating_chance]]/100),0)</f>
        <v>56</v>
      </c>
      <c r="H210" s="73" t="s">
        <v>344</v>
      </c>
      <c r="Z210" t="s">
        <v>242</v>
      </c>
      <c r="AA210">
        <v>1</v>
      </c>
      <c r="AB210" s="76">
        <v>1500</v>
      </c>
      <c r="AC210" s="76">
        <v>100</v>
      </c>
      <c r="AD210">
        <f ca="1">INDIRECT(ADDRESS(11+(MATCH(RIGHT(Table2[[#This Row],[spawner_sku]],LEN(Table2[[#This Row],[spawner_sku]])-FIND("/",Table2[[#This Row],[spawner_sku]])),Table1[Entity Prefab],0)),10,1,1,"Entities"))</f>
        <v>130</v>
      </c>
      <c r="AE210" s="76">
        <f ca="1">ROUND((Table2[[#This Row],[XP]]*Table2[[#This Row],[entity_spawned (AVG)]])*(Table2[[#This Row],[activating_chance]]/100),0)</f>
        <v>130</v>
      </c>
      <c r="AF210" s="73" t="s">
        <v>345</v>
      </c>
      <c r="AP210" t="s">
        <v>256</v>
      </c>
      <c r="AQ210">
        <v>1</v>
      </c>
      <c r="AR210" s="76">
        <v>170</v>
      </c>
      <c r="AS210" s="76">
        <v>40</v>
      </c>
      <c r="AT210">
        <f ca="1">INDIRECT(ADDRESS(11+(MATCH(RIGHT(Table610[[#This Row],[spawner_sku]],LEN(Table610[[#This Row],[spawner_sku]])-FIND("/",Table610[[#This Row],[spawner_sku]])),Table1[Entity Prefab],0)),10,1,1,"Entities"))</f>
        <v>25</v>
      </c>
      <c r="AU210" s="76">
        <f ca="1">ROUND((Table610[[#This Row],[XP]]*Table610[[#This Row],[entity_spawned (AVG)]])*(Table610[[#This Row],[activating_chance]]/100),0)</f>
        <v>10</v>
      </c>
      <c r="AV210" s="73" t="s">
        <v>344</v>
      </c>
      <c r="AX210" t="s">
        <v>246</v>
      </c>
      <c r="AY210">
        <v>1</v>
      </c>
      <c r="AZ210" s="76">
        <v>110</v>
      </c>
      <c r="BA210" s="76">
        <v>100</v>
      </c>
      <c r="BB210">
        <f ca="1">INDIRECT(ADDRESS(11+(MATCH(RIGHT(Table61011[[#This Row],[spawner_sku]],LEN(Table61011[[#This Row],[spawner_sku]])-FIND("/",Table61011[[#This Row],[spawner_sku]])),Table1[Entity Prefab],0)),10,1,1,"Entities"))</f>
        <v>25</v>
      </c>
      <c r="BC210" s="76">
        <f ca="1">ROUND((Table61011[[#This Row],[XP]]*Table61011[[#This Row],[entity_spawned (AVG)]])*(Table61011[[#This Row],[activating_chance]]/100),0)</f>
        <v>25</v>
      </c>
      <c r="BD210" s="73" t="s">
        <v>344</v>
      </c>
      <c r="BF210" t="s">
        <v>635</v>
      </c>
      <c r="BG210">
        <v>1</v>
      </c>
      <c r="BH210" s="76">
        <v>120</v>
      </c>
      <c r="BI210">
        <v>100</v>
      </c>
      <c r="BJ210">
        <f ca="1">INDIRECT(ADDRESS(11+(MATCH(RIGHT(Table11[[#This Row],[spawner_sku]],LEN(Table11[[#This Row],[spawner_sku]])-FIND("/",Table11[[#This Row],[spawner_sku]])),Table1[Entity Prefab],0)),10,1,1,"Entities"))</f>
        <v>50</v>
      </c>
      <c r="BK210">
        <f ca="1">ROUND((Table11[[#This Row],[XP]]*Table11[[#This Row],[entity_spawned (AVG)]])*(Table11[[#This Row],[activating_chance]]/100),0)</f>
        <v>50</v>
      </c>
      <c r="BL210" s="73" t="s">
        <v>344</v>
      </c>
      <c r="BN210" t="s">
        <v>386</v>
      </c>
      <c r="BO210">
        <v>3</v>
      </c>
      <c r="BP210" s="76">
        <v>100</v>
      </c>
      <c r="BQ210" s="76">
        <v>100</v>
      </c>
      <c r="BR210">
        <f ca="1">INDIRECT(ADDRESS(11+(MATCH(RIGHT(Table12[[#This Row],[spawner_sku]],LEN(Table12[[#This Row],[spawner_sku]])-FIND("/",Table12[[#This Row],[spawner_sku]])),Table1[Entity Prefab],0)),10,1,1,"Entities"))</f>
        <v>25</v>
      </c>
      <c r="BS210">
        <f ca="1">ROUND((Table12[[#This Row],[XP]]*Table12[[#This Row],[entity_spawned (AVG)]])*(Table12[[#This Row],[activating_chance]]/100),0)</f>
        <v>75</v>
      </c>
      <c r="BT210" s="73" t="s">
        <v>344</v>
      </c>
      <c r="BV210" t="s">
        <v>256</v>
      </c>
      <c r="BW210">
        <v>1</v>
      </c>
      <c r="BX210" s="76">
        <v>150</v>
      </c>
      <c r="BY210" s="76">
        <v>100</v>
      </c>
      <c r="BZ210">
        <f ca="1">INDIRECT(ADDRESS(11+(MATCH(RIGHT(Table13[[#This Row],[spawner_sku]],LEN(Table13[[#This Row],[spawner_sku]])-FIND("/",Table13[[#This Row],[spawner_sku]])),Table1[Entity Prefab],0)),10,1,1,"Entities"))</f>
        <v>25</v>
      </c>
      <c r="CA210">
        <f ca="1">ROUND((Table13[[#This Row],[XP]]*Table13[[#This Row],[entity_spawned (AVG)]])*(Table13[[#This Row],[activating_chance]]/100),0)</f>
        <v>25</v>
      </c>
      <c r="CB210" s="73" t="s">
        <v>344</v>
      </c>
      <c r="CD210" t="s">
        <v>237</v>
      </c>
      <c r="CE210">
        <v>1</v>
      </c>
      <c r="CF210" s="76">
        <v>120</v>
      </c>
      <c r="CG210" s="76">
        <v>100</v>
      </c>
      <c r="CH210">
        <f ca="1">INDIRECT(ADDRESS(11+(MATCH(RIGHT(Table14[[#This Row],[spawner_sku]],LEN(Table14[[#This Row],[spawner_sku]])-FIND("/",Table14[[#This Row],[spawner_sku]])),Table1[Entity Prefab],0)),10,1,1,"Entities"))</f>
        <v>70</v>
      </c>
      <c r="CI210">
        <f ca="1">ROUND((Table14[[#This Row],[XP]]*Table14[[#This Row],[entity_spawned (AVG)]])*(Table14[[#This Row],[activating_chance]]/100),0)</f>
        <v>70</v>
      </c>
      <c r="CJ210" s="73" t="s">
        <v>344</v>
      </c>
      <c r="CL210" t="s">
        <v>636</v>
      </c>
      <c r="CM210">
        <v>1</v>
      </c>
      <c r="CN210" s="76">
        <v>120</v>
      </c>
      <c r="CO210" s="76">
        <v>100</v>
      </c>
      <c r="CP210" s="115">
        <f ca="1">INDIRECT(ADDRESS(11+(MATCH(RIGHT(Table18[[#This Row],[spawner_sku]],LEN(Table18[[#This Row],[spawner_sku]])-FIND("/",Table18[[#This Row],[spawner_sku]])),Table1[Entity Prefab],0)),10,1,1,"Entities"))</f>
        <v>35</v>
      </c>
      <c r="CQ210" s="115">
        <f ca="1">ROUND((Table18[[#This Row],[XP]]*Table18[[#This Row],[entity_spawned (AVG)]])*(Table18[[#This Row],[activating_chance]]/100),0)</f>
        <v>35</v>
      </c>
      <c r="CR210" t="s">
        <v>344</v>
      </c>
      <c r="CT210" t="s">
        <v>495</v>
      </c>
      <c r="CU210">
        <v>1</v>
      </c>
      <c r="CV210" s="76">
        <v>100</v>
      </c>
      <c r="CW210" s="76">
        <v>100</v>
      </c>
      <c r="CX21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10">
        <f ca="1">ROUND((Table1820[[#This Row],[XP]]*Table1820[[#This Row],[entity_spawned (AVG)]])*(Table1820[[#This Row],[activating_chance]]/100),0)</f>
        <v>25</v>
      </c>
      <c r="CZ210" t="s">
        <v>344</v>
      </c>
    </row>
    <row r="211" spans="2:104" x14ac:dyDescent="0.25">
      <c r="B211" s="74" t="s">
        <v>232</v>
      </c>
      <c r="C211">
        <v>1</v>
      </c>
      <c r="D211" s="76">
        <v>5000</v>
      </c>
      <c r="E211" s="76">
        <v>75</v>
      </c>
      <c r="F211" s="76">
        <f ca="1">INDIRECT(ADDRESS(11+(MATCH(RIGHT(Table245[[#This Row],[spawner_sku]],LEN(Table245[[#This Row],[spawner_sku]])-FIND("/",Table245[[#This Row],[spawner_sku]])),Table1[Entity Prefab],0)),10,1,1,"Entities"))</f>
        <v>75</v>
      </c>
      <c r="G211" s="76">
        <f ca="1">ROUND((Table245[[#This Row],[XP]]*Table245[[#This Row],[entity_spawned (AVG)]])*(Table245[[#This Row],[activating_chance]]/100),0)</f>
        <v>56</v>
      </c>
      <c r="H211" s="73" t="s">
        <v>344</v>
      </c>
      <c r="Z211" t="s">
        <v>242</v>
      </c>
      <c r="AA211">
        <v>1</v>
      </c>
      <c r="AB211" s="76">
        <v>1500</v>
      </c>
      <c r="AC211" s="76">
        <v>100</v>
      </c>
      <c r="AD211">
        <f ca="1">INDIRECT(ADDRESS(11+(MATCH(RIGHT(Table2[[#This Row],[spawner_sku]],LEN(Table2[[#This Row],[spawner_sku]])-FIND("/",Table2[[#This Row],[spawner_sku]])),Table1[Entity Prefab],0)),10,1,1,"Entities"))</f>
        <v>130</v>
      </c>
      <c r="AE211" s="76">
        <f ca="1">ROUND((Table2[[#This Row],[XP]]*Table2[[#This Row],[entity_spawned (AVG)]])*(Table2[[#This Row],[activating_chance]]/100),0)</f>
        <v>130</v>
      </c>
      <c r="AF211" s="73" t="s">
        <v>345</v>
      </c>
      <c r="AP211" t="s">
        <v>256</v>
      </c>
      <c r="AQ211">
        <v>1</v>
      </c>
      <c r="AR211" s="76">
        <v>200</v>
      </c>
      <c r="AS211" s="76">
        <v>80</v>
      </c>
      <c r="AT211">
        <f ca="1">INDIRECT(ADDRESS(11+(MATCH(RIGHT(Table610[[#This Row],[spawner_sku]],LEN(Table610[[#This Row],[spawner_sku]])-FIND("/",Table610[[#This Row],[spawner_sku]])),Table1[Entity Prefab],0)),10,1,1,"Entities"))</f>
        <v>25</v>
      </c>
      <c r="AU211" s="76">
        <f ca="1">ROUND((Table610[[#This Row],[XP]]*Table610[[#This Row],[entity_spawned (AVG)]])*(Table610[[#This Row],[activating_chance]]/100),0)</f>
        <v>20</v>
      </c>
      <c r="AV211" s="73" t="s">
        <v>344</v>
      </c>
      <c r="AX211" t="s">
        <v>246</v>
      </c>
      <c r="AY211">
        <v>6</v>
      </c>
      <c r="AZ211" s="76">
        <v>200</v>
      </c>
      <c r="BA211" s="76">
        <v>100</v>
      </c>
      <c r="BB211">
        <f ca="1">INDIRECT(ADDRESS(11+(MATCH(RIGHT(Table61011[[#This Row],[spawner_sku]],LEN(Table61011[[#This Row],[spawner_sku]])-FIND("/",Table61011[[#This Row],[spawner_sku]])),Table1[Entity Prefab],0)),10,1,1,"Entities"))</f>
        <v>25</v>
      </c>
      <c r="BC211" s="76">
        <f ca="1">ROUND((Table61011[[#This Row],[XP]]*Table61011[[#This Row],[entity_spawned (AVG)]])*(Table61011[[#This Row],[activating_chance]]/100),0)</f>
        <v>150</v>
      </c>
      <c r="BD211" s="73" t="s">
        <v>344</v>
      </c>
      <c r="BF211" t="s">
        <v>635</v>
      </c>
      <c r="BG211">
        <v>1</v>
      </c>
      <c r="BH211" s="76">
        <v>120</v>
      </c>
      <c r="BI211">
        <v>100</v>
      </c>
      <c r="BJ211">
        <f ca="1">INDIRECT(ADDRESS(11+(MATCH(RIGHT(Table11[[#This Row],[spawner_sku]],LEN(Table11[[#This Row],[spawner_sku]])-FIND("/",Table11[[#This Row],[spawner_sku]])),Table1[Entity Prefab],0)),10,1,1,"Entities"))</f>
        <v>50</v>
      </c>
      <c r="BK211">
        <f ca="1">ROUND((Table11[[#This Row],[XP]]*Table11[[#This Row],[entity_spawned (AVG)]])*(Table11[[#This Row],[activating_chance]]/100),0)</f>
        <v>50</v>
      </c>
      <c r="BL211" s="73" t="s">
        <v>344</v>
      </c>
      <c r="BN211" t="s">
        <v>386</v>
      </c>
      <c r="BO211">
        <v>1</v>
      </c>
      <c r="BP211" s="76">
        <v>100</v>
      </c>
      <c r="BQ211" s="76">
        <v>30</v>
      </c>
      <c r="BR211">
        <f ca="1">INDIRECT(ADDRESS(11+(MATCH(RIGHT(Table12[[#This Row],[spawner_sku]],LEN(Table12[[#This Row],[spawner_sku]])-FIND("/",Table12[[#This Row],[spawner_sku]])),Table1[Entity Prefab],0)),10,1,1,"Entities"))</f>
        <v>25</v>
      </c>
      <c r="BS211">
        <f ca="1">ROUND((Table12[[#This Row],[XP]]*Table12[[#This Row],[entity_spawned (AVG)]])*(Table12[[#This Row],[activating_chance]]/100),0)</f>
        <v>8</v>
      </c>
      <c r="BT211" s="73" t="s">
        <v>344</v>
      </c>
      <c r="BV211" t="s">
        <v>256</v>
      </c>
      <c r="BW211">
        <v>1</v>
      </c>
      <c r="BX211" s="76">
        <v>150</v>
      </c>
      <c r="BY211" s="76">
        <v>100</v>
      </c>
      <c r="BZ211">
        <f ca="1">INDIRECT(ADDRESS(11+(MATCH(RIGHT(Table13[[#This Row],[spawner_sku]],LEN(Table13[[#This Row],[spawner_sku]])-FIND("/",Table13[[#This Row],[spawner_sku]])),Table1[Entity Prefab],0)),10,1,1,"Entities"))</f>
        <v>25</v>
      </c>
      <c r="CA211">
        <f ca="1">ROUND((Table13[[#This Row],[XP]]*Table13[[#This Row],[entity_spawned (AVG)]])*(Table13[[#This Row],[activating_chance]]/100),0)</f>
        <v>25</v>
      </c>
      <c r="CB211" s="73" t="s">
        <v>344</v>
      </c>
      <c r="CD211" t="s">
        <v>237</v>
      </c>
      <c r="CE211">
        <v>1</v>
      </c>
      <c r="CF211" s="76">
        <v>120</v>
      </c>
      <c r="CG211" s="76">
        <v>100</v>
      </c>
      <c r="CH211">
        <f ca="1">INDIRECT(ADDRESS(11+(MATCH(RIGHT(Table14[[#This Row],[spawner_sku]],LEN(Table14[[#This Row],[spawner_sku]])-FIND("/",Table14[[#This Row],[spawner_sku]])),Table1[Entity Prefab],0)),10,1,1,"Entities"))</f>
        <v>70</v>
      </c>
      <c r="CI211">
        <f ca="1">ROUND((Table14[[#This Row],[XP]]*Table14[[#This Row],[entity_spawned (AVG)]])*(Table14[[#This Row],[activating_chance]]/100),0)</f>
        <v>70</v>
      </c>
      <c r="CJ211" s="73" t="s">
        <v>344</v>
      </c>
      <c r="CL211" t="s">
        <v>636</v>
      </c>
      <c r="CM211">
        <v>1</v>
      </c>
      <c r="CN211" s="76">
        <v>120</v>
      </c>
      <c r="CO211" s="76">
        <v>100</v>
      </c>
      <c r="CP211" s="115">
        <f ca="1">INDIRECT(ADDRESS(11+(MATCH(RIGHT(Table18[[#This Row],[spawner_sku]],LEN(Table18[[#This Row],[spawner_sku]])-FIND("/",Table18[[#This Row],[spawner_sku]])),Table1[Entity Prefab],0)),10,1,1,"Entities"))</f>
        <v>35</v>
      </c>
      <c r="CQ211" s="115">
        <f ca="1">ROUND((Table18[[#This Row],[XP]]*Table18[[#This Row],[entity_spawned (AVG)]])*(Table18[[#This Row],[activating_chance]]/100),0)</f>
        <v>35</v>
      </c>
      <c r="CR211" t="s">
        <v>344</v>
      </c>
      <c r="CT211" t="s">
        <v>495</v>
      </c>
      <c r="CU211">
        <v>1</v>
      </c>
      <c r="CV211" s="76">
        <v>100</v>
      </c>
      <c r="CW211" s="76">
        <v>30</v>
      </c>
      <c r="CX21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11">
        <f ca="1">ROUND((Table1820[[#This Row],[XP]]*Table1820[[#This Row],[entity_spawned (AVG)]])*(Table1820[[#This Row],[activating_chance]]/100),0)</f>
        <v>8</v>
      </c>
      <c r="CZ211" t="s">
        <v>344</v>
      </c>
    </row>
    <row r="212" spans="2:104" x14ac:dyDescent="0.25">
      <c r="B212" s="74" t="s">
        <v>232</v>
      </c>
      <c r="C212">
        <v>1</v>
      </c>
      <c r="D212" s="76">
        <v>5000</v>
      </c>
      <c r="E212" s="76">
        <v>75</v>
      </c>
      <c r="F212" s="76">
        <f ca="1">INDIRECT(ADDRESS(11+(MATCH(RIGHT(Table245[[#This Row],[spawner_sku]],LEN(Table245[[#This Row],[spawner_sku]])-FIND("/",Table245[[#This Row],[spawner_sku]])),Table1[Entity Prefab],0)),10,1,1,"Entities"))</f>
        <v>75</v>
      </c>
      <c r="G212" s="76">
        <f ca="1">ROUND((Table245[[#This Row],[XP]]*Table245[[#This Row],[entity_spawned (AVG)]])*(Table245[[#This Row],[activating_chance]]/100),0)</f>
        <v>56</v>
      </c>
      <c r="H212" s="73" t="s">
        <v>344</v>
      </c>
      <c r="Z212" t="s">
        <v>242</v>
      </c>
      <c r="AA212">
        <v>1</v>
      </c>
      <c r="AB212" s="76">
        <v>1500</v>
      </c>
      <c r="AC212" s="76">
        <v>100</v>
      </c>
      <c r="AD212">
        <f ca="1">INDIRECT(ADDRESS(11+(MATCH(RIGHT(Table2[[#This Row],[spawner_sku]],LEN(Table2[[#This Row],[spawner_sku]])-FIND("/",Table2[[#This Row],[spawner_sku]])),Table1[Entity Prefab],0)),10,1,1,"Entities"))</f>
        <v>130</v>
      </c>
      <c r="AE212" s="76">
        <f ca="1">ROUND((Table2[[#This Row],[XP]]*Table2[[#This Row],[entity_spawned (AVG)]])*(Table2[[#This Row],[activating_chance]]/100),0)</f>
        <v>130</v>
      </c>
      <c r="AF212" s="73" t="s">
        <v>345</v>
      </c>
      <c r="AP212" t="s">
        <v>256</v>
      </c>
      <c r="AQ212">
        <v>1</v>
      </c>
      <c r="AR212" s="76">
        <v>170</v>
      </c>
      <c r="AS212" s="76">
        <v>40</v>
      </c>
      <c r="AT212">
        <f ca="1">INDIRECT(ADDRESS(11+(MATCH(RIGHT(Table610[[#This Row],[spawner_sku]],LEN(Table610[[#This Row],[spawner_sku]])-FIND("/",Table610[[#This Row],[spawner_sku]])),Table1[Entity Prefab],0)),10,1,1,"Entities"))</f>
        <v>25</v>
      </c>
      <c r="AU212" s="76">
        <f ca="1">ROUND((Table610[[#This Row],[XP]]*Table610[[#This Row],[entity_spawned (AVG)]])*(Table610[[#This Row],[activating_chance]]/100),0)</f>
        <v>10</v>
      </c>
      <c r="AV212" s="73" t="s">
        <v>344</v>
      </c>
      <c r="AX212" t="s">
        <v>246</v>
      </c>
      <c r="AY212">
        <v>3</v>
      </c>
      <c r="AZ212" s="76">
        <v>140</v>
      </c>
      <c r="BA212" s="76">
        <v>100</v>
      </c>
      <c r="BB212">
        <f ca="1">INDIRECT(ADDRESS(11+(MATCH(RIGHT(Table61011[[#This Row],[spawner_sku]],LEN(Table61011[[#This Row],[spawner_sku]])-FIND("/",Table61011[[#This Row],[spawner_sku]])),Table1[Entity Prefab],0)),10,1,1,"Entities"))</f>
        <v>25</v>
      </c>
      <c r="BC212" s="76">
        <f ca="1">ROUND((Table61011[[#This Row],[XP]]*Table61011[[#This Row],[entity_spawned (AVG)]])*(Table61011[[#This Row],[activating_chance]]/100),0)</f>
        <v>75</v>
      </c>
      <c r="BD212" s="73" t="s">
        <v>344</v>
      </c>
      <c r="BF212" t="s">
        <v>635</v>
      </c>
      <c r="BG212">
        <v>1</v>
      </c>
      <c r="BH212" s="76">
        <v>120</v>
      </c>
      <c r="BI212">
        <v>100</v>
      </c>
      <c r="BJ212">
        <f ca="1">INDIRECT(ADDRESS(11+(MATCH(RIGHT(Table11[[#This Row],[spawner_sku]],LEN(Table11[[#This Row],[spawner_sku]])-FIND("/",Table11[[#This Row],[spawner_sku]])),Table1[Entity Prefab],0)),10,1,1,"Entities"))</f>
        <v>50</v>
      </c>
      <c r="BK212">
        <f ca="1">ROUND((Table11[[#This Row],[XP]]*Table11[[#This Row],[entity_spawned (AVG)]])*(Table11[[#This Row],[activating_chance]]/100),0)</f>
        <v>50</v>
      </c>
      <c r="BL212" s="73" t="s">
        <v>344</v>
      </c>
      <c r="BN212" t="s">
        <v>386</v>
      </c>
      <c r="BO212">
        <v>2</v>
      </c>
      <c r="BP212" s="76">
        <v>100</v>
      </c>
      <c r="BQ212" s="76">
        <v>100</v>
      </c>
      <c r="BR212">
        <f ca="1">INDIRECT(ADDRESS(11+(MATCH(RIGHT(Table12[[#This Row],[spawner_sku]],LEN(Table12[[#This Row],[spawner_sku]])-FIND("/",Table12[[#This Row],[spawner_sku]])),Table1[Entity Prefab],0)),10,1,1,"Entities"))</f>
        <v>25</v>
      </c>
      <c r="BS212">
        <f ca="1">ROUND((Table12[[#This Row],[XP]]*Table12[[#This Row],[entity_spawned (AVG)]])*(Table12[[#This Row],[activating_chance]]/100),0)</f>
        <v>50</v>
      </c>
      <c r="BT212" s="73" t="s">
        <v>344</v>
      </c>
      <c r="BV212" t="s">
        <v>256</v>
      </c>
      <c r="BW212">
        <v>1</v>
      </c>
      <c r="BX212" s="76">
        <v>150</v>
      </c>
      <c r="BY212" s="76">
        <v>100</v>
      </c>
      <c r="BZ212">
        <f ca="1">INDIRECT(ADDRESS(11+(MATCH(RIGHT(Table13[[#This Row],[spawner_sku]],LEN(Table13[[#This Row],[spawner_sku]])-FIND("/",Table13[[#This Row],[spawner_sku]])),Table1[Entity Prefab],0)),10,1,1,"Entities"))</f>
        <v>25</v>
      </c>
      <c r="CA212">
        <f ca="1">ROUND((Table13[[#This Row],[XP]]*Table13[[#This Row],[entity_spawned (AVG)]])*(Table13[[#This Row],[activating_chance]]/100),0)</f>
        <v>25</v>
      </c>
      <c r="CB212" s="73" t="s">
        <v>344</v>
      </c>
      <c r="CD212" t="s">
        <v>237</v>
      </c>
      <c r="CE212">
        <v>1</v>
      </c>
      <c r="CF212" s="76">
        <v>130</v>
      </c>
      <c r="CG212" s="76">
        <v>100</v>
      </c>
      <c r="CH212">
        <f ca="1">INDIRECT(ADDRESS(11+(MATCH(RIGHT(Table14[[#This Row],[spawner_sku]],LEN(Table14[[#This Row],[spawner_sku]])-FIND("/",Table14[[#This Row],[spawner_sku]])),Table1[Entity Prefab],0)),10,1,1,"Entities"))</f>
        <v>70</v>
      </c>
      <c r="CI212">
        <f ca="1">ROUND((Table14[[#This Row],[XP]]*Table14[[#This Row],[entity_spawned (AVG)]])*(Table14[[#This Row],[activating_chance]]/100),0)</f>
        <v>70</v>
      </c>
      <c r="CJ212" s="73" t="s">
        <v>344</v>
      </c>
      <c r="CL212" t="s">
        <v>636</v>
      </c>
      <c r="CM212">
        <v>1</v>
      </c>
      <c r="CN212" s="76">
        <v>120</v>
      </c>
      <c r="CO212" s="76">
        <v>80</v>
      </c>
      <c r="CP212" s="115">
        <f ca="1">INDIRECT(ADDRESS(11+(MATCH(RIGHT(Table18[[#This Row],[spawner_sku]],LEN(Table18[[#This Row],[spawner_sku]])-FIND("/",Table18[[#This Row],[spawner_sku]])),Table1[Entity Prefab],0)),10,1,1,"Entities"))</f>
        <v>35</v>
      </c>
      <c r="CQ212" s="115">
        <f ca="1">ROUND((Table18[[#This Row],[XP]]*Table18[[#This Row],[entity_spawned (AVG)]])*(Table18[[#This Row],[activating_chance]]/100),0)</f>
        <v>28</v>
      </c>
      <c r="CR212" t="s">
        <v>344</v>
      </c>
      <c r="CT212" t="s">
        <v>495</v>
      </c>
      <c r="CU212">
        <v>1</v>
      </c>
      <c r="CV212" s="76">
        <v>100</v>
      </c>
      <c r="CW212" s="76">
        <v>30</v>
      </c>
      <c r="CX21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12">
        <f ca="1">ROUND((Table1820[[#This Row],[XP]]*Table1820[[#This Row],[entity_spawned (AVG)]])*(Table1820[[#This Row],[activating_chance]]/100),0)</f>
        <v>8</v>
      </c>
      <c r="CZ212" t="s">
        <v>344</v>
      </c>
    </row>
    <row r="213" spans="2:104" x14ac:dyDescent="0.25">
      <c r="B213" s="74" t="s">
        <v>232</v>
      </c>
      <c r="C213">
        <v>1</v>
      </c>
      <c r="D213" s="76">
        <v>5000</v>
      </c>
      <c r="E213" s="76">
        <v>75</v>
      </c>
      <c r="F213" s="76">
        <f ca="1">INDIRECT(ADDRESS(11+(MATCH(RIGHT(Table245[[#This Row],[spawner_sku]],LEN(Table245[[#This Row],[spawner_sku]])-FIND("/",Table245[[#This Row],[spawner_sku]])),Table1[Entity Prefab],0)),10,1,1,"Entities"))</f>
        <v>75</v>
      </c>
      <c r="G213" s="76">
        <f ca="1">ROUND((Table245[[#This Row],[XP]]*Table245[[#This Row],[entity_spawned (AVG)]])*(Table245[[#This Row],[activating_chance]]/100),0)</f>
        <v>56</v>
      </c>
      <c r="H213" s="73" t="s">
        <v>344</v>
      </c>
      <c r="Z213" t="s">
        <v>242</v>
      </c>
      <c r="AA213">
        <v>1</v>
      </c>
      <c r="AB213" s="76">
        <v>1500</v>
      </c>
      <c r="AC213" s="76">
        <v>100</v>
      </c>
      <c r="AD213">
        <f ca="1">INDIRECT(ADDRESS(11+(MATCH(RIGHT(Table2[[#This Row],[spawner_sku]],LEN(Table2[[#This Row],[spawner_sku]])-FIND("/",Table2[[#This Row],[spawner_sku]])),Table1[Entity Prefab],0)),10,1,1,"Entities"))</f>
        <v>130</v>
      </c>
      <c r="AE213" s="76">
        <f ca="1">ROUND((Table2[[#This Row],[XP]]*Table2[[#This Row],[entity_spawned (AVG)]])*(Table2[[#This Row],[activating_chance]]/100),0)</f>
        <v>130</v>
      </c>
      <c r="AF213" s="73" t="s">
        <v>345</v>
      </c>
      <c r="AP213" t="s">
        <v>256</v>
      </c>
      <c r="AQ213">
        <v>1</v>
      </c>
      <c r="AR213" s="76">
        <v>200</v>
      </c>
      <c r="AS213" s="76">
        <v>40</v>
      </c>
      <c r="AT213">
        <f ca="1">INDIRECT(ADDRESS(11+(MATCH(RIGHT(Table610[[#This Row],[spawner_sku]],LEN(Table610[[#This Row],[spawner_sku]])-FIND("/",Table610[[#This Row],[spawner_sku]])),Table1[Entity Prefab],0)),10,1,1,"Entities"))</f>
        <v>25</v>
      </c>
      <c r="AU213" s="76">
        <f ca="1">ROUND((Table610[[#This Row],[XP]]*Table610[[#This Row],[entity_spawned (AVG)]])*(Table610[[#This Row],[activating_chance]]/100),0)</f>
        <v>10</v>
      </c>
      <c r="AV213" s="73" t="s">
        <v>344</v>
      </c>
      <c r="AX213" t="s">
        <v>246</v>
      </c>
      <c r="AY213">
        <v>3</v>
      </c>
      <c r="AZ213" s="76">
        <v>180</v>
      </c>
      <c r="BA213" s="76">
        <v>100</v>
      </c>
      <c r="BB213">
        <f ca="1">INDIRECT(ADDRESS(11+(MATCH(RIGHT(Table61011[[#This Row],[spawner_sku]],LEN(Table61011[[#This Row],[spawner_sku]])-FIND("/",Table61011[[#This Row],[spawner_sku]])),Table1[Entity Prefab],0)),10,1,1,"Entities"))</f>
        <v>25</v>
      </c>
      <c r="BC213" s="76">
        <f ca="1">ROUND((Table61011[[#This Row],[XP]]*Table61011[[#This Row],[entity_spawned (AVG)]])*(Table61011[[#This Row],[activating_chance]]/100),0)</f>
        <v>75</v>
      </c>
      <c r="BD213" s="73" t="s">
        <v>344</v>
      </c>
      <c r="BF213" t="s">
        <v>473</v>
      </c>
      <c r="BG213">
        <v>1</v>
      </c>
      <c r="BH213" s="76">
        <v>220</v>
      </c>
      <c r="BI213">
        <v>100</v>
      </c>
      <c r="BJ213">
        <f ca="1">INDIRECT(ADDRESS(11+(MATCH(RIGHT(Table11[[#This Row],[spawner_sku]],LEN(Table11[[#This Row],[spawner_sku]])-FIND("/",Table11[[#This Row],[spawner_sku]])),Table1[Entity Prefab],0)),10,1,1,"Entities"))</f>
        <v>50</v>
      </c>
      <c r="BK213">
        <f ca="1">ROUND((Table11[[#This Row],[XP]]*Table11[[#This Row],[entity_spawned (AVG)]])*(Table11[[#This Row],[activating_chance]]/100),0)</f>
        <v>50</v>
      </c>
      <c r="BL213" s="73" t="s">
        <v>345</v>
      </c>
      <c r="BN213" t="s">
        <v>385</v>
      </c>
      <c r="BO213">
        <v>2</v>
      </c>
      <c r="BP213" s="76">
        <v>170</v>
      </c>
      <c r="BQ213" s="76">
        <v>100</v>
      </c>
      <c r="BR213">
        <f ca="1">INDIRECT(ADDRESS(11+(MATCH(RIGHT(Table12[[#This Row],[spawner_sku]],LEN(Table12[[#This Row],[spawner_sku]])-FIND("/",Table12[[#This Row],[spawner_sku]])),Table1[Entity Prefab],0)),10,1,1,"Entities"))</f>
        <v>28</v>
      </c>
      <c r="BS213">
        <f ca="1">ROUND((Table12[[#This Row],[XP]]*Table12[[#This Row],[entity_spawned (AVG)]])*(Table12[[#This Row],[activating_chance]]/100),0)</f>
        <v>56</v>
      </c>
      <c r="BT213" s="73" t="s">
        <v>345</v>
      </c>
      <c r="BV213" t="s">
        <v>256</v>
      </c>
      <c r="BW213">
        <v>1</v>
      </c>
      <c r="BX213" s="76">
        <v>150</v>
      </c>
      <c r="BY213" s="76">
        <v>100</v>
      </c>
      <c r="BZ213">
        <f ca="1">INDIRECT(ADDRESS(11+(MATCH(RIGHT(Table13[[#This Row],[spawner_sku]],LEN(Table13[[#This Row],[spawner_sku]])-FIND("/",Table13[[#This Row],[spawner_sku]])),Table1[Entity Prefab],0)),10,1,1,"Entities"))</f>
        <v>25</v>
      </c>
      <c r="CA213">
        <f ca="1">ROUND((Table13[[#This Row],[XP]]*Table13[[#This Row],[entity_spawned (AVG)]])*(Table13[[#This Row],[activating_chance]]/100),0)</f>
        <v>25</v>
      </c>
      <c r="CB213" s="73" t="s">
        <v>344</v>
      </c>
      <c r="CD213" t="s">
        <v>237</v>
      </c>
      <c r="CE213">
        <v>1</v>
      </c>
      <c r="CF213" s="76">
        <v>120</v>
      </c>
      <c r="CG213" s="76">
        <v>100</v>
      </c>
      <c r="CH213">
        <f ca="1">INDIRECT(ADDRESS(11+(MATCH(RIGHT(Table14[[#This Row],[spawner_sku]],LEN(Table14[[#This Row],[spawner_sku]])-FIND("/",Table14[[#This Row],[spawner_sku]])),Table1[Entity Prefab],0)),10,1,1,"Entities"))</f>
        <v>70</v>
      </c>
      <c r="CI213">
        <f ca="1">ROUND((Table14[[#This Row],[XP]]*Table14[[#This Row],[entity_spawned (AVG)]])*(Table14[[#This Row],[activating_chance]]/100),0)</f>
        <v>70</v>
      </c>
      <c r="CJ213" s="73" t="s">
        <v>344</v>
      </c>
      <c r="CL213" t="s">
        <v>636</v>
      </c>
      <c r="CM213">
        <v>1</v>
      </c>
      <c r="CN213" s="76">
        <v>120</v>
      </c>
      <c r="CO213" s="76">
        <v>100</v>
      </c>
      <c r="CP213" s="115">
        <f ca="1">INDIRECT(ADDRESS(11+(MATCH(RIGHT(Table18[[#This Row],[spawner_sku]],LEN(Table18[[#This Row],[spawner_sku]])-FIND("/",Table18[[#This Row],[spawner_sku]])),Table1[Entity Prefab],0)),10,1,1,"Entities"))</f>
        <v>35</v>
      </c>
      <c r="CQ213" s="115">
        <f ca="1">ROUND((Table18[[#This Row],[XP]]*Table18[[#This Row],[entity_spawned (AVG)]])*(Table18[[#This Row],[activating_chance]]/100),0)</f>
        <v>35</v>
      </c>
      <c r="CR213" t="s">
        <v>344</v>
      </c>
      <c r="CT213" t="s">
        <v>664</v>
      </c>
      <c r="CU213">
        <v>1</v>
      </c>
      <c r="CV213" s="76">
        <v>200</v>
      </c>
      <c r="CW213" s="76">
        <v>100</v>
      </c>
      <c r="CX213" s="76">
        <f ca="1">INDIRECT(ADDRESS(11+(MATCH(RIGHT(Table1820[[#This Row],[spawner_sku]],LEN(Table1820[[#This Row],[spawner_sku]])-FIND("/",Table1820[[#This Row],[spawner_sku]])),Table1[Entity Prefab],0)),10,1,1,"Entities"))</f>
        <v>10</v>
      </c>
      <c r="CY213">
        <f ca="1">ROUND((Table1820[[#This Row],[XP]]*Table1820[[#This Row],[entity_spawned (AVG)]])*(Table1820[[#This Row],[activating_chance]]/100),0)</f>
        <v>10</v>
      </c>
      <c r="CZ213" t="s">
        <v>345</v>
      </c>
    </row>
    <row r="214" spans="2:104" x14ac:dyDescent="0.25">
      <c r="B214" s="74" t="s">
        <v>232</v>
      </c>
      <c r="C214">
        <v>1</v>
      </c>
      <c r="D214" s="76">
        <v>5000</v>
      </c>
      <c r="E214" s="76">
        <v>75</v>
      </c>
      <c r="F214" s="76">
        <f ca="1">INDIRECT(ADDRESS(11+(MATCH(RIGHT(Table245[[#This Row],[spawner_sku]],LEN(Table245[[#This Row],[spawner_sku]])-FIND("/",Table245[[#This Row],[spawner_sku]])),Table1[Entity Prefab],0)),10,1,1,"Entities"))</f>
        <v>75</v>
      </c>
      <c r="G214" s="76">
        <f ca="1">ROUND((Table245[[#This Row],[XP]]*Table245[[#This Row],[entity_spawned (AVG)]])*(Table245[[#This Row],[activating_chance]]/100),0)</f>
        <v>56</v>
      </c>
      <c r="H214" s="73" t="s">
        <v>344</v>
      </c>
      <c r="Z214" t="s">
        <v>242</v>
      </c>
      <c r="AA214">
        <v>1</v>
      </c>
      <c r="AB214" s="76">
        <v>1500</v>
      </c>
      <c r="AC214" s="76">
        <v>100</v>
      </c>
      <c r="AD214">
        <f ca="1">INDIRECT(ADDRESS(11+(MATCH(RIGHT(Table2[[#This Row],[spawner_sku]],LEN(Table2[[#This Row],[spawner_sku]])-FIND("/",Table2[[#This Row],[spawner_sku]])),Table1[Entity Prefab],0)),10,1,1,"Entities"))</f>
        <v>130</v>
      </c>
      <c r="AE214" s="76">
        <f ca="1">ROUND((Table2[[#This Row],[XP]]*Table2[[#This Row],[entity_spawned (AVG)]])*(Table2[[#This Row],[activating_chance]]/100),0)</f>
        <v>130</v>
      </c>
      <c r="AF214" s="73" t="s">
        <v>345</v>
      </c>
      <c r="AP214" t="s">
        <v>256</v>
      </c>
      <c r="AQ214">
        <v>1</v>
      </c>
      <c r="AR214" s="76">
        <v>170</v>
      </c>
      <c r="AS214" s="76">
        <v>40</v>
      </c>
      <c r="AT214">
        <f ca="1">INDIRECT(ADDRESS(11+(MATCH(RIGHT(Table610[[#This Row],[spawner_sku]],LEN(Table610[[#This Row],[spawner_sku]])-FIND("/",Table610[[#This Row],[spawner_sku]])),Table1[Entity Prefab],0)),10,1,1,"Entities"))</f>
        <v>25</v>
      </c>
      <c r="AU214" s="76">
        <f ca="1">ROUND((Table610[[#This Row],[XP]]*Table610[[#This Row],[entity_spawned (AVG)]])*(Table610[[#This Row],[activating_chance]]/100),0)</f>
        <v>10</v>
      </c>
      <c r="AV214" s="73" t="s">
        <v>344</v>
      </c>
      <c r="AX214" t="s">
        <v>246</v>
      </c>
      <c r="AY214">
        <v>2</v>
      </c>
      <c r="AZ214" s="76">
        <v>200</v>
      </c>
      <c r="BA214" s="76">
        <v>80</v>
      </c>
      <c r="BB214">
        <f ca="1">INDIRECT(ADDRESS(11+(MATCH(RIGHT(Table61011[[#This Row],[spawner_sku]],LEN(Table61011[[#This Row],[spawner_sku]])-FIND("/",Table61011[[#This Row],[spawner_sku]])),Table1[Entity Prefab],0)),10,1,1,"Entities"))</f>
        <v>25</v>
      </c>
      <c r="BC214" s="76">
        <f ca="1">ROUND((Table61011[[#This Row],[XP]]*Table61011[[#This Row],[entity_spawned (AVG)]])*(Table61011[[#This Row],[activating_chance]]/100),0)</f>
        <v>40</v>
      </c>
      <c r="BD214" s="73" t="s">
        <v>344</v>
      </c>
      <c r="BF214" t="s">
        <v>473</v>
      </c>
      <c r="BG214">
        <v>1</v>
      </c>
      <c r="BH214" s="76">
        <v>220</v>
      </c>
      <c r="BI214">
        <v>100</v>
      </c>
      <c r="BJ214">
        <f ca="1">INDIRECT(ADDRESS(11+(MATCH(RIGHT(Table11[[#This Row],[spawner_sku]],LEN(Table11[[#This Row],[spawner_sku]])-FIND("/",Table11[[#This Row],[spawner_sku]])),Table1[Entity Prefab],0)),10,1,1,"Entities"))</f>
        <v>50</v>
      </c>
      <c r="BK214">
        <f ca="1">ROUND((Table11[[#This Row],[XP]]*Table11[[#This Row],[entity_spawned (AVG)]])*(Table11[[#This Row],[activating_chance]]/100),0)</f>
        <v>50</v>
      </c>
      <c r="BL214" s="73" t="s">
        <v>345</v>
      </c>
      <c r="BN214" t="s">
        <v>385</v>
      </c>
      <c r="BO214">
        <v>1</v>
      </c>
      <c r="BP214" s="76">
        <v>170</v>
      </c>
      <c r="BQ214" s="76">
        <v>100</v>
      </c>
      <c r="BR214">
        <f ca="1">INDIRECT(ADDRESS(11+(MATCH(RIGHT(Table12[[#This Row],[spawner_sku]],LEN(Table12[[#This Row],[spawner_sku]])-FIND("/",Table12[[#This Row],[spawner_sku]])),Table1[Entity Prefab],0)),10,1,1,"Entities"))</f>
        <v>28</v>
      </c>
      <c r="BS214">
        <f ca="1">ROUND((Table12[[#This Row],[XP]]*Table12[[#This Row],[entity_spawned (AVG)]])*(Table12[[#This Row],[activating_chance]]/100),0)</f>
        <v>28</v>
      </c>
      <c r="BT214" s="73" t="s">
        <v>345</v>
      </c>
      <c r="BV214" t="s">
        <v>256</v>
      </c>
      <c r="BW214">
        <v>1</v>
      </c>
      <c r="BX214" s="76">
        <v>150</v>
      </c>
      <c r="BY214" s="76">
        <v>100</v>
      </c>
      <c r="BZ214">
        <f ca="1">INDIRECT(ADDRESS(11+(MATCH(RIGHT(Table13[[#This Row],[spawner_sku]],LEN(Table13[[#This Row],[spawner_sku]])-FIND("/",Table13[[#This Row],[spawner_sku]])),Table1[Entity Prefab],0)),10,1,1,"Entities"))</f>
        <v>25</v>
      </c>
      <c r="CA214">
        <f ca="1">ROUND((Table13[[#This Row],[XP]]*Table13[[#This Row],[entity_spawned (AVG)]])*(Table13[[#This Row],[activating_chance]]/100),0)</f>
        <v>25</v>
      </c>
      <c r="CB214" s="73" t="s">
        <v>344</v>
      </c>
      <c r="CD214" t="s">
        <v>237</v>
      </c>
      <c r="CE214">
        <v>1</v>
      </c>
      <c r="CF214" s="76">
        <v>130</v>
      </c>
      <c r="CG214" s="76">
        <v>100</v>
      </c>
      <c r="CH214">
        <f ca="1">INDIRECT(ADDRESS(11+(MATCH(RIGHT(Table14[[#This Row],[spawner_sku]],LEN(Table14[[#This Row],[spawner_sku]])-FIND("/",Table14[[#This Row],[spawner_sku]])),Table1[Entity Prefab],0)),10,1,1,"Entities"))</f>
        <v>70</v>
      </c>
      <c r="CI214">
        <f ca="1">ROUND((Table14[[#This Row],[XP]]*Table14[[#This Row],[entity_spawned (AVG)]])*(Table14[[#This Row],[activating_chance]]/100),0)</f>
        <v>70</v>
      </c>
      <c r="CJ214" s="73" t="s">
        <v>344</v>
      </c>
      <c r="CL214" t="s">
        <v>636</v>
      </c>
      <c r="CM214">
        <v>1</v>
      </c>
      <c r="CN214" s="76">
        <v>120</v>
      </c>
      <c r="CO214" s="76">
        <v>80</v>
      </c>
      <c r="CP214" s="115">
        <f ca="1">INDIRECT(ADDRESS(11+(MATCH(RIGHT(Table18[[#This Row],[spawner_sku]],LEN(Table18[[#This Row],[spawner_sku]])-FIND("/",Table18[[#This Row],[spawner_sku]])),Table1[Entity Prefab],0)),10,1,1,"Entities"))</f>
        <v>35</v>
      </c>
      <c r="CQ214" s="115">
        <f ca="1">ROUND((Table18[[#This Row],[XP]]*Table18[[#This Row],[entity_spawned (AVG)]])*(Table18[[#This Row],[activating_chance]]/100),0)</f>
        <v>28</v>
      </c>
      <c r="CR214" t="s">
        <v>344</v>
      </c>
      <c r="CT214" t="s">
        <v>664</v>
      </c>
      <c r="CU214">
        <v>1</v>
      </c>
      <c r="CV214" s="76">
        <v>200</v>
      </c>
      <c r="CW214" s="76">
        <v>100</v>
      </c>
      <c r="CX214" s="76">
        <f ca="1">INDIRECT(ADDRESS(11+(MATCH(RIGHT(Table1820[[#This Row],[spawner_sku]],LEN(Table1820[[#This Row],[spawner_sku]])-FIND("/",Table1820[[#This Row],[spawner_sku]])),Table1[Entity Prefab],0)),10,1,1,"Entities"))</f>
        <v>10</v>
      </c>
      <c r="CY214">
        <f ca="1">ROUND((Table1820[[#This Row],[XP]]*Table1820[[#This Row],[entity_spawned (AVG)]])*(Table1820[[#This Row],[activating_chance]]/100),0)</f>
        <v>10</v>
      </c>
      <c r="CZ214" t="s">
        <v>345</v>
      </c>
    </row>
    <row r="215" spans="2:104" x14ac:dyDescent="0.25">
      <c r="B215" s="74" t="s">
        <v>233</v>
      </c>
      <c r="C215">
        <v>1</v>
      </c>
      <c r="D215" s="76">
        <v>180</v>
      </c>
      <c r="E215" s="76">
        <v>100</v>
      </c>
      <c r="F215" s="76">
        <f ca="1">INDIRECT(ADDRESS(11+(MATCH(RIGHT(Table245[[#This Row],[spawner_sku]],LEN(Table245[[#This Row],[spawner_sku]])-FIND("/",Table245[[#This Row],[spawner_sku]])),Table1[Entity Prefab],0)),10,1,1,"Entities"))</f>
        <v>95</v>
      </c>
      <c r="G215" s="76">
        <f ca="1">ROUND((Table245[[#This Row],[XP]]*Table245[[#This Row],[entity_spawned (AVG)]])*(Table245[[#This Row],[activating_chance]]/100),0)</f>
        <v>95</v>
      </c>
      <c r="H215" s="73" t="s">
        <v>345</v>
      </c>
      <c r="Z215" t="s">
        <v>242</v>
      </c>
      <c r="AA215">
        <v>1</v>
      </c>
      <c r="AB215" s="76">
        <v>1500</v>
      </c>
      <c r="AC215" s="76">
        <v>100</v>
      </c>
      <c r="AD215">
        <f ca="1">INDIRECT(ADDRESS(11+(MATCH(RIGHT(Table2[[#This Row],[spawner_sku]],LEN(Table2[[#This Row],[spawner_sku]])-FIND("/",Table2[[#This Row],[spawner_sku]])),Table1[Entity Prefab],0)),10,1,1,"Entities"))</f>
        <v>130</v>
      </c>
      <c r="AE215" s="76">
        <f ca="1">ROUND((Table2[[#This Row],[XP]]*Table2[[#This Row],[entity_spawned (AVG)]])*(Table2[[#This Row],[activating_chance]]/100),0)</f>
        <v>130</v>
      </c>
      <c r="AF215" s="73" t="s">
        <v>345</v>
      </c>
      <c r="AP215" t="s">
        <v>256</v>
      </c>
      <c r="AQ215">
        <v>1</v>
      </c>
      <c r="AR215" s="76">
        <v>170</v>
      </c>
      <c r="AS215" s="76">
        <v>40</v>
      </c>
      <c r="AT215">
        <f ca="1">INDIRECT(ADDRESS(11+(MATCH(RIGHT(Table610[[#This Row],[spawner_sku]],LEN(Table610[[#This Row],[spawner_sku]])-FIND("/",Table610[[#This Row],[spawner_sku]])),Table1[Entity Prefab],0)),10,1,1,"Entities"))</f>
        <v>25</v>
      </c>
      <c r="AU215" s="76">
        <f ca="1">ROUND((Table610[[#This Row],[XP]]*Table610[[#This Row],[entity_spawned (AVG)]])*(Table610[[#This Row],[activating_chance]]/100),0)</f>
        <v>10</v>
      </c>
      <c r="AV215" s="73" t="s">
        <v>344</v>
      </c>
      <c r="AX215" t="s">
        <v>246</v>
      </c>
      <c r="AY215">
        <v>2</v>
      </c>
      <c r="AZ215" s="76">
        <v>200</v>
      </c>
      <c r="BA215" s="76">
        <v>100</v>
      </c>
      <c r="BB215">
        <f ca="1">INDIRECT(ADDRESS(11+(MATCH(RIGHT(Table61011[[#This Row],[spawner_sku]],LEN(Table61011[[#This Row],[spawner_sku]])-FIND("/",Table61011[[#This Row],[spawner_sku]])),Table1[Entity Prefab],0)),10,1,1,"Entities"))</f>
        <v>25</v>
      </c>
      <c r="BC215" s="76">
        <f ca="1">ROUND((Table61011[[#This Row],[XP]]*Table61011[[#This Row],[entity_spawned (AVG)]])*(Table61011[[#This Row],[activating_chance]]/100),0)</f>
        <v>50</v>
      </c>
      <c r="BD215" s="73" t="s">
        <v>344</v>
      </c>
      <c r="BF215" t="s">
        <v>473</v>
      </c>
      <c r="BG215">
        <v>1</v>
      </c>
      <c r="BH215" s="76">
        <v>220</v>
      </c>
      <c r="BI215">
        <v>100</v>
      </c>
      <c r="BJ215">
        <f ca="1">INDIRECT(ADDRESS(11+(MATCH(RIGHT(Table11[[#This Row],[spawner_sku]],LEN(Table11[[#This Row],[spawner_sku]])-FIND("/",Table11[[#This Row],[spawner_sku]])),Table1[Entity Prefab],0)),10,1,1,"Entities"))</f>
        <v>50</v>
      </c>
      <c r="BK215">
        <f ca="1">ROUND((Table11[[#This Row],[XP]]*Table11[[#This Row],[entity_spawned (AVG)]])*(Table11[[#This Row],[activating_chance]]/100),0)</f>
        <v>50</v>
      </c>
      <c r="BL215" s="73" t="s">
        <v>345</v>
      </c>
      <c r="BN215" t="s">
        <v>385</v>
      </c>
      <c r="BO215">
        <v>2</v>
      </c>
      <c r="BP215" s="76">
        <v>170</v>
      </c>
      <c r="BQ215" s="76">
        <v>100</v>
      </c>
      <c r="BR215">
        <f ca="1">INDIRECT(ADDRESS(11+(MATCH(RIGHT(Table12[[#This Row],[spawner_sku]],LEN(Table12[[#This Row],[spawner_sku]])-FIND("/",Table12[[#This Row],[spawner_sku]])),Table1[Entity Prefab],0)),10,1,1,"Entities"))</f>
        <v>28</v>
      </c>
      <c r="BS215">
        <f ca="1">ROUND((Table12[[#This Row],[XP]]*Table12[[#This Row],[entity_spawned (AVG)]])*(Table12[[#This Row],[activating_chance]]/100),0)</f>
        <v>56</v>
      </c>
      <c r="BT215" s="73" t="s">
        <v>345</v>
      </c>
      <c r="BV215" t="s">
        <v>256</v>
      </c>
      <c r="BW215">
        <v>1</v>
      </c>
      <c r="BX215" s="76">
        <v>150</v>
      </c>
      <c r="BY215" s="76">
        <v>100</v>
      </c>
      <c r="BZ215">
        <f ca="1">INDIRECT(ADDRESS(11+(MATCH(RIGHT(Table13[[#This Row],[spawner_sku]],LEN(Table13[[#This Row],[spawner_sku]])-FIND("/",Table13[[#This Row],[spawner_sku]])),Table1[Entity Prefab],0)),10,1,1,"Entities"))</f>
        <v>25</v>
      </c>
      <c r="CA215">
        <f ca="1">ROUND((Table13[[#This Row],[XP]]*Table13[[#This Row],[entity_spawned (AVG)]])*(Table13[[#This Row],[activating_chance]]/100),0)</f>
        <v>25</v>
      </c>
      <c r="CB215" s="73" t="s">
        <v>344</v>
      </c>
      <c r="CD215" t="s">
        <v>237</v>
      </c>
      <c r="CE215">
        <v>1</v>
      </c>
      <c r="CF215" s="76">
        <v>120</v>
      </c>
      <c r="CG215" s="76">
        <v>100</v>
      </c>
      <c r="CH215">
        <f ca="1">INDIRECT(ADDRESS(11+(MATCH(RIGHT(Table14[[#This Row],[spawner_sku]],LEN(Table14[[#This Row],[spawner_sku]])-FIND("/",Table14[[#This Row],[spawner_sku]])),Table1[Entity Prefab],0)),10,1,1,"Entities"))</f>
        <v>70</v>
      </c>
      <c r="CI215">
        <f ca="1">ROUND((Table14[[#This Row],[XP]]*Table14[[#This Row],[entity_spawned (AVG)]])*(Table14[[#This Row],[activating_chance]]/100),0)</f>
        <v>70</v>
      </c>
      <c r="CJ215" s="73" t="s">
        <v>344</v>
      </c>
      <c r="CL215" t="s">
        <v>636</v>
      </c>
      <c r="CM215">
        <v>1</v>
      </c>
      <c r="CN215" s="76">
        <v>120</v>
      </c>
      <c r="CO215" s="76">
        <v>10</v>
      </c>
      <c r="CP215" s="115">
        <f ca="1">INDIRECT(ADDRESS(11+(MATCH(RIGHT(Table18[[#This Row],[spawner_sku]],LEN(Table18[[#This Row],[spawner_sku]])-FIND("/",Table18[[#This Row],[spawner_sku]])),Table1[Entity Prefab],0)),10,1,1,"Entities"))</f>
        <v>35</v>
      </c>
      <c r="CQ215" s="115">
        <f ca="1">ROUND((Table18[[#This Row],[XP]]*Table18[[#This Row],[entity_spawned (AVG)]])*(Table18[[#This Row],[activating_chance]]/100),0)</f>
        <v>4</v>
      </c>
      <c r="CR215" t="s">
        <v>344</v>
      </c>
      <c r="CT215" t="s">
        <v>664</v>
      </c>
      <c r="CU215">
        <v>1</v>
      </c>
      <c r="CV215" s="76">
        <v>200</v>
      </c>
      <c r="CW215" s="76">
        <v>100</v>
      </c>
      <c r="CX215" s="76">
        <f ca="1">INDIRECT(ADDRESS(11+(MATCH(RIGHT(Table1820[[#This Row],[spawner_sku]],LEN(Table1820[[#This Row],[spawner_sku]])-FIND("/",Table1820[[#This Row],[spawner_sku]])),Table1[Entity Prefab],0)),10,1,1,"Entities"))</f>
        <v>10</v>
      </c>
      <c r="CY215">
        <f ca="1">ROUND((Table1820[[#This Row],[XP]]*Table1820[[#This Row],[entity_spawned (AVG)]])*(Table1820[[#This Row],[activating_chance]]/100),0)</f>
        <v>10</v>
      </c>
      <c r="CZ215" t="s">
        <v>345</v>
      </c>
    </row>
    <row r="216" spans="2:104" x14ac:dyDescent="0.25">
      <c r="B216" s="74" t="s">
        <v>233</v>
      </c>
      <c r="C216">
        <v>1</v>
      </c>
      <c r="D216" s="76">
        <v>180</v>
      </c>
      <c r="E216" s="76">
        <v>100</v>
      </c>
      <c r="F216" s="76">
        <f ca="1">INDIRECT(ADDRESS(11+(MATCH(RIGHT(Table245[[#This Row],[spawner_sku]],LEN(Table245[[#This Row],[spawner_sku]])-FIND("/",Table245[[#This Row],[spawner_sku]])),Table1[Entity Prefab],0)),10,1,1,"Entities"))</f>
        <v>95</v>
      </c>
      <c r="G216" s="76">
        <f ca="1">ROUND((Table245[[#This Row],[XP]]*Table245[[#This Row],[entity_spawned (AVG)]])*(Table245[[#This Row],[activating_chance]]/100),0)</f>
        <v>95</v>
      </c>
      <c r="H216" s="73" t="s">
        <v>345</v>
      </c>
      <c r="Z216" t="s">
        <v>242</v>
      </c>
      <c r="AA216">
        <v>1</v>
      </c>
      <c r="AB216" s="76">
        <v>1500</v>
      </c>
      <c r="AC216" s="76">
        <v>100</v>
      </c>
      <c r="AD216">
        <f ca="1">INDIRECT(ADDRESS(11+(MATCH(RIGHT(Table2[[#This Row],[spawner_sku]],LEN(Table2[[#This Row],[spawner_sku]])-FIND("/",Table2[[#This Row],[spawner_sku]])),Table1[Entity Prefab],0)),10,1,1,"Entities"))</f>
        <v>130</v>
      </c>
      <c r="AE216" s="76">
        <f ca="1">ROUND((Table2[[#This Row],[XP]]*Table2[[#This Row],[entity_spawned (AVG)]])*(Table2[[#This Row],[activating_chance]]/100),0)</f>
        <v>130</v>
      </c>
      <c r="AF216" s="73" t="s">
        <v>345</v>
      </c>
      <c r="AP216" t="s">
        <v>256</v>
      </c>
      <c r="AQ216">
        <v>1</v>
      </c>
      <c r="AR216" s="76">
        <v>200</v>
      </c>
      <c r="AS216" s="76">
        <v>40</v>
      </c>
      <c r="AT216">
        <f ca="1">INDIRECT(ADDRESS(11+(MATCH(RIGHT(Table610[[#This Row],[spawner_sku]],LEN(Table610[[#This Row],[spawner_sku]])-FIND("/",Table610[[#This Row],[spawner_sku]])),Table1[Entity Prefab],0)),10,1,1,"Entities"))</f>
        <v>25</v>
      </c>
      <c r="AU216" s="76">
        <f ca="1">ROUND((Table610[[#This Row],[XP]]*Table610[[#This Row],[entity_spawned (AVG)]])*(Table610[[#This Row],[activating_chance]]/100),0)</f>
        <v>10</v>
      </c>
      <c r="AV216" s="73" t="s">
        <v>344</v>
      </c>
      <c r="AX216" t="s">
        <v>246</v>
      </c>
      <c r="AY216">
        <v>1</v>
      </c>
      <c r="AZ216" s="76">
        <v>130</v>
      </c>
      <c r="BA216" s="76">
        <v>100</v>
      </c>
      <c r="BB216">
        <f ca="1">INDIRECT(ADDRESS(11+(MATCH(RIGHT(Table61011[[#This Row],[spawner_sku]],LEN(Table61011[[#This Row],[spawner_sku]])-FIND("/",Table61011[[#This Row],[spawner_sku]])),Table1[Entity Prefab],0)),10,1,1,"Entities"))</f>
        <v>25</v>
      </c>
      <c r="BC216" s="76">
        <f ca="1">ROUND((Table61011[[#This Row],[XP]]*Table61011[[#This Row],[entity_spawned (AVG)]])*(Table61011[[#This Row],[activating_chance]]/100),0)</f>
        <v>25</v>
      </c>
      <c r="BD216" s="73" t="s">
        <v>344</v>
      </c>
      <c r="BF216" t="s">
        <v>473</v>
      </c>
      <c r="BG216">
        <v>1</v>
      </c>
      <c r="BH216" s="76">
        <v>220</v>
      </c>
      <c r="BI216">
        <v>100</v>
      </c>
      <c r="BJ216">
        <f ca="1">INDIRECT(ADDRESS(11+(MATCH(RIGHT(Table11[[#This Row],[spawner_sku]],LEN(Table11[[#This Row],[spawner_sku]])-FIND("/",Table11[[#This Row],[spawner_sku]])),Table1[Entity Prefab],0)),10,1,1,"Entities"))</f>
        <v>50</v>
      </c>
      <c r="BK216">
        <f ca="1">ROUND((Table11[[#This Row],[XP]]*Table11[[#This Row],[entity_spawned (AVG)]])*(Table11[[#This Row],[activating_chance]]/100),0)</f>
        <v>50</v>
      </c>
      <c r="BL216" s="73" t="s">
        <v>345</v>
      </c>
      <c r="BN216" t="s">
        <v>385</v>
      </c>
      <c r="BO216">
        <v>1</v>
      </c>
      <c r="BP216" s="76">
        <v>170</v>
      </c>
      <c r="BQ216" s="76">
        <v>100</v>
      </c>
      <c r="BR216">
        <f ca="1">INDIRECT(ADDRESS(11+(MATCH(RIGHT(Table12[[#This Row],[spawner_sku]],LEN(Table12[[#This Row],[spawner_sku]])-FIND("/",Table12[[#This Row],[spawner_sku]])),Table1[Entity Prefab],0)),10,1,1,"Entities"))</f>
        <v>28</v>
      </c>
      <c r="BS216">
        <f ca="1">ROUND((Table12[[#This Row],[XP]]*Table12[[#This Row],[entity_spawned (AVG)]])*(Table12[[#This Row],[activating_chance]]/100),0)</f>
        <v>28</v>
      </c>
      <c r="BT216" s="73" t="s">
        <v>345</v>
      </c>
      <c r="BV216" t="s">
        <v>256</v>
      </c>
      <c r="BW216">
        <v>1</v>
      </c>
      <c r="BX216" s="76">
        <v>150</v>
      </c>
      <c r="BY216" s="76">
        <v>10</v>
      </c>
      <c r="BZ216">
        <f ca="1">INDIRECT(ADDRESS(11+(MATCH(RIGHT(Table13[[#This Row],[spawner_sku]],LEN(Table13[[#This Row],[spawner_sku]])-FIND("/",Table13[[#This Row],[spawner_sku]])),Table1[Entity Prefab],0)),10,1,1,"Entities"))</f>
        <v>25</v>
      </c>
      <c r="CA216">
        <f ca="1">ROUND((Table13[[#This Row],[XP]]*Table13[[#This Row],[entity_spawned (AVG)]])*(Table13[[#This Row],[activating_chance]]/100),0)</f>
        <v>3</v>
      </c>
      <c r="CB216" s="73" t="s">
        <v>344</v>
      </c>
      <c r="CD216" t="s">
        <v>237</v>
      </c>
      <c r="CE216">
        <v>1</v>
      </c>
      <c r="CF216" s="76">
        <v>120</v>
      </c>
      <c r="CG216" s="76">
        <v>100</v>
      </c>
      <c r="CH216">
        <f ca="1">INDIRECT(ADDRESS(11+(MATCH(RIGHT(Table14[[#This Row],[spawner_sku]],LEN(Table14[[#This Row],[spawner_sku]])-FIND("/",Table14[[#This Row],[spawner_sku]])),Table1[Entity Prefab],0)),10,1,1,"Entities"))</f>
        <v>70</v>
      </c>
      <c r="CI216">
        <f ca="1">ROUND((Table14[[#This Row],[XP]]*Table14[[#This Row],[entity_spawned (AVG)]])*(Table14[[#This Row],[activating_chance]]/100),0)</f>
        <v>70</v>
      </c>
      <c r="CJ216" s="73" t="s">
        <v>344</v>
      </c>
      <c r="CL216" t="s">
        <v>636</v>
      </c>
      <c r="CM216">
        <v>1</v>
      </c>
      <c r="CN216" s="76">
        <v>120</v>
      </c>
      <c r="CO216" s="76">
        <v>100</v>
      </c>
      <c r="CP216" s="115">
        <f ca="1">INDIRECT(ADDRESS(11+(MATCH(RIGHT(Table18[[#This Row],[spawner_sku]],LEN(Table18[[#This Row],[spawner_sku]])-FIND("/",Table18[[#This Row],[spawner_sku]])),Table1[Entity Prefab],0)),10,1,1,"Entities"))</f>
        <v>35</v>
      </c>
      <c r="CQ216" s="115">
        <f ca="1">ROUND((Table18[[#This Row],[XP]]*Table18[[#This Row],[entity_spawned (AVG)]])*(Table18[[#This Row],[activating_chance]]/100),0)</f>
        <v>35</v>
      </c>
      <c r="CR216" t="s">
        <v>344</v>
      </c>
      <c r="CT216" t="s">
        <v>664</v>
      </c>
      <c r="CU216">
        <v>1</v>
      </c>
      <c r="CV216" s="76">
        <v>200</v>
      </c>
      <c r="CW216" s="76">
        <v>100</v>
      </c>
      <c r="CX216" s="76">
        <f ca="1">INDIRECT(ADDRESS(11+(MATCH(RIGHT(Table1820[[#This Row],[spawner_sku]],LEN(Table1820[[#This Row],[spawner_sku]])-FIND("/",Table1820[[#This Row],[spawner_sku]])),Table1[Entity Prefab],0)),10,1,1,"Entities"))</f>
        <v>10</v>
      </c>
      <c r="CY216">
        <f ca="1">ROUND((Table1820[[#This Row],[XP]]*Table1820[[#This Row],[entity_spawned (AVG)]])*(Table1820[[#This Row],[activating_chance]]/100),0)</f>
        <v>10</v>
      </c>
      <c r="CZ216" t="s">
        <v>345</v>
      </c>
    </row>
    <row r="217" spans="2:104" x14ac:dyDescent="0.25">
      <c r="B217" s="74" t="s">
        <v>233</v>
      </c>
      <c r="C217">
        <v>1</v>
      </c>
      <c r="D217" s="76">
        <v>200</v>
      </c>
      <c r="E217" s="76">
        <v>90</v>
      </c>
      <c r="F217" s="76">
        <f ca="1">INDIRECT(ADDRESS(11+(MATCH(RIGHT(Table245[[#This Row],[spawner_sku]],LEN(Table245[[#This Row],[spawner_sku]])-FIND("/",Table245[[#This Row],[spawner_sku]])),Table1[Entity Prefab],0)),10,1,1,"Entities"))</f>
        <v>95</v>
      </c>
      <c r="G217" s="76">
        <f ca="1">ROUND((Table245[[#This Row],[XP]]*Table245[[#This Row],[entity_spawned (AVG)]])*(Table245[[#This Row],[activating_chance]]/100),0)</f>
        <v>86</v>
      </c>
      <c r="H217" s="73" t="s">
        <v>345</v>
      </c>
      <c r="Z217" t="s">
        <v>242</v>
      </c>
      <c r="AA217">
        <v>1</v>
      </c>
      <c r="AB217" s="76">
        <v>1500</v>
      </c>
      <c r="AC217" s="76">
        <v>100</v>
      </c>
      <c r="AD217">
        <f ca="1">INDIRECT(ADDRESS(11+(MATCH(RIGHT(Table2[[#This Row],[spawner_sku]],LEN(Table2[[#This Row],[spawner_sku]])-FIND("/",Table2[[#This Row],[spawner_sku]])),Table1[Entity Prefab],0)),10,1,1,"Entities"))</f>
        <v>130</v>
      </c>
      <c r="AE217" s="76">
        <f ca="1">ROUND((Table2[[#This Row],[XP]]*Table2[[#This Row],[entity_spawned (AVG)]])*(Table2[[#This Row],[activating_chance]]/100),0)</f>
        <v>130</v>
      </c>
      <c r="AF217" s="73" t="s">
        <v>345</v>
      </c>
      <c r="AP217" t="s">
        <v>256</v>
      </c>
      <c r="AQ217">
        <v>1</v>
      </c>
      <c r="AR217" s="76">
        <v>200</v>
      </c>
      <c r="AS217" s="76">
        <v>40</v>
      </c>
      <c r="AT217">
        <f ca="1">INDIRECT(ADDRESS(11+(MATCH(RIGHT(Table610[[#This Row],[spawner_sku]],LEN(Table610[[#This Row],[spawner_sku]])-FIND("/",Table610[[#This Row],[spawner_sku]])),Table1[Entity Prefab],0)),10,1,1,"Entities"))</f>
        <v>25</v>
      </c>
      <c r="AU217" s="76">
        <f ca="1">ROUND((Table610[[#This Row],[XP]]*Table610[[#This Row],[entity_spawned (AVG)]])*(Table610[[#This Row],[activating_chance]]/100),0)</f>
        <v>10</v>
      </c>
      <c r="AV217" s="73" t="s">
        <v>344</v>
      </c>
      <c r="AX217" t="s">
        <v>246</v>
      </c>
      <c r="AY217">
        <v>4</v>
      </c>
      <c r="AZ217" s="76">
        <v>200</v>
      </c>
      <c r="BA217" s="76">
        <v>100</v>
      </c>
      <c r="BB217">
        <f ca="1">INDIRECT(ADDRESS(11+(MATCH(RIGHT(Table61011[[#This Row],[spawner_sku]],LEN(Table61011[[#This Row],[spawner_sku]])-FIND("/",Table61011[[#This Row],[spawner_sku]])),Table1[Entity Prefab],0)),10,1,1,"Entities"))</f>
        <v>25</v>
      </c>
      <c r="BC217" s="76">
        <f ca="1">ROUND((Table61011[[#This Row],[XP]]*Table61011[[#This Row],[entity_spawned (AVG)]])*(Table61011[[#This Row],[activating_chance]]/100),0)</f>
        <v>100</v>
      </c>
      <c r="BD217" s="73" t="s">
        <v>344</v>
      </c>
      <c r="BF217" t="s">
        <v>473</v>
      </c>
      <c r="BG217">
        <v>1</v>
      </c>
      <c r="BH217" s="76">
        <v>220</v>
      </c>
      <c r="BI217">
        <v>100</v>
      </c>
      <c r="BJ217">
        <f ca="1">INDIRECT(ADDRESS(11+(MATCH(RIGHT(Table11[[#This Row],[spawner_sku]],LEN(Table11[[#This Row],[spawner_sku]])-FIND("/",Table11[[#This Row],[spawner_sku]])),Table1[Entity Prefab],0)),10,1,1,"Entities"))</f>
        <v>50</v>
      </c>
      <c r="BK217">
        <f ca="1">ROUND((Table11[[#This Row],[XP]]*Table11[[#This Row],[entity_spawned (AVG)]])*(Table11[[#This Row],[activating_chance]]/100),0)</f>
        <v>50</v>
      </c>
      <c r="BL217" s="73" t="s">
        <v>345</v>
      </c>
      <c r="BN217" t="s">
        <v>385</v>
      </c>
      <c r="BO217">
        <v>1</v>
      </c>
      <c r="BP217" s="76">
        <v>170</v>
      </c>
      <c r="BQ217" s="76">
        <v>100</v>
      </c>
      <c r="BR217">
        <f ca="1">INDIRECT(ADDRESS(11+(MATCH(RIGHT(Table12[[#This Row],[spawner_sku]],LEN(Table12[[#This Row],[spawner_sku]])-FIND("/",Table12[[#This Row],[spawner_sku]])),Table1[Entity Prefab],0)),10,1,1,"Entities"))</f>
        <v>28</v>
      </c>
      <c r="BS217">
        <f ca="1">ROUND((Table12[[#This Row],[XP]]*Table12[[#This Row],[entity_spawned (AVG)]])*(Table12[[#This Row],[activating_chance]]/100),0)</f>
        <v>28</v>
      </c>
      <c r="BT217" s="73" t="s">
        <v>345</v>
      </c>
      <c r="BV217" t="s">
        <v>256</v>
      </c>
      <c r="BW217">
        <v>1</v>
      </c>
      <c r="BX217" s="76">
        <v>150</v>
      </c>
      <c r="BY217" s="76">
        <v>100</v>
      </c>
      <c r="BZ217">
        <f ca="1">INDIRECT(ADDRESS(11+(MATCH(RIGHT(Table13[[#This Row],[spawner_sku]],LEN(Table13[[#This Row],[spawner_sku]])-FIND("/",Table13[[#This Row],[spawner_sku]])),Table1[Entity Prefab],0)),10,1,1,"Entities"))</f>
        <v>25</v>
      </c>
      <c r="CA217">
        <f ca="1">ROUND((Table13[[#This Row],[XP]]*Table13[[#This Row],[entity_spawned (AVG)]])*(Table13[[#This Row],[activating_chance]]/100),0)</f>
        <v>25</v>
      </c>
      <c r="CB217" s="73" t="s">
        <v>344</v>
      </c>
      <c r="CD217" t="s">
        <v>237</v>
      </c>
      <c r="CE217">
        <v>1</v>
      </c>
      <c r="CF217" s="76">
        <v>100</v>
      </c>
      <c r="CG217" s="76">
        <v>100</v>
      </c>
      <c r="CH217">
        <f ca="1">INDIRECT(ADDRESS(11+(MATCH(RIGHT(Table14[[#This Row],[spawner_sku]],LEN(Table14[[#This Row],[spawner_sku]])-FIND("/",Table14[[#This Row],[spawner_sku]])),Table1[Entity Prefab],0)),10,1,1,"Entities"))</f>
        <v>70</v>
      </c>
      <c r="CI217">
        <f ca="1">ROUND((Table14[[#This Row],[XP]]*Table14[[#This Row],[entity_spawned (AVG)]])*(Table14[[#This Row],[activating_chance]]/100),0)</f>
        <v>70</v>
      </c>
      <c r="CJ217" s="73" t="s">
        <v>344</v>
      </c>
      <c r="CL217" t="s">
        <v>637</v>
      </c>
      <c r="CM217">
        <v>1</v>
      </c>
      <c r="CN217" s="76">
        <v>110</v>
      </c>
      <c r="CO217" s="76">
        <v>100</v>
      </c>
      <c r="CP217" s="115">
        <f ca="1">INDIRECT(ADDRESS(11+(MATCH(RIGHT(Table18[[#This Row],[spawner_sku]],LEN(Table18[[#This Row],[spawner_sku]])-FIND("/",Table18[[#This Row],[spawner_sku]])),Table1[Entity Prefab],0)),10,1,1,"Entities"))</f>
        <v>130</v>
      </c>
      <c r="CQ217" s="115">
        <f ca="1">ROUND((Table18[[#This Row],[XP]]*Table18[[#This Row],[entity_spawned (AVG)]])*(Table18[[#This Row],[activating_chance]]/100),0)</f>
        <v>130</v>
      </c>
      <c r="CR217" t="s">
        <v>345</v>
      </c>
      <c r="CT217" t="s">
        <v>664</v>
      </c>
      <c r="CU217">
        <v>1</v>
      </c>
      <c r="CV217" s="76">
        <v>200</v>
      </c>
      <c r="CW217" s="76">
        <v>100</v>
      </c>
      <c r="CX217" s="76">
        <f ca="1">INDIRECT(ADDRESS(11+(MATCH(RIGHT(Table1820[[#This Row],[spawner_sku]],LEN(Table1820[[#This Row],[spawner_sku]])-FIND("/",Table1820[[#This Row],[spawner_sku]])),Table1[Entity Prefab],0)),10,1,1,"Entities"))</f>
        <v>10</v>
      </c>
      <c r="CY217">
        <f ca="1">ROUND((Table1820[[#This Row],[XP]]*Table1820[[#This Row],[entity_spawned (AVG)]])*(Table1820[[#This Row],[activating_chance]]/100),0)</f>
        <v>10</v>
      </c>
      <c r="CZ217" t="s">
        <v>345</v>
      </c>
    </row>
    <row r="218" spans="2:104" x14ac:dyDescent="0.25">
      <c r="B218" s="74" t="s">
        <v>233</v>
      </c>
      <c r="C218">
        <v>1</v>
      </c>
      <c r="D218" s="76">
        <v>180</v>
      </c>
      <c r="E218" s="76">
        <v>100</v>
      </c>
      <c r="F218" s="76">
        <f ca="1">INDIRECT(ADDRESS(11+(MATCH(RIGHT(Table245[[#This Row],[spawner_sku]],LEN(Table245[[#This Row],[spawner_sku]])-FIND("/",Table245[[#This Row],[spawner_sku]])),Table1[Entity Prefab],0)),10,1,1,"Entities"))</f>
        <v>95</v>
      </c>
      <c r="G218" s="76">
        <f ca="1">ROUND((Table245[[#This Row],[XP]]*Table245[[#This Row],[entity_spawned (AVG)]])*(Table245[[#This Row],[activating_chance]]/100),0)</f>
        <v>95</v>
      </c>
      <c r="H218" s="73" t="s">
        <v>345</v>
      </c>
      <c r="Z218" t="s">
        <v>242</v>
      </c>
      <c r="AA218">
        <v>1</v>
      </c>
      <c r="AB218" s="76">
        <v>1500</v>
      </c>
      <c r="AC218" s="76">
        <v>100</v>
      </c>
      <c r="AD218">
        <f ca="1">INDIRECT(ADDRESS(11+(MATCH(RIGHT(Table2[[#This Row],[spawner_sku]],LEN(Table2[[#This Row],[spawner_sku]])-FIND("/",Table2[[#This Row],[spawner_sku]])),Table1[Entity Prefab],0)),10,1,1,"Entities"))</f>
        <v>130</v>
      </c>
      <c r="AE218" s="76">
        <f ca="1">ROUND((Table2[[#This Row],[XP]]*Table2[[#This Row],[entity_spawned (AVG)]])*(Table2[[#This Row],[activating_chance]]/100),0)</f>
        <v>130</v>
      </c>
      <c r="AF218" s="73" t="s">
        <v>345</v>
      </c>
      <c r="AP218" t="s">
        <v>256</v>
      </c>
      <c r="AQ218">
        <v>1</v>
      </c>
      <c r="AR218" s="76">
        <v>200</v>
      </c>
      <c r="AS218" s="76">
        <v>80</v>
      </c>
      <c r="AT218">
        <f ca="1">INDIRECT(ADDRESS(11+(MATCH(RIGHT(Table610[[#This Row],[spawner_sku]],LEN(Table610[[#This Row],[spawner_sku]])-FIND("/",Table610[[#This Row],[spawner_sku]])),Table1[Entity Prefab],0)),10,1,1,"Entities"))</f>
        <v>25</v>
      </c>
      <c r="AU218" s="76">
        <f ca="1">ROUND((Table610[[#This Row],[XP]]*Table610[[#This Row],[entity_spawned (AVG)]])*(Table610[[#This Row],[activating_chance]]/100),0)</f>
        <v>20</v>
      </c>
      <c r="AV218" s="73" t="s">
        <v>344</v>
      </c>
      <c r="AX218" t="s">
        <v>246</v>
      </c>
      <c r="AY218">
        <v>3</v>
      </c>
      <c r="AZ218" s="76">
        <v>160</v>
      </c>
      <c r="BA218" s="76">
        <v>100</v>
      </c>
      <c r="BB218">
        <f ca="1">INDIRECT(ADDRESS(11+(MATCH(RIGHT(Table61011[[#This Row],[spawner_sku]],LEN(Table61011[[#This Row],[spawner_sku]])-FIND("/",Table61011[[#This Row],[spawner_sku]])),Table1[Entity Prefab],0)),10,1,1,"Entities"))</f>
        <v>25</v>
      </c>
      <c r="BC218" s="76">
        <f ca="1">ROUND((Table61011[[#This Row],[XP]]*Table61011[[#This Row],[entity_spawned (AVG)]])*(Table61011[[#This Row],[activating_chance]]/100),0)</f>
        <v>75</v>
      </c>
      <c r="BD218" s="73" t="s">
        <v>344</v>
      </c>
      <c r="BF218" t="s">
        <v>474</v>
      </c>
      <c r="BG218">
        <v>1</v>
      </c>
      <c r="BH218" s="76">
        <v>240</v>
      </c>
      <c r="BI218">
        <v>100</v>
      </c>
      <c r="BJ218">
        <f ca="1">INDIRECT(ADDRESS(11+(MATCH(RIGHT(Table11[[#This Row],[spawner_sku]],LEN(Table11[[#This Row],[spawner_sku]])-FIND("/",Table11[[#This Row],[spawner_sku]])),Table1[Entity Prefab],0)),10,1,1,"Entities"))</f>
        <v>55</v>
      </c>
      <c r="BK218">
        <f ca="1">ROUND((Table11[[#This Row],[XP]]*Table11[[#This Row],[entity_spawned (AVG)]])*(Table11[[#This Row],[activating_chance]]/100),0)</f>
        <v>55</v>
      </c>
      <c r="BL218" s="73" t="s">
        <v>345</v>
      </c>
      <c r="BN218" t="s">
        <v>385</v>
      </c>
      <c r="BO218">
        <v>2</v>
      </c>
      <c r="BP218" s="76">
        <v>170</v>
      </c>
      <c r="BQ218" s="76">
        <v>100</v>
      </c>
      <c r="BR218">
        <f ca="1">INDIRECT(ADDRESS(11+(MATCH(RIGHT(Table12[[#This Row],[spawner_sku]],LEN(Table12[[#This Row],[spawner_sku]])-FIND("/",Table12[[#This Row],[spawner_sku]])),Table1[Entity Prefab],0)),10,1,1,"Entities"))</f>
        <v>28</v>
      </c>
      <c r="BS218">
        <f ca="1">ROUND((Table12[[#This Row],[XP]]*Table12[[#This Row],[entity_spawned (AVG)]])*(Table12[[#This Row],[activating_chance]]/100),0)</f>
        <v>56</v>
      </c>
      <c r="BT218" s="73" t="s">
        <v>345</v>
      </c>
      <c r="BV218" t="s">
        <v>256</v>
      </c>
      <c r="BW218">
        <v>1</v>
      </c>
      <c r="BX218" s="76">
        <v>150</v>
      </c>
      <c r="BY218" s="76">
        <v>100</v>
      </c>
      <c r="BZ218">
        <f ca="1">INDIRECT(ADDRESS(11+(MATCH(RIGHT(Table13[[#This Row],[spawner_sku]],LEN(Table13[[#This Row],[spawner_sku]])-FIND("/",Table13[[#This Row],[spawner_sku]])),Table1[Entity Prefab],0)),10,1,1,"Entities"))</f>
        <v>25</v>
      </c>
      <c r="CA218">
        <f ca="1">ROUND((Table13[[#This Row],[XP]]*Table13[[#This Row],[entity_spawned (AVG)]])*(Table13[[#This Row],[activating_chance]]/100),0)</f>
        <v>25</v>
      </c>
      <c r="CB218" s="73" t="s">
        <v>344</v>
      </c>
      <c r="CD218" t="s">
        <v>237</v>
      </c>
      <c r="CE218">
        <v>1</v>
      </c>
      <c r="CF218" s="76">
        <v>130</v>
      </c>
      <c r="CG218" s="76">
        <v>100</v>
      </c>
      <c r="CH218">
        <f ca="1">INDIRECT(ADDRESS(11+(MATCH(RIGHT(Table14[[#This Row],[spawner_sku]],LEN(Table14[[#This Row],[spawner_sku]])-FIND("/",Table14[[#This Row],[spawner_sku]])),Table1[Entity Prefab],0)),10,1,1,"Entities"))</f>
        <v>70</v>
      </c>
      <c r="CI218">
        <f ca="1">ROUND((Table14[[#This Row],[XP]]*Table14[[#This Row],[entity_spawned (AVG)]])*(Table14[[#This Row],[activating_chance]]/100),0)</f>
        <v>70</v>
      </c>
      <c r="CJ218" s="73" t="s">
        <v>344</v>
      </c>
      <c r="CL218" t="s">
        <v>637</v>
      </c>
      <c r="CM218">
        <v>1</v>
      </c>
      <c r="CN218" s="76">
        <v>110</v>
      </c>
      <c r="CO218" s="76">
        <v>100</v>
      </c>
      <c r="CP218" s="115">
        <f ca="1">INDIRECT(ADDRESS(11+(MATCH(RIGHT(Table18[[#This Row],[spawner_sku]],LEN(Table18[[#This Row],[spawner_sku]])-FIND("/",Table18[[#This Row],[spawner_sku]])),Table1[Entity Prefab],0)),10,1,1,"Entities"))</f>
        <v>130</v>
      </c>
      <c r="CQ218" s="115">
        <f ca="1">ROUND((Table18[[#This Row],[XP]]*Table18[[#This Row],[entity_spawned (AVG)]])*(Table18[[#This Row],[activating_chance]]/100),0)</f>
        <v>130</v>
      </c>
      <c r="CR218" t="s">
        <v>345</v>
      </c>
      <c r="CT218" t="s">
        <v>664</v>
      </c>
      <c r="CU218">
        <v>1</v>
      </c>
      <c r="CV218" s="76">
        <v>200</v>
      </c>
      <c r="CW218" s="76">
        <v>100</v>
      </c>
      <c r="CX218" s="76">
        <f ca="1">INDIRECT(ADDRESS(11+(MATCH(RIGHT(Table1820[[#This Row],[spawner_sku]],LEN(Table1820[[#This Row],[spawner_sku]])-FIND("/",Table1820[[#This Row],[spawner_sku]])),Table1[Entity Prefab],0)),10,1,1,"Entities"))</f>
        <v>10</v>
      </c>
      <c r="CY218">
        <f ca="1">ROUND((Table1820[[#This Row],[XP]]*Table1820[[#This Row],[entity_spawned (AVG)]])*(Table1820[[#This Row],[activating_chance]]/100),0)</f>
        <v>10</v>
      </c>
      <c r="CZ218" t="s">
        <v>345</v>
      </c>
    </row>
    <row r="219" spans="2:104" x14ac:dyDescent="0.25">
      <c r="B219" s="74" t="s">
        <v>233</v>
      </c>
      <c r="C219">
        <v>1</v>
      </c>
      <c r="D219" s="76">
        <v>200</v>
      </c>
      <c r="E219" s="76">
        <v>100</v>
      </c>
      <c r="F219" s="76">
        <f ca="1">INDIRECT(ADDRESS(11+(MATCH(RIGHT(Table245[[#This Row],[spawner_sku]],LEN(Table245[[#This Row],[spawner_sku]])-FIND("/",Table245[[#This Row],[spawner_sku]])),Table1[Entity Prefab],0)),10,1,1,"Entities"))</f>
        <v>95</v>
      </c>
      <c r="G219" s="76">
        <f ca="1">ROUND((Table245[[#This Row],[XP]]*Table245[[#This Row],[entity_spawned (AVG)]])*(Table245[[#This Row],[activating_chance]]/100),0)</f>
        <v>95</v>
      </c>
      <c r="H219" s="73" t="s">
        <v>345</v>
      </c>
      <c r="Z219" t="s">
        <v>242</v>
      </c>
      <c r="AA219">
        <v>1</v>
      </c>
      <c r="AB219" s="76">
        <v>1500</v>
      </c>
      <c r="AC219" s="76">
        <v>100</v>
      </c>
      <c r="AD219">
        <f ca="1">INDIRECT(ADDRESS(11+(MATCH(RIGHT(Table2[[#This Row],[spawner_sku]],LEN(Table2[[#This Row],[spawner_sku]])-FIND("/",Table2[[#This Row],[spawner_sku]])),Table1[Entity Prefab],0)),10,1,1,"Entities"))</f>
        <v>130</v>
      </c>
      <c r="AE219" s="76">
        <f ca="1">ROUND((Table2[[#This Row],[XP]]*Table2[[#This Row],[entity_spawned (AVG)]])*(Table2[[#This Row],[activating_chance]]/100),0)</f>
        <v>130</v>
      </c>
      <c r="AF219" s="73" t="s">
        <v>345</v>
      </c>
      <c r="AP219" t="s">
        <v>256</v>
      </c>
      <c r="AQ219">
        <v>1</v>
      </c>
      <c r="AR219" s="76">
        <v>170</v>
      </c>
      <c r="AS219" s="76">
        <v>100</v>
      </c>
      <c r="AT219">
        <f ca="1">INDIRECT(ADDRESS(11+(MATCH(RIGHT(Table610[[#This Row],[spawner_sku]],LEN(Table610[[#This Row],[spawner_sku]])-FIND("/",Table610[[#This Row],[spawner_sku]])),Table1[Entity Prefab],0)),10,1,1,"Entities"))</f>
        <v>25</v>
      </c>
      <c r="AU219" s="76">
        <f ca="1">ROUND((Table610[[#This Row],[XP]]*Table610[[#This Row],[entity_spawned (AVG)]])*(Table610[[#This Row],[activating_chance]]/100),0)</f>
        <v>25</v>
      </c>
      <c r="AV219" s="73" t="s">
        <v>344</v>
      </c>
      <c r="AX219" t="s">
        <v>246</v>
      </c>
      <c r="AY219">
        <v>10</v>
      </c>
      <c r="AZ219" s="76">
        <v>200</v>
      </c>
      <c r="BA219" s="76">
        <v>100</v>
      </c>
      <c r="BB219">
        <f ca="1">INDIRECT(ADDRESS(11+(MATCH(RIGHT(Table61011[[#This Row],[spawner_sku]],LEN(Table61011[[#This Row],[spawner_sku]])-FIND("/",Table61011[[#This Row],[spawner_sku]])),Table1[Entity Prefab],0)),10,1,1,"Entities"))</f>
        <v>25</v>
      </c>
      <c r="BC219" s="76">
        <f ca="1">ROUND((Table61011[[#This Row],[XP]]*Table61011[[#This Row],[entity_spawned (AVG)]])*(Table61011[[#This Row],[activating_chance]]/100),0)</f>
        <v>250</v>
      </c>
      <c r="BD219" s="73" t="s">
        <v>344</v>
      </c>
      <c r="BF219" t="s">
        <v>475</v>
      </c>
      <c r="BG219">
        <v>1</v>
      </c>
      <c r="BH219" s="76">
        <v>200</v>
      </c>
      <c r="BI219">
        <v>10</v>
      </c>
      <c r="BJ219">
        <f ca="1">INDIRECT(ADDRESS(11+(MATCH(RIGHT(Table11[[#This Row],[spawner_sku]],LEN(Table11[[#This Row],[spawner_sku]])-FIND("/",Table11[[#This Row],[spawner_sku]])),Table1[Entity Prefab],0)),10,1,1,"Entities"))</f>
        <v>105</v>
      </c>
      <c r="BK219">
        <f ca="1">ROUND((Table11[[#This Row],[XP]]*Table11[[#This Row],[entity_spawned (AVG)]])*(Table11[[#This Row],[activating_chance]]/100),0)</f>
        <v>11</v>
      </c>
      <c r="BL219" s="73" t="s">
        <v>345</v>
      </c>
      <c r="BV219" t="s">
        <v>256</v>
      </c>
      <c r="BW219">
        <v>1</v>
      </c>
      <c r="BX219" s="76">
        <v>150</v>
      </c>
      <c r="BY219" s="76">
        <v>100</v>
      </c>
      <c r="BZ219">
        <f ca="1">INDIRECT(ADDRESS(11+(MATCH(RIGHT(Table13[[#This Row],[spawner_sku]],LEN(Table13[[#This Row],[spawner_sku]])-FIND("/",Table13[[#This Row],[spawner_sku]])),Table1[Entity Prefab],0)),10,1,1,"Entities"))</f>
        <v>25</v>
      </c>
      <c r="CA219">
        <f ca="1">ROUND((Table13[[#This Row],[XP]]*Table13[[#This Row],[entity_spawned (AVG)]])*(Table13[[#This Row],[activating_chance]]/100),0)</f>
        <v>25</v>
      </c>
      <c r="CB219" s="73" t="s">
        <v>344</v>
      </c>
      <c r="CD219" t="s">
        <v>237</v>
      </c>
      <c r="CE219">
        <v>1</v>
      </c>
      <c r="CF219" s="76">
        <v>100</v>
      </c>
      <c r="CG219" s="76">
        <v>100</v>
      </c>
      <c r="CH219">
        <f ca="1">INDIRECT(ADDRESS(11+(MATCH(RIGHT(Table14[[#This Row],[spawner_sku]],LEN(Table14[[#This Row],[spawner_sku]])-FIND("/",Table14[[#This Row],[spawner_sku]])),Table1[Entity Prefab],0)),10,1,1,"Entities"))</f>
        <v>70</v>
      </c>
      <c r="CI219">
        <f ca="1">ROUND((Table14[[#This Row],[XP]]*Table14[[#This Row],[entity_spawned (AVG)]])*(Table14[[#This Row],[activating_chance]]/100),0)</f>
        <v>70</v>
      </c>
      <c r="CJ219" s="73" t="s">
        <v>344</v>
      </c>
      <c r="CL219" t="s">
        <v>637</v>
      </c>
      <c r="CM219">
        <v>1</v>
      </c>
      <c r="CN219" s="76">
        <v>110</v>
      </c>
      <c r="CO219" s="76">
        <v>100</v>
      </c>
      <c r="CP219" s="115">
        <f ca="1">INDIRECT(ADDRESS(11+(MATCH(RIGHT(Table18[[#This Row],[spawner_sku]],LEN(Table18[[#This Row],[spawner_sku]])-FIND("/",Table18[[#This Row],[spawner_sku]])),Table1[Entity Prefab],0)),10,1,1,"Entities"))</f>
        <v>130</v>
      </c>
      <c r="CQ219" s="115">
        <f ca="1">ROUND((Table18[[#This Row],[XP]]*Table18[[#This Row],[entity_spawned (AVG)]])*(Table18[[#This Row],[activating_chance]]/100),0)</f>
        <v>130</v>
      </c>
      <c r="CR219" t="s">
        <v>345</v>
      </c>
      <c r="CT219" t="s">
        <v>639</v>
      </c>
      <c r="CU219">
        <v>1</v>
      </c>
      <c r="CV219" s="76">
        <v>140</v>
      </c>
      <c r="CW219" s="76">
        <v>100</v>
      </c>
      <c r="CX219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19">
        <f ca="1">ROUND((Table1820[[#This Row],[XP]]*Table1820[[#This Row],[entity_spawned (AVG)]])*(Table1820[[#This Row],[activating_chance]]/100),0)</f>
        <v>95</v>
      </c>
      <c r="CZ219" t="s">
        <v>345</v>
      </c>
    </row>
    <row r="220" spans="2:104" x14ac:dyDescent="0.25">
      <c r="B220" s="74" t="s">
        <v>233</v>
      </c>
      <c r="C220">
        <v>1</v>
      </c>
      <c r="D220" s="76">
        <v>250</v>
      </c>
      <c r="E220" s="76">
        <v>90</v>
      </c>
      <c r="F220" s="76">
        <f ca="1">INDIRECT(ADDRESS(11+(MATCH(RIGHT(Table245[[#This Row],[spawner_sku]],LEN(Table245[[#This Row],[spawner_sku]])-FIND("/",Table245[[#This Row],[spawner_sku]])),Table1[Entity Prefab],0)),10,1,1,"Entities"))</f>
        <v>95</v>
      </c>
      <c r="G220" s="76">
        <f ca="1">ROUND((Table245[[#This Row],[XP]]*Table245[[#This Row],[entity_spawned (AVG)]])*(Table245[[#This Row],[activating_chance]]/100),0)</f>
        <v>86</v>
      </c>
      <c r="H220" s="73" t="s">
        <v>345</v>
      </c>
      <c r="Z220" t="s">
        <v>242</v>
      </c>
      <c r="AA220">
        <v>1</v>
      </c>
      <c r="AB220" s="76">
        <v>1500</v>
      </c>
      <c r="AC220" s="76">
        <v>100</v>
      </c>
      <c r="AD220">
        <f ca="1">INDIRECT(ADDRESS(11+(MATCH(RIGHT(Table2[[#This Row],[spawner_sku]],LEN(Table2[[#This Row],[spawner_sku]])-FIND("/",Table2[[#This Row],[spawner_sku]])),Table1[Entity Prefab],0)),10,1,1,"Entities"))</f>
        <v>130</v>
      </c>
      <c r="AE220" s="76">
        <f ca="1">ROUND((Table2[[#This Row],[XP]]*Table2[[#This Row],[entity_spawned (AVG)]])*(Table2[[#This Row],[activating_chance]]/100),0)</f>
        <v>130</v>
      </c>
      <c r="AF220" s="73" t="s">
        <v>345</v>
      </c>
      <c r="AP220" t="s">
        <v>256</v>
      </c>
      <c r="AQ220">
        <v>1</v>
      </c>
      <c r="AR220" s="76">
        <v>170</v>
      </c>
      <c r="AS220" s="76">
        <v>40</v>
      </c>
      <c r="AT220">
        <f ca="1">INDIRECT(ADDRESS(11+(MATCH(RIGHT(Table610[[#This Row],[spawner_sku]],LEN(Table610[[#This Row],[spawner_sku]])-FIND("/",Table610[[#This Row],[spawner_sku]])),Table1[Entity Prefab],0)),10,1,1,"Entities"))</f>
        <v>25</v>
      </c>
      <c r="AU220" s="76">
        <f ca="1">ROUND((Table610[[#This Row],[XP]]*Table610[[#This Row],[entity_spawned (AVG)]])*(Table610[[#This Row],[activating_chance]]/100),0)</f>
        <v>10</v>
      </c>
      <c r="AV220" s="73" t="s">
        <v>344</v>
      </c>
      <c r="AX220" t="s">
        <v>246</v>
      </c>
      <c r="AY220">
        <v>3</v>
      </c>
      <c r="AZ220" s="76">
        <v>200</v>
      </c>
      <c r="BA220" s="76">
        <v>100</v>
      </c>
      <c r="BB220">
        <f ca="1">INDIRECT(ADDRESS(11+(MATCH(RIGHT(Table61011[[#This Row],[spawner_sku]],LEN(Table61011[[#This Row],[spawner_sku]])-FIND("/",Table61011[[#This Row],[spawner_sku]])),Table1[Entity Prefab],0)),10,1,1,"Entities"))</f>
        <v>25</v>
      </c>
      <c r="BC220" s="76">
        <f ca="1">ROUND((Table61011[[#This Row],[XP]]*Table61011[[#This Row],[entity_spawned (AVG)]])*(Table61011[[#This Row],[activating_chance]]/100),0)</f>
        <v>75</v>
      </c>
      <c r="BD220" s="73" t="s">
        <v>344</v>
      </c>
      <c r="BF220" t="s">
        <v>475</v>
      </c>
      <c r="BG220">
        <v>1</v>
      </c>
      <c r="BH220" s="76">
        <v>200</v>
      </c>
      <c r="BI220">
        <v>10</v>
      </c>
      <c r="BJ220">
        <f ca="1">INDIRECT(ADDRESS(11+(MATCH(RIGHT(Table11[[#This Row],[spawner_sku]],LEN(Table11[[#This Row],[spawner_sku]])-FIND("/",Table11[[#This Row],[spawner_sku]])),Table1[Entity Prefab],0)),10,1,1,"Entities"))</f>
        <v>105</v>
      </c>
      <c r="BK220">
        <f ca="1">ROUND((Table11[[#This Row],[XP]]*Table11[[#This Row],[entity_spawned (AVG)]])*(Table11[[#This Row],[activating_chance]]/100),0)</f>
        <v>11</v>
      </c>
      <c r="BL220" s="73" t="s">
        <v>345</v>
      </c>
      <c r="BV220" t="s">
        <v>256</v>
      </c>
      <c r="BW220">
        <v>1</v>
      </c>
      <c r="BX220" s="76">
        <v>150</v>
      </c>
      <c r="BY220" s="76">
        <v>100</v>
      </c>
      <c r="BZ220">
        <f ca="1">INDIRECT(ADDRESS(11+(MATCH(RIGHT(Table13[[#This Row],[spawner_sku]],LEN(Table13[[#This Row],[spawner_sku]])-FIND("/",Table13[[#This Row],[spawner_sku]])),Table1[Entity Prefab],0)),10,1,1,"Entities"))</f>
        <v>25</v>
      </c>
      <c r="CA220">
        <f ca="1">ROUND((Table13[[#This Row],[XP]]*Table13[[#This Row],[entity_spawned (AVG)]])*(Table13[[#This Row],[activating_chance]]/100),0)</f>
        <v>25</v>
      </c>
      <c r="CB220" s="73" t="s">
        <v>344</v>
      </c>
      <c r="CD220" t="s">
        <v>237</v>
      </c>
      <c r="CE220">
        <v>1</v>
      </c>
      <c r="CF220" s="76">
        <v>150</v>
      </c>
      <c r="CG220" s="76">
        <v>100</v>
      </c>
      <c r="CH220">
        <f ca="1">INDIRECT(ADDRESS(11+(MATCH(RIGHT(Table14[[#This Row],[spawner_sku]],LEN(Table14[[#This Row],[spawner_sku]])-FIND("/",Table14[[#This Row],[spawner_sku]])),Table1[Entity Prefab],0)),10,1,1,"Entities"))</f>
        <v>70</v>
      </c>
      <c r="CI220">
        <f ca="1">ROUND((Table14[[#This Row],[XP]]*Table14[[#This Row],[entity_spawned (AVG)]])*(Table14[[#This Row],[activating_chance]]/100),0)</f>
        <v>70</v>
      </c>
      <c r="CJ220" s="73" t="s">
        <v>344</v>
      </c>
      <c r="CL220" t="s">
        <v>637</v>
      </c>
      <c r="CM220">
        <v>1</v>
      </c>
      <c r="CN220" s="76">
        <v>110</v>
      </c>
      <c r="CO220" s="76">
        <v>100</v>
      </c>
      <c r="CP220" s="115">
        <f ca="1">INDIRECT(ADDRESS(11+(MATCH(RIGHT(Table18[[#This Row],[spawner_sku]],LEN(Table18[[#This Row],[spawner_sku]])-FIND("/",Table18[[#This Row],[spawner_sku]])),Table1[Entity Prefab],0)),10,1,1,"Entities"))</f>
        <v>130</v>
      </c>
      <c r="CQ220" s="115">
        <f ca="1">ROUND((Table18[[#This Row],[XP]]*Table18[[#This Row],[entity_spawned (AVG)]])*(Table18[[#This Row],[activating_chance]]/100),0)</f>
        <v>130</v>
      </c>
      <c r="CR220" t="s">
        <v>345</v>
      </c>
      <c r="CT220" t="s">
        <v>639</v>
      </c>
      <c r="CU220">
        <v>1</v>
      </c>
      <c r="CV220" s="76">
        <v>210</v>
      </c>
      <c r="CW220" s="76">
        <v>100</v>
      </c>
      <c r="CX22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20">
        <f ca="1">ROUND((Table1820[[#This Row],[XP]]*Table1820[[#This Row],[entity_spawned (AVG)]])*(Table1820[[#This Row],[activating_chance]]/100),0)</f>
        <v>95</v>
      </c>
      <c r="CZ220" t="s">
        <v>345</v>
      </c>
    </row>
    <row r="221" spans="2:104" x14ac:dyDescent="0.25">
      <c r="B221" s="74" t="s">
        <v>233</v>
      </c>
      <c r="C221">
        <v>1</v>
      </c>
      <c r="D221" s="76">
        <v>250</v>
      </c>
      <c r="E221" s="76">
        <v>100</v>
      </c>
      <c r="F221" s="76">
        <f ca="1">INDIRECT(ADDRESS(11+(MATCH(RIGHT(Table245[[#This Row],[spawner_sku]],LEN(Table245[[#This Row],[spawner_sku]])-FIND("/",Table245[[#This Row],[spawner_sku]])),Table1[Entity Prefab],0)),10,1,1,"Entities"))</f>
        <v>95</v>
      </c>
      <c r="G221" s="76">
        <f ca="1">ROUND((Table245[[#This Row],[XP]]*Table245[[#This Row],[entity_spawned (AVG)]])*(Table245[[#This Row],[activating_chance]]/100),0)</f>
        <v>95</v>
      </c>
      <c r="H221" s="73" t="s">
        <v>345</v>
      </c>
      <c r="Z221" t="s">
        <v>243</v>
      </c>
      <c r="AA221">
        <v>1</v>
      </c>
      <c r="AB221" s="76">
        <v>2000</v>
      </c>
      <c r="AC221" s="76">
        <v>100</v>
      </c>
      <c r="AD221">
        <f ca="1">INDIRECT(ADDRESS(11+(MATCH(RIGHT(Table2[[#This Row],[spawner_sku]],LEN(Table2[[#This Row],[spawner_sku]])-FIND("/",Table2[[#This Row],[spawner_sku]])),Table1[Entity Prefab],0)),10,1,1,"Entities"))</f>
        <v>130</v>
      </c>
      <c r="AE221" s="76">
        <f ca="1">ROUND((Table2[[#This Row],[XP]]*Table2[[#This Row],[entity_spawned (AVG)]])*(Table2[[#This Row],[activating_chance]]/100),0)</f>
        <v>130</v>
      </c>
      <c r="AF221" s="73" t="s">
        <v>345</v>
      </c>
      <c r="AP221" t="s">
        <v>256</v>
      </c>
      <c r="AQ221">
        <v>1</v>
      </c>
      <c r="AR221" s="76">
        <v>200</v>
      </c>
      <c r="AS221" s="76">
        <v>40</v>
      </c>
      <c r="AT221">
        <f ca="1">INDIRECT(ADDRESS(11+(MATCH(RIGHT(Table610[[#This Row],[spawner_sku]],LEN(Table610[[#This Row],[spawner_sku]])-FIND("/",Table610[[#This Row],[spawner_sku]])),Table1[Entity Prefab],0)),10,1,1,"Entities"))</f>
        <v>25</v>
      </c>
      <c r="AU221" s="76">
        <f ca="1">ROUND((Table610[[#This Row],[XP]]*Table610[[#This Row],[entity_spawned (AVG)]])*(Table610[[#This Row],[activating_chance]]/100),0)</f>
        <v>10</v>
      </c>
      <c r="AV221" s="73" t="s">
        <v>344</v>
      </c>
      <c r="AX221" t="s">
        <v>246</v>
      </c>
      <c r="AY221">
        <v>3</v>
      </c>
      <c r="AZ221" s="76">
        <v>200</v>
      </c>
      <c r="BA221" s="76">
        <v>40</v>
      </c>
      <c r="BB221">
        <f ca="1">INDIRECT(ADDRESS(11+(MATCH(RIGHT(Table61011[[#This Row],[spawner_sku]],LEN(Table61011[[#This Row],[spawner_sku]])-FIND("/",Table61011[[#This Row],[spawner_sku]])),Table1[Entity Prefab],0)),10,1,1,"Entities"))</f>
        <v>25</v>
      </c>
      <c r="BC221" s="76">
        <f ca="1">ROUND((Table61011[[#This Row],[XP]]*Table61011[[#This Row],[entity_spawned (AVG)]])*(Table61011[[#This Row],[activating_chance]]/100),0)</f>
        <v>30</v>
      </c>
      <c r="BD221" s="73" t="s">
        <v>344</v>
      </c>
      <c r="BF221" t="s">
        <v>475</v>
      </c>
      <c r="BG221">
        <v>1</v>
      </c>
      <c r="BH221" s="76">
        <v>260</v>
      </c>
      <c r="BI221">
        <v>100</v>
      </c>
      <c r="BJ221">
        <f ca="1">INDIRECT(ADDRESS(11+(MATCH(RIGHT(Table11[[#This Row],[spawner_sku]],LEN(Table11[[#This Row],[spawner_sku]])-FIND("/",Table11[[#This Row],[spawner_sku]])),Table1[Entity Prefab],0)),10,1,1,"Entities"))</f>
        <v>105</v>
      </c>
      <c r="BK221">
        <f ca="1">ROUND((Table11[[#This Row],[XP]]*Table11[[#This Row],[entity_spawned (AVG)]])*(Table11[[#This Row],[activating_chance]]/100),0)</f>
        <v>105</v>
      </c>
      <c r="BL221" s="73" t="s">
        <v>345</v>
      </c>
      <c r="BV221" t="s">
        <v>256</v>
      </c>
      <c r="BW221">
        <v>1</v>
      </c>
      <c r="BX221" s="76">
        <v>150</v>
      </c>
      <c r="BY221" s="76">
        <v>100</v>
      </c>
      <c r="BZ221">
        <f ca="1">INDIRECT(ADDRESS(11+(MATCH(RIGHT(Table13[[#This Row],[spawner_sku]],LEN(Table13[[#This Row],[spawner_sku]])-FIND("/",Table13[[#This Row],[spawner_sku]])),Table1[Entity Prefab],0)),10,1,1,"Entities"))</f>
        <v>25</v>
      </c>
      <c r="CA221">
        <f ca="1">ROUND((Table13[[#This Row],[XP]]*Table13[[#This Row],[entity_spawned (AVG)]])*(Table13[[#This Row],[activating_chance]]/100),0)</f>
        <v>25</v>
      </c>
      <c r="CB221" s="73" t="s">
        <v>344</v>
      </c>
      <c r="CD221" t="s">
        <v>237</v>
      </c>
      <c r="CE221">
        <v>1</v>
      </c>
      <c r="CF221" s="76">
        <v>130</v>
      </c>
      <c r="CG221" s="76">
        <v>100</v>
      </c>
      <c r="CH221">
        <f ca="1">INDIRECT(ADDRESS(11+(MATCH(RIGHT(Table14[[#This Row],[spawner_sku]],LEN(Table14[[#This Row],[spawner_sku]])-FIND("/",Table14[[#This Row],[spawner_sku]])),Table1[Entity Prefab],0)),10,1,1,"Entities"))</f>
        <v>70</v>
      </c>
      <c r="CI221">
        <f ca="1">ROUND((Table14[[#This Row],[XP]]*Table14[[#This Row],[entity_spawned (AVG)]])*(Table14[[#This Row],[activating_chance]]/100),0)</f>
        <v>70</v>
      </c>
      <c r="CJ221" s="73" t="s">
        <v>344</v>
      </c>
      <c r="CL221" t="s">
        <v>637</v>
      </c>
      <c r="CM221">
        <v>1</v>
      </c>
      <c r="CN221" s="76">
        <v>120</v>
      </c>
      <c r="CO221" s="76">
        <v>100</v>
      </c>
      <c r="CP221" s="115">
        <f ca="1">INDIRECT(ADDRESS(11+(MATCH(RIGHT(Table18[[#This Row],[spawner_sku]],LEN(Table18[[#This Row],[spawner_sku]])-FIND("/",Table18[[#This Row],[spawner_sku]])),Table1[Entity Prefab],0)),10,1,1,"Entities"))</f>
        <v>130</v>
      </c>
      <c r="CQ221" s="115">
        <f ca="1">ROUND((Table18[[#This Row],[XP]]*Table18[[#This Row],[entity_spawned (AVG)]])*(Table18[[#This Row],[activating_chance]]/100),0)</f>
        <v>130</v>
      </c>
      <c r="CR221" t="s">
        <v>345</v>
      </c>
      <c r="CT221" t="s">
        <v>639</v>
      </c>
      <c r="CU221">
        <v>1</v>
      </c>
      <c r="CV221" s="76">
        <v>140</v>
      </c>
      <c r="CW221" s="76">
        <v>100</v>
      </c>
      <c r="CX22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21">
        <f ca="1">ROUND((Table1820[[#This Row],[XP]]*Table1820[[#This Row],[entity_spawned (AVG)]])*(Table1820[[#This Row],[activating_chance]]/100),0)</f>
        <v>95</v>
      </c>
      <c r="CZ221" t="s">
        <v>345</v>
      </c>
    </row>
    <row r="222" spans="2:104" x14ac:dyDescent="0.25">
      <c r="B222" s="74" t="s">
        <v>233</v>
      </c>
      <c r="C222">
        <v>1</v>
      </c>
      <c r="D222" s="76">
        <v>250</v>
      </c>
      <c r="E222" s="76">
        <v>90</v>
      </c>
      <c r="F222" s="76">
        <f ca="1">INDIRECT(ADDRESS(11+(MATCH(RIGHT(Table245[[#This Row],[spawner_sku]],LEN(Table245[[#This Row],[spawner_sku]])-FIND("/",Table245[[#This Row],[spawner_sku]])),Table1[Entity Prefab],0)),10,1,1,"Entities"))</f>
        <v>95</v>
      </c>
      <c r="G222" s="76">
        <f ca="1">ROUND((Table245[[#This Row],[XP]]*Table245[[#This Row],[entity_spawned (AVG)]])*(Table245[[#This Row],[activating_chance]]/100),0)</f>
        <v>86</v>
      </c>
      <c r="H222" s="73" t="s">
        <v>345</v>
      </c>
      <c r="Z222" t="s">
        <v>243</v>
      </c>
      <c r="AA222">
        <v>1</v>
      </c>
      <c r="AB222" s="76">
        <v>2000</v>
      </c>
      <c r="AC222" s="76">
        <v>100</v>
      </c>
      <c r="AD222">
        <f ca="1">INDIRECT(ADDRESS(11+(MATCH(RIGHT(Table2[[#This Row],[spawner_sku]],LEN(Table2[[#This Row],[spawner_sku]])-FIND("/",Table2[[#This Row],[spawner_sku]])),Table1[Entity Prefab],0)),10,1,1,"Entities"))</f>
        <v>130</v>
      </c>
      <c r="AE222" s="76">
        <f ca="1">ROUND((Table2[[#This Row],[XP]]*Table2[[#This Row],[entity_spawned (AVG)]])*(Table2[[#This Row],[activating_chance]]/100),0)</f>
        <v>130</v>
      </c>
      <c r="AF222" s="73" t="s">
        <v>345</v>
      </c>
      <c r="AP222" t="s">
        <v>256</v>
      </c>
      <c r="AQ222">
        <v>1</v>
      </c>
      <c r="AR222" s="76">
        <v>170</v>
      </c>
      <c r="AS222" s="76">
        <v>100</v>
      </c>
      <c r="AT222">
        <f ca="1">INDIRECT(ADDRESS(11+(MATCH(RIGHT(Table610[[#This Row],[spawner_sku]],LEN(Table610[[#This Row],[spawner_sku]])-FIND("/",Table610[[#This Row],[spawner_sku]])),Table1[Entity Prefab],0)),10,1,1,"Entities"))</f>
        <v>25</v>
      </c>
      <c r="AU222" s="76">
        <f ca="1">ROUND((Table610[[#This Row],[XP]]*Table610[[#This Row],[entity_spawned (AVG)]])*(Table610[[#This Row],[activating_chance]]/100),0)</f>
        <v>25</v>
      </c>
      <c r="AV222" s="73" t="s">
        <v>344</v>
      </c>
      <c r="AX222" t="s">
        <v>246</v>
      </c>
      <c r="AY222">
        <v>9</v>
      </c>
      <c r="AZ222" s="76">
        <v>200</v>
      </c>
      <c r="BA222" s="76">
        <v>100</v>
      </c>
      <c r="BB222">
        <f ca="1">INDIRECT(ADDRESS(11+(MATCH(RIGHT(Table61011[[#This Row],[spawner_sku]],LEN(Table61011[[#This Row],[spawner_sku]])-FIND("/",Table61011[[#This Row],[spawner_sku]])),Table1[Entity Prefab],0)),10,1,1,"Entities"))</f>
        <v>25</v>
      </c>
      <c r="BC222" s="76">
        <f ca="1">ROUND((Table61011[[#This Row],[XP]]*Table61011[[#This Row],[entity_spawned (AVG)]])*(Table61011[[#This Row],[activating_chance]]/100),0)</f>
        <v>225</v>
      </c>
      <c r="BD222" s="73" t="s">
        <v>344</v>
      </c>
      <c r="BF222" t="s">
        <v>475</v>
      </c>
      <c r="BG222">
        <v>1</v>
      </c>
      <c r="BH222" s="76">
        <v>260</v>
      </c>
      <c r="BI222">
        <v>100</v>
      </c>
      <c r="BJ222">
        <f ca="1">INDIRECT(ADDRESS(11+(MATCH(RIGHT(Table11[[#This Row],[spawner_sku]],LEN(Table11[[#This Row],[spawner_sku]])-FIND("/",Table11[[#This Row],[spawner_sku]])),Table1[Entity Prefab],0)),10,1,1,"Entities"))</f>
        <v>105</v>
      </c>
      <c r="BK222">
        <f ca="1">ROUND((Table11[[#This Row],[XP]]*Table11[[#This Row],[entity_spawned (AVG)]])*(Table11[[#This Row],[activating_chance]]/100),0)</f>
        <v>105</v>
      </c>
      <c r="BL222" s="73" t="s">
        <v>345</v>
      </c>
      <c r="BV222" t="s">
        <v>256</v>
      </c>
      <c r="BW222">
        <v>1</v>
      </c>
      <c r="BX222" s="76">
        <v>150</v>
      </c>
      <c r="BY222" s="76">
        <v>100</v>
      </c>
      <c r="BZ222">
        <f ca="1">INDIRECT(ADDRESS(11+(MATCH(RIGHT(Table13[[#This Row],[spawner_sku]],LEN(Table13[[#This Row],[spawner_sku]])-FIND("/",Table13[[#This Row],[spawner_sku]])),Table1[Entity Prefab],0)),10,1,1,"Entities"))</f>
        <v>25</v>
      </c>
      <c r="CA222">
        <f ca="1">ROUND((Table13[[#This Row],[XP]]*Table13[[#This Row],[entity_spawned (AVG)]])*(Table13[[#This Row],[activating_chance]]/100),0)</f>
        <v>25</v>
      </c>
      <c r="CB222" s="73" t="s">
        <v>344</v>
      </c>
      <c r="CD222" t="s">
        <v>237</v>
      </c>
      <c r="CE222">
        <v>1</v>
      </c>
      <c r="CF222" s="76">
        <v>120</v>
      </c>
      <c r="CG222" s="76">
        <v>100</v>
      </c>
      <c r="CH222">
        <f ca="1">INDIRECT(ADDRESS(11+(MATCH(RIGHT(Table14[[#This Row],[spawner_sku]],LEN(Table14[[#This Row],[spawner_sku]])-FIND("/",Table14[[#This Row],[spawner_sku]])),Table1[Entity Prefab],0)),10,1,1,"Entities"))</f>
        <v>70</v>
      </c>
      <c r="CI222">
        <f ca="1">ROUND((Table14[[#This Row],[XP]]*Table14[[#This Row],[entity_spawned (AVG)]])*(Table14[[#This Row],[activating_chance]]/100),0)</f>
        <v>70</v>
      </c>
      <c r="CJ222" s="73" t="s">
        <v>344</v>
      </c>
      <c r="CL222" t="s">
        <v>637</v>
      </c>
      <c r="CM222">
        <v>1</v>
      </c>
      <c r="CN222" s="76">
        <v>120</v>
      </c>
      <c r="CO222" s="76">
        <v>80</v>
      </c>
      <c r="CP222" s="115">
        <f ca="1">INDIRECT(ADDRESS(11+(MATCH(RIGHT(Table18[[#This Row],[spawner_sku]],LEN(Table18[[#This Row],[spawner_sku]])-FIND("/",Table18[[#This Row],[spawner_sku]])),Table1[Entity Prefab],0)),10,1,1,"Entities"))</f>
        <v>130</v>
      </c>
      <c r="CQ222" s="115">
        <f ca="1">ROUND((Table18[[#This Row],[XP]]*Table18[[#This Row],[entity_spawned (AVG)]])*(Table18[[#This Row],[activating_chance]]/100),0)</f>
        <v>104</v>
      </c>
      <c r="CR222" t="s">
        <v>345</v>
      </c>
      <c r="CT222" t="s">
        <v>639</v>
      </c>
      <c r="CU222">
        <v>1</v>
      </c>
      <c r="CV222" s="76">
        <v>140</v>
      </c>
      <c r="CW222" s="76">
        <v>100</v>
      </c>
      <c r="CX222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22">
        <f ca="1">ROUND((Table1820[[#This Row],[XP]]*Table1820[[#This Row],[entity_spawned (AVG)]])*(Table1820[[#This Row],[activating_chance]]/100),0)</f>
        <v>95</v>
      </c>
      <c r="CZ222" t="s">
        <v>345</v>
      </c>
    </row>
    <row r="223" spans="2:104" x14ac:dyDescent="0.25">
      <c r="B223" s="74" t="s">
        <v>233</v>
      </c>
      <c r="C223">
        <v>1</v>
      </c>
      <c r="D223" s="76">
        <v>180</v>
      </c>
      <c r="E223" s="76">
        <v>100</v>
      </c>
      <c r="F223" s="76">
        <f ca="1">INDIRECT(ADDRESS(11+(MATCH(RIGHT(Table245[[#This Row],[spawner_sku]],LEN(Table245[[#This Row],[spawner_sku]])-FIND("/",Table245[[#This Row],[spawner_sku]])),Table1[Entity Prefab],0)),10,1,1,"Entities"))</f>
        <v>95</v>
      </c>
      <c r="G223" s="76">
        <f ca="1">ROUND((Table245[[#This Row],[XP]]*Table245[[#This Row],[entity_spawned (AVG)]])*(Table245[[#This Row],[activating_chance]]/100),0)</f>
        <v>95</v>
      </c>
      <c r="H223" s="73" t="s">
        <v>345</v>
      </c>
      <c r="Z223" t="s">
        <v>243</v>
      </c>
      <c r="AA223">
        <v>1</v>
      </c>
      <c r="AB223" s="76">
        <v>1500</v>
      </c>
      <c r="AC223" s="76">
        <v>40</v>
      </c>
      <c r="AD223">
        <f ca="1">INDIRECT(ADDRESS(11+(MATCH(RIGHT(Table2[[#This Row],[spawner_sku]],LEN(Table2[[#This Row],[spawner_sku]])-FIND("/",Table2[[#This Row],[spawner_sku]])),Table1[Entity Prefab],0)),10,1,1,"Entities"))</f>
        <v>130</v>
      </c>
      <c r="AE223" s="76">
        <f ca="1">ROUND((Table2[[#This Row],[XP]]*Table2[[#This Row],[entity_spawned (AVG)]])*(Table2[[#This Row],[activating_chance]]/100),0)</f>
        <v>52</v>
      </c>
      <c r="AF223" s="73" t="s">
        <v>345</v>
      </c>
      <c r="AP223" t="s">
        <v>256</v>
      </c>
      <c r="AQ223">
        <v>1</v>
      </c>
      <c r="AR223" s="76">
        <v>170</v>
      </c>
      <c r="AS223" s="76">
        <v>40</v>
      </c>
      <c r="AT223">
        <f ca="1">INDIRECT(ADDRESS(11+(MATCH(RIGHT(Table610[[#This Row],[spawner_sku]],LEN(Table610[[#This Row],[spawner_sku]])-FIND("/",Table610[[#This Row],[spawner_sku]])),Table1[Entity Prefab],0)),10,1,1,"Entities"))</f>
        <v>25</v>
      </c>
      <c r="AU223" s="76">
        <f ca="1">ROUND((Table610[[#This Row],[XP]]*Table610[[#This Row],[entity_spawned (AVG)]])*(Table610[[#This Row],[activating_chance]]/100),0)</f>
        <v>10</v>
      </c>
      <c r="AV223" s="73" t="s">
        <v>344</v>
      </c>
      <c r="AX223" t="s">
        <v>246</v>
      </c>
      <c r="AY223">
        <v>7</v>
      </c>
      <c r="AZ223" s="76">
        <v>220</v>
      </c>
      <c r="BA223" s="76">
        <v>80</v>
      </c>
      <c r="BB223">
        <f ca="1">INDIRECT(ADDRESS(11+(MATCH(RIGHT(Table61011[[#This Row],[spawner_sku]],LEN(Table61011[[#This Row],[spawner_sku]])-FIND("/",Table61011[[#This Row],[spawner_sku]])),Table1[Entity Prefab],0)),10,1,1,"Entities"))</f>
        <v>25</v>
      </c>
      <c r="BC223" s="76">
        <f ca="1">ROUND((Table61011[[#This Row],[XP]]*Table61011[[#This Row],[entity_spawned (AVG)]])*(Table61011[[#This Row],[activating_chance]]/100),0)</f>
        <v>140</v>
      </c>
      <c r="BD223" s="73" t="s">
        <v>344</v>
      </c>
      <c r="BF223" t="s">
        <v>475</v>
      </c>
      <c r="BG223">
        <v>1</v>
      </c>
      <c r="BH223" s="76">
        <v>200</v>
      </c>
      <c r="BI223">
        <v>50</v>
      </c>
      <c r="BJ223">
        <f ca="1">INDIRECT(ADDRESS(11+(MATCH(RIGHT(Table11[[#This Row],[spawner_sku]],LEN(Table11[[#This Row],[spawner_sku]])-FIND("/",Table11[[#This Row],[spawner_sku]])),Table1[Entity Prefab],0)),10,1,1,"Entities"))</f>
        <v>105</v>
      </c>
      <c r="BK223">
        <f ca="1">ROUND((Table11[[#This Row],[XP]]*Table11[[#This Row],[entity_spawned (AVG)]])*(Table11[[#This Row],[activating_chance]]/100),0)</f>
        <v>53</v>
      </c>
      <c r="BL223" s="73" t="s">
        <v>345</v>
      </c>
      <c r="BV223" t="s">
        <v>256</v>
      </c>
      <c r="BW223">
        <v>1</v>
      </c>
      <c r="BX223" s="76">
        <v>150</v>
      </c>
      <c r="BY223" s="76">
        <v>100</v>
      </c>
      <c r="BZ223">
        <f ca="1">INDIRECT(ADDRESS(11+(MATCH(RIGHT(Table13[[#This Row],[spawner_sku]],LEN(Table13[[#This Row],[spawner_sku]])-FIND("/",Table13[[#This Row],[spawner_sku]])),Table1[Entity Prefab],0)),10,1,1,"Entities"))</f>
        <v>25</v>
      </c>
      <c r="CA223">
        <f ca="1">ROUND((Table13[[#This Row],[XP]]*Table13[[#This Row],[entity_spawned (AVG)]])*(Table13[[#This Row],[activating_chance]]/100),0)</f>
        <v>25</v>
      </c>
      <c r="CB223" s="73" t="s">
        <v>344</v>
      </c>
      <c r="CD223" t="s">
        <v>237</v>
      </c>
      <c r="CE223">
        <v>1</v>
      </c>
      <c r="CF223" s="76">
        <v>100</v>
      </c>
      <c r="CG223" s="76">
        <v>100</v>
      </c>
      <c r="CH223">
        <f ca="1">INDIRECT(ADDRESS(11+(MATCH(RIGHT(Table14[[#This Row],[spawner_sku]],LEN(Table14[[#This Row],[spawner_sku]])-FIND("/",Table14[[#This Row],[spawner_sku]])),Table1[Entity Prefab],0)),10,1,1,"Entities"))</f>
        <v>70</v>
      </c>
      <c r="CI223">
        <f ca="1">ROUND((Table14[[#This Row],[XP]]*Table14[[#This Row],[entity_spawned (AVG)]])*(Table14[[#This Row],[activating_chance]]/100),0)</f>
        <v>70</v>
      </c>
      <c r="CJ223" s="73" t="s">
        <v>344</v>
      </c>
      <c r="CL223" t="s">
        <v>248</v>
      </c>
      <c r="CM223">
        <v>1</v>
      </c>
      <c r="CN223" s="76">
        <v>420</v>
      </c>
      <c r="CO223" s="76">
        <v>100</v>
      </c>
      <c r="CP223" s="115">
        <f ca="1">INDIRECT(ADDRESS(11+(MATCH(RIGHT(Table18[[#This Row],[spawner_sku]],LEN(Table18[[#This Row],[spawner_sku]])-FIND("/",Table18[[#This Row],[spawner_sku]])),Table1[Entity Prefab],0)),10,1,1,"Entities"))</f>
        <v>83</v>
      </c>
      <c r="CQ223" s="115">
        <f ca="1">ROUND((Table18[[#This Row],[XP]]*Table18[[#This Row],[entity_spawned (AVG)]])*(Table18[[#This Row],[activating_chance]]/100),0)</f>
        <v>83</v>
      </c>
      <c r="CR223" t="s">
        <v>345</v>
      </c>
      <c r="CT223" t="s">
        <v>639</v>
      </c>
      <c r="CU223">
        <v>1</v>
      </c>
      <c r="CV223" s="76">
        <v>210</v>
      </c>
      <c r="CW223" s="76">
        <v>100</v>
      </c>
      <c r="CX223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23">
        <f ca="1">ROUND((Table1820[[#This Row],[XP]]*Table1820[[#This Row],[entity_spawned (AVG)]])*(Table1820[[#This Row],[activating_chance]]/100),0)</f>
        <v>95</v>
      </c>
      <c r="CZ223" t="s">
        <v>345</v>
      </c>
    </row>
    <row r="224" spans="2:104" x14ac:dyDescent="0.25">
      <c r="B224" s="74" t="s">
        <v>233</v>
      </c>
      <c r="C224">
        <v>1</v>
      </c>
      <c r="D224" s="76">
        <v>200</v>
      </c>
      <c r="E224" s="76">
        <v>100</v>
      </c>
      <c r="F224" s="76">
        <f ca="1">INDIRECT(ADDRESS(11+(MATCH(RIGHT(Table245[[#This Row],[spawner_sku]],LEN(Table245[[#This Row],[spawner_sku]])-FIND("/",Table245[[#This Row],[spawner_sku]])),Table1[Entity Prefab],0)),10,1,1,"Entities"))</f>
        <v>95</v>
      </c>
      <c r="G224" s="76">
        <f ca="1">ROUND((Table245[[#This Row],[XP]]*Table245[[#This Row],[entity_spawned (AVG)]])*(Table245[[#This Row],[activating_chance]]/100),0)</f>
        <v>95</v>
      </c>
      <c r="H224" s="73" t="s">
        <v>345</v>
      </c>
      <c r="Z224" t="s">
        <v>244</v>
      </c>
      <c r="AA224">
        <v>1</v>
      </c>
      <c r="AB224" s="76">
        <v>200</v>
      </c>
      <c r="AC224" s="76">
        <v>100</v>
      </c>
      <c r="AD224">
        <f ca="1">INDIRECT(ADDRESS(11+(MATCH(RIGHT(Table2[[#This Row],[spawner_sku]],LEN(Table2[[#This Row],[spawner_sku]])-FIND("/",Table2[[#This Row],[spawner_sku]])),Table1[Entity Prefab],0)),10,1,1,"Entities"))</f>
        <v>28</v>
      </c>
      <c r="AE224" s="76">
        <f ca="1">ROUND((Table2[[#This Row],[XP]]*Table2[[#This Row],[entity_spawned (AVG)]])*(Table2[[#This Row],[activating_chance]]/100),0)</f>
        <v>28</v>
      </c>
      <c r="AF224" s="73" t="s">
        <v>344</v>
      </c>
      <c r="AP224" t="s">
        <v>256</v>
      </c>
      <c r="AQ224">
        <v>1</v>
      </c>
      <c r="AR224" s="76">
        <v>200</v>
      </c>
      <c r="AS224" s="76">
        <v>100</v>
      </c>
      <c r="AT224">
        <f ca="1">INDIRECT(ADDRESS(11+(MATCH(RIGHT(Table610[[#This Row],[spawner_sku]],LEN(Table610[[#This Row],[spawner_sku]])-FIND("/",Table610[[#This Row],[spawner_sku]])),Table1[Entity Prefab],0)),10,1,1,"Entities"))</f>
        <v>25</v>
      </c>
      <c r="AU224" s="76">
        <f ca="1">ROUND((Table610[[#This Row],[XP]]*Table610[[#This Row],[entity_spawned (AVG)]])*(Table610[[#This Row],[activating_chance]]/100),0)</f>
        <v>25</v>
      </c>
      <c r="AV224" s="73" t="s">
        <v>344</v>
      </c>
      <c r="AX224" t="s">
        <v>246</v>
      </c>
      <c r="AY224">
        <v>3</v>
      </c>
      <c r="AZ224" s="76">
        <v>190</v>
      </c>
      <c r="BA224" s="76">
        <v>100</v>
      </c>
      <c r="BB224">
        <f ca="1">INDIRECT(ADDRESS(11+(MATCH(RIGHT(Table61011[[#This Row],[spawner_sku]],LEN(Table61011[[#This Row],[spawner_sku]])-FIND("/",Table61011[[#This Row],[spawner_sku]])),Table1[Entity Prefab],0)),10,1,1,"Entities"))</f>
        <v>25</v>
      </c>
      <c r="BC224" s="76">
        <f ca="1">ROUND((Table61011[[#This Row],[XP]]*Table61011[[#This Row],[entity_spawned (AVG)]])*(Table61011[[#This Row],[activating_chance]]/100),0)</f>
        <v>75</v>
      </c>
      <c r="BD224" s="73" t="s">
        <v>344</v>
      </c>
      <c r="BF224" t="s">
        <v>475</v>
      </c>
      <c r="BG224">
        <v>1</v>
      </c>
      <c r="BH224" s="76">
        <v>260</v>
      </c>
      <c r="BI224">
        <v>100</v>
      </c>
      <c r="BJ224">
        <f ca="1">INDIRECT(ADDRESS(11+(MATCH(RIGHT(Table11[[#This Row],[spawner_sku]],LEN(Table11[[#This Row],[spawner_sku]])-FIND("/",Table11[[#This Row],[spawner_sku]])),Table1[Entity Prefab],0)),10,1,1,"Entities"))</f>
        <v>105</v>
      </c>
      <c r="BK224">
        <f ca="1">ROUND((Table11[[#This Row],[XP]]*Table11[[#This Row],[entity_spawned (AVG)]])*(Table11[[#This Row],[activating_chance]]/100),0)</f>
        <v>105</v>
      </c>
      <c r="BL224" s="73" t="s">
        <v>345</v>
      </c>
      <c r="BV224" t="s">
        <v>256</v>
      </c>
      <c r="BW224">
        <v>1</v>
      </c>
      <c r="BX224" s="76">
        <v>150</v>
      </c>
      <c r="BY224" s="76">
        <v>100</v>
      </c>
      <c r="BZ224">
        <f ca="1">INDIRECT(ADDRESS(11+(MATCH(RIGHT(Table13[[#This Row],[spawner_sku]],LEN(Table13[[#This Row],[spawner_sku]])-FIND("/",Table13[[#This Row],[spawner_sku]])),Table1[Entity Prefab],0)),10,1,1,"Entities"))</f>
        <v>25</v>
      </c>
      <c r="CA224">
        <f ca="1">ROUND((Table13[[#This Row],[XP]]*Table13[[#This Row],[entity_spawned (AVG)]])*(Table13[[#This Row],[activating_chance]]/100),0)</f>
        <v>25</v>
      </c>
      <c r="CB224" s="73" t="s">
        <v>344</v>
      </c>
      <c r="CD224" t="s">
        <v>237</v>
      </c>
      <c r="CE224">
        <v>1</v>
      </c>
      <c r="CF224" s="76">
        <v>170</v>
      </c>
      <c r="CG224" s="76">
        <v>100</v>
      </c>
      <c r="CH224">
        <f ca="1">INDIRECT(ADDRESS(11+(MATCH(RIGHT(Table14[[#This Row],[spawner_sku]],LEN(Table14[[#This Row],[spawner_sku]])-FIND("/",Table14[[#This Row],[spawner_sku]])),Table1[Entity Prefab],0)),10,1,1,"Entities"))</f>
        <v>70</v>
      </c>
      <c r="CI224">
        <f ca="1">ROUND((Table14[[#This Row],[XP]]*Table14[[#This Row],[entity_spawned (AVG)]])*(Table14[[#This Row],[activating_chance]]/100),0)</f>
        <v>70</v>
      </c>
      <c r="CJ224" s="73" t="s">
        <v>344</v>
      </c>
      <c r="CL224" t="s">
        <v>613</v>
      </c>
      <c r="CM224">
        <v>1</v>
      </c>
      <c r="CN224" s="76">
        <v>160</v>
      </c>
      <c r="CO224" s="76">
        <v>100</v>
      </c>
      <c r="CP224" s="115">
        <f ca="1">INDIRECT(ADDRESS(11+(MATCH(RIGHT(Table18[[#This Row],[spawner_sku]],LEN(Table18[[#This Row],[spawner_sku]])-FIND("/",Table18[[#This Row],[spawner_sku]])),Table1[Entity Prefab],0)),10,1,1,"Entities"))</f>
        <v>50</v>
      </c>
      <c r="CQ224" s="115">
        <f ca="1">ROUND((Table18[[#This Row],[XP]]*Table18[[#This Row],[entity_spawned (AVG)]])*(Table18[[#This Row],[activating_chance]]/100),0)</f>
        <v>50</v>
      </c>
      <c r="CR224" t="s">
        <v>345</v>
      </c>
      <c r="CT224" t="s">
        <v>639</v>
      </c>
      <c r="CU224">
        <v>1</v>
      </c>
      <c r="CV224" s="76">
        <v>140</v>
      </c>
      <c r="CW224" s="76">
        <v>100</v>
      </c>
      <c r="CX224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24">
        <f ca="1">ROUND((Table1820[[#This Row],[XP]]*Table1820[[#This Row],[entity_spawned (AVG)]])*(Table1820[[#This Row],[activating_chance]]/100),0)</f>
        <v>95</v>
      </c>
      <c r="CZ224" t="s">
        <v>345</v>
      </c>
    </row>
    <row r="225" spans="2:104" x14ac:dyDescent="0.25">
      <c r="B225" s="74" t="s">
        <v>233</v>
      </c>
      <c r="C225">
        <v>1</v>
      </c>
      <c r="D225" s="76">
        <v>180</v>
      </c>
      <c r="E225" s="76">
        <v>100</v>
      </c>
      <c r="F225" s="76">
        <f ca="1">INDIRECT(ADDRESS(11+(MATCH(RIGHT(Table245[[#This Row],[spawner_sku]],LEN(Table245[[#This Row],[spawner_sku]])-FIND("/",Table245[[#This Row],[spawner_sku]])),Table1[Entity Prefab],0)),10,1,1,"Entities"))</f>
        <v>95</v>
      </c>
      <c r="G225" s="76">
        <f ca="1">ROUND((Table245[[#This Row],[XP]]*Table245[[#This Row],[entity_spawned (AVG)]])*(Table245[[#This Row],[activating_chance]]/100),0)</f>
        <v>95</v>
      </c>
      <c r="H225" s="73" t="s">
        <v>345</v>
      </c>
      <c r="Z225" t="s">
        <v>244</v>
      </c>
      <c r="AA225">
        <v>1</v>
      </c>
      <c r="AB225" s="76">
        <v>200</v>
      </c>
      <c r="AC225" s="76">
        <v>100</v>
      </c>
      <c r="AD225">
        <f ca="1">INDIRECT(ADDRESS(11+(MATCH(RIGHT(Table2[[#This Row],[spawner_sku]],LEN(Table2[[#This Row],[spawner_sku]])-FIND("/",Table2[[#This Row],[spawner_sku]])),Table1[Entity Prefab],0)),10,1,1,"Entities"))</f>
        <v>28</v>
      </c>
      <c r="AE225" s="76">
        <f ca="1">ROUND((Table2[[#This Row],[XP]]*Table2[[#This Row],[entity_spawned (AVG)]])*(Table2[[#This Row],[activating_chance]]/100),0)</f>
        <v>28</v>
      </c>
      <c r="AF225" s="73" t="s">
        <v>344</v>
      </c>
      <c r="AP225" t="s">
        <v>257</v>
      </c>
      <c r="AQ225">
        <v>1</v>
      </c>
      <c r="AR225" s="76">
        <v>150</v>
      </c>
      <c r="AS225" s="76">
        <v>100</v>
      </c>
      <c r="AT225">
        <f ca="1">INDIRECT(ADDRESS(11+(MATCH(RIGHT(Table610[[#This Row],[spawner_sku]],LEN(Table610[[#This Row],[spawner_sku]])-FIND("/",Table610[[#This Row],[spawner_sku]])),Table1[Entity Prefab],0)),10,1,1,"Entities"))</f>
        <v>25</v>
      </c>
      <c r="AU225" s="76">
        <f ca="1">ROUND((Table610[[#This Row],[XP]]*Table610[[#This Row],[entity_spawned (AVG)]])*(Table610[[#This Row],[activating_chance]]/100),0)</f>
        <v>25</v>
      </c>
      <c r="AV225" s="73" t="s">
        <v>344</v>
      </c>
      <c r="AX225" t="s">
        <v>246</v>
      </c>
      <c r="AY225">
        <v>2</v>
      </c>
      <c r="AZ225" s="76">
        <v>200</v>
      </c>
      <c r="BA225" s="76">
        <v>100</v>
      </c>
      <c r="BB225">
        <f ca="1">INDIRECT(ADDRESS(11+(MATCH(RIGHT(Table61011[[#This Row],[spawner_sku]],LEN(Table61011[[#This Row],[spawner_sku]])-FIND("/",Table61011[[#This Row],[spawner_sku]])),Table1[Entity Prefab],0)),10,1,1,"Entities"))</f>
        <v>25</v>
      </c>
      <c r="BC225" s="76">
        <f ca="1">ROUND((Table61011[[#This Row],[XP]]*Table61011[[#This Row],[entity_spawned (AVG)]])*(Table61011[[#This Row],[activating_chance]]/100),0)</f>
        <v>50</v>
      </c>
      <c r="BD225" s="73" t="s">
        <v>344</v>
      </c>
      <c r="BF225" t="s">
        <v>475</v>
      </c>
      <c r="BG225">
        <v>1</v>
      </c>
      <c r="BH225" s="76">
        <v>200</v>
      </c>
      <c r="BI225">
        <v>100</v>
      </c>
      <c r="BJ225">
        <f ca="1">INDIRECT(ADDRESS(11+(MATCH(RIGHT(Table11[[#This Row],[spawner_sku]],LEN(Table11[[#This Row],[spawner_sku]])-FIND("/",Table11[[#This Row],[spawner_sku]])),Table1[Entity Prefab],0)),10,1,1,"Entities"))</f>
        <v>105</v>
      </c>
      <c r="BK225">
        <f ca="1">ROUND((Table11[[#This Row],[XP]]*Table11[[#This Row],[entity_spawned (AVG)]])*(Table11[[#This Row],[activating_chance]]/100),0)</f>
        <v>105</v>
      </c>
      <c r="BL225" s="73" t="s">
        <v>345</v>
      </c>
      <c r="BV225" t="s">
        <v>256</v>
      </c>
      <c r="BW225">
        <v>1</v>
      </c>
      <c r="BX225" s="76">
        <v>150</v>
      </c>
      <c r="BY225" s="76">
        <v>100</v>
      </c>
      <c r="BZ225">
        <f ca="1">INDIRECT(ADDRESS(11+(MATCH(RIGHT(Table13[[#This Row],[spawner_sku]],LEN(Table13[[#This Row],[spawner_sku]])-FIND("/",Table13[[#This Row],[spawner_sku]])),Table1[Entity Prefab],0)),10,1,1,"Entities"))</f>
        <v>25</v>
      </c>
      <c r="CA225">
        <f ca="1">ROUND((Table13[[#This Row],[XP]]*Table13[[#This Row],[entity_spawned (AVG)]])*(Table13[[#This Row],[activating_chance]]/100),0)</f>
        <v>25</v>
      </c>
      <c r="CB225" s="73" t="s">
        <v>344</v>
      </c>
      <c r="CD225" t="s">
        <v>237</v>
      </c>
      <c r="CE225">
        <v>1</v>
      </c>
      <c r="CF225" s="76">
        <v>140</v>
      </c>
      <c r="CG225" s="76">
        <v>100</v>
      </c>
      <c r="CH225">
        <f ca="1">INDIRECT(ADDRESS(11+(MATCH(RIGHT(Table14[[#This Row],[spawner_sku]],LEN(Table14[[#This Row],[spawner_sku]])-FIND("/",Table14[[#This Row],[spawner_sku]])),Table1[Entity Prefab],0)),10,1,1,"Entities"))</f>
        <v>70</v>
      </c>
      <c r="CI225">
        <f ca="1">ROUND((Table14[[#This Row],[XP]]*Table14[[#This Row],[entity_spawned (AVG)]])*(Table14[[#This Row],[activating_chance]]/100),0)</f>
        <v>70</v>
      </c>
      <c r="CJ225" s="73" t="s">
        <v>344</v>
      </c>
      <c r="CL225" t="s">
        <v>613</v>
      </c>
      <c r="CM225">
        <v>1</v>
      </c>
      <c r="CN225" s="76">
        <v>160</v>
      </c>
      <c r="CO225" s="76">
        <v>100</v>
      </c>
      <c r="CP225" s="115">
        <f ca="1">INDIRECT(ADDRESS(11+(MATCH(RIGHT(Table18[[#This Row],[spawner_sku]],LEN(Table18[[#This Row],[spawner_sku]])-FIND("/",Table18[[#This Row],[spawner_sku]])),Table1[Entity Prefab],0)),10,1,1,"Entities"))</f>
        <v>50</v>
      </c>
      <c r="CQ225" s="115">
        <f ca="1">ROUND((Table18[[#This Row],[XP]]*Table18[[#This Row],[entity_spawned (AVG)]])*(Table18[[#This Row],[activating_chance]]/100),0)</f>
        <v>50</v>
      </c>
      <c r="CR225" t="s">
        <v>345</v>
      </c>
      <c r="CT225" t="s">
        <v>639</v>
      </c>
      <c r="CU225">
        <v>1</v>
      </c>
      <c r="CV225" s="76">
        <v>140</v>
      </c>
      <c r="CW225" s="76">
        <v>100</v>
      </c>
      <c r="CX225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25">
        <f ca="1">ROUND((Table1820[[#This Row],[XP]]*Table1820[[#This Row],[entity_spawned (AVG)]])*(Table1820[[#This Row],[activating_chance]]/100),0)</f>
        <v>95</v>
      </c>
      <c r="CZ225" t="s">
        <v>345</v>
      </c>
    </row>
    <row r="226" spans="2:104" x14ac:dyDescent="0.25">
      <c r="B226" s="74" t="s">
        <v>233</v>
      </c>
      <c r="C226">
        <v>1</v>
      </c>
      <c r="D226" s="76">
        <v>180</v>
      </c>
      <c r="E226" s="76">
        <v>100</v>
      </c>
      <c r="F226" s="76">
        <f ca="1">INDIRECT(ADDRESS(11+(MATCH(RIGHT(Table245[[#This Row],[spawner_sku]],LEN(Table245[[#This Row],[spawner_sku]])-FIND("/",Table245[[#This Row],[spawner_sku]])),Table1[Entity Prefab],0)),10,1,1,"Entities"))</f>
        <v>95</v>
      </c>
      <c r="G226" s="76">
        <f ca="1">ROUND((Table245[[#This Row],[XP]]*Table245[[#This Row],[entity_spawned (AVG)]])*(Table245[[#This Row],[activating_chance]]/100),0)</f>
        <v>95</v>
      </c>
      <c r="H226" s="73" t="s">
        <v>345</v>
      </c>
      <c r="Z226" t="s">
        <v>244</v>
      </c>
      <c r="AA226">
        <v>1</v>
      </c>
      <c r="AB226" s="76">
        <v>200</v>
      </c>
      <c r="AC226" s="76">
        <v>100</v>
      </c>
      <c r="AD226">
        <f ca="1">INDIRECT(ADDRESS(11+(MATCH(RIGHT(Table2[[#This Row],[spawner_sku]],LEN(Table2[[#This Row],[spawner_sku]])-FIND("/",Table2[[#This Row],[spawner_sku]])),Table1[Entity Prefab],0)),10,1,1,"Entities"))</f>
        <v>28</v>
      </c>
      <c r="AE226" s="76">
        <f ca="1">ROUND((Table2[[#This Row],[XP]]*Table2[[#This Row],[entity_spawned (AVG)]])*(Table2[[#This Row],[activating_chance]]/100),0)</f>
        <v>28</v>
      </c>
      <c r="AF226" s="73" t="s">
        <v>344</v>
      </c>
      <c r="AX226" t="s">
        <v>246</v>
      </c>
      <c r="AY226">
        <v>2</v>
      </c>
      <c r="AZ226" s="76">
        <v>200</v>
      </c>
      <c r="BA226" s="76">
        <v>100</v>
      </c>
      <c r="BB226">
        <f ca="1">INDIRECT(ADDRESS(11+(MATCH(RIGHT(Table61011[[#This Row],[spawner_sku]],LEN(Table61011[[#This Row],[spawner_sku]])-FIND("/",Table61011[[#This Row],[spawner_sku]])),Table1[Entity Prefab],0)),10,1,1,"Entities"))</f>
        <v>25</v>
      </c>
      <c r="BC226" s="76">
        <f ca="1">ROUND((Table61011[[#This Row],[XP]]*Table61011[[#This Row],[entity_spawned (AVG)]])*(Table61011[[#This Row],[activating_chance]]/100),0)</f>
        <v>50</v>
      </c>
      <c r="BD226" s="73" t="s">
        <v>344</v>
      </c>
      <c r="BF226" t="s">
        <v>476</v>
      </c>
      <c r="BG226">
        <v>1</v>
      </c>
      <c r="BH226" s="76">
        <v>280</v>
      </c>
      <c r="BI226">
        <v>100</v>
      </c>
      <c r="BJ226">
        <f ca="1">INDIRECT(ADDRESS(11+(MATCH(RIGHT(Table11[[#This Row],[spawner_sku]],LEN(Table11[[#This Row],[spawner_sku]])-FIND("/",Table11[[#This Row],[spawner_sku]])),Table1[Entity Prefab],0)),10,1,1,"Entities"))</f>
        <v>143</v>
      </c>
      <c r="BK226">
        <f ca="1">ROUND((Table11[[#This Row],[XP]]*Table11[[#This Row],[entity_spawned (AVG)]])*(Table11[[#This Row],[activating_chance]]/100),0)</f>
        <v>143</v>
      </c>
      <c r="BL226" s="73" t="s">
        <v>345</v>
      </c>
      <c r="BV226" t="s">
        <v>256</v>
      </c>
      <c r="BW226">
        <v>1</v>
      </c>
      <c r="BX226" s="76">
        <v>150</v>
      </c>
      <c r="BY226" s="76">
        <v>80</v>
      </c>
      <c r="BZ226">
        <f ca="1">INDIRECT(ADDRESS(11+(MATCH(RIGHT(Table13[[#This Row],[spawner_sku]],LEN(Table13[[#This Row],[spawner_sku]])-FIND("/",Table13[[#This Row],[spawner_sku]])),Table1[Entity Prefab],0)),10,1,1,"Entities"))</f>
        <v>25</v>
      </c>
      <c r="CA226">
        <f ca="1">ROUND((Table13[[#This Row],[XP]]*Table13[[#This Row],[entity_spawned (AVG)]])*(Table13[[#This Row],[activating_chance]]/100),0)</f>
        <v>20</v>
      </c>
      <c r="CB226" s="73" t="s">
        <v>344</v>
      </c>
      <c r="CD226" t="s">
        <v>237</v>
      </c>
      <c r="CE226">
        <v>1</v>
      </c>
      <c r="CF226" s="76">
        <v>120</v>
      </c>
      <c r="CG226" s="76">
        <v>100</v>
      </c>
      <c r="CH226">
        <f ca="1">INDIRECT(ADDRESS(11+(MATCH(RIGHT(Table14[[#This Row],[spawner_sku]],LEN(Table14[[#This Row],[spawner_sku]])-FIND("/",Table14[[#This Row],[spawner_sku]])),Table1[Entity Prefab],0)),10,1,1,"Entities"))</f>
        <v>70</v>
      </c>
      <c r="CI226">
        <f ca="1">ROUND((Table14[[#This Row],[XP]]*Table14[[#This Row],[entity_spawned (AVG)]])*(Table14[[#This Row],[activating_chance]]/100),0)</f>
        <v>70</v>
      </c>
      <c r="CJ226" s="73" t="s">
        <v>344</v>
      </c>
      <c r="CL226" t="s">
        <v>613</v>
      </c>
      <c r="CM226">
        <v>1</v>
      </c>
      <c r="CN226" s="76">
        <v>160</v>
      </c>
      <c r="CO226" s="76">
        <v>100</v>
      </c>
      <c r="CP226" s="115">
        <f ca="1">INDIRECT(ADDRESS(11+(MATCH(RIGHT(Table18[[#This Row],[spawner_sku]],LEN(Table18[[#This Row],[spawner_sku]])-FIND("/",Table18[[#This Row],[spawner_sku]])),Table1[Entity Prefab],0)),10,1,1,"Entities"))</f>
        <v>50</v>
      </c>
      <c r="CQ226" s="115">
        <f ca="1">ROUND((Table18[[#This Row],[XP]]*Table18[[#This Row],[entity_spawned (AVG)]])*(Table18[[#This Row],[activating_chance]]/100),0)</f>
        <v>50</v>
      </c>
      <c r="CR226" t="s">
        <v>345</v>
      </c>
      <c r="CT226" t="s">
        <v>639</v>
      </c>
      <c r="CU226">
        <v>1</v>
      </c>
      <c r="CV226" s="76">
        <v>210</v>
      </c>
      <c r="CW226" s="76">
        <v>100</v>
      </c>
      <c r="CX226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26">
        <f ca="1">ROUND((Table1820[[#This Row],[XP]]*Table1820[[#This Row],[entity_spawned (AVG)]])*(Table1820[[#This Row],[activating_chance]]/100),0)</f>
        <v>95</v>
      </c>
      <c r="CZ226" t="s">
        <v>345</v>
      </c>
    </row>
    <row r="227" spans="2:104" x14ac:dyDescent="0.25">
      <c r="B227" s="74" t="s">
        <v>233</v>
      </c>
      <c r="C227">
        <v>1</v>
      </c>
      <c r="D227" s="76">
        <v>250</v>
      </c>
      <c r="E227" s="76">
        <v>100</v>
      </c>
      <c r="F227" s="76">
        <f ca="1">INDIRECT(ADDRESS(11+(MATCH(RIGHT(Table245[[#This Row],[spawner_sku]],LEN(Table245[[#This Row],[spawner_sku]])-FIND("/",Table245[[#This Row],[spawner_sku]])),Table1[Entity Prefab],0)),10,1,1,"Entities"))</f>
        <v>95</v>
      </c>
      <c r="G227" s="76">
        <f ca="1">ROUND((Table245[[#This Row],[XP]]*Table245[[#This Row],[entity_spawned (AVG)]])*(Table245[[#This Row],[activating_chance]]/100),0)</f>
        <v>95</v>
      </c>
      <c r="H227" s="73" t="s">
        <v>345</v>
      </c>
      <c r="Z227" t="s">
        <v>635</v>
      </c>
      <c r="AA227">
        <v>1</v>
      </c>
      <c r="AB227" s="76">
        <v>120</v>
      </c>
      <c r="AC227" s="76">
        <v>80</v>
      </c>
      <c r="AD227">
        <f ca="1">INDIRECT(ADDRESS(11+(MATCH(RIGHT(Table2[[#This Row],[spawner_sku]],LEN(Table2[[#This Row],[spawner_sku]])-FIND("/",Table2[[#This Row],[spawner_sku]])),Table1[Entity Prefab],0)),10,1,1,"Entities"))</f>
        <v>50</v>
      </c>
      <c r="AE227" s="76">
        <f ca="1">ROUND((Table2[[#This Row],[XP]]*Table2[[#This Row],[entity_spawned (AVG)]])*(Table2[[#This Row],[activating_chance]]/100),0)</f>
        <v>40</v>
      </c>
      <c r="AF227" s="73" t="s">
        <v>344</v>
      </c>
      <c r="AX227" t="s">
        <v>246</v>
      </c>
      <c r="AY227">
        <v>1</v>
      </c>
      <c r="AZ227" s="76">
        <v>200</v>
      </c>
      <c r="BA227" s="76">
        <v>100</v>
      </c>
      <c r="BB227">
        <f ca="1">INDIRECT(ADDRESS(11+(MATCH(RIGHT(Table61011[[#This Row],[spawner_sku]],LEN(Table61011[[#This Row],[spawner_sku]])-FIND("/",Table61011[[#This Row],[spawner_sku]])),Table1[Entity Prefab],0)),10,1,1,"Entities"))</f>
        <v>25</v>
      </c>
      <c r="BC227" s="76">
        <f ca="1">ROUND((Table61011[[#This Row],[XP]]*Table61011[[#This Row],[entity_spawned (AVG)]])*(Table61011[[#This Row],[activating_chance]]/100),0)</f>
        <v>25</v>
      </c>
      <c r="BD227" s="73" t="s">
        <v>344</v>
      </c>
      <c r="BF227" t="s">
        <v>476</v>
      </c>
      <c r="BG227">
        <v>1</v>
      </c>
      <c r="BH227" s="76">
        <v>280</v>
      </c>
      <c r="BI227">
        <v>100</v>
      </c>
      <c r="BJ227">
        <f ca="1">INDIRECT(ADDRESS(11+(MATCH(RIGHT(Table11[[#This Row],[spawner_sku]],LEN(Table11[[#This Row],[spawner_sku]])-FIND("/",Table11[[#This Row],[spawner_sku]])),Table1[Entity Prefab],0)),10,1,1,"Entities"))</f>
        <v>143</v>
      </c>
      <c r="BK227">
        <f ca="1">ROUND((Table11[[#This Row],[XP]]*Table11[[#This Row],[entity_spawned (AVG)]])*(Table11[[#This Row],[activating_chance]]/100),0)</f>
        <v>143</v>
      </c>
      <c r="BL227" s="73" t="s">
        <v>345</v>
      </c>
      <c r="BV227" t="s">
        <v>256</v>
      </c>
      <c r="BW227">
        <v>1</v>
      </c>
      <c r="BX227" s="76">
        <v>150</v>
      </c>
      <c r="BY227" s="76">
        <v>80</v>
      </c>
      <c r="BZ227">
        <f ca="1">INDIRECT(ADDRESS(11+(MATCH(RIGHT(Table13[[#This Row],[spawner_sku]],LEN(Table13[[#This Row],[spawner_sku]])-FIND("/",Table13[[#This Row],[spawner_sku]])),Table1[Entity Prefab],0)),10,1,1,"Entities"))</f>
        <v>25</v>
      </c>
      <c r="CA227">
        <f ca="1">ROUND((Table13[[#This Row],[XP]]*Table13[[#This Row],[entity_spawned (AVG)]])*(Table13[[#This Row],[activating_chance]]/100),0)</f>
        <v>20</v>
      </c>
      <c r="CB227" s="73" t="s">
        <v>344</v>
      </c>
      <c r="CD227" t="s">
        <v>237</v>
      </c>
      <c r="CE227">
        <v>1</v>
      </c>
      <c r="CF227" s="76">
        <v>120</v>
      </c>
      <c r="CG227" s="76">
        <v>100</v>
      </c>
      <c r="CH227">
        <f ca="1">INDIRECT(ADDRESS(11+(MATCH(RIGHT(Table14[[#This Row],[spawner_sku]],LEN(Table14[[#This Row],[spawner_sku]])-FIND("/",Table14[[#This Row],[spawner_sku]])),Table1[Entity Prefab],0)),10,1,1,"Entities"))</f>
        <v>70</v>
      </c>
      <c r="CI227">
        <f ca="1">ROUND((Table14[[#This Row],[XP]]*Table14[[#This Row],[entity_spawned (AVG)]])*(Table14[[#This Row],[activating_chance]]/100),0)</f>
        <v>70</v>
      </c>
      <c r="CJ227" s="73" t="s">
        <v>344</v>
      </c>
      <c r="CL227" t="s">
        <v>613</v>
      </c>
      <c r="CM227">
        <v>1</v>
      </c>
      <c r="CN227" s="76">
        <v>180</v>
      </c>
      <c r="CO227" s="76">
        <v>10</v>
      </c>
      <c r="CP227" s="115">
        <f ca="1">INDIRECT(ADDRESS(11+(MATCH(RIGHT(Table18[[#This Row],[spawner_sku]],LEN(Table18[[#This Row],[spawner_sku]])-FIND("/",Table18[[#This Row],[spawner_sku]])),Table1[Entity Prefab],0)),10,1,1,"Entities"))</f>
        <v>50</v>
      </c>
      <c r="CQ227" s="115">
        <f ca="1">ROUND((Table18[[#This Row],[XP]]*Table18[[#This Row],[entity_spawned (AVG)]])*(Table18[[#This Row],[activating_chance]]/100),0)</f>
        <v>5</v>
      </c>
      <c r="CR227" t="s">
        <v>345</v>
      </c>
      <c r="CT227" t="s">
        <v>639</v>
      </c>
      <c r="CU227">
        <v>1</v>
      </c>
      <c r="CV227" s="76">
        <v>140</v>
      </c>
      <c r="CW227" s="76">
        <v>100</v>
      </c>
      <c r="CX227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27">
        <f ca="1">ROUND((Table1820[[#This Row],[XP]]*Table1820[[#This Row],[entity_spawned (AVG)]])*(Table1820[[#This Row],[activating_chance]]/100),0)</f>
        <v>95</v>
      </c>
      <c r="CZ227" t="s">
        <v>345</v>
      </c>
    </row>
    <row r="228" spans="2:104" x14ac:dyDescent="0.25">
      <c r="B228" s="74" t="s">
        <v>233</v>
      </c>
      <c r="C228">
        <v>1</v>
      </c>
      <c r="D228" s="76">
        <v>230</v>
      </c>
      <c r="E228" s="76">
        <v>100</v>
      </c>
      <c r="F228" s="76">
        <f ca="1">INDIRECT(ADDRESS(11+(MATCH(RIGHT(Table245[[#This Row],[spawner_sku]],LEN(Table245[[#This Row],[spawner_sku]])-FIND("/",Table245[[#This Row],[spawner_sku]])),Table1[Entity Prefab],0)),10,1,1,"Entities"))</f>
        <v>95</v>
      </c>
      <c r="G228" s="76">
        <f ca="1">ROUND((Table245[[#This Row],[XP]]*Table245[[#This Row],[entity_spawned (AVG)]])*(Table245[[#This Row],[activating_chance]]/100),0)</f>
        <v>95</v>
      </c>
      <c r="H228" s="73" t="s">
        <v>345</v>
      </c>
      <c r="Z228" t="s">
        <v>635</v>
      </c>
      <c r="AA228">
        <v>1</v>
      </c>
      <c r="AB228" s="76">
        <v>100</v>
      </c>
      <c r="AC228" s="76">
        <v>100</v>
      </c>
      <c r="AD228">
        <f ca="1">INDIRECT(ADDRESS(11+(MATCH(RIGHT(Table2[[#This Row],[spawner_sku]],LEN(Table2[[#This Row],[spawner_sku]])-FIND("/",Table2[[#This Row],[spawner_sku]])),Table1[Entity Prefab],0)),10,1,1,"Entities"))</f>
        <v>50</v>
      </c>
      <c r="AE228" s="76">
        <f ca="1">ROUND((Table2[[#This Row],[XP]]*Table2[[#This Row],[entity_spawned (AVG)]])*(Table2[[#This Row],[activating_chance]]/100),0)</f>
        <v>50</v>
      </c>
      <c r="AF228" s="73" t="s">
        <v>344</v>
      </c>
      <c r="AX228" t="s">
        <v>246</v>
      </c>
      <c r="AY228">
        <v>10</v>
      </c>
      <c r="AZ228" s="76">
        <v>200</v>
      </c>
      <c r="BA228" s="76">
        <v>100</v>
      </c>
      <c r="BB228">
        <f ca="1">INDIRECT(ADDRESS(11+(MATCH(RIGHT(Table61011[[#This Row],[spawner_sku]],LEN(Table61011[[#This Row],[spawner_sku]])-FIND("/",Table61011[[#This Row],[spawner_sku]])),Table1[Entity Prefab],0)),10,1,1,"Entities"))</f>
        <v>25</v>
      </c>
      <c r="BC228" s="76">
        <f ca="1">ROUND((Table61011[[#This Row],[XP]]*Table61011[[#This Row],[entity_spawned (AVG)]])*(Table61011[[#This Row],[activating_chance]]/100),0)</f>
        <v>250</v>
      </c>
      <c r="BD228" s="73" t="s">
        <v>344</v>
      </c>
      <c r="BF228" t="s">
        <v>476</v>
      </c>
      <c r="BG228">
        <v>1</v>
      </c>
      <c r="BH228" s="76">
        <v>280</v>
      </c>
      <c r="BI228">
        <v>100</v>
      </c>
      <c r="BJ228">
        <f ca="1">INDIRECT(ADDRESS(11+(MATCH(RIGHT(Table11[[#This Row],[spawner_sku]],LEN(Table11[[#This Row],[spawner_sku]])-FIND("/",Table11[[#This Row],[spawner_sku]])),Table1[Entity Prefab],0)),10,1,1,"Entities"))</f>
        <v>143</v>
      </c>
      <c r="BK228">
        <f ca="1">ROUND((Table11[[#This Row],[XP]]*Table11[[#This Row],[entity_spawned (AVG)]])*(Table11[[#This Row],[activating_chance]]/100),0)</f>
        <v>143</v>
      </c>
      <c r="BL228" s="73" t="s">
        <v>345</v>
      </c>
      <c r="BV228" t="s">
        <v>256</v>
      </c>
      <c r="BW228">
        <v>1</v>
      </c>
      <c r="BX228" s="76">
        <v>150</v>
      </c>
      <c r="BY228" s="76">
        <v>100</v>
      </c>
      <c r="BZ228">
        <f ca="1">INDIRECT(ADDRESS(11+(MATCH(RIGHT(Table13[[#This Row],[spawner_sku]],LEN(Table13[[#This Row],[spawner_sku]])-FIND("/",Table13[[#This Row],[spawner_sku]])),Table1[Entity Prefab],0)),10,1,1,"Entities"))</f>
        <v>25</v>
      </c>
      <c r="CA228">
        <f ca="1">ROUND((Table13[[#This Row],[XP]]*Table13[[#This Row],[entity_spawned (AVG)]])*(Table13[[#This Row],[activating_chance]]/100),0)</f>
        <v>25</v>
      </c>
      <c r="CB228" s="73" t="s">
        <v>344</v>
      </c>
      <c r="CD228" t="s">
        <v>237</v>
      </c>
      <c r="CE228">
        <v>1</v>
      </c>
      <c r="CF228" s="76">
        <v>150</v>
      </c>
      <c r="CG228" s="76">
        <v>100</v>
      </c>
      <c r="CH228">
        <f ca="1">INDIRECT(ADDRESS(11+(MATCH(RIGHT(Table14[[#This Row],[spawner_sku]],LEN(Table14[[#This Row],[spawner_sku]])-FIND("/",Table14[[#This Row],[spawner_sku]])),Table1[Entity Prefab],0)),10,1,1,"Entities"))</f>
        <v>70</v>
      </c>
      <c r="CI228">
        <f ca="1">ROUND((Table14[[#This Row],[XP]]*Table14[[#This Row],[entity_spawned (AVG)]])*(Table14[[#This Row],[activating_chance]]/100),0)</f>
        <v>70</v>
      </c>
      <c r="CJ228" s="73" t="s">
        <v>344</v>
      </c>
      <c r="CL228" t="s">
        <v>613</v>
      </c>
      <c r="CM228">
        <v>1</v>
      </c>
      <c r="CN228" s="76">
        <v>160</v>
      </c>
      <c r="CO228" s="76">
        <v>100</v>
      </c>
      <c r="CP228" s="115">
        <f ca="1">INDIRECT(ADDRESS(11+(MATCH(RIGHT(Table18[[#This Row],[spawner_sku]],LEN(Table18[[#This Row],[spawner_sku]])-FIND("/",Table18[[#This Row],[spawner_sku]])),Table1[Entity Prefab],0)),10,1,1,"Entities"))</f>
        <v>50</v>
      </c>
      <c r="CQ228" s="115">
        <f ca="1">ROUND((Table18[[#This Row],[XP]]*Table18[[#This Row],[entity_spawned (AVG)]])*(Table18[[#This Row],[activating_chance]]/100),0)</f>
        <v>50</v>
      </c>
      <c r="CR228" t="s">
        <v>345</v>
      </c>
      <c r="CT228" t="s">
        <v>639</v>
      </c>
      <c r="CU228">
        <v>1</v>
      </c>
      <c r="CV228" s="76">
        <v>140</v>
      </c>
      <c r="CW228" s="76">
        <v>100</v>
      </c>
      <c r="CX228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28">
        <f ca="1">ROUND((Table1820[[#This Row],[XP]]*Table1820[[#This Row],[entity_spawned (AVG)]])*(Table1820[[#This Row],[activating_chance]]/100),0)</f>
        <v>95</v>
      </c>
      <c r="CZ228" t="s">
        <v>345</v>
      </c>
    </row>
    <row r="229" spans="2:104" x14ac:dyDescent="0.25">
      <c r="B229" s="74" t="s">
        <v>233</v>
      </c>
      <c r="C229">
        <v>1</v>
      </c>
      <c r="D229" s="76">
        <v>180</v>
      </c>
      <c r="E229" s="76">
        <v>100</v>
      </c>
      <c r="F229" s="76">
        <f ca="1">INDIRECT(ADDRESS(11+(MATCH(RIGHT(Table245[[#This Row],[spawner_sku]],LEN(Table245[[#This Row],[spawner_sku]])-FIND("/",Table245[[#This Row],[spawner_sku]])),Table1[Entity Prefab],0)),10,1,1,"Entities"))</f>
        <v>95</v>
      </c>
      <c r="G229" s="76">
        <f ca="1">ROUND((Table245[[#This Row],[XP]]*Table245[[#This Row],[entity_spawned (AVG)]])*(Table245[[#This Row],[activating_chance]]/100),0)</f>
        <v>95</v>
      </c>
      <c r="H229" s="73" t="s">
        <v>345</v>
      </c>
      <c r="Z229" t="s">
        <v>391</v>
      </c>
      <c r="AA229">
        <v>1</v>
      </c>
      <c r="AB229" s="76">
        <v>450</v>
      </c>
      <c r="AC229" s="76">
        <v>100</v>
      </c>
      <c r="AD229">
        <f ca="1">INDIRECT(ADDRESS(11+(MATCH(RIGHT(Table2[[#This Row],[spawner_sku]],LEN(Table2[[#This Row],[spawner_sku]])-FIND("/",Table2[[#This Row],[spawner_sku]])),Table1[Entity Prefab],0)),10,1,1,"Entities"))</f>
        <v>0</v>
      </c>
      <c r="AE229" s="76">
        <f ca="1">ROUND((Table2[[#This Row],[XP]]*Table2[[#This Row],[entity_spawned (AVG)]])*(Table2[[#This Row],[activating_chance]]/100),0)</f>
        <v>0</v>
      </c>
      <c r="AF229" s="73" t="s">
        <v>344</v>
      </c>
      <c r="AX229" t="s">
        <v>246</v>
      </c>
      <c r="AY229">
        <v>1</v>
      </c>
      <c r="AZ229" s="76">
        <v>90</v>
      </c>
      <c r="BA229" s="76">
        <v>100</v>
      </c>
      <c r="BB229">
        <f ca="1">INDIRECT(ADDRESS(11+(MATCH(RIGHT(Table61011[[#This Row],[spawner_sku]],LEN(Table61011[[#This Row],[spawner_sku]])-FIND("/",Table61011[[#This Row],[spawner_sku]])),Table1[Entity Prefab],0)),10,1,1,"Entities"))</f>
        <v>25</v>
      </c>
      <c r="BC229" s="76">
        <f ca="1">ROUND((Table61011[[#This Row],[XP]]*Table61011[[#This Row],[entity_spawned (AVG)]])*(Table61011[[#This Row],[activating_chance]]/100),0)</f>
        <v>25</v>
      </c>
      <c r="BD229" s="73" t="s">
        <v>344</v>
      </c>
      <c r="BF229" t="s">
        <v>477</v>
      </c>
      <c r="BG229">
        <v>1</v>
      </c>
      <c r="BH229" s="76">
        <v>300</v>
      </c>
      <c r="BI229">
        <v>100</v>
      </c>
      <c r="BJ229">
        <f ca="1">INDIRECT(ADDRESS(11+(MATCH(RIGHT(Table11[[#This Row],[spawner_sku]],LEN(Table11[[#This Row],[spawner_sku]])-FIND("/",Table11[[#This Row],[spawner_sku]])),Table1[Entity Prefab],0)),10,1,1,"Entities"))</f>
        <v>195</v>
      </c>
      <c r="BK229">
        <f ca="1">ROUND((Table11[[#This Row],[XP]]*Table11[[#This Row],[entity_spawned (AVG)]])*(Table11[[#This Row],[activating_chance]]/100),0)</f>
        <v>195</v>
      </c>
      <c r="BL229" s="73" t="s">
        <v>345</v>
      </c>
      <c r="BV229" t="s">
        <v>256</v>
      </c>
      <c r="BW229">
        <v>1</v>
      </c>
      <c r="BX229" s="76">
        <v>150</v>
      </c>
      <c r="BY229" s="76">
        <v>80</v>
      </c>
      <c r="BZ229">
        <f ca="1">INDIRECT(ADDRESS(11+(MATCH(RIGHT(Table13[[#This Row],[spawner_sku]],LEN(Table13[[#This Row],[spawner_sku]])-FIND("/",Table13[[#This Row],[spawner_sku]])),Table1[Entity Prefab],0)),10,1,1,"Entities"))</f>
        <v>25</v>
      </c>
      <c r="CA229">
        <f ca="1">ROUND((Table13[[#This Row],[XP]]*Table13[[#This Row],[entity_spawned (AVG)]])*(Table13[[#This Row],[activating_chance]]/100),0)</f>
        <v>20</v>
      </c>
      <c r="CB229" s="73" t="s">
        <v>344</v>
      </c>
      <c r="CD229" t="s">
        <v>237</v>
      </c>
      <c r="CE229">
        <v>1</v>
      </c>
      <c r="CF229" s="76">
        <v>120</v>
      </c>
      <c r="CG229" s="76">
        <v>100</v>
      </c>
      <c r="CH229">
        <f ca="1">INDIRECT(ADDRESS(11+(MATCH(RIGHT(Table14[[#This Row],[spawner_sku]],LEN(Table14[[#This Row],[spawner_sku]])-FIND("/",Table14[[#This Row],[spawner_sku]])),Table1[Entity Prefab],0)),10,1,1,"Entities"))</f>
        <v>70</v>
      </c>
      <c r="CI229">
        <f ca="1">ROUND((Table14[[#This Row],[XP]]*Table14[[#This Row],[entity_spawned (AVG)]])*(Table14[[#This Row],[activating_chance]]/100),0)</f>
        <v>70</v>
      </c>
      <c r="CJ229" s="73" t="s">
        <v>344</v>
      </c>
      <c r="CL229" t="s">
        <v>613</v>
      </c>
      <c r="CM229">
        <v>1</v>
      </c>
      <c r="CN229" s="76">
        <v>180</v>
      </c>
      <c r="CO229" s="76">
        <v>100</v>
      </c>
      <c r="CP229" s="115">
        <f ca="1">INDIRECT(ADDRESS(11+(MATCH(RIGHT(Table18[[#This Row],[spawner_sku]],LEN(Table18[[#This Row],[spawner_sku]])-FIND("/",Table18[[#This Row],[spawner_sku]])),Table1[Entity Prefab],0)),10,1,1,"Entities"))</f>
        <v>50</v>
      </c>
      <c r="CQ229" s="115">
        <f ca="1">ROUND((Table18[[#This Row],[XP]]*Table18[[#This Row],[entity_spawned (AVG)]])*(Table18[[#This Row],[activating_chance]]/100),0)</f>
        <v>50</v>
      </c>
      <c r="CR229" t="s">
        <v>345</v>
      </c>
      <c r="CT229" t="s">
        <v>639</v>
      </c>
      <c r="CU229">
        <v>1</v>
      </c>
      <c r="CV229" s="76">
        <v>140</v>
      </c>
      <c r="CW229" s="76">
        <v>100</v>
      </c>
      <c r="CX229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29">
        <f ca="1">ROUND((Table1820[[#This Row],[XP]]*Table1820[[#This Row],[entity_spawned (AVG)]])*(Table1820[[#This Row],[activating_chance]]/100),0)</f>
        <v>95</v>
      </c>
      <c r="CZ229" t="s">
        <v>345</v>
      </c>
    </row>
    <row r="230" spans="2:104" x14ac:dyDescent="0.25">
      <c r="B230" s="74" t="s">
        <v>233</v>
      </c>
      <c r="C230">
        <v>1</v>
      </c>
      <c r="D230" s="76">
        <v>180</v>
      </c>
      <c r="E230" s="76">
        <v>90</v>
      </c>
      <c r="F230" s="76">
        <f ca="1">INDIRECT(ADDRESS(11+(MATCH(RIGHT(Table245[[#This Row],[spawner_sku]],LEN(Table245[[#This Row],[spawner_sku]])-FIND("/",Table245[[#This Row],[spawner_sku]])),Table1[Entity Prefab],0)),10,1,1,"Entities"))</f>
        <v>95</v>
      </c>
      <c r="G230" s="76">
        <f ca="1">ROUND((Table245[[#This Row],[XP]]*Table245[[#This Row],[entity_spawned (AVG)]])*(Table245[[#This Row],[activating_chance]]/100),0)</f>
        <v>86</v>
      </c>
      <c r="H230" s="73" t="s">
        <v>345</v>
      </c>
      <c r="Z230" t="s">
        <v>391</v>
      </c>
      <c r="AA230">
        <v>1</v>
      </c>
      <c r="AB230" s="76">
        <v>450</v>
      </c>
      <c r="AC230" s="76">
        <v>100</v>
      </c>
      <c r="AD230">
        <f ca="1">INDIRECT(ADDRESS(11+(MATCH(RIGHT(Table2[[#This Row],[spawner_sku]],LEN(Table2[[#This Row],[spawner_sku]])-FIND("/",Table2[[#This Row],[spawner_sku]])),Table1[Entity Prefab],0)),10,1,1,"Entities"))</f>
        <v>0</v>
      </c>
      <c r="AE230" s="76">
        <f ca="1">ROUND((Table2[[#This Row],[XP]]*Table2[[#This Row],[entity_spawned (AVG)]])*(Table2[[#This Row],[activating_chance]]/100),0)</f>
        <v>0</v>
      </c>
      <c r="AF230" s="73" t="s">
        <v>344</v>
      </c>
      <c r="AX230" t="s">
        <v>246</v>
      </c>
      <c r="AY230">
        <v>2</v>
      </c>
      <c r="AZ230" s="76">
        <v>130</v>
      </c>
      <c r="BA230" s="76">
        <v>100</v>
      </c>
      <c r="BB230">
        <f ca="1">INDIRECT(ADDRESS(11+(MATCH(RIGHT(Table61011[[#This Row],[spawner_sku]],LEN(Table61011[[#This Row],[spawner_sku]])-FIND("/",Table61011[[#This Row],[spawner_sku]])),Table1[Entity Prefab],0)),10,1,1,"Entities"))</f>
        <v>25</v>
      </c>
      <c r="BC230" s="76">
        <f ca="1">ROUND((Table61011[[#This Row],[XP]]*Table61011[[#This Row],[entity_spawned (AVG)]])*(Table61011[[#This Row],[activating_chance]]/100),0)</f>
        <v>50</v>
      </c>
      <c r="BD230" s="73" t="s">
        <v>344</v>
      </c>
      <c r="BF230" t="s">
        <v>543</v>
      </c>
      <c r="BG230">
        <v>1</v>
      </c>
      <c r="BH230" s="76">
        <v>220</v>
      </c>
      <c r="BI230">
        <v>100</v>
      </c>
      <c r="BJ230">
        <f ca="1">INDIRECT(ADDRESS(11+(MATCH(RIGHT(Table11[[#This Row],[spawner_sku]],LEN(Table11[[#This Row],[spawner_sku]])-FIND("/",Table11[[#This Row],[spawner_sku]])),Table1[Entity Prefab],0)),10,1,1,"Entities"))</f>
        <v>105</v>
      </c>
      <c r="BK230">
        <f ca="1">ROUND((Table11[[#This Row],[XP]]*Table11[[#This Row],[entity_spawned (AVG)]])*(Table11[[#This Row],[activating_chance]]/100),0)</f>
        <v>105</v>
      </c>
      <c r="BL230" s="73" t="s">
        <v>345</v>
      </c>
      <c r="BV230" t="s">
        <v>256</v>
      </c>
      <c r="BW230">
        <v>1</v>
      </c>
      <c r="BX230" s="76">
        <v>150</v>
      </c>
      <c r="BY230" s="76">
        <v>100</v>
      </c>
      <c r="BZ230">
        <f ca="1">INDIRECT(ADDRESS(11+(MATCH(RIGHT(Table13[[#This Row],[spawner_sku]],LEN(Table13[[#This Row],[spawner_sku]])-FIND("/",Table13[[#This Row],[spawner_sku]])),Table1[Entity Prefab],0)),10,1,1,"Entities"))</f>
        <v>25</v>
      </c>
      <c r="CA230">
        <f ca="1">ROUND((Table13[[#This Row],[XP]]*Table13[[#This Row],[entity_spawned (AVG)]])*(Table13[[#This Row],[activating_chance]]/100),0)</f>
        <v>25</v>
      </c>
      <c r="CB230" s="73" t="s">
        <v>344</v>
      </c>
      <c r="CD230" t="s">
        <v>237</v>
      </c>
      <c r="CE230">
        <v>1</v>
      </c>
      <c r="CF230" s="76">
        <v>130</v>
      </c>
      <c r="CG230" s="76">
        <v>100</v>
      </c>
      <c r="CH230">
        <f ca="1">INDIRECT(ADDRESS(11+(MATCH(RIGHT(Table14[[#This Row],[spawner_sku]],LEN(Table14[[#This Row],[spawner_sku]])-FIND("/",Table14[[#This Row],[spawner_sku]])),Table1[Entity Prefab],0)),10,1,1,"Entities"))</f>
        <v>70</v>
      </c>
      <c r="CI230">
        <f ca="1">ROUND((Table14[[#This Row],[XP]]*Table14[[#This Row],[entity_spawned (AVG)]])*(Table14[[#This Row],[activating_chance]]/100),0)</f>
        <v>70</v>
      </c>
      <c r="CJ230" s="73" t="s">
        <v>344</v>
      </c>
      <c r="CL230" t="s">
        <v>613</v>
      </c>
      <c r="CM230">
        <v>1</v>
      </c>
      <c r="CN230" s="76">
        <v>160</v>
      </c>
      <c r="CO230" s="76">
        <v>100</v>
      </c>
      <c r="CP230" s="115">
        <f ca="1">INDIRECT(ADDRESS(11+(MATCH(RIGHT(Table18[[#This Row],[spawner_sku]],LEN(Table18[[#This Row],[spawner_sku]])-FIND("/",Table18[[#This Row],[spawner_sku]])),Table1[Entity Prefab],0)),10,1,1,"Entities"))</f>
        <v>50</v>
      </c>
      <c r="CQ230" s="115">
        <f ca="1">ROUND((Table18[[#This Row],[XP]]*Table18[[#This Row],[entity_spawned (AVG)]])*(Table18[[#This Row],[activating_chance]]/100),0)</f>
        <v>50</v>
      </c>
      <c r="CR230" t="s">
        <v>345</v>
      </c>
      <c r="CT230" t="s">
        <v>639</v>
      </c>
      <c r="CU230">
        <v>1</v>
      </c>
      <c r="CV230" s="76">
        <v>140</v>
      </c>
      <c r="CW230" s="76">
        <v>100</v>
      </c>
      <c r="CX23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30">
        <f ca="1">ROUND((Table1820[[#This Row],[XP]]*Table1820[[#This Row],[entity_spawned (AVG)]])*(Table1820[[#This Row],[activating_chance]]/100),0)</f>
        <v>95</v>
      </c>
      <c r="CZ230" t="s">
        <v>345</v>
      </c>
    </row>
    <row r="231" spans="2:104" x14ac:dyDescent="0.25">
      <c r="B231" s="74" t="s">
        <v>233</v>
      </c>
      <c r="C231">
        <v>1</v>
      </c>
      <c r="D231" s="76">
        <v>250</v>
      </c>
      <c r="E231" s="76">
        <v>100</v>
      </c>
      <c r="F231" s="76">
        <f ca="1">INDIRECT(ADDRESS(11+(MATCH(RIGHT(Table245[[#This Row],[spawner_sku]],LEN(Table245[[#This Row],[spawner_sku]])-FIND("/",Table245[[#This Row],[spawner_sku]])),Table1[Entity Prefab],0)),10,1,1,"Entities"))</f>
        <v>95</v>
      </c>
      <c r="G231" s="76">
        <f ca="1">ROUND((Table245[[#This Row],[XP]]*Table245[[#This Row],[entity_spawned (AVG)]])*(Table245[[#This Row],[activating_chance]]/100),0)</f>
        <v>95</v>
      </c>
      <c r="H231" s="73" t="s">
        <v>345</v>
      </c>
      <c r="Z231" t="s">
        <v>391</v>
      </c>
      <c r="AA231">
        <v>1</v>
      </c>
      <c r="AB231" s="76">
        <v>450</v>
      </c>
      <c r="AC231" s="76">
        <v>100</v>
      </c>
      <c r="AD231">
        <f ca="1">INDIRECT(ADDRESS(11+(MATCH(RIGHT(Table2[[#This Row],[spawner_sku]],LEN(Table2[[#This Row],[spawner_sku]])-FIND("/",Table2[[#This Row],[spawner_sku]])),Table1[Entity Prefab],0)),10,1,1,"Entities"))</f>
        <v>0</v>
      </c>
      <c r="AE231" s="76">
        <f ca="1">ROUND((Table2[[#This Row],[XP]]*Table2[[#This Row],[entity_spawned (AVG)]])*(Table2[[#This Row],[activating_chance]]/100),0)</f>
        <v>0</v>
      </c>
      <c r="AF231" s="73" t="s">
        <v>344</v>
      </c>
      <c r="AX231" t="s">
        <v>246</v>
      </c>
      <c r="AY231">
        <v>2</v>
      </c>
      <c r="AZ231" s="76">
        <v>130</v>
      </c>
      <c r="BA231" s="76">
        <v>100</v>
      </c>
      <c r="BB231">
        <f ca="1">INDIRECT(ADDRESS(11+(MATCH(RIGHT(Table61011[[#This Row],[spawner_sku]],LEN(Table61011[[#This Row],[spawner_sku]])-FIND("/",Table61011[[#This Row],[spawner_sku]])),Table1[Entity Prefab],0)),10,1,1,"Entities"))</f>
        <v>25</v>
      </c>
      <c r="BC231" s="76">
        <f ca="1">ROUND((Table61011[[#This Row],[XP]]*Table61011[[#This Row],[entity_spawned (AVG)]])*(Table61011[[#This Row],[activating_chance]]/100),0)</f>
        <v>50</v>
      </c>
      <c r="BD231" s="73" t="s">
        <v>344</v>
      </c>
      <c r="BF231" t="s">
        <v>525</v>
      </c>
      <c r="BG231">
        <v>1</v>
      </c>
      <c r="BH231" s="76">
        <v>350</v>
      </c>
      <c r="BI231">
        <v>100</v>
      </c>
      <c r="BJ231">
        <f ca="1">INDIRECT(ADDRESS(11+(MATCH(RIGHT(Table11[[#This Row],[spawner_sku]],LEN(Table11[[#This Row],[spawner_sku]])-FIND("/",Table11[[#This Row],[spawner_sku]])),Table1[Entity Prefab],0)),10,1,1,"Entities"))</f>
        <v>83</v>
      </c>
      <c r="BK231">
        <f ca="1">ROUND((Table11[[#This Row],[XP]]*Table11[[#This Row],[entity_spawned (AVG)]])*(Table11[[#This Row],[activating_chance]]/100),0)</f>
        <v>83</v>
      </c>
      <c r="BL231" s="73" t="s">
        <v>345</v>
      </c>
      <c r="BV231" t="s">
        <v>256</v>
      </c>
      <c r="BW231">
        <v>1</v>
      </c>
      <c r="BX231" s="76">
        <v>150</v>
      </c>
      <c r="BY231" s="76">
        <v>80</v>
      </c>
      <c r="BZ231">
        <f ca="1">INDIRECT(ADDRESS(11+(MATCH(RIGHT(Table13[[#This Row],[spawner_sku]],LEN(Table13[[#This Row],[spawner_sku]])-FIND("/",Table13[[#This Row],[spawner_sku]])),Table1[Entity Prefab],0)),10,1,1,"Entities"))</f>
        <v>25</v>
      </c>
      <c r="CA231">
        <f ca="1">ROUND((Table13[[#This Row],[XP]]*Table13[[#This Row],[entity_spawned (AVG)]])*(Table13[[#This Row],[activating_chance]]/100),0)</f>
        <v>20</v>
      </c>
      <c r="CB231" s="73" t="s">
        <v>344</v>
      </c>
      <c r="CD231" t="s">
        <v>237</v>
      </c>
      <c r="CE231">
        <v>1</v>
      </c>
      <c r="CF231" s="76">
        <v>130</v>
      </c>
      <c r="CG231" s="76">
        <v>100</v>
      </c>
      <c r="CH231">
        <f ca="1">INDIRECT(ADDRESS(11+(MATCH(RIGHT(Table14[[#This Row],[spawner_sku]],LEN(Table14[[#This Row],[spawner_sku]])-FIND("/",Table14[[#This Row],[spawner_sku]])),Table1[Entity Prefab],0)),10,1,1,"Entities"))</f>
        <v>70</v>
      </c>
      <c r="CI231">
        <f ca="1">ROUND((Table14[[#This Row],[XP]]*Table14[[#This Row],[entity_spawned (AVG)]])*(Table14[[#This Row],[activating_chance]]/100),0)</f>
        <v>70</v>
      </c>
      <c r="CJ231" s="73" t="s">
        <v>344</v>
      </c>
      <c r="CL231" t="s">
        <v>613</v>
      </c>
      <c r="CM231">
        <v>1</v>
      </c>
      <c r="CN231" s="76">
        <v>160</v>
      </c>
      <c r="CO231" s="76">
        <v>100</v>
      </c>
      <c r="CP231" s="115">
        <f ca="1">INDIRECT(ADDRESS(11+(MATCH(RIGHT(Table18[[#This Row],[spawner_sku]],LEN(Table18[[#This Row],[spawner_sku]])-FIND("/",Table18[[#This Row],[spawner_sku]])),Table1[Entity Prefab],0)),10,1,1,"Entities"))</f>
        <v>50</v>
      </c>
      <c r="CQ231" s="115">
        <f ca="1">ROUND((Table18[[#This Row],[XP]]*Table18[[#This Row],[entity_spawned (AVG)]])*(Table18[[#This Row],[activating_chance]]/100),0)</f>
        <v>50</v>
      </c>
      <c r="CR231" t="s">
        <v>345</v>
      </c>
      <c r="CT231" t="s">
        <v>639</v>
      </c>
      <c r="CU231">
        <v>1</v>
      </c>
      <c r="CV231" s="76">
        <v>140</v>
      </c>
      <c r="CW231" s="76">
        <v>100</v>
      </c>
      <c r="CX23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31">
        <f ca="1">ROUND((Table1820[[#This Row],[XP]]*Table1820[[#This Row],[entity_spawned (AVG)]])*(Table1820[[#This Row],[activating_chance]]/100),0)</f>
        <v>95</v>
      </c>
      <c r="CZ231" t="s">
        <v>345</v>
      </c>
    </row>
    <row r="232" spans="2:104" x14ac:dyDescent="0.25">
      <c r="B232" s="74" t="s">
        <v>233</v>
      </c>
      <c r="C232">
        <v>1</v>
      </c>
      <c r="D232" s="76">
        <v>250</v>
      </c>
      <c r="E232" s="76">
        <v>80</v>
      </c>
      <c r="F232" s="76">
        <f ca="1">INDIRECT(ADDRESS(11+(MATCH(RIGHT(Table245[[#This Row],[spawner_sku]],LEN(Table245[[#This Row],[spawner_sku]])-FIND("/",Table245[[#This Row],[spawner_sku]])),Table1[Entity Prefab],0)),10,1,1,"Entities"))</f>
        <v>95</v>
      </c>
      <c r="G232" s="76">
        <f ca="1">ROUND((Table245[[#This Row],[XP]]*Table245[[#This Row],[entity_spawned (AVG)]])*(Table245[[#This Row],[activating_chance]]/100),0)</f>
        <v>76</v>
      </c>
      <c r="H232" s="73" t="s">
        <v>345</v>
      </c>
      <c r="Z232" t="s">
        <v>473</v>
      </c>
      <c r="AA232">
        <v>1</v>
      </c>
      <c r="AB232" s="76">
        <v>220</v>
      </c>
      <c r="AC232" s="76">
        <v>100</v>
      </c>
      <c r="AD232">
        <f ca="1">INDIRECT(ADDRESS(11+(MATCH(RIGHT(Table2[[#This Row],[spawner_sku]],LEN(Table2[[#This Row],[spawner_sku]])-FIND("/",Table2[[#This Row],[spawner_sku]])),Table1[Entity Prefab],0)),10,1,1,"Entities"))</f>
        <v>50</v>
      </c>
      <c r="AE232" s="76">
        <f ca="1">ROUND((Table2[[#This Row],[XP]]*Table2[[#This Row],[entity_spawned (AVG)]])*(Table2[[#This Row],[activating_chance]]/100),0)</f>
        <v>50</v>
      </c>
      <c r="AF232" s="73" t="s">
        <v>345</v>
      </c>
      <c r="AX232" t="s">
        <v>246</v>
      </c>
      <c r="AY232">
        <v>3</v>
      </c>
      <c r="AZ232" s="76">
        <v>200</v>
      </c>
      <c r="BA232" s="76">
        <v>80</v>
      </c>
      <c r="BB232">
        <f ca="1">INDIRECT(ADDRESS(11+(MATCH(RIGHT(Table61011[[#This Row],[spawner_sku]],LEN(Table61011[[#This Row],[spawner_sku]])-FIND("/",Table61011[[#This Row],[spawner_sku]])),Table1[Entity Prefab],0)),10,1,1,"Entities"))</f>
        <v>25</v>
      </c>
      <c r="BC232" s="76">
        <f ca="1">ROUND((Table61011[[#This Row],[XP]]*Table61011[[#This Row],[entity_spawned (AVG)]])*(Table61011[[#This Row],[activating_chance]]/100),0)</f>
        <v>60</v>
      </c>
      <c r="BD232" s="73" t="s">
        <v>344</v>
      </c>
      <c r="BF232" t="s">
        <v>388</v>
      </c>
      <c r="BG232">
        <v>1</v>
      </c>
      <c r="BH232" s="76">
        <v>180</v>
      </c>
      <c r="BI232">
        <v>100</v>
      </c>
      <c r="BJ232">
        <f ca="1">INDIRECT(ADDRESS(11+(MATCH(RIGHT(Table11[[#This Row],[spawner_sku]],LEN(Table11[[#This Row],[spawner_sku]])-FIND("/",Table11[[#This Row],[spawner_sku]])),Table1[Entity Prefab],0)),10,1,1,"Entities"))</f>
        <v>75</v>
      </c>
      <c r="BK232">
        <f ca="1">ROUND((Table11[[#This Row],[XP]]*Table11[[#This Row],[entity_spawned (AVG)]])*(Table11[[#This Row],[activating_chance]]/100),0)</f>
        <v>75</v>
      </c>
      <c r="BL232" s="73" t="s">
        <v>345</v>
      </c>
      <c r="BV232" t="s">
        <v>256</v>
      </c>
      <c r="BW232">
        <v>1</v>
      </c>
      <c r="BX232" s="76">
        <v>150</v>
      </c>
      <c r="BY232" s="76">
        <v>80</v>
      </c>
      <c r="BZ232">
        <f ca="1">INDIRECT(ADDRESS(11+(MATCH(RIGHT(Table13[[#This Row],[spawner_sku]],LEN(Table13[[#This Row],[spawner_sku]])-FIND("/",Table13[[#This Row],[spawner_sku]])),Table1[Entity Prefab],0)),10,1,1,"Entities"))</f>
        <v>25</v>
      </c>
      <c r="CA232">
        <f ca="1">ROUND((Table13[[#This Row],[XP]]*Table13[[#This Row],[entity_spawned (AVG)]])*(Table13[[#This Row],[activating_chance]]/100),0)</f>
        <v>20</v>
      </c>
      <c r="CB232" s="73" t="s">
        <v>344</v>
      </c>
      <c r="CD232" t="s">
        <v>237</v>
      </c>
      <c r="CE232">
        <v>1</v>
      </c>
      <c r="CF232" s="76">
        <v>120</v>
      </c>
      <c r="CG232" s="76">
        <v>100</v>
      </c>
      <c r="CH232">
        <f ca="1">INDIRECT(ADDRESS(11+(MATCH(RIGHT(Table14[[#This Row],[spawner_sku]],LEN(Table14[[#This Row],[spawner_sku]])-FIND("/",Table14[[#This Row],[spawner_sku]])),Table1[Entity Prefab],0)),10,1,1,"Entities"))</f>
        <v>70</v>
      </c>
      <c r="CI232">
        <f ca="1">ROUND((Table14[[#This Row],[XP]]*Table14[[#This Row],[entity_spawned (AVG)]])*(Table14[[#This Row],[activating_chance]]/100),0)</f>
        <v>70</v>
      </c>
      <c r="CJ232" s="73" t="s">
        <v>344</v>
      </c>
      <c r="CL232" t="s">
        <v>613</v>
      </c>
      <c r="CM232">
        <v>1</v>
      </c>
      <c r="CN232" s="76">
        <v>160</v>
      </c>
      <c r="CO232" s="76">
        <v>100</v>
      </c>
      <c r="CP232" s="115">
        <f ca="1">INDIRECT(ADDRESS(11+(MATCH(RIGHT(Table18[[#This Row],[spawner_sku]],LEN(Table18[[#This Row],[spawner_sku]])-FIND("/",Table18[[#This Row],[spawner_sku]])),Table1[Entity Prefab],0)),10,1,1,"Entities"))</f>
        <v>50</v>
      </c>
      <c r="CQ232" s="115">
        <f ca="1">ROUND((Table18[[#This Row],[XP]]*Table18[[#This Row],[entity_spawned (AVG)]])*(Table18[[#This Row],[activating_chance]]/100),0)</f>
        <v>50</v>
      </c>
      <c r="CR232" t="s">
        <v>345</v>
      </c>
      <c r="CT232" t="s">
        <v>637</v>
      </c>
      <c r="CU232">
        <v>1</v>
      </c>
      <c r="CV232" s="76">
        <v>120</v>
      </c>
      <c r="CW232" s="76">
        <v>100</v>
      </c>
      <c r="CX232" s="76">
        <f ca="1">INDIRECT(ADDRESS(11+(MATCH(RIGHT(Table1820[[#This Row],[spawner_sku]],LEN(Table1820[[#This Row],[spawner_sku]])-FIND("/",Table1820[[#This Row],[spawner_sku]])),Table1[Entity Prefab],0)),10,1,1,"Entities"))</f>
        <v>130</v>
      </c>
      <c r="CY232">
        <f ca="1">ROUND((Table1820[[#This Row],[XP]]*Table1820[[#This Row],[entity_spawned (AVG)]])*(Table1820[[#This Row],[activating_chance]]/100),0)</f>
        <v>130</v>
      </c>
      <c r="CZ232" t="s">
        <v>345</v>
      </c>
    </row>
    <row r="233" spans="2:104" x14ac:dyDescent="0.25">
      <c r="B233" s="74" t="s">
        <v>233</v>
      </c>
      <c r="C233">
        <v>1</v>
      </c>
      <c r="D233" s="76">
        <v>200</v>
      </c>
      <c r="E233" s="76">
        <v>100</v>
      </c>
      <c r="F233" s="76">
        <f ca="1">INDIRECT(ADDRESS(11+(MATCH(RIGHT(Table245[[#This Row],[spawner_sku]],LEN(Table245[[#This Row],[spawner_sku]])-FIND("/",Table245[[#This Row],[spawner_sku]])),Table1[Entity Prefab],0)),10,1,1,"Entities"))</f>
        <v>95</v>
      </c>
      <c r="G233" s="76">
        <f ca="1">ROUND((Table245[[#This Row],[XP]]*Table245[[#This Row],[entity_spawned (AVG)]])*(Table245[[#This Row],[activating_chance]]/100),0)</f>
        <v>95</v>
      </c>
      <c r="H233" s="73" t="s">
        <v>345</v>
      </c>
      <c r="Z233" t="s">
        <v>473</v>
      </c>
      <c r="AA233">
        <v>1</v>
      </c>
      <c r="AB233" s="76">
        <v>220</v>
      </c>
      <c r="AC233" s="76">
        <v>100</v>
      </c>
      <c r="AD233">
        <f ca="1">INDIRECT(ADDRESS(11+(MATCH(RIGHT(Table2[[#This Row],[spawner_sku]],LEN(Table2[[#This Row],[spawner_sku]])-FIND("/",Table2[[#This Row],[spawner_sku]])),Table1[Entity Prefab],0)),10,1,1,"Entities"))</f>
        <v>50</v>
      </c>
      <c r="AE233" s="76">
        <f ca="1">ROUND((Table2[[#This Row],[XP]]*Table2[[#This Row],[entity_spawned (AVG)]])*(Table2[[#This Row],[activating_chance]]/100),0)</f>
        <v>50</v>
      </c>
      <c r="AF233" s="73" t="s">
        <v>345</v>
      </c>
      <c r="AX233" t="s">
        <v>246</v>
      </c>
      <c r="AY233">
        <v>2</v>
      </c>
      <c r="AZ233" s="76">
        <v>130</v>
      </c>
      <c r="BA233" s="76">
        <v>100</v>
      </c>
      <c r="BB233">
        <f ca="1">INDIRECT(ADDRESS(11+(MATCH(RIGHT(Table61011[[#This Row],[spawner_sku]],LEN(Table61011[[#This Row],[spawner_sku]])-FIND("/",Table61011[[#This Row],[spawner_sku]])),Table1[Entity Prefab],0)),10,1,1,"Entities"))</f>
        <v>25</v>
      </c>
      <c r="BC233" s="76">
        <f ca="1">ROUND((Table61011[[#This Row],[XP]]*Table61011[[#This Row],[entity_spawned (AVG)]])*(Table61011[[#This Row],[activating_chance]]/100),0)</f>
        <v>50</v>
      </c>
      <c r="BD233" s="73" t="s">
        <v>344</v>
      </c>
      <c r="BF233" t="s">
        <v>388</v>
      </c>
      <c r="BG233">
        <v>1</v>
      </c>
      <c r="BH233" s="76">
        <v>180</v>
      </c>
      <c r="BI233">
        <v>100</v>
      </c>
      <c r="BJ233">
        <f ca="1">INDIRECT(ADDRESS(11+(MATCH(RIGHT(Table11[[#This Row],[spawner_sku]],LEN(Table11[[#This Row],[spawner_sku]])-FIND("/",Table11[[#This Row],[spawner_sku]])),Table1[Entity Prefab],0)),10,1,1,"Entities"))</f>
        <v>75</v>
      </c>
      <c r="BK233">
        <f ca="1">ROUND((Table11[[#This Row],[XP]]*Table11[[#This Row],[entity_spawned (AVG)]])*(Table11[[#This Row],[activating_chance]]/100),0)</f>
        <v>75</v>
      </c>
      <c r="BL233" s="73" t="s">
        <v>345</v>
      </c>
      <c r="BV233" t="s">
        <v>256</v>
      </c>
      <c r="BW233">
        <v>1</v>
      </c>
      <c r="BX233" s="76">
        <v>150</v>
      </c>
      <c r="BY233" s="76">
        <v>100</v>
      </c>
      <c r="BZ233">
        <f ca="1">INDIRECT(ADDRESS(11+(MATCH(RIGHT(Table13[[#This Row],[spawner_sku]],LEN(Table13[[#This Row],[spawner_sku]])-FIND("/",Table13[[#This Row],[spawner_sku]])),Table1[Entity Prefab],0)),10,1,1,"Entities"))</f>
        <v>25</v>
      </c>
      <c r="CA233">
        <f ca="1">ROUND((Table13[[#This Row],[XP]]*Table13[[#This Row],[entity_spawned (AVG)]])*(Table13[[#This Row],[activating_chance]]/100),0)</f>
        <v>25</v>
      </c>
      <c r="CB233" s="73" t="s">
        <v>344</v>
      </c>
      <c r="CD233" t="s">
        <v>237</v>
      </c>
      <c r="CE233">
        <v>1</v>
      </c>
      <c r="CF233" s="76">
        <v>120</v>
      </c>
      <c r="CG233" s="76">
        <v>100</v>
      </c>
      <c r="CH233">
        <f ca="1">INDIRECT(ADDRESS(11+(MATCH(RIGHT(Table14[[#This Row],[spawner_sku]],LEN(Table14[[#This Row],[spawner_sku]])-FIND("/",Table14[[#This Row],[spawner_sku]])),Table1[Entity Prefab],0)),10,1,1,"Entities"))</f>
        <v>70</v>
      </c>
      <c r="CI233">
        <f ca="1">ROUND((Table14[[#This Row],[XP]]*Table14[[#This Row],[entity_spawned (AVG)]])*(Table14[[#This Row],[activating_chance]]/100),0)</f>
        <v>70</v>
      </c>
      <c r="CJ233" s="73" t="s">
        <v>344</v>
      </c>
      <c r="CL233" t="s">
        <v>613</v>
      </c>
      <c r="CM233">
        <v>1</v>
      </c>
      <c r="CN233" s="76">
        <v>180</v>
      </c>
      <c r="CO233" s="76">
        <v>80</v>
      </c>
      <c r="CP233" s="115">
        <f ca="1">INDIRECT(ADDRESS(11+(MATCH(RIGHT(Table18[[#This Row],[spawner_sku]],LEN(Table18[[#This Row],[spawner_sku]])-FIND("/",Table18[[#This Row],[spawner_sku]])),Table1[Entity Prefab],0)),10,1,1,"Entities"))</f>
        <v>50</v>
      </c>
      <c r="CQ233" s="115">
        <f ca="1">ROUND((Table18[[#This Row],[XP]]*Table18[[#This Row],[entity_spawned (AVG)]])*(Table18[[#This Row],[activating_chance]]/100),0)</f>
        <v>40</v>
      </c>
      <c r="CR233" t="s">
        <v>345</v>
      </c>
      <c r="CT233" t="s">
        <v>663</v>
      </c>
      <c r="CU233">
        <v>1</v>
      </c>
      <c r="CV233" s="76">
        <v>120</v>
      </c>
      <c r="CW233" s="76">
        <v>100</v>
      </c>
      <c r="CX233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33">
        <f ca="1">ROUND((Table1820[[#This Row],[XP]]*Table1820[[#This Row],[entity_spawned (AVG)]])*(Table1820[[#This Row],[activating_chance]]/100),0)</f>
        <v>95</v>
      </c>
      <c r="CZ233" t="s">
        <v>344</v>
      </c>
    </row>
    <row r="234" spans="2:104" x14ac:dyDescent="0.25">
      <c r="B234" s="74" t="s">
        <v>233</v>
      </c>
      <c r="C234">
        <v>1</v>
      </c>
      <c r="D234" s="76">
        <v>200</v>
      </c>
      <c r="E234" s="76">
        <v>100</v>
      </c>
      <c r="F234" s="76">
        <f ca="1">INDIRECT(ADDRESS(11+(MATCH(RIGHT(Table245[[#This Row],[spawner_sku]],LEN(Table245[[#This Row],[spawner_sku]])-FIND("/",Table245[[#This Row],[spawner_sku]])),Table1[Entity Prefab],0)),10,1,1,"Entities"))</f>
        <v>95</v>
      </c>
      <c r="G234" s="76">
        <f ca="1">ROUND((Table245[[#This Row],[XP]]*Table245[[#This Row],[entity_spawned (AVG)]])*(Table245[[#This Row],[activating_chance]]/100),0)</f>
        <v>95</v>
      </c>
      <c r="H234" s="73" t="s">
        <v>345</v>
      </c>
      <c r="Z234" t="s">
        <v>473</v>
      </c>
      <c r="AA234">
        <v>1</v>
      </c>
      <c r="AB234" s="76">
        <v>220</v>
      </c>
      <c r="AC234" s="76">
        <v>100</v>
      </c>
      <c r="AD234">
        <f ca="1">INDIRECT(ADDRESS(11+(MATCH(RIGHT(Table2[[#This Row],[spawner_sku]],LEN(Table2[[#This Row],[spawner_sku]])-FIND("/",Table2[[#This Row],[spawner_sku]])),Table1[Entity Prefab],0)),10,1,1,"Entities"))</f>
        <v>50</v>
      </c>
      <c r="AE234" s="76">
        <f ca="1">ROUND((Table2[[#This Row],[XP]]*Table2[[#This Row],[entity_spawned (AVG)]])*(Table2[[#This Row],[activating_chance]]/100),0)</f>
        <v>50</v>
      </c>
      <c r="AF234" s="73" t="s">
        <v>345</v>
      </c>
      <c r="AX234" t="s">
        <v>246</v>
      </c>
      <c r="AY234">
        <v>1</v>
      </c>
      <c r="AZ234" s="76">
        <v>110</v>
      </c>
      <c r="BA234" s="76">
        <v>100</v>
      </c>
      <c r="BB234">
        <f ca="1">INDIRECT(ADDRESS(11+(MATCH(RIGHT(Table61011[[#This Row],[spawner_sku]],LEN(Table61011[[#This Row],[spawner_sku]])-FIND("/",Table61011[[#This Row],[spawner_sku]])),Table1[Entity Prefab],0)),10,1,1,"Entities"))</f>
        <v>25</v>
      </c>
      <c r="BC234" s="76">
        <f ca="1">ROUND((Table61011[[#This Row],[XP]]*Table61011[[#This Row],[entity_spawned (AVG)]])*(Table61011[[#This Row],[activating_chance]]/100),0)</f>
        <v>25</v>
      </c>
      <c r="BD234" s="73" t="s">
        <v>344</v>
      </c>
      <c r="BF234" t="s">
        <v>541</v>
      </c>
      <c r="BG234">
        <v>1</v>
      </c>
      <c r="BH234" s="76">
        <v>150</v>
      </c>
      <c r="BI234">
        <v>100</v>
      </c>
      <c r="BJ234">
        <f ca="1">INDIRECT(ADDRESS(11+(MATCH(RIGHT(Table11[[#This Row],[spawner_sku]],LEN(Table11[[#This Row],[spawner_sku]])-FIND("/",Table11[[#This Row],[spawner_sku]])),Table1[Entity Prefab],0)),10,1,1,"Entities"))</f>
        <v>75</v>
      </c>
      <c r="BK234">
        <f ca="1">ROUND((Table11[[#This Row],[XP]]*Table11[[#This Row],[entity_spawned (AVG)]])*(Table11[[#This Row],[activating_chance]]/100),0)</f>
        <v>75</v>
      </c>
      <c r="BL234" s="73" t="s">
        <v>344</v>
      </c>
      <c r="BV234" t="s">
        <v>256</v>
      </c>
      <c r="BW234">
        <v>1</v>
      </c>
      <c r="BX234" s="76">
        <v>150</v>
      </c>
      <c r="BY234" s="76">
        <v>100</v>
      </c>
      <c r="BZ234">
        <f ca="1">INDIRECT(ADDRESS(11+(MATCH(RIGHT(Table13[[#This Row],[spawner_sku]],LEN(Table13[[#This Row],[spawner_sku]])-FIND("/",Table13[[#This Row],[spawner_sku]])),Table1[Entity Prefab],0)),10,1,1,"Entities"))</f>
        <v>25</v>
      </c>
      <c r="CA234">
        <f ca="1">ROUND((Table13[[#This Row],[XP]]*Table13[[#This Row],[entity_spawned (AVG)]])*(Table13[[#This Row],[activating_chance]]/100),0)</f>
        <v>25</v>
      </c>
      <c r="CB234" s="73" t="s">
        <v>344</v>
      </c>
      <c r="CD234" t="s">
        <v>237</v>
      </c>
      <c r="CE234">
        <v>1</v>
      </c>
      <c r="CF234" s="76">
        <v>90</v>
      </c>
      <c r="CG234" s="76">
        <v>100</v>
      </c>
      <c r="CH234">
        <f ca="1">INDIRECT(ADDRESS(11+(MATCH(RIGHT(Table14[[#This Row],[spawner_sku]],LEN(Table14[[#This Row],[spawner_sku]])-FIND("/",Table14[[#This Row],[spawner_sku]])),Table1[Entity Prefab],0)),10,1,1,"Entities"))</f>
        <v>70</v>
      </c>
      <c r="CI234">
        <f ca="1">ROUND((Table14[[#This Row],[XP]]*Table14[[#This Row],[entity_spawned (AVG)]])*(Table14[[#This Row],[activating_chance]]/100),0)</f>
        <v>70</v>
      </c>
      <c r="CJ234" s="73" t="s">
        <v>344</v>
      </c>
      <c r="CL234" t="s">
        <v>614</v>
      </c>
      <c r="CM234">
        <v>1</v>
      </c>
      <c r="CN234" s="76">
        <v>160</v>
      </c>
      <c r="CO234" s="76">
        <v>100</v>
      </c>
      <c r="CP234" s="115">
        <f ca="1">INDIRECT(ADDRESS(11+(MATCH(RIGHT(Table18[[#This Row],[spawner_sku]],LEN(Table18[[#This Row],[spawner_sku]])-FIND("/",Table18[[#This Row],[spawner_sku]])),Table1[Entity Prefab],0)),10,1,1,"Entities"))</f>
        <v>50</v>
      </c>
      <c r="CQ234" s="115">
        <f ca="1">ROUND((Table18[[#This Row],[XP]]*Table18[[#This Row],[entity_spawned (AVG)]])*(Table18[[#This Row],[activating_chance]]/100),0)</f>
        <v>50</v>
      </c>
      <c r="CR234" t="s">
        <v>345</v>
      </c>
      <c r="CT234" t="s">
        <v>663</v>
      </c>
      <c r="CU234">
        <v>1</v>
      </c>
      <c r="CV234" s="76">
        <v>120</v>
      </c>
      <c r="CW234" s="76">
        <v>30</v>
      </c>
      <c r="CX234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34">
        <f ca="1">ROUND((Table1820[[#This Row],[XP]]*Table1820[[#This Row],[entity_spawned (AVG)]])*(Table1820[[#This Row],[activating_chance]]/100),0)</f>
        <v>29</v>
      </c>
      <c r="CZ234" t="s">
        <v>344</v>
      </c>
    </row>
    <row r="235" spans="2:104" x14ac:dyDescent="0.25">
      <c r="B235" s="74" t="s">
        <v>233</v>
      </c>
      <c r="C235">
        <v>1</v>
      </c>
      <c r="D235" s="76">
        <v>250</v>
      </c>
      <c r="E235" s="76">
        <v>100</v>
      </c>
      <c r="F235" s="76">
        <f ca="1">INDIRECT(ADDRESS(11+(MATCH(RIGHT(Table245[[#This Row],[spawner_sku]],LEN(Table245[[#This Row],[spawner_sku]])-FIND("/",Table245[[#This Row],[spawner_sku]])),Table1[Entity Prefab],0)),10,1,1,"Entities"))</f>
        <v>95</v>
      </c>
      <c r="G235" s="76">
        <f ca="1">ROUND((Table245[[#This Row],[XP]]*Table245[[#This Row],[entity_spawned (AVG)]])*(Table245[[#This Row],[activating_chance]]/100),0)</f>
        <v>95</v>
      </c>
      <c r="H235" s="73" t="s">
        <v>345</v>
      </c>
      <c r="Z235" t="s">
        <v>473</v>
      </c>
      <c r="AA235">
        <v>1</v>
      </c>
      <c r="AB235" s="76">
        <v>220</v>
      </c>
      <c r="AC235" s="76">
        <v>100</v>
      </c>
      <c r="AD235">
        <f ca="1">INDIRECT(ADDRESS(11+(MATCH(RIGHT(Table2[[#This Row],[spawner_sku]],LEN(Table2[[#This Row],[spawner_sku]])-FIND("/",Table2[[#This Row],[spawner_sku]])),Table1[Entity Prefab],0)),10,1,1,"Entities"))</f>
        <v>50</v>
      </c>
      <c r="AE235" s="76">
        <f ca="1">ROUND((Table2[[#This Row],[XP]]*Table2[[#This Row],[entity_spawned (AVG)]])*(Table2[[#This Row],[activating_chance]]/100),0)</f>
        <v>50</v>
      </c>
      <c r="AF235" s="73" t="s">
        <v>345</v>
      </c>
      <c r="AX235" t="s">
        <v>246</v>
      </c>
      <c r="AY235">
        <v>2</v>
      </c>
      <c r="AZ235" s="76">
        <v>200</v>
      </c>
      <c r="BA235" s="76">
        <v>100</v>
      </c>
      <c r="BB235">
        <f ca="1">INDIRECT(ADDRESS(11+(MATCH(RIGHT(Table61011[[#This Row],[spawner_sku]],LEN(Table61011[[#This Row],[spawner_sku]])-FIND("/",Table61011[[#This Row],[spawner_sku]])),Table1[Entity Prefab],0)),10,1,1,"Entities"))</f>
        <v>25</v>
      </c>
      <c r="BC235" s="76">
        <f ca="1">ROUND((Table61011[[#This Row],[XP]]*Table61011[[#This Row],[entity_spawned (AVG)]])*(Table61011[[#This Row],[activating_chance]]/100),0)</f>
        <v>50</v>
      </c>
      <c r="BD235" s="73" t="s">
        <v>344</v>
      </c>
      <c r="BF235" t="s">
        <v>541</v>
      </c>
      <c r="BG235">
        <v>1</v>
      </c>
      <c r="BH235" s="76">
        <v>150</v>
      </c>
      <c r="BI235">
        <v>100</v>
      </c>
      <c r="BJ235">
        <f ca="1">INDIRECT(ADDRESS(11+(MATCH(RIGHT(Table11[[#This Row],[spawner_sku]],LEN(Table11[[#This Row],[spawner_sku]])-FIND("/",Table11[[#This Row],[spawner_sku]])),Table1[Entity Prefab],0)),10,1,1,"Entities"))</f>
        <v>75</v>
      </c>
      <c r="BK235">
        <f ca="1">ROUND((Table11[[#This Row],[XP]]*Table11[[#This Row],[entity_spawned (AVG)]])*(Table11[[#This Row],[activating_chance]]/100),0)</f>
        <v>75</v>
      </c>
      <c r="BL235" s="73" t="s">
        <v>344</v>
      </c>
      <c r="BV235" t="s">
        <v>256</v>
      </c>
      <c r="BW235">
        <v>1</v>
      </c>
      <c r="BX235" s="76">
        <v>150</v>
      </c>
      <c r="BY235" s="76">
        <v>100</v>
      </c>
      <c r="BZ235">
        <f ca="1">INDIRECT(ADDRESS(11+(MATCH(RIGHT(Table13[[#This Row],[spawner_sku]],LEN(Table13[[#This Row],[spawner_sku]])-FIND("/",Table13[[#This Row],[spawner_sku]])),Table1[Entity Prefab],0)),10,1,1,"Entities"))</f>
        <v>25</v>
      </c>
      <c r="CA235">
        <f ca="1">ROUND((Table13[[#This Row],[XP]]*Table13[[#This Row],[entity_spawned (AVG)]])*(Table13[[#This Row],[activating_chance]]/100),0)</f>
        <v>25</v>
      </c>
      <c r="CB235" s="73" t="s">
        <v>344</v>
      </c>
      <c r="CD235" t="s">
        <v>237</v>
      </c>
      <c r="CE235">
        <v>1</v>
      </c>
      <c r="CF235" s="76">
        <v>100</v>
      </c>
      <c r="CG235" s="76">
        <v>100</v>
      </c>
      <c r="CH235">
        <f ca="1">INDIRECT(ADDRESS(11+(MATCH(RIGHT(Table14[[#This Row],[spawner_sku]],LEN(Table14[[#This Row],[spawner_sku]])-FIND("/",Table14[[#This Row],[spawner_sku]])),Table1[Entity Prefab],0)),10,1,1,"Entities"))</f>
        <v>70</v>
      </c>
      <c r="CI235">
        <f ca="1">ROUND((Table14[[#This Row],[XP]]*Table14[[#This Row],[entity_spawned (AVG)]])*(Table14[[#This Row],[activating_chance]]/100),0)</f>
        <v>70</v>
      </c>
      <c r="CJ235" s="73" t="s">
        <v>344</v>
      </c>
      <c r="CL235" t="s">
        <v>614</v>
      </c>
      <c r="CM235">
        <v>1</v>
      </c>
      <c r="CN235" s="76">
        <v>160</v>
      </c>
      <c r="CO235" s="76">
        <v>100</v>
      </c>
      <c r="CP235" s="115">
        <f ca="1">INDIRECT(ADDRESS(11+(MATCH(RIGHT(Table18[[#This Row],[spawner_sku]],LEN(Table18[[#This Row],[spawner_sku]])-FIND("/",Table18[[#This Row],[spawner_sku]])),Table1[Entity Prefab],0)),10,1,1,"Entities"))</f>
        <v>50</v>
      </c>
      <c r="CQ235" s="115">
        <f ca="1">ROUND((Table18[[#This Row],[XP]]*Table18[[#This Row],[entity_spawned (AVG)]])*(Table18[[#This Row],[activating_chance]]/100),0)</f>
        <v>50</v>
      </c>
      <c r="CR235" t="s">
        <v>345</v>
      </c>
      <c r="CT235" t="s">
        <v>663</v>
      </c>
      <c r="CU235">
        <v>1</v>
      </c>
      <c r="CV235" s="76">
        <v>120</v>
      </c>
      <c r="CW235" s="76">
        <v>100</v>
      </c>
      <c r="CX235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35">
        <f ca="1">ROUND((Table1820[[#This Row],[XP]]*Table1820[[#This Row],[entity_spawned (AVG)]])*(Table1820[[#This Row],[activating_chance]]/100),0)</f>
        <v>95</v>
      </c>
      <c r="CZ235" t="s">
        <v>344</v>
      </c>
    </row>
    <row r="236" spans="2:104" x14ac:dyDescent="0.25">
      <c r="B236" s="74" t="s">
        <v>233</v>
      </c>
      <c r="C236">
        <v>1</v>
      </c>
      <c r="D236" s="76">
        <v>180</v>
      </c>
      <c r="E236" s="76">
        <v>100</v>
      </c>
      <c r="F236" s="76">
        <f ca="1">INDIRECT(ADDRESS(11+(MATCH(RIGHT(Table245[[#This Row],[spawner_sku]],LEN(Table245[[#This Row],[spawner_sku]])-FIND("/",Table245[[#This Row],[spawner_sku]])),Table1[Entity Prefab],0)),10,1,1,"Entities"))</f>
        <v>95</v>
      </c>
      <c r="G236" s="76">
        <f ca="1">ROUND((Table245[[#This Row],[XP]]*Table245[[#This Row],[entity_spawned (AVG)]])*(Table245[[#This Row],[activating_chance]]/100),0)</f>
        <v>95</v>
      </c>
      <c r="H236" s="73" t="s">
        <v>345</v>
      </c>
      <c r="Z236" t="s">
        <v>473</v>
      </c>
      <c r="AA236">
        <v>1</v>
      </c>
      <c r="AB236" s="76">
        <v>220</v>
      </c>
      <c r="AC236" s="76">
        <v>100</v>
      </c>
      <c r="AD236">
        <f ca="1">INDIRECT(ADDRESS(11+(MATCH(RIGHT(Table2[[#This Row],[spawner_sku]],LEN(Table2[[#This Row],[spawner_sku]])-FIND("/",Table2[[#This Row],[spawner_sku]])),Table1[Entity Prefab],0)),10,1,1,"Entities"))</f>
        <v>50</v>
      </c>
      <c r="AE236" s="76">
        <f ca="1">ROUND((Table2[[#This Row],[XP]]*Table2[[#This Row],[entity_spawned (AVG)]])*(Table2[[#This Row],[activating_chance]]/100),0)</f>
        <v>50</v>
      </c>
      <c r="AF236" s="73" t="s">
        <v>345</v>
      </c>
      <c r="AX236" t="s">
        <v>246</v>
      </c>
      <c r="AY236">
        <v>2</v>
      </c>
      <c r="AZ236" s="76">
        <v>120</v>
      </c>
      <c r="BA236" s="76">
        <v>100</v>
      </c>
      <c r="BB236">
        <f ca="1">INDIRECT(ADDRESS(11+(MATCH(RIGHT(Table61011[[#This Row],[spawner_sku]],LEN(Table61011[[#This Row],[spawner_sku]])-FIND("/",Table61011[[#This Row],[spawner_sku]])),Table1[Entity Prefab],0)),10,1,1,"Entities"))</f>
        <v>25</v>
      </c>
      <c r="BC236" s="76">
        <f ca="1">ROUND((Table61011[[#This Row],[XP]]*Table61011[[#This Row],[entity_spawned (AVG)]])*(Table61011[[#This Row],[activating_chance]]/100),0)</f>
        <v>50</v>
      </c>
      <c r="BD236" s="73" t="s">
        <v>344</v>
      </c>
      <c r="BF236" t="s">
        <v>541</v>
      </c>
      <c r="BG236">
        <v>1</v>
      </c>
      <c r="BH236" s="76">
        <v>150</v>
      </c>
      <c r="BI236">
        <v>100</v>
      </c>
      <c r="BJ236">
        <f ca="1">INDIRECT(ADDRESS(11+(MATCH(RIGHT(Table11[[#This Row],[spawner_sku]],LEN(Table11[[#This Row],[spawner_sku]])-FIND("/",Table11[[#This Row],[spawner_sku]])),Table1[Entity Prefab],0)),10,1,1,"Entities"))</f>
        <v>75</v>
      </c>
      <c r="BK236">
        <f ca="1">ROUND((Table11[[#This Row],[XP]]*Table11[[#This Row],[entity_spawned (AVG)]])*(Table11[[#This Row],[activating_chance]]/100),0)</f>
        <v>75</v>
      </c>
      <c r="BL236" s="73" t="s">
        <v>344</v>
      </c>
      <c r="BV236" t="s">
        <v>256</v>
      </c>
      <c r="BW236">
        <v>1</v>
      </c>
      <c r="BX236" s="76">
        <v>150</v>
      </c>
      <c r="BY236" s="76">
        <v>100</v>
      </c>
      <c r="BZ236">
        <f ca="1">INDIRECT(ADDRESS(11+(MATCH(RIGHT(Table13[[#This Row],[spawner_sku]],LEN(Table13[[#This Row],[spawner_sku]])-FIND("/",Table13[[#This Row],[spawner_sku]])),Table1[Entity Prefab],0)),10,1,1,"Entities"))</f>
        <v>25</v>
      </c>
      <c r="CA236">
        <f ca="1">ROUND((Table13[[#This Row],[XP]]*Table13[[#This Row],[entity_spawned (AVG)]])*(Table13[[#This Row],[activating_chance]]/100),0)</f>
        <v>25</v>
      </c>
      <c r="CB236" s="73" t="s">
        <v>344</v>
      </c>
      <c r="CD236" t="s">
        <v>237</v>
      </c>
      <c r="CE236">
        <v>1</v>
      </c>
      <c r="CF236" s="76">
        <v>150</v>
      </c>
      <c r="CG236" s="76">
        <v>100</v>
      </c>
      <c r="CH236">
        <f ca="1">INDIRECT(ADDRESS(11+(MATCH(RIGHT(Table14[[#This Row],[spawner_sku]],LEN(Table14[[#This Row],[spawner_sku]])-FIND("/",Table14[[#This Row],[spawner_sku]])),Table1[Entity Prefab],0)),10,1,1,"Entities"))</f>
        <v>70</v>
      </c>
      <c r="CI236">
        <f ca="1">ROUND((Table14[[#This Row],[XP]]*Table14[[#This Row],[entity_spawned (AVG)]])*(Table14[[#This Row],[activating_chance]]/100),0)</f>
        <v>70</v>
      </c>
      <c r="CJ236" s="73" t="s">
        <v>344</v>
      </c>
      <c r="CL236" t="s">
        <v>614</v>
      </c>
      <c r="CM236">
        <v>1</v>
      </c>
      <c r="CN236" s="76">
        <v>170</v>
      </c>
      <c r="CO236" s="76">
        <v>100</v>
      </c>
      <c r="CP236" s="115">
        <f ca="1">INDIRECT(ADDRESS(11+(MATCH(RIGHT(Table18[[#This Row],[spawner_sku]],LEN(Table18[[#This Row],[spawner_sku]])-FIND("/",Table18[[#This Row],[spawner_sku]])),Table1[Entity Prefab],0)),10,1,1,"Entities"))</f>
        <v>50</v>
      </c>
      <c r="CQ236" s="115">
        <f ca="1">ROUND((Table18[[#This Row],[XP]]*Table18[[#This Row],[entity_spawned (AVG)]])*(Table18[[#This Row],[activating_chance]]/100),0)</f>
        <v>50</v>
      </c>
      <c r="CR236" t="s">
        <v>345</v>
      </c>
      <c r="CT236" t="s">
        <v>248</v>
      </c>
      <c r="CU236">
        <v>1</v>
      </c>
      <c r="CV236" s="76">
        <v>420</v>
      </c>
      <c r="CW236" s="76">
        <v>100</v>
      </c>
      <c r="CX236" s="76">
        <f ca="1">INDIRECT(ADDRESS(11+(MATCH(RIGHT(Table1820[[#This Row],[spawner_sku]],LEN(Table1820[[#This Row],[spawner_sku]])-FIND("/",Table1820[[#This Row],[spawner_sku]])),Table1[Entity Prefab],0)),10,1,1,"Entities"))</f>
        <v>83</v>
      </c>
      <c r="CY236">
        <f ca="1">ROUND((Table1820[[#This Row],[XP]]*Table1820[[#This Row],[entity_spawned (AVG)]])*(Table1820[[#This Row],[activating_chance]]/100),0)</f>
        <v>83</v>
      </c>
      <c r="CZ236" t="s">
        <v>345</v>
      </c>
    </row>
    <row r="237" spans="2:104" x14ac:dyDescent="0.25">
      <c r="B237" s="74" t="s">
        <v>233</v>
      </c>
      <c r="C237">
        <v>1</v>
      </c>
      <c r="D237" s="76">
        <v>180</v>
      </c>
      <c r="E237" s="76">
        <v>100</v>
      </c>
      <c r="F237" s="76">
        <f ca="1">INDIRECT(ADDRESS(11+(MATCH(RIGHT(Table245[[#This Row],[spawner_sku]],LEN(Table245[[#This Row],[spawner_sku]])-FIND("/",Table245[[#This Row],[spawner_sku]])),Table1[Entity Prefab],0)),10,1,1,"Entities"))</f>
        <v>95</v>
      </c>
      <c r="G237" s="76">
        <f ca="1">ROUND((Table245[[#This Row],[XP]]*Table245[[#This Row],[entity_spawned (AVG)]])*(Table245[[#This Row],[activating_chance]]/100),0)</f>
        <v>95</v>
      </c>
      <c r="H237" s="73" t="s">
        <v>345</v>
      </c>
      <c r="Z237" t="s">
        <v>473</v>
      </c>
      <c r="AA237">
        <v>1</v>
      </c>
      <c r="AB237" s="76">
        <v>220</v>
      </c>
      <c r="AC237" s="76">
        <v>100</v>
      </c>
      <c r="AD237">
        <f ca="1">INDIRECT(ADDRESS(11+(MATCH(RIGHT(Table2[[#This Row],[spawner_sku]],LEN(Table2[[#This Row],[spawner_sku]])-FIND("/",Table2[[#This Row],[spawner_sku]])),Table1[Entity Prefab],0)),10,1,1,"Entities"))</f>
        <v>50</v>
      </c>
      <c r="AE237" s="76">
        <f ca="1">ROUND((Table2[[#This Row],[XP]]*Table2[[#This Row],[entity_spawned (AVG)]])*(Table2[[#This Row],[activating_chance]]/100),0)</f>
        <v>50</v>
      </c>
      <c r="AF237" s="73" t="s">
        <v>345</v>
      </c>
      <c r="AX237" t="s">
        <v>246</v>
      </c>
      <c r="AY237">
        <v>3</v>
      </c>
      <c r="AZ237" s="76">
        <v>200</v>
      </c>
      <c r="BA237" s="76">
        <v>100</v>
      </c>
      <c r="BB237">
        <f ca="1">INDIRECT(ADDRESS(11+(MATCH(RIGHT(Table61011[[#This Row],[spawner_sku]],LEN(Table61011[[#This Row],[spawner_sku]])-FIND("/",Table61011[[#This Row],[spawner_sku]])),Table1[Entity Prefab],0)),10,1,1,"Entities"))</f>
        <v>25</v>
      </c>
      <c r="BC237" s="76">
        <f ca="1">ROUND((Table61011[[#This Row],[XP]]*Table61011[[#This Row],[entity_spawned (AVG)]])*(Table61011[[#This Row],[activating_chance]]/100),0)</f>
        <v>75</v>
      </c>
      <c r="BD237" s="73" t="s">
        <v>344</v>
      </c>
      <c r="BF237" t="s">
        <v>541</v>
      </c>
      <c r="BG237">
        <v>1</v>
      </c>
      <c r="BH237" s="76">
        <v>150</v>
      </c>
      <c r="BI237">
        <v>100</v>
      </c>
      <c r="BJ237">
        <f ca="1">INDIRECT(ADDRESS(11+(MATCH(RIGHT(Table11[[#This Row],[spawner_sku]],LEN(Table11[[#This Row],[spawner_sku]])-FIND("/",Table11[[#This Row],[spawner_sku]])),Table1[Entity Prefab],0)),10,1,1,"Entities"))</f>
        <v>75</v>
      </c>
      <c r="BK237">
        <f ca="1">ROUND((Table11[[#This Row],[XP]]*Table11[[#This Row],[entity_spawned (AVG)]])*(Table11[[#This Row],[activating_chance]]/100),0)</f>
        <v>75</v>
      </c>
      <c r="BL237" s="73" t="s">
        <v>344</v>
      </c>
      <c r="BV237" t="s">
        <v>256</v>
      </c>
      <c r="BW237">
        <v>1</v>
      </c>
      <c r="BX237" s="76">
        <v>150</v>
      </c>
      <c r="BY237" s="76">
        <v>100</v>
      </c>
      <c r="BZ237">
        <f ca="1">INDIRECT(ADDRESS(11+(MATCH(RIGHT(Table13[[#This Row],[spawner_sku]],LEN(Table13[[#This Row],[spawner_sku]])-FIND("/",Table13[[#This Row],[spawner_sku]])),Table1[Entity Prefab],0)),10,1,1,"Entities"))</f>
        <v>25</v>
      </c>
      <c r="CA237">
        <f ca="1">ROUND((Table13[[#This Row],[XP]]*Table13[[#This Row],[entity_spawned (AVG)]])*(Table13[[#This Row],[activating_chance]]/100),0)</f>
        <v>25</v>
      </c>
      <c r="CB237" s="73" t="s">
        <v>344</v>
      </c>
      <c r="CD237" t="s">
        <v>237</v>
      </c>
      <c r="CE237">
        <v>1</v>
      </c>
      <c r="CF237" s="76">
        <v>100</v>
      </c>
      <c r="CG237" s="76">
        <v>100</v>
      </c>
      <c r="CH237">
        <f ca="1">INDIRECT(ADDRESS(11+(MATCH(RIGHT(Table14[[#This Row],[spawner_sku]],LEN(Table14[[#This Row],[spawner_sku]])-FIND("/",Table14[[#This Row],[spawner_sku]])),Table1[Entity Prefab],0)),10,1,1,"Entities"))</f>
        <v>70</v>
      </c>
      <c r="CI237">
        <f ca="1">ROUND((Table14[[#This Row],[XP]]*Table14[[#This Row],[entity_spawned (AVG)]])*(Table14[[#This Row],[activating_chance]]/100),0)</f>
        <v>70</v>
      </c>
      <c r="CJ237" s="73" t="s">
        <v>344</v>
      </c>
      <c r="CL237" t="s">
        <v>614</v>
      </c>
      <c r="CM237">
        <v>1</v>
      </c>
      <c r="CN237" s="76">
        <v>170</v>
      </c>
      <c r="CO237" s="76">
        <v>30</v>
      </c>
      <c r="CP237" s="115">
        <f ca="1">INDIRECT(ADDRESS(11+(MATCH(RIGHT(Table18[[#This Row],[spawner_sku]],LEN(Table18[[#This Row],[spawner_sku]])-FIND("/",Table18[[#This Row],[spawner_sku]])),Table1[Entity Prefab],0)),10,1,1,"Entities"))</f>
        <v>50</v>
      </c>
      <c r="CQ237" s="115">
        <f ca="1">ROUND((Table18[[#This Row],[XP]]*Table18[[#This Row],[entity_spawned (AVG)]])*(Table18[[#This Row],[activating_chance]]/100),0)</f>
        <v>15</v>
      </c>
      <c r="CR237" t="s">
        <v>345</v>
      </c>
      <c r="CT237" t="s">
        <v>614</v>
      </c>
      <c r="CU237">
        <v>1</v>
      </c>
      <c r="CV237" s="76">
        <v>280</v>
      </c>
      <c r="CW237" s="76">
        <v>100</v>
      </c>
      <c r="CX237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237">
        <f ca="1">ROUND((Table1820[[#This Row],[XP]]*Table1820[[#This Row],[entity_spawned (AVG)]])*(Table1820[[#This Row],[activating_chance]]/100),0)</f>
        <v>50</v>
      </c>
      <c r="CZ237" t="s">
        <v>345</v>
      </c>
    </row>
    <row r="238" spans="2:104" x14ac:dyDescent="0.25">
      <c r="B238" s="74" t="s">
        <v>233</v>
      </c>
      <c r="C238">
        <v>1</v>
      </c>
      <c r="D238" s="76">
        <v>200</v>
      </c>
      <c r="E238" s="76">
        <v>100</v>
      </c>
      <c r="F238" s="76">
        <f ca="1">INDIRECT(ADDRESS(11+(MATCH(RIGHT(Table245[[#This Row],[spawner_sku]],LEN(Table245[[#This Row],[spawner_sku]])-FIND("/",Table245[[#This Row],[spawner_sku]])),Table1[Entity Prefab],0)),10,1,1,"Entities"))</f>
        <v>95</v>
      </c>
      <c r="G238" s="76">
        <f ca="1">ROUND((Table245[[#This Row],[XP]]*Table245[[#This Row],[entity_spawned (AVG)]])*(Table245[[#This Row],[activating_chance]]/100),0)</f>
        <v>95</v>
      </c>
      <c r="H238" s="73" t="s">
        <v>345</v>
      </c>
      <c r="Z238" t="s">
        <v>474</v>
      </c>
      <c r="AA238">
        <v>1</v>
      </c>
      <c r="AB238" s="76">
        <v>240</v>
      </c>
      <c r="AC238" s="76">
        <v>100</v>
      </c>
      <c r="AD238">
        <f ca="1">INDIRECT(ADDRESS(11+(MATCH(RIGHT(Table2[[#This Row],[spawner_sku]],LEN(Table2[[#This Row],[spawner_sku]])-FIND("/",Table2[[#This Row],[spawner_sku]])),Table1[Entity Prefab],0)),10,1,1,"Entities"))</f>
        <v>55</v>
      </c>
      <c r="AE238" s="76">
        <f ca="1">ROUND((Table2[[#This Row],[XP]]*Table2[[#This Row],[entity_spawned (AVG)]])*(Table2[[#This Row],[activating_chance]]/100),0)</f>
        <v>55</v>
      </c>
      <c r="AF238" s="73" t="s">
        <v>345</v>
      </c>
      <c r="AX238" t="s">
        <v>635</v>
      </c>
      <c r="AY238">
        <v>2</v>
      </c>
      <c r="AZ238" s="76">
        <v>120</v>
      </c>
      <c r="BA238" s="76">
        <v>100</v>
      </c>
      <c r="BB238">
        <f ca="1">INDIRECT(ADDRESS(11+(MATCH(RIGHT(Table61011[[#This Row],[spawner_sku]],LEN(Table61011[[#This Row],[spawner_sku]])-FIND("/",Table61011[[#This Row],[spawner_sku]])),Table1[Entity Prefab],0)),10,1,1,"Entities"))</f>
        <v>50</v>
      </c>
      <c r="BC238" s="76">
        <f ca="1">ROUND((Table61011[[#This Row],[XP]]*Table61011[[#This Row],[entity_spawned (AVG)]])*(Table61011[[#This Row],[activating_chance]]/100),0)</f>
        <v>100</v>
      </c>
      <c r="BD238" s="73" t="s">
        <v>344</v>
      </c>
      <c r="BF238" t="s">
        <v>541</v>
      </c>
      <c r="BG238">
        <v>1</v>
      </c>
      <c r="BH238" s="76">
        <v>150</v>
      </c>
      <c r="BI238">
        <v>100</v>
      </c>
      <c r="BJ238">
        <f ca="1">INDIRECT(ADDRESS(11+(MATCH(RIGHT(Table11[[#This Row],[spawner_sku]],LEN(Table11[[#This Row],[spawner_sku]])-FIND("/",Table11[[#This Row],[spawner_sku]])),Table1[Entity Prefab],0)),10,1,1,"Entities"))</f>
        <v>75</v>
      </c>
      <c r="BK238">
        <f ca="1">ROUND((Table11[[#This Row],[XP]]*Table11[[#This Row],[entity_spawned (AVG)]])*(Table11[[#This Row],[activating_chance]]/100),0)</f>
        <v>75</v>
      </c>
      <c r="BL238" s="73" t="s">
        <v>344</v>
      </c>
      <c r="BV238" t="s">
        <v>257</v>
      </c>
      <c r="BW238">
        <v>1</v>
      </c>
      <c r="BX238" s="76">
        <v>150</v>
      </c>
      <c r="BY238" s="76">
        <v>100</v>
      </c>
      <c r="BZ238">
        <f ca="1">INDIRECT(ADDRESS(11+(MATCH(RIGHT(Table13[[#This Row],[spawner_sku]],LEN(Table13[[#This Row],[spawner_sku]])-FIND("/",Table13[[#This Row],[spawner_sku]])),Table1[Entity Prefab],0)),10,1,1,"Entities"))</f>
        <v>25</v>
      </c>
      <c r="CA238">
        <f ca="1">ROUND((Table13[[#This Row],[XP]]*Table13[[#This Row],[entity_spawned (AVG)]])*(Table13[[#This Row],[activating_chance]]/100),0)</f>
        <v>25</v>
      </c>
      <c r="CB238" s="73" t="s">
        <v>344</v>
      </c>
      <c r="CD238" t="s">
        <v>237</v>
      </c>
      <c r="CE238">
        <v>1</v>
      </c>
      <c r="CF238" s="76">
        <v>120</v>
      </c>
      <c r="CG238" s="76">
        <v>100</v>
      </c>
      <c r="CH238">
        <f ca="1">INDIRECT(ADDRESS(11+(MATCH(RIGHT(Table14[[#This Row],[spawner_sku]],LEN(Table14[[#This Row],[spawner_sku]])-FIND("/",Table14[[#This Row],[spawner_sku]])),Table1[Entity Prefab],0)),10,1,1,"Entities"))</f>
        <v>70</v>
      </c>
      <c r="CI238">
        <f ca="1">ROUND((Table14[[#This Row],[XP]]*Table14[[#This Row],[entity_spawned (AVG)]])*(Table14[[#This Row],[activating_chance]]/100),0)</f>
        <v>70</v>
      </c>
      <c r="CJ238" s="73" t="s">
        <v>344</v>
      </c>
      <c r="CL238" t="s">
        <v>614</v>
      </c>
      <c r="CM238">
        <v>1</v>
      </c>
      <c r="CN238" s="76">
        <v>170</v>
      </c>
      <c r="CO238" s="76">
        <v>100</v>
      </c>
      <c r="CP238" s="115">
        <f ca="1">INDIRECT(ADDRESS(11+(MATCH(RIGHT(Table18[[#This Row],[spawner_sku]],LEN(Table18[[#This Row],[spawner_sku]])-FIND("/",Table18[[#This Row],[spawner_sku]])),Table1[Entity Prefab],0)),10,1,1,"Entities"))</f>
        <v>50</v>
      </c>
      <c r="CQ238" s="115">
        <f ca="1">ROUND((Table18[[#This Row],[XP]]*Table18[[#This Row],[entity_spawned (AVG)]])*(Table18[[#This Row],[activating_chance]]/100),0)</f>
        <v>50</v>
      </c>
      <c r="CR238" t="s">
        <v>345</v>
      </c>
      <c r="CT238" t="s">
        <v>614</v>
      </c>
      <c r="CU238">
        <v>1</v>
      </c>
      <c r="CV238" s="76">
        <v>280</v>
      </c>
      <c r="CW238" s="76">
        <v>30</v>
      </c>
      <c r="CX238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238">
        <f ca="1">ROUND((Table1820[[#This Row],[XP]]*Table1820[[#This Row],[entity_spawned (AVG)]])*(Table1820[[#This Row],[activating_chance]]/100),0)</f>
        <v>15</v>
      </c>
      <c r="CZ238" t="s">
        <v>345</v>
      </c>
    </row>
    <row r="239" spans="2:104" x14ac:dyDescent="0.25">
      <c r="B239" s="74" t="s">
        <v>233</v>
      </c>
      <c r="C239">
        <v>1</v>
      </c>
      <c r="D239" s="76">
        <v>180</v>
      </c>
      <c r="E239" s="76">
        <v>100</v>
      </c>
      <c r="F239" s="76">
        <f ca="1">INDIRECT(ADDRESS(11+(MATCH(RIGHT(Table245[[#This Row],[spawner_sku]],LEN(Table245[[#This Row],[spawner_sku]])-FIND("/",Table245[[#This Row],[spawner_sku]])),Table1[Entity Prefab],0)),10,1,1,"Entities"))</f>
        <v>95</v>
      </c>
      <c r="G239" s="76">
        <f ca="1">ROUND((Table245[[#This Row],[XP]]*Table245[[#This Row],[entity_spawned (AVG)]])*(Table245[[#This Row],[activating_chance]]/100),0)</f>
        <v>95</v>
      </c>
      <c r="H239" s="73" t="s">
        <v>345</v>
      </c>
      <c r="Z239" t="s">
        <v>474</v>
      </c>
      <c r="AA239">
        <v>1</v>
      </c>
      <c r="AB239" s="76">
        <v>240</v>
      </c>
      <c r="AC239" s="76">
        <v>100</v>
      </c>
      <c r="AD239">
        <f ca="1">INDIRECT(ADDRESS(11+(MATCH(RIGHT(Table2[[#This Row],[spawner_sku]],LEN(Table2[[#This Row],[spawner_sku]])-FIND("/",Table2[[#This Row],[spawner_sku]])),Table1[Entity Prefab],0)),10,1,1,"Entities"))</f>
        <v>55</v>
      </c>
      <c r="AE239" s="76">
        <f ca="1">ROUND((Table2[[#This Row],[XP]]*Table2[[#This Row],[entity_spawned (AVG)]])*(Table2[[#This Row],[activating_chance]]/100),0)</f>
        <v>55</v>
      </c>
      <c r="AF239" s="73" t="s">
        <v>345</v>
      </c>
      <c r="AX239" t="s">
        <v>635</v>
      </c>
      <c r="AY239">
        <v>2</v>
      </c>
      <c r="AZ239" s="76">
        <v>120</v>
      </c>
      <c r="BA239" s="76">
        <v>100</v>
      </c>
      <c r="BB239">
        <f ca="1">INDIRECT(ADDRESS(11+(MATCH(RIGHT(Table61011[[#This Row],[spawner_sku]],LEN(Table61011[[#This Row],[spawner_sku]])-FIND("/",Table61011[[#This Row],[spawner_sku]])),Table1[Entity Prefab],0)),10,1,1,"Entities"))</f>
        <v>50</v>
      </c>
      <c r="BC239" s="76">
        <f ca="1">ROUND((Table61011[[#This Row],[XP]]*Table61011[[#This Row],[entity_spawned (AVG)]])*(Table61011[[#This Row],[activating_chance]]/100),0)</f>
        <v>100</v>
      </c>
      <c r="BD239" s="73" t="s">
        <v>344</v>
      </c>
      <c r="BF239" t="s">
        <v>541</v>
      </c>
      <c r="BG239">
        <v>1</v>
      </c>
      <c r="BH239" s="76">
        <v>150</v>
      </c>
      <c r="BI239">
        <v>100</v>
      </c>
      <c r="BJ239">
        <f ca="1">INDIRECT(ADDRESS(11+(MATCH(RIGHT(Table11[[#This Row],[spawner_sku]],LEN(Table11[[#This Row],[spawner_sku]])-FIND("/",Table11[[#This Row],[spawner_sku]])),Table1[Entity Prefab],0)),10,1,1,"Entities"))</f>
        <v>75</v>
      </c>
      <c r="BK239">
        <f ca="1">ROUND((Table11[[#This Row],[XP]]*Table11[[#This Row],[entity_spawned (AVG)]])*(Table11[[#This Row],[activating_chance]]/100),0)</f>
        <v>75</v>
      </c>
      <c r="BL239" s="73" t="s">
        <v>344</v>
      </c>
      <c r="BV239" t="s">
        <v>257</v>
      </c>
      <c r="BW239">
        <v>1</v>
      </c>
      <c r="BX239" s="76">
        <v>150</v>
      </c>
      <c r="BY239" s="76">
        <v>80</v>
      </c>
      <c r="BZ239">
        <f ca="1">INDIRECT(ADDRESS(11+(MATCH(RIGHT(Table13[[#This Row],[spawner_sku]],LEN(Table13[[#This Row],[spawner_sku]])-FIND("/",Table13[[#This Row],[spawner_sku]])),Table1[Entity Prefab],0)),10,1,1,"Entities"))</f>
        <v>25</v>
      </c>
      <c r="CA239">
        <f ca="1">ROUND((Table13[[#This Row],[XP]]*Table13[[#This Row],[entity_spawned (AVG)]])*(Table13[[#This Row],[activating_chance]]/100),0)</f>
        <v>20</v>
      </c>
      <c r="CB239" s="73" t="s">
        <v>344</v>
      </c>
      <c r="CD239" t="s">
        <v>237</v>
      </c>
      <c r="CE239">
        <v>1</v>
      </c>
      <c r="CF239" s="76">
        <v>100</v>
      </c>
      <c r="CG239" s="76">
        <v>100</v>
      </c>
      <c r="CH239">
        <f ca="1">INDIRECT(ADDRESS(11+(MATCH(RIGHT(Table14[[#This Row],[spawner_sku]],LEN(Table14[[#This Row],[spawner_sku]])-FIND("/",Table14[[#This Row],[spawner_sku]])),Table1[Entity Prefab],0)),10,1,1,"Entities"))</f>
        <v>70</v>
      </c>
      <c r="CI239">
        <f ca="1">ROUND((Table14[[#This Row],[XP]]*Table14[[#This Row],[entity_spawned (AVG)]])*(Table14[[#This Row],[activating_chance]]/100),0)</f>
        <v>70</v>
      </c>
      <c r="CJ239" s="73" t="s">
        <v>344</v>
      </c>
      <c r="CL239" t="s">
        <v>614</v>
      </c>
      <c r="CM239">
        <v>1</v>
      </c>
      <c r="CN239" s="76">
        <v>160</v>
      </c>
      <c r="CO239" s="76">
        <v>100</v>
      </c>
      <c r="CP239" s="115">
        <f ca="1">INDIRECT(ADDRESS(11+(MATCH(RIGHT(Table18[[#This Row],[spawner_sku]],LEN(Table18[[#This Row],[spawner_sku]])-FIND("/",Table18[[#This Row],[spawner_sku]])),Table1[Entity Prefab],0)),10,1,1,"Entities"))</f>
        <v>50</v>
      </c>
      <c r="CQ239" s="115">
        <f ca="1">ROUND((Table18[[#This Row],[XP]]*Table18[[#This Row],[entity_spawned (AVG)]])*(Table18[[#This Row],[activating_chance]]/100),0)</f>
        <v>50</v>
      </c>
      <c r="CR239" t="s">
        <v>345</v>
      </c>
      <c r="CT239" t="s">
        <v>614</v>
      </c>
      <c r="CU239">
        <v>1</v>
      </c>
      <c r="CV239" s="76">
        <v>280</v>
      </c>
      <c r="CW239" s="76">
        <v>30</v>
      </c>
      <c r="CX239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239">
        <f ca="1">ROUND((Table1820[[#This Row],[XP]]*Table1820[[#This Row],[entity_spawned (AVG)]])*(Table1820[[#This Row],[activating_chance]]/100),0)</f>
        <v>15</v>
      </c>
      <c r="CZ239" t="s">
        <v>345</v>
      </c>
    </row>
    <row r="240" spans="2:104" x14ac:dyDescent="0.25">
      <c r="B240" s="74" t="s">
        <v>233</v>
      </c>
      <c r="C240">
        <v>1</v>
      </c>
      <c r="D240" s="76">
        <v>250</v>
      </c>
      <c r="E240" s="76">
        <v>100</v>
      </c>
      <c r="F240" s="76">
        <f ca="1">INDIRECT(ADDRESS(11+(MATCH(RIGHT(Table245[[#This Row],[spawner_sku]],LEN(Table245[[#This Row],[spawner_sku]])-FIND("/",Table245[[#This Row],[spawner_sku]])),Table1[Entity Prefab],0)),10,1,1,"Entities"))</f>
        <v>95</v>
      </c>
      <c r="G240" s="76">
        <f ca="1">ROUND((Table245[[#This Row],[XP]]*Table245[[#This Row],[entity_spawned (AVG)]])*(Table245[[#This Row],[activating_chance]]/100),0)</f>
        <v>95</v>
      </c>
      <c r="H240" s="73" t="s">
        <v>345</v>
      </c>
      <c r="Z240" t="s">
        <v>476</v>
      </c>
      <c r="AA240">
        <v>1</v>
      </c>
      <c r="AB240" s="76">
        <v>280</v>
      </c>
      <c r="AC240" s="76">
        <v>100</v>
      </c>
      <c r="AD240">
        <f ca="1">INDIRECT(ADDRESS(11+(MATCH(RIGHT(Table2[[#This Row],[spawner_sku]],LEN(Table2[[#This Row],[spawner_sku]])-FIND("/",Table2[[#This Row],[spawner_sku]])),Table1[Entity Prefab],0)),10,1,1,"Entities"))</f>
        <v>143</v>
      </c>
      <c r="AE240" s="76">
        <f ca="1">ROUND((Table2[[#This Row],[XP]]*Table2[[#This Row],[entity_spawned (AVG)]])*(Table2[[#This Row],[activating_chance]]/100),0)</f>
        <v>143</v>
      </c>
      <c r="AF240" s="73" t="s">
        <v>345</v>
      </c>
      <c r="AX240" t="s">
        <v>635</v>
      </c>
      <c r="AY240">
        <v>2</v>
      </c>
      <c r="AZ240" s="76">
        <v>120</v>
      </c>
      <c r="BA240" s="76">
        <v>100</v>
      </c>
      <c r="BB240">
        <f ca="1">INDIRECT(ADDRESS(11+(MATCH(RIGHT(Table61011[[#This Row],[spawner_sku]],LEN(Table61011[[#This Row],[spawner_sku]])-FIND("/",Table61011[[#This Row],[spawner_sku]])),Table1[Entity Prefab],0)),10,1,1,"Entities"))</f>
        <v>50</v>
      </c>
      <c r="BC240" s="76">
        <f ca="1">ROUND((Table61011[[#This Row],[XP]]*Table61011[[#This Row],[entity_spawned (AVG)]])*(Table61011[[#This Row],[activating_chance]]/100),0)</f>
        <v>100</v>
      </c>
      <c r="BD240" s="73" t="s">
        <v>344</v>
      </c>
      <c r="BF240" t="s">
        <v>541</v>
      </c>
      <c r="BG240">
        <v>1</v>
      </c>
      <c r="BH240" s="76">
        <v>150</v>
      </c>
      <c r="BI240">
        <v>100</v>
      </c>
      <c r="BJ240">
        <f ca="1">INDIRECT(ADDRESS(11+(MATCH(RIGHT(Table11[[#This Row],[spawner_sku]],LEN(Table11[[#This Row],[spawner_sku]])-FIND("/",Table11[[#This Row],[spawner_sku]])),Table1[Entity Prefab],0)),10,1,1,"Entities"))</f>
        <v>75</v>
      </c>
      <c r="BK240">
        <f ca="1">ROUND((Table11[[#This Row],[XP]]*Table11[[#This Row],[entity_spawned (AVG)]])*(Table11[[#This Row],[activating_chance]]/100),0)</f>
        <v>75</v>
      </c>
      <c r="BL240" s="73" t="s">
        <v>344</v>
      </c>
      <c r="BV240" t="s">
        <v>257</v>
      </c>
      <c r="BW240">
        <v>1</v>
      </c>
      <c r="BX240" s="76">
        <v>150</v>
      </c>
      <c r="BY240" s="76">
        <v>100</v>
      </c>
      <c r="BZ240">
        <f ca="1">INDIRECT(ADDRESS(11+(MATCH(RIGHT(Table13[[#This Row],[spawner_sku]],LEN(Table13[[#This Row],[spawner_sku]])-FIND("/",Table13[[#This Row],[spawner_sku]])),Table1[Entity Prefab],0)),10,1,1,"Entities"))</f>
        <v>25</v>
      </c>
      <c r="CA240">
        <f ca="1">ROUND((Table13[[#This Row],[XP]]*Table13[[#This Row],[entity_spawned (AVG)]])*(Table13[[#This Row],[activating_chance]]/100),0)</f>
        <v>25</v>
      </c>
      <c r="CB240" s="73" t="s">
        <v>344</v>
      </c>
      <c r="CD240" t="s">
        <v>239</v>
      </c>
      <c r="CE240">
        <v>1</v>
      </c>
      <c r="CF240" s="76">
        <v>2500</v>
      </c>
      <c r="CG240" s="76">
        <v>100</v>
      </c>
      <c r="CH240">
        <f ca="1">INDIRECT(ADDRESS(11+(MATCH(RIGHT(Table14[[#This Row],[spawner_sku]],LEN(Table14[[#This Row],[spawner_sku]])-FIND("/",Table14[[#This Row],[spawner_sku]])),Table1[Entity Prefab],0)),10,1,1,"Entities"))</f>
        <v>263</v>
      </c>
      <c r="CI240">
        <f ca="1">ROUND((Table14[[#This Row],[XP]]*Table14[[#This Row],[entity_spawned (AVG)]])*(Table14[[#This Row],[activating_chance]]/100),0)</f>
        <v>263</v>
      </c>
      <c r="CJ240" s="73" t="s">
        <v>345</v>
      </c>
      <c r="CL240" t="s">
        <v>614</v>
      </c>
      <c r="CM240">
        <v>1</v>
      </c>
      <c r="CN240" s="76">
        <v>170</v>
      </c>
      <c r="CO240" s="76">
        <v>10</v>
      </c>
      <c r="CP240" s="115">
        <f ca="1">INDIRECT(ADDRESS(11+(MATCH(RIGHT(Table18[[#This Row],[spawner_sku]],LEN(Table18[[#This Row],[spawner_sku]])-FIND("/",Table18[[#This Row],[spawner_sku]])),Table1[Entity Prefab],0)),10,1,1,"Entities"))</f>
        <v>50</v>
      </c>
      <c r="CQ240" s="115">
        <f ca="1">ROUND((Table18[[#This Row],[XP]]*Table18[[#This Row],[entity_spawned (AVG)]])*(Table18[[#This Row],[activating_chance]]/100),0)</f>
        <v>5</v>
      </c>
      <c r="CR240" t="s">
        <v>345</v>
      </c>
      <c r="CT240" t="s">
        <v>614</v>
      </c>
      <c r="CU240">
        <v>1</v>
      </c>
      <c r="CV240" s="76">
        <v>280</v>
      </c>
      <c r="CW240" s="76">
        <v>80</v>
      </c>
      <c r="CX240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240">
        <f ca="1">ROUND((Table1820[[#This Row],[XP]]*Table1820[[#This Row],[entity_spawned (AVG)]])*(Table1820[[#This Row],[activating_chance]]/100),0)</f>
        <v>40</v>
      </c>
      <c r="CZ240" t="s">
        <v>345</v>
      </c>
    </row>
    <row r="241" spans="2:104" x14ac:dyDescent="0.25">
      <c r="B241" s="74" t="s">
        <v>233</v>
      </c>
      <c r="C241">
        <v>1</v>
      </c>
      <c r="D241" s="76">
        <v>180</v>
      </c>
      <c r="E241" s="76">
        <v>100</v>
      </c>
      <c r="F241" s="76">
        <f ca="1">INDIRECT(ADDRESS(11+(MATCH(RIGHT(Table245[[#This Row],[spawner_sku]],LEN(Table245[[#This Row],[spawner_sku]])-FIND("/",Table245[[#This Row],[spawner_sku]])),Table1[Entity Prefab],0)),10,1,1,"Entities"))</f>
        <v>95</v>
      </c>
      <c r="G241" s="76">
        <f ca="1">ROUND((Table245[[#This Row],[XP]]*Table245[[#This Row],[entity_spawned (AVG)]])*(Table245[[#This Row],[activating_chance]]/100),0)</f>
        <v>95</v>
      </c>
      <c r="H241" s="73" t="s">
        <v>345</v>
      </c>
      <c r="Z241" t="s">
        <v>476</v>
      </c>
      <c r="AA241">
        <v>1</v>
      </c>
      <c r="AB241" s="76">
        <v>280</v>
      </c>
      <c r="AC241" s="76">
        <v>100</v>
      </c>
      <c r="AD241">
        <f ca="1">INDIRECT(ADDRESS(11+(MATCH(RIGHT(Table2[[#This Row],[spawner_sku]],LEN(Table2[[#This Row],[spawner_sku]])-FIND("/",Table2[[#This Row],[spawner_sku]])),Table1[Entity Prefab],0)),10,1,1,"Entities"))</f>
        <v>143</v>
      </c>
      <c r="AE241" s="76">
        <f ca="1">ROUND((Table2[[#This Row],[XP]]*Table2[[#This Row],[entity_spawned (AVG)]])*(Table2[[#This Row],[activating_chance]]/100),0)</f>
        <v>143</v>
      </c>
      <c r="AF241" s="73" t="s">
        <v>345</v>
      </c>
      <c r="AX241" t="s">
        <v>635</v>
      </c>
      <c r="AY241">
        <v>2</v>
      </c>
      <c r="AZ241" s="76">
        <v>120</v>
      </c>
      <c r="BA241" s="76">
        <v>100</v>
      </c>
      <c r="BB241">
        <f ca="1">INDIRECT(ADDRESS(11+(MATCH(RIGHT(Table61011[[#This Row],[spawner_sku]],LEN(Table61011[[#This Row],[spawner_sku]])-FIND("/",Table61011[[#This Row],[spawner_sku]])),Table1[Entity Prefab],0)),10,1,1,"Entities"))</f>
        <v>50</v>
      </c>
      <c r="BC241" s="76">
        <f ca="1">ROUND((Table61011[[#This Row],[XP]]*Table61011[[#This Row],[entity_spawned (AVG)]])*(Table61011[[#This Row],[activating_chance]]/100),0)</f>
        <v>100</v>
      </c>
      <c r="BD241" s="73" t="s">
        <v>344</v>
      </c>
      <c r="BF241" t="s">
        <v>541</v>
      </c>
      <c r="BG241">
        <v>1</v>
      </c>
      <c r="BH241" s="76">
        <v>150</v>
      </c>
      <c r="BI241">
        <v>100</v>
      </c>
      <c r="BJ241">
        <f ca="1">INDIRECT(ADDRESS(11+(MATCH(RIGHT(Table11[[#This Row],[spawner_sku]],LEN(Table11[[#This Row],[spawner_sku]])-FIND("/",Table11[[#This Row],[spawner_sku]])),Table1[Entity Prefab],0)),10,1,1,"Entities"))</f>
        <v>75</v>
      </c>
      <c r="BK241">
        <f ca="1">ROUND((Table11[[#This Row],[XP]]*Table11[[#This Row],[entity_spawned (AVG)]])*(Table11[[#This Row],[activating_chance]]/100),0)</f>
        <v>75</v>
      </c>
      <c r="BL241" s="73" t="s">
        <v>344</v>
      </c>
      <c r="BV241" t="s">
        <v>257</v>
      </c>
      <c r="BW241">
        <v>1</v>
      </c>
      <c r="BX241" s="76">
        <v>150</v>
      </c>
      <c r="BY241" s="76">
        <v>100</v>
      </c>
      <c r="BZ241">
        <f ca="1">INDIRECT(ADDRESS(11+(MATCH(RIGHT(Table13[[#This Row],[spawner_sku]],LEN(Table13[[#This Row],[spawner_sku]])-FIND("/",Table13[[#This Row],[spawner_sku]])),Table1[Entity Prefab],0)),10,1,1,"Entities"))</f>
        <v>25</v>
      </c>
      <c r="CA241">
        <f ca="1">ROUND((Table13[[#This Row],[XP]]*Table13[[#This Row],[entity_spawned (AVG)]])*(Table13[[#This Row],[activating_chance]]/100),0)</f>
        <v>25</v>
      </c>
      <c r="CB241" s="73" t="s">
        <v>344</v>
      </c>
      <c r="CD241" t="s">
        <v>239</v>
      </c>
      <c r="CE241">
        <v>1</v>
      </c>
      <c r="CF241" s="76">
        <v>2500</v>
      </c>
      <c r="CG241" s="76">
        <v>100</v>
      </c>
      <c r="CH241">
        <f ca="1">INDIRECT(ADDRESS(11+(MATCH(RIGHT(Table14[[#This Row],[spawner_sku]],LEN(Table14[[#This Row],[spawner_sku]])-FIND("/",Table14[[#This Row],[spawner_sku]])),Table1[Entity Prefab],0)),10,1,1,"Entities"))</f>
        <v>263</v>
      </c>
      <c r="CI241">
        <f ca="1">ROUND((Table14[[#This Row],[XP]]*Table14[[#This Row],[entity_spawned (AVG)]])*(Table14[[#This Row],[activating_chance]]/100),0)</f>
        <v>263</v>
      </c>
      <c r="CJ241" s="73" t="s">
        <v>345</v>
      </c>
      <c r="CL241" t="s">
        <v>614</v>
      </c>
      <c r="CM241">
        <v>1</v>
      </c>
      <c r="CN241" s="76">
        <v>170</v>
      </c>
      <c r="CO241" s="76">
        <v>100</v>
      </c>
      <c r="CP241" s="115">
        <f ca="1">INDIRECT(ADDRESS(11+(MATCH(RIGHT(Table18[[#This Row],[spawner_sku]],LEN(Table18[[#This Row],[spawner_sku]])-FIND("/",Table18[[#This Row],[spawner_sku]])),Table1[Entity Prefab],0)),10,1,1,"Entities"))</f>
        <v>50</v>
      </c>
      <c r="CQ241" s="115">
        <f ca="1">ROUND((Table18[[#This Row],[XP]]*Table18[[#This Row],[entity_spawned (AVG)]])*(Table18[[#This Row],[activating_chance]]/100),0)</f>
        <v>50</v>
      </c>
      <c r="CR241" t="s">
        <v>345</v>
      </c>
      <c r="CT241" t="s">
        <v>615</v>
      </c>
      <c r="CU241">
        <v>1</v>
      </c>
      <c r="CV241" s="76">
        <v>160</v>
      </c>
      <c r="CW241" s="76">
        <v>30</v>
      </c>
      <c r="CX241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241">
        <f ca="1">ROUND((Table1820[[#This Row],[XP]]*Table1820[[#This Row],[entity_spawned (AVG)]])*(Table1820[[#This Row],[activating_chance]]/100),0)</f>
        <v>15</v>
      </c>
      <c r="CZ241" t="s">
        <v>344</v>
      </c>
    </row>
    <row r="242" spans="2:104" x14ac:dyDescent="0.25">
      <c r="B242" s="74" t="s">
        <v>337</v>
      </c>
      <c r="C242">
        <v>1</v>
      </c>
      <c r="D242" s="76">
        <v>250</v>
      </c>
      <c r="E242" s="76">
        <v>90</v>
      </c>
      <c r="F242" s="76">
        <f ca="1">INDIRECT(ADDRESS(11+(MATCH(RIGHT(Table245[[#This Row],[spawner_sku]],LEN(Table245[[#This Row],[spawner_sku]])-FIND("/",Table245[[#This Row],[spawner_sku]])),Table1[Entity Prefab],0)),10,1,1,"Entities"))</f>
        <v>95</v>
      </c>
      <c r="G242" s="76">
        <f ca="1">ROUND((Table245[[#This Row],[XP]]*Table245[[#This Row],[entity_spawned (AVG)]])*(Table245[[#This Row],[activating_chance]]/100),0)</f>
        <v>86</v>
      </c>
      <c r="H242" s="73" t="s">
        <v>345</v>
      </c>
      <c r="Z242" t="s">
        <v>477</v>
      </c>
      <c r="AA242">
        <v>1</v>
      </c>
      <c r="AB242" s="76">
        <v>300</v>
      </c>
      <c r="AC242" s="76">
        <v>100</v>
      </c>
      <c r="AD242">
        <f ca="1">INDIRECT(ADDRESS(11+(MATCH(RIGHT(Table2[[#This Row],[spawner_sku]],LEN(Table2[[#This Row],[spawner_sku]])-FIND("/",Table2[[#This Row],[spawner_sku]])),Table1[Entity Prefab],0)),10,1,1,"Entities"))</f>
        <v>195</v>
      </c>
      <c r="AE242" s="76">
        <f ca="1">ROUND((Table2[[#This Row],[XP]]*Table2[[#This Row],[entity_spawned (AVG)]])*(Table2[[#This Row],[activating_chance]]/100),0)</f>
        <v>195</v>
      </c>
      <c r="AF242" s="73" t="s">
        <v>345</v>
      </c>
      <c r="AX242" t="s">
        <v>391</v>
      </c>
      <c r="AY242">
        <v>1</v>
      </c>
      <c r="AZ242" s="76">
        <v>450</v>
      </c>
      <c r="BA242" s="76">
        <v>100</v>
      </c>
      <c r="BB242">
        <f ca="1">INDIRECT(ADDRESS(11+(MATCH(RIGHT(Table61011[[#This Row],[spawner_sku]],LEN(Table61011[[#This Row],[spawner_sku]])-FIND("/",Table61011[[#This Row],[spawner_sku]])),Table1[Entity Prefab],0)),10,1,1,"Entities"))</f>
        <v>0</v>
      </c>
      <c r="BC242" s="76">
        <f ca="1">ROUND((Table61011[[#This Row],[XP]]*Table61011[[#This Row],[entity_spawned (AVG)]])*(Table61011[[#This Row],[activating_chance]]/100),0)</f>
        <v>0</v>
      </c>
      <c r="BD242" s="73" t="s">
        <v>344</v>
      </c>
      <c r="BF242" t="s">
        <v>541</v>
      </c>
      <c r="BG242">
        <v>1</v>
      </c>
      <c r="BH242" s="76">
        <v>150</v>
      </c>
      <c r="BI242">
        <v>100</v>
      </c>
      <c r="BJ242">
        <f ca="1">INDIRECT(ADDRESS(11+(MATCH(RIGHT(Table11[[#This Row],[spawner_sku]],LEN(Table11[[#This Row],[spawner_sku]])-FIND("/",Table11[[#This Row],[spawner_sku]])),Table1[Entity Prefab],0)),10,1,1,"Entities"))</f>
        <v>75</v>
      </c>
      <c r="BK242">
        <f ca="1">ROUND((Table11[[#This Row],[XP]]*Table11[[#This Row],[entity_spawned (AVG)]])*(Table11[[#This Row],[activating_chance]]/100),0)</f>
        <v>75</v>
      </c>
      <c r="BL242" s="73" t="s">
        <v>344</v>
      </c>
      <c r="BV242" t="s">
        <v>257</v>
      </c>
      <c r="BW242">
        <v>1</v>
      </c>
      <c r="BX242" s="76">
        <v>150</v>
      </c>
      <c r="BY242" s="76">
        <v>30</v>
      </c>
      <c r="BZ242">
        <f ca="1">INDIRECT(ADDRESS(11+(MATCH(RIGHT(Table13[[#This Row],[spawner_sku]],LEN(Table13[[#This Row],[spawner_sku]])-FIND("/",Table13[[#This Row],[spawner_sku]])),Table1[Entity Prefab],0)),10,1,1,"Entities"))</f>
        <v>25</v>
      </c>
      <c r="CA242">
        <f ca="1">ROUND((Table13[[#This Row],[XP]]*Table13[[#This Row],[entity_spawned (AVG)]])*(Table13[[#This Row],[activating_chance]]/100),0)</f>
        <v>8</v>
      </c>
      <c r="CB242" s="73" t="s">
        <v>344</v>
      </c>
      <c r="CD242" t="s">
        <v>239</v>
      </c>
      <c r="CE242">
        <v>1</v>
      </c>
      <c r="CF242" s="76">
        <v>2500</v>
      </c>
      <c r="CG242" s="76">
        <v>100</v>
      </c>
      <c r="CH242">
        <f ca="1">INDIRECT(ADDRESS(11+(MATCH(RIGHT(Table14[[#This Row],[spawner_sku]],LEN(Table14[[#This Row],[spawner_sku]])-FIND("/",Table14[[#This Row],[spawner_sku]])),Table1[Entity Prefab],0)),10,1,1,"Entities"))</f>
        <v>263</v>
      </c>
      <c r="CI242">
        <f ca="1">ROUND((Table14[[#This Row],[XP]]*Table14[[#This Row],[entity_spawned (AVG)]])*(Table14[[#This Row],[activating_chance]]/100),0)</f>
        <v>263</v>
      </c>
      <c r="CJ242" s="73" t="s">
        <v>345</v>
      </c>
      <c r="CL242" t="s">
        <v>614</v>
      </c>
      <c r="CM242">
        <v>1</v>
      </c>
      <c r="CN242" s="76">
        <v>160</v>
      </c>
      <c r="CO242" s="76">
        <v>100</v>
      </c>
      <c r="CP242" s="115">
        <f ca="1">INDIRECT(ADDRESS(11+(MATCH(RIGHT(Table18[[#This Row],[spawner_sku]],LEN(Table18[[#This Row],[spawner_sku]])-FIND("/",Table18[[#This Row],[spawner_sku]])),Table1[Entity Prefab],0)),10,1,1,"Entities"))</f>
        <v>50</v>
      </c>
      <c r="CQ242" s="115">
        <f ca="1">ROUND((Table18[[#This Row],[XP]]*Table18[[#This Row],[entity_spawned (AVG)]])*(Table18[[#This Row],[activating_chance]]/100),0)</f>
        <v>50</v>
      </c>
      <c r="CR242" t="s">
        <v>345</v>
      </c>
      <c r="CT242" t="s">
        <v>615</v>
      </c>
      <c r="CU242">
        <v>1</v>
      </c>
      <c r="CV242" s="76">
        <v>160</v>
      </c>
      <c r="CW242" s="76">
        <v>100</v>
      </c>
      <c r="CX242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242">
        <f ca="1">ROUND((Table1820[[#This Row],[XP]]*Table1820[[#This Row],[entity_spawned (AVG)]])*(Table1820[[#This Row],[activating_chance]]/100),0)</f>
        <v>50</v>
      </c>
      <c r="CZ242" t="s">
        <v>344</v>
      </c>
    </row>
    <row r="243" spans="2:104" x14ac:dyDescent="0.25">
      <c r="B243" s="74" t="s">
        <v>337</v>
      </c>
      <c r="C243">
        <v>1</v>
      </c>
      <c r="D243" s="76">
        <v>280</v>
      </c>
      <c r="E243" s="76">
        <v>100</v>
      </c>
      <c r="F243" s="76">
        <f ca="1">INDIRECT(ADDRESS(11+(MATCH(RIGHT(Table245[[#This Row],[spawner_sku]],LEN(Table245[[#This Row],[spawner_sku]])-FIND("/",Table245[[#This Row],[spawner_sku]])),Table1[Entity Prefab],0)),10,1,1,"Entities"))</f>
        <v>95</v>
      </c>
      <c r="G243" s="76">
        <f ca="1">ROUND((Table245[[#This Row],[XP]]*Table245[[#This Row],[entity_spawned (AVG)]])*(Table245[[#This Row],[activating_chance]]/100),0)</f>
        <v>95</v>
      </c>
      <c r="H243" s="73" t="s">
        <v>345</v>
      </c>
      <c r="Z243" t="s">
        <v>390</v>
      </c>
      <c r="AA243">
        <v>1</v>
      </c>
      <c r="AB243" s="76">
        <v>220</v>
      </c>
      <c r="AC243" s="76">
        <v>100</v>
      </c>
      <c r="AD243">
        <f ca="1">INDIRECT(ADDRESS(11+(MATCH(RIGHT(Table2[[#This Row],[spawner_sku]],LEN(Table2[[#This Row],[spawner_sku]])-FIND("/",Table2[[#This Row],[spawner_sku]])),Table1[Entity Prefab],0)),10,1,1,"Entities"))</f>
        <v>75</v>
      </c>
      <c r="AE243" s="76">
        <f ca="1">ROUND((Table2[[#This Row],[XP]]*Table2[[#This Row],[entity_spawned (AVG)]])*(Table2[[#This Row],[activating_chance]]/100),0)</f>
        <v>75</v>
      </c>
      <c r="AF243" s="73" t="s">
        <v>345</v>
      </c>
      <c r="AX243" t="s">
        <v>391</v>
      </c>
      <c r="AY243">
        <v>1</v>
      </c>
      <c r="AZ243" s="76">
        <v>450</v>
      </c>
      <c r="BA243" s="76">
        <v>100</v>
      </c>
      <c r="BB243">
        <f ca="1">INDIRECT(ADDRESS(11+(MATCH(RIGHT(Table61011[[#This Row],[spawner_sku]],LEN(Table61011[[#This Row],[spawner_sku]])-FIND("/",Table61011[[#This Row],[spawner_sku]])),Table1[Entity Prefab],0)),10,1,1,"Entities"))</f>
        <v>0</v>
      </c>
      <c r="BC243" s="76">
        <f ca="1">ROUND((Table61011[[#This Row],[XP]]*Table61011[[#This Row],[entity_spawned (AVG)]])*(Table61011[[#This Row],[activating_chance]]/100),0)</f>
        <v>0</v>
      </c>
      <c r="BD243" s="73" t="s">
        <v>344</v>
      </c>
      <c r="BF243" t="s">
        <v>541</v>
      </c>
      <c r="BG243">
        <v>1</v>
      </c>
      <c r="BH243" s="76">
        <v>150</v>
      </c>
      <c r="BI243">
        <v>100</v>
      </c>
      <c r="BJ243">
        <f ca="1">INDIRECT(ADDRESS(11+(MATCH(RIGHT(Table11[[#This Row],[spawner_sku]],LEN(Table11[[#This Row],[spawner_sku]])-FIND("/",Table11[[#This Row],[spawner_sku]])),Table1[Entity Prefab],0)),10,1,1,"Entities"))</f>
        <v>75</v>
      </c>
      <c r="BK243">
        <f ca="1">ROUND((Table11[[#This Row],[XP]]*Table11[[#This Row],[entity_spawned (AVG)]])*(Table11[[#This Row],[activating_chance]]/100),0)</f>
        <v>75</v>
      </c>
      <c r="BL243" s="73" t="s">
        <v>344</v>
      </c>
      <c r="BV243" t="s">
        <v>257</v>
      </c>
      <c r="BW243">
        <v>1</v>
      </c>
      <c r="BX243" s="76">
        <v>150</v>
      </c>
      <c r="BY243" s="76">
        <v>30</v>
      </c>
      <c r="BZ243">
        <f ca="1">INDIRECT(ADDRESS(11+(MATCH(RIGHT(Table13[[#This Row],[spawner_sku]],LEN(Table13[[#This Row],[spawner_sku]])-FIND("/",Table13[[#This Row],[spawner_sku]])),Table1[Entity Prefab],0)),10,1,1,"Entities"))</f>
        <v>25</v>
      </c>
      <c r="CA243">
        <f ca="1">ROUND((Table13[[#This Row],[XP]]*Table13[[#This Row],[entity_spawned (AVG)]])*(Table13[[#This Row],[activating_chance]]/100),0)</f>
        <v>8</v>
      </c>
      <c r="CB243" s="73" t="s">
        <v>344</v>
      </c>
      <c r="CD243" t="s">
        <v>239</v>
      </c>
      <c r="CE243">
        <v>1</v>
      </c>
      <c r="CF243" s="76">
        <v>2500</v>
      </c>
      <c r="CG243" s="76">
        <v>100</v>
      </c>
      <c r="CH243">
        <f ca="1">INDIRECT(ADDRESS(11+(MATCH(RIGHT(Table14[[#This Row],[spawner_sku]],LEN(Table14[[#This Row],[spawner_sku]])-FIND("/",Table14[[#This Row],[spawner_sku]])),Table1[Entity Prefab],0)),10,1,1,"Entities"))</f>
        <v>263</v>
      </c>
      <c r="CI243">
        <f ca="1">ROUND((Table14[[#This Row],[XP]]*Table14[[#This Row],[entity_spawned (AVG)]])*(Table14[[#This Row],[activating_chance]]/100),0)</f>
        <v>263</v>
      </c>
      <c r="CJ243" s="73" t="s">
        <v>345</v>
      </c>
      <c r="CL243" t="s">
        <v>615</v>
      </c>
      <c r="CM243">
        <v>1</v>
      </c>
      <c r="CN243" s="76">
        <v>160</v>
      </c>
      <c r="CO243" s="76">
        <v>30</v>
      </c>
      <c r="CP243" s="115">
        <f ca="1">INDIRECT(ADDRESS(11+(MATCH(RIGHT(Table18[[#This Row],[spawner_sku]],LEN(Table18[[#This Row],[spawner_sku]])-FIND("/",Table18[[#This Row],[spawner_sku]])),Table1[Entity Prefab],0)),10,1,1,"Entities"))</f>
        <v>50</v>
      </c>
      <c r="CQ243" s="115">
        <f ca="1">ROUND((Table18[[#This Row],[XP]]*Table18[[#This Row],[entity_spawned (AVG)]])*(Table18[[#This Row],[activating_chance]]/100),0)</f>
        <v>15</v>
      </c>
      <c r="CR243" t="s">
        <v>344</v>
      </c>
      <c r="CT243" t="s">
        <v>615</v>
      </c>
      <c r="CU243">
        <v>1</v>
      </c>
      <c r="CV243" s="76">
        <v>200</v>
      </c>
      <c r="CW243" s="76">
        <v>100</v>
      </c>
      <c r="CX243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243">
        <f ca="1">ROUND((Table1820[[#This Row],[XP]]*Table1820[[#This Row],[entity_spawned (AVG)]])*(Table1820[[#This Row],[activating_chance]]/100),0)</f>
        <v>50</v>
      </c>
      <c r="CZ243" t="s">
        <v>344</v>
      </c>
    </row>
    <row r="244" spans="2:104" x14ac:dyDescent="0.25">
      <c r="B244" s="74" t="s">
        <v>337</v>
      </c>
      <c r="C244">
        <v>1</v>
      </c>
      <c r="D244" s="76">
        <v>250</v>
      </c>
      <c r="E244" s="76">
        <v>80</v>
      </c>
      <c r="F244" s="76">
        <f ca="1">INDIRECT(ADDRESS(11+(MATCH(RIGHT(Table245[[#This Row],[spawner_sku]],LEN(Table245[[#This Row],[spawner_sku]])-FIND("/",Table245[[#This Row],[spawner_sku]])),Table1[Entity Prefab],0)),10,1,1,"Entities"))</f>
        <v>95</v>
      </c>
      <c r="G244" s="76">
        <f ca="1">ROUND((Table245[[#This Row],[XP]]*Table245[[#This Row],[entity_spawned (AVG)]])*(Table245[[#This Row],[activating_chance]]/100),0)</f>
        <v>76</v>
      </c>
      <c r="H244" s="73" t="s">
        <v>345</v>
      </c>
      <c r="Z244" t="s">
        <v>390</v>
      </c>
      <c r="AA244">
        <v>1</v>
      </c>
      <c r="AB244" s="76">
        <v>220</v>
      </c>
      <c r="AC244" s="76">
        <v>100</v>
      </c>
      <c r="AD244">
        <f ca="1">INDIRECT(ADDRESS(11+(MATCH(RIGHT(Table2[[#This Row],[spawner_sku]],LEN(Table2[[#This Row],[spawner_sku]])-FIND("/",Table2[[#This Row],[spawner_sku]])),Table1[Entity Prefab],0)),10,1,1,"Entities"))</f>
        <v>75</v>
      </c>
      <c r="AE244" s="76">
        <f ca="1">ROUND((Table2[[#This Row],[XP]]*Table2[[#This Row],[entity_spawned (AVG)]])*(Table2[[#This Row],[activating_chance]]/100),0)</f>
        <v>75</v>
      </c>
      <c r="AF244" s="73" t="s">
        <v>345</v>
      </c>
      <c r="AX244" t="s">
        <v>473</v>
      </c>
      <c r="AY244">
        <v>1</v>
      </c>
      <c r="AZ244" s="76">
        <v>220</v>
      </c>
      <c r="BA244" s="76">
        <v>100</v>
      </c>
      <c r="BB244">
        <f ca="1">INDIRECT(ADDRESS(11+(MATCH(RIGHT(Table61011[[#This Row],[spawner_sku]],LEN(Table61011[[#This Row],[spawner_sku]])-FIND("/",Table61011[[#This Row],[spawner_sku]])),Table1[Entity Prefab],0)),10,1,1,"Entities"))</f>
        <v>50</v>
      </c>
      <c r="BC244" s="76">
        <f ca="1">ROUND((Table61011[[#This Row],[XP]]*Table61011[[#This Row],[entity_spawned (AVG)]])*(Table61011[[#This Row],[activating_chance]]/100),0)</f>
        <v>50</v>
      </c>
      <c r="BD244" s="73" t="s">
        <v>345</v>
      </c>
      <c r="BF244" t="s">
        <v>541</v>
      </c>
      <c r="BG244">
        <v>1</v>
      </c>
      <c r="BH244" s="76">
        <v>150</v>
      </c>
      <c r="BI244">
        <v>100</v>
      </c>
      <c r="BJ244">
        <f ca="1">INDIRECT(ADDRESS(11+(MATCH(RIGHT(Table11[[#This Row],[spawner_sku]],LEN(Table11[[#This Row],[spawner_sku]])-FIND("/",Table11[[#This Row],[spawner_sku]])),Table1[Entity Prefab],0)),10,1,1,"Entities"))</f>
        <v>75</v>
      </c>
      <c r="BK244">
        <f ca="1">ROUND((Table11[[#This Row],[XP]]*Table11[[#This Row],[entity_spawned (AVG)]])*(Table11[[#This Row],[activating_chance]]/100),0)</f>
        <v>75</v>
      </c>
      <c r="BL244" s="73" t="s">
        <v>344</v>
      </c>
      <c r="BV244" t="s">
        <v>257</v>
      </c>
      <c r="BW244">
        <v>1</v>
      </c>
      <c r="BX244" s="76">
        <v>150</v>
      </c>
      <c r="BY244" s="76">
        <v>100</v>
      </c>
      <c r="BZ244">
        <f ca="1">INDIRECT(ADDRESS(11+(MATCH(RIGHT(Table13[[#This Row],[spawner_sku]],LEN(Table13[[#This Row],[spawner_sku]])-FIND("/",Table13[[#This Row],[spawner_sku]])),Table1[Entity Prefab],0)),10,1,1,"Entities"))</f>
        <v>25</v>
      </c>
      <c r="CA244">
        <f ca="1">ROUND((Table13[[#This Row],[XP]]*Table13[[#This Row],[entity_spawned (AVG)]])*(Table13[[#This Row],[activating_chance]]/100),0)</f>
        <v>25</v>
      </c>
      <c r="CB244" s="73" t="s">
        <v>344</v>
      </c>
      <c r="CD244" t="s">
        <v>239</v>
      </c>
      <c r="CE244">
        <v>1</v>
      </c>
      <c r="CF244" s="76">
        <v>2500</v>
      </c>
      <c r="CG244" s="76">
        <v>100</v>
      </c>
      <c r="CH244">
        <f ca="1">INDIRECT(ADDRESS(11+(MATCH(RIGHT(Table14[[#This Row],[spawner_sku]],LEN(Table14[[#This Row],[spawner_sku]])-FIND("/",Table14[[#This Row],[spawner_sku]])),Table1[Entity Prefab],0)),10,1,1,"Entities"))</f>
        <v>263</v>
      </c>
      <c r="CI244">
        <f ca="1">ROUND((Table14[[#This Row],[XP]]*Table14[[#This Row],[entity_spawned (AVG)]])*(Table14[[#This Row],[activating_chance]]/100),0)</f>
        <v>263</v>
      </c>
      <c r="CJ244" s="73" t="s">
        <v>345</v>
      </c>
      <c r="CL244" t="s">
        <v>615</v>
      </c>
      <c r="CM244">
        <v>1</v>
      </c>
      <c r="CN244" s="76">
        <v>160</v>
      </c>
      <c r="CO244" s="76">
        <v>30</v>
      </c>
      <c r="CP244" s="115">
        <f ca="1">INDIRECT(ADDRESS(11+(MATCH(RIGHT(Table18[[#This Row],[spawner_sku]],LEN(Table18[[#This Row],[spawner_sku]])-FIND("/",Table18[[#This Row],[spawner_sku]])),Table1[Entity Prefab],0)),10,1,1,"Entities"))</f>
        <v>50</v>
      </c>
      <c r="CQ244" s="115">
        <f ca="1">ROUND((Table18[[#This Row],[XP]]*Table18[[#This Row],[entity_spawned (AVG)]])*(Table18[[#This Row],[activating_chance]]/100),0)</f>
        <v>15</v>
      </c>
      <c r="CR244" t="s">
        <v>344</v>
      </c>
      <c r="CT244" t="s">
        <v>615</v>
      </c>
      <c r="CU244">
        <v>1</v>
      </c>
      <c r="CV244" s="76">
        <v>160</v>
      </c>
      <c r="CW244" s="76">
        <v>100</v>
      </c>
      <c r="CX244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244">
        <f ca="1">ROUND((Table1820[[#This Row],[XP]]*Table1820[[#This Row],[entity_spawned (AVG)]])*(Table1820[[#This Row],[activating_chance]]/100),0)</f>
        <v>50</v>
      </c>
      <c r="CZ244" t="s">
        <v>344</v>
      </c>
    </row>
    <row r="245" spans="2:104" x14ac:dyDescent="0.25">
      <c r="B245" s="74" t="s">
        <v>337</v>
      </c>
      <c r="C245">
        <v>1</v>
      </c>
      <c r="D245" s="76">
        <v>240</v>
      </c>
      <c r="E245" s="76">
        <v>100</v>
      </c>
      <c r="F245" s="76">
        <f ca="1">INDIRECT(ADDRESS(11+(MATCH(RIGHT(Table245[[#This Row],[spawner_sku]],LEN(Table245[[#This Row],[spawner_sku]])-FIND("/",Table245[[#This Row],[spawner_sku]])),Table1[Entity Prefab],0)),10,1,1,"Entities"))</f>
        <v>95</v>
      </c>
      <c r="G245" s="76">
        <f ca="1">ROUND((Table245[[#This Row],[XP]]*Table245[[#This Row],[entity_spawned (AVG)]])*(Table245[[#This Row],[activating_chance]]/100),0)</f>
        <v>95</v>
      </c>
      <c r="H245" s="73" t="s">
        <v>345</v>
      </c>
      <c r="Z245" t="s">
        <v>390</v>
      </c>
      <c r="AA245">
        <v>1</v>
      </c>
      <c r="AB245" s="76">
        <v>220</v>
      </c>
      <c r="AC245" s="76">
        <v>100</v>
      </c>
      <c r="AD245">
        <f ca="1">INDIRECT(ADDRESS(11+(MATCH(RIGHT(Table2[[#This Row],[spawner_sku]],LEN(Table2[[#This Row],[spawner_sku]])-FIND("/",Table2[[#This Row],[spawner_sku]])),Table1[Entity Prefab],0)),10,1,1,"Entities"))</f>
        <v>75</v>
      </c>
      <c r="AE245" s="76">
        <f ca="1">ROUND((Table2[[#This Row],[XP]]*Table2[[#This Row],[entity_spawned (AVG)]])*(Table2[[#This Row],[activating_chance]]/100),0)</f>
        <v>75</v>
      </c>
      <c r="AF245" s="73" t="s">
        <v>345</v>
      </c>
      <c r="AX245" t="s">
        <v>473</v>
      </c>
      <c r="AY245">
        <v>1</v>
      </c>
      <c r="AZ245" s="76">
        <v>220</v>
      </c>
      <c r="BA245" s="76">
        <v>80</v>
      </c>
      <c r="BB245">
        <f ca="1">INDIRECT(ADDRESS(11+(MATCH(RIGHT(Table61011[[#This Row],[spawner_sku]],LEN(Table61011[[#This Row],[spawner_sku]])-FIND("/",Table61011[[#This Row],[spawner_sku]])),Table1[Entity Prefab],0)),10,1,1,"Entities"))</f>
        <v>50</v>
      </c>
      <c r="BC245" s="76">
        <f ca="1">ROUND((Table61011[[#This Row],[XP]]*Table61011[[#This Row],[entity_spawned (AVG)]])*(Table61011[[#This Row],[activating_chance]]/100),0)</f>
        <v>40</v>
      </c>
      <c r="BD245" s="73" t="s">
        <v>345</v>
      </c>
      <c r="BF245" t="s">
        <v>541</v>
      </c>
      <c r="BG245">
        <v>1</v>
      </c>
      <c r="BH245" s="76">
        <v>150</v>
      </c>
      <c r="BI245">
        <v>100</v>
      </c>
      <c r="BJ245">
        <f ca="1">INDIRECT(ADDRESS(11+(MATCH(RIGHT(Table11[[#This Row],[spawner_sku]],LEN(Table11[[#This Row],[spawner_sku]])-FIND("/",Table11[[#This Row],[spawner_sku]])),Table1[Entity Prefab],0)),10,1,1,"Entities"))</f>
        <v>75</v>
      </c>
      <c r="BK245">
        <f ca="1">ROUND((Table11[[#This Row],[XP]]*Table11[[#This Row],[entity_spawned (AVG)]])*(Table11[[#This Row],[activating_chance]]/100),0)</f>
        <v>75</v>
      </c>
      <c r="BL245" s="73" t="s">
        <v>344</v>
      </c>
      <c r="BV245" t="s">
        <v>257</v>
      </c>
      <c r="BW245">
        <v>1</v>
      </c>
      <c r="BX245" s="76">
        <v>150</v>
      </c>
      <c r="BY245" s="76">
        <v>100</v>
      </c>
      <c r="BZ245">
        <f ca="1">INDIRECT(ADDRESS(11+(MATCH(RIGHT(Table13[[#This Row],[spawner_sku]],LEN(Table13[[#This Row],[spawner_sku]])-FIND("/",Table13[[#This Row],[spawner_sku]])),Table1[Entity Prefab],0)),10,1,1,"Entities"))</f>
        <v>25</v>
      </c>
      <c r="CA245">
        <f ca="1">ROUND((Table13[[#This Row],[XP]]*Table13[[#This Row],[entity_spawned (AVG)]])*(Table13[[#This Row],[activating_chance]]/100),0)</f>
        <v>25</v>
      </c>
      <c r="CB245" s="73" t="s">
        <v>344</v>
      </c>
      <c r="CD245" t="s">
        <v>241</v>
      </c>
      <c r="CE245">
        <v>1</v>
      </c>
      <c r="CF245" s="76">
        <v>2000</v>
      </c>
      <c r="CG245" s="76">
        <v>100</v>
      </c>
      <c r="CH245">
        <f ca="1">INDIRECT(ADDRESS(11+(MATCH(RIGHT(Table14[[#This Row],[spawner_sku]],LEN(Table14[[#This Row],[spawner_sku]])-FIND("/",Table14[[#This Row],[spawner_sku]])),Table1[Entity Prefab],0)),10,1,1,"Entities"))</f>
        <v>175</v>
      </c>
      <c r="CI245">
        <f ca="1">ROUND((Table14[[#This Row],[XP]]*Table14[[#This Row],[entity_spawned (AVG)]])*(Table14[[#This Row],[activating_chance]]/100),0)</f>
        <v>175</v>
      </c>
      <c r="CJ245" s="73" t="s">
        <v>345</v>
      </c>
      <c r="CL245" t="s">
        <v>615</v>
      </c>
      <c r="CM245">
        <v>1</v>
      </c>
      <c r="CN245" s="76">
        <v>160</v>
      </c>
      <c r="CO245" s="76">
        <v>100</v>
      </c>
      <c r="CP245" s="115">
        <f ca="1">INDIRECT(ADDRESS(11+(MATCH(RIGHT(Table18[[#This Row],[spawner_sku]],LEN(Table18[[#This Row],[spawner_sku]])-FIND("/",Table18[[#This Row],[spawner_sku]])),Table1[Entity Prefab],0)),10,1,1,"Entities"))</f>
        <v>50</v>
      </c>
      <c r="CQ245" s="115">
        <f ca="1">ROUND((Table18[[#This Row],[XP]]*Table18[[#This Row],[entity_spawned (AVG)]])*(Table18[[#This Row],[activating_chance]]/100),0)</f>
        <v>50</v>
      </c>
      <c r="CR245" t="s">
        <v>344</v>
      </c>
      <c r="CT245" t="s">
        <v>615</v>
      </c>
      <c r="CU245">
        <v>1</v>
      </c>
      <c r="CV245" s="76">
        <v>200</v>
      </c>
      <c r="CW245" s="76">
        <v>80</v>
      </c>
      <c r="CX245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245">
        <f ca="1">ROUND((Table1820[[#This Row],[XP]]*Table1820[[#This Row],[entity_spawned (AVG)]])*(Table1820[[#This Row],[activating_chance]]/100),0)</f>
        <v>40</v>
      </c>
      <c r="CZ245" t="s">
        <v>344</v>
      </c>
    </row>
    <row r="246" spans="2:104" x14ac:dyDescent="0.25">
      <c r="B246" s="74" t="s">
        <v>337</v>
      </c>
      <c r="C246">
        <v>1</v>
      </c>
      <c r="D246" s="76">
        <v>250</v>
      </c>
      <c r="E246" s="76">
        <v>100</v>
      </c>
      <c r="F246" s="76">
        <f ca="1">INDIRECT(ADDRESS(11+(MATCH(RIGHT(Table245[[#This Row],[spawner_sku]],LEN(Table245[[#This Row],[spawner_sku]])-FIND("/",Table245[[#This Row],[spawner_sku]])),Table1[Entity Prefab],0)),10,1,1,"Entities"))</f>
        <v>95</v>
      </c>
      <c r="G246" s="76">
        <f ca="1">ROUND((Table245[[#This Row],[XP]]*Table245[[#This Row],[entity_spawned (AVG)]])*(Table245[[#This Row],[activating_chance]]/100),0)</f>
        <v>95</v>
      </c>
      <c r="H246" s="73" t="s">
        <v>345</v>
      </c>
      <c r="Z246" t="s">
        <v>390</v>
      </c>
      <c r="AA246">
        <v>1</v>
      </c>
      <c r="AB246" s="76">
        <v>150</v>
      </c>
      <c r="AC246" s="76">
        <v>100</v>
      </c>
      <c r="AD246">
        <f ca="1">INDIRECT(ADDRESS(11+(MATCH(RIGHT(Table2[[#This Row],[spawner_sku]],LEN(Table2[[#This Row],[spawner_sku]])-FIND("/",Table2[[#This Row],[spawner_sku]])),Table1[Entity Prefab],0)),10,1,1,"Entities"))</f>
        <v>75</v>
      </c>
      <c r="AE246" s="76">
        <f ca="1">ROUND((Table2[[#This Row],[XP]]*Table2[[#This Row],[entity_spawned (AVG)]])*(Table2[[#This Row],[activating_chance]]/100),0)</f>
        <v>75</v>
      </c>
      <c r="AF246" s="73" t="s">
        <v>345</v>
      </c>
      <c r="AX246" t="s">
        <v>473</v>
      </c>
      <c r="AY246">
        <v>1</v>
      </c>
      <c r="AZ246" s="76">
        <v>220</v>
      </c>
      <c r="BA246" s="76">
        <v>100</v>
      </c>
      <c r="BB246">
        <f ca="1">INDIRECT(ADDRESS(11+(MATCH(RIGHT(Table61011[[#This Row],[spawner_sku]],LEN(Table61011[[#This Row],[spawner_sku]])-FIND("/",Table61011[[#This Row],[spawner_sku]])),Table1[Entity Prefab],0)),10,1,1,"Entities"))</f>
        <v>50</v>
      </c>
      <c r="BC246" s="76">
        <f ca="1">ROUND((Table61011[[#This Row],[XP]]*Table61011[[#This Row],[entity_spawned (AVG)]])*(Table61011[[#This Row],[activating_chance]]/100),0)</f>
        <v>50</v>
      </c>
      <c r="BD246" s="73" t="s">
        <v>345</v>
      </c>
      <c r="BF246" t="s">
        <v>541</v>
      </c>
      <c r="BG246">
        <v>1</v>
      </c>
      <c r="BH246" s="76">
        <v>150</v>
      </c>
      <c r="BI246">
        <v>100</v>
      </c>
      <c r="BJ246">
        <f ca="1">INDIRECT(ADDRESS(11+(MATCH(RIGHT(Table11[[#This Row],[spawner_sku]],LEN(Table11[[#This Row],[spawner_sku]])-FIND("/",Table11[[#This Row],[spawner_sku]])),Table1[Entity Prefab],0)),10,1,1,"Entities"))</f>
        <v>75</v>
      </c>
      <c r="BK246">
        <f ca="1">ROUND((Table11[[#This Row],[XP]]*Table11[[#This Row],[entity_spawned (AVG)]])*(Table11[[#This Row],[activating_chance]]/100),0)</f>
        <v>75</v>
      </c>
      <c r="BL246" s="73" t="s">
        <v>344</v>
      </c>
      <c r="BV246" t="s">
        <v>257</v>
      </c>
      <c r="BW246">
        <v>1</v>
      </c>
      <c r="BX246" s="76">
        <v>150</v>
      </c>
      <c r="BY246" s="76">
        <v>100</v>
      </c>
      <c r="BZ246">
        <f ca="1">INDIRECT(ADDRESS(11+(MATCH(RIGHT(Table13[[#This Row],[spawner_sku]],LEN(Table13[[#This Row],[spawner_sku]])-FIND("/",Table13[[#This Row],[spawner_sku]])),Table1[Entity Prefab],0)),10,1,1,"Entities"))</f>
        <v>25</v>
      </c>
      <c r="CA246">
        <f ca="1">ROUND((Table13[[#This Row],[XP]]*Table13[[#This Row],[entity_spawned (AVG)]])*(Table13[[#This Row],[activating_chance]]/100),0)</f>
        <v>25</v>
      </c>
      <c r="CB246" s="73" t="s">
        <v>344</v>
      </c>
      <c r="CD246" t="s">
        <v>241</v>
      </c>
      <c r="CE246">
        <v>1</v>
      </c>
      <c r="CF246" s="76">
        <v>2000</v>
      </c>
      <c r="CG246" s="76">
        <v>100</v>
      </c>
      <c r="CH246">
        <f ca="1">INDIRECT(ADDRESS(11+(MATCH(RIGHT(Table14[[#This Row],[spawner_sku]],LEN(Table14[[#This Row],[spawner_sku]])-FIND("/",Table14[[#This Row],[spawner_sku]])),Table1[Entity Prefab],0)),10,1,1,"Entities"))</f>
        <v>175</v>
      </c>
      <c r="CI246">
        <f ca="1">ROUND((Table14[[#This Row],[XP]]*Table14[[#This Row],[entity_spawned (AVG)]])*(Table14[[#This Row],[activating_chance]]/100),0)</f>
        <v>175</v>
      </c>
      <c r="CJ246" s="73" t="s">
        <v>345</v>
      </c>
      <c r="CL246" t="s">
        <v>615</v>
      </c>
      <c r="CM246">
        <v>1</v>
      </c>
      <c r="CN246" s="76">
        <v>160</v>
      </c>
      <c r="CO246" s="76">
        <v>100</v>
      </c>
      <c r="CP246" s="115">
        <f ca="1">INDIRECT(ADDRESS(11+(MATCH(RIGHT(Table18[[#This Row],[spawner_sku]],LEN(Table18[[#This Row],[spawner_sku]])-FIND("/",Table18[[#This Row],[spawner_sku]])),Table1[Entity Prefab],0)),10,1,1,"Entities"))</f>
        <v>50</v>
      </c>
      <c r="CQ246" s="115">
        <f ca="1">ROUND((Table18[[#This Row],[XP]]*Table18[[#This Row],[entity_spawned (AVG)]])*(Table18[[#This Row],[activating_chance]]/100),0)</f>
        <v>50</v>
      </c>
      <c r="CR246" t="s">
        <v>344</v>
      </c>
      <c r="CT246" t="s">
        <v>615</v>
      </c>
      <c r="CU246">
        <v>1</v>
      </c>
      <c r="CV246" s="76">
        <v>200</v>
      </c>
      <c r="CW246" s="76">
        <v>30</v>
      </c>
      <c r="CX246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246">
        <f ca="1">ROUND((Table1820[[#This Row],[XP]]*Table1820[[#This Row],[entity_spawned (AVG)]])*(Table1820[[#This Row],[activating_chance]]/100),0)</f>
        <v>15</v>
      </c>
      <c r="CZ246" t="s">
        <v>344</v>
      </c>
    </row>
    <row r="247" spans="2:104" x14ac:dyDescent="0.25">
      <c r="B247" s="74" t="s">
        <v>337</v>
      </c>
      <c r="C247">
        <v>1</v>
      </c>
      <c r="D247" s="76">
        <v>280</v>
      </c>
      <c r="E247" s="76">
        <v>100</v>
      </c>
      <c r="F247" s="76">
        <f ca="1">INDIRECT(ADDRESS(11+(MATCH(RIGHT(Table245[[#This Row],[spawner_sku]],LEN(Table245[[#This Row],[spawner_sku]])-FIND("/",Table245[[#This Row],[spawner_sku]])),Table1[Entity Prefab],0)),10,1,1,"Entities"))</f>
        <v>95</v>
      </c>
      <c r="G247" s="76">
        <f ca="1">ROUND((Table245[[#This Row],[XP]]*Table245[[#This Row],[entity_spawned (AVG)]])*(Table245[[#This Row],[activating_chance]]/100),0)</f>
        <v>95</v>
      </c>
      <c r="H247" s="73" t="s">
        <v>345</v>
      </c>
      <c r="Z247" t="s">
        <v>390</v>
      </c>
      <c r="AA247">
        <v>1</v>
      </c>
      <c r="AB247" s="76">
        <v>220</v>
      </c>
      <c r="AC247" s="76">
        <v>100</v>
      </c>
      <c r="AD247">
        <f ca="1">INDIRECT(ADDRESS(11+(MATCH(RIGHT(Table2[[#This Row],[spawner_sku]],LEN(Table2[[#This Row],[spawner_sku]])-FIND("/",Table2[[#This Row],[spawner_sku]])),Table1[Entity Prefab],0)),10,1,1,"Entities"))</f>
        <v>75</v>
      </c>
      <c r="AE247" s="76">
        <f ca="1">ROUND((Table2[[#This Row],[XP]]*Table2[[#This Row],[entity_spawned (AVG)]])*(Table2[[#This Row],[activating_chance]]/100),0)</f>
        <v>75</v>
      </c>
      <c r="AF247" s="73" t="s">
        <v>345</v>
      </c>
      <c r="AX247" t="s">
        <v>473</v>
      </c>
      <c r="AY247">
        <v>1</v>
      </c>
      <c r="AZ247" s="76">
        <v>220</v>
      </c>
      <c r="BA247" s="76">
        <v>100</v>
      </c>
      <c r="BB247">
        <f ca="1">INDIRECT(ADDRESS(11+(MATCH(RIGHT(Table61011[[#This Row],[spawner_sku]],LEN(Table61011[[#This Row],[spawner_sku]])-FIND("/",Table61011[[#This Row],[spawner_sku]])),Table1[Entity Prefab],0)),10,1,1,"Entities"))</f>
        <v>50</v>
      </c>
      <c r="BC247" s="76">
        <f ca="1">ROUND((Table61011[[#This Row],[XP]]*Table61011[[#This Row],[entity_spawned (AVG)]])*(Table61011[[#This Row],[activating_chance]]/100),0)</f>
        <v>50</v>
      </c>
      <c r="BD247" s="73" t="s">
        <v>345</v>
      </c>
      <c r="BF247" t="s">
        <v>541</v>
      </c>
      <c r="BG247">
        <v>1</v>
      </c>
      <c r="BH247" s="76">
        <v>150</v>
      </c>
      <c r="BI247">
        <v>100</v>
      </c>
      <c r="BJ247">
        <f ca="1">INDIRECT(ADDRESS(11+(MATCH(RIGHT(Table11[[#This Row],[spawner_sku]],LEN(Table11[[#This Row],[spawner_sku]])-FIND("/",Table11[[#This Row],[spawner_sku]])),Table1[Entity Prefab],0)),10,1,1,"Entities"))</f>
        <v>75</v>
      </c>
      <c r="BK247">
        <f ca="1">ROUND((Table11[[#This Row],[XP]]*Table11[[#This Row],[entity_spawned (AVG)]])*(Table11[[#This Row],[activating_chance]]/100),0)</f>
        <v>75</v>
      </c>
      <c r="BL247" s="73" t="s">
        <v>344</v>
      </c>
      <c r="BV247" t="s">
        <v>257</v>
      </c>
      <c r="BW247">
        <v>1</v>
      </c>
      <c r="BX247" s="76">
        <v>150</v>
      </c>
      <c r="BY247" s="76">
        <v>100</v>
      </c>
      <c r="BZ247">
        <f ca="1">INDIRECT(ADDRESS(11+(MATCH(RIGHT(Table13[[#This Row],[spawner_sku]],LEN(Table13[[#This Row],[spawner_sku]])-FIND("/",Table13[[#This Row],[spawner_sku]])),Table1[Entity Prefab],0)),10,1,1,"Entities"))</f>
        <v>25</v>
      </c>
      <c r="CA247">
        <f ca="1">ROUND((Table13[[#This Row],[XP]]*Table13[[#This Row],[entity_spawned (AVG)]])*(Table13[[#This Row],[activating_chance]]/100),0)</f>
        <v>25</v>
      </c>
      <c r="CB247" s="73" t="s">
        <v>344</v>
      </c>
      <c r="CD247" t="s">
        <v>241</v>
      </c>
      <c r="CE247">
        <v>1</v>
      </c>
      <c r="CF247" s="76">
        <v>2000</v>
      </c>
      <c r="CG247" s="76">
        <v>100</v>
      </c>
      <c r="CH247">
        <f ca="1">INDIRECT(ADDRESS(11+(MATCH(RIGHT(Table14[[#This Row],[spawner_sku]],LEN(Table14[[#This Row],[spawner_sku]])-FIND("/",Table14[[#This Row],[spawner_sku]])),Table1[Entity Prefab],0)),10,1,1,"Entities"))</f>
        <v>175</v>
      </c>
      <c r="CI247">
        <f ca="1">ROUND((Table14[[#This Row],[XP]]*Table14[[#This Row],[entity_spawned (AVG)]])*(Table14[[#This Row],[activating_chance]]/100),0)</f>
        <v>175</v>
      </c>
      <c r="CJ247" s="73" t="s">
        <v>345</v>
      </c>
      <c r="CL247" t="s">
        <v>615</v>
      </c>
      <c r="CM247">
        <v>1</v>
      </c>
      <c r="CN247" s="76">
        <v>160</v>
      </c>
      <c r="CO247" s="76">
        <v>100</v>
      </c>
      <c r="CP247" s="115">
        <f ca="1">INDIRECT(ADDRESS(11+(MATCH(RIGHT(Table18[[#This Row],[spawner_sku]],LEN(Table18[[#This Row],[spawner_sku]])-FIND("/",Table18[[#This Row],[spawner_sku]])),Table1[Entity Prefab],0)),10,1,1,"Entities"))</f>
        <v>50</v>
      </c>
      <c r="CQ247" s="115">
        <f ca="1">ROUND((Table18[[#This Row],[XP]]*Table18[[#This Row],[entity_spawned (AVG)]])*(Table18[[#This Row],[activating_chance]]/100),0)</f>
        <v>50</v>
      </c>
      <c r="CR247" t="s">
        <v>344</v>
      </c>
      <c r="CT247" t="s">
        <v>398</v>
      </c>
      <c r="CU247">
        <v>1</v>
      </c>
      <c r="CV247" s="76">
        <v>80</v>
      </c>
      <c r="CW247" s="76">
        <v>100</v>
      </c>
      <c r="CX24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47">
        <f ca="1">ROUND((Table1820[[#This Row],[XP]]*Table1820[[#This Row],[entity_spawned (AVG)]])*(Table1820[[#This Row],[activating_chance]]/100),0)</f>
        <v>25</v>
      </c>
      <c r="CZ247" t="s">
        <v>344</v>
      </c>
    </row>
    <row r="248" spans="2:104" x14ac:dyDescent="0.25">
      <c r="B248" s="74" t="s">
        <v>337</v>
      </c>
      <c r="C248">
        <v>1</v>
      </c>
      <c r="D248" s="76">
        <v>240</v>
      </c>
      <c r="E248" s="76">
        <v>100</v>
      </c>
      <c r="F248" s="76">
        <f ca="1">INDIRECT(ADDRESS(11+(MATCH(RIGHT(Table245[[#This Row],[spawner_sku]],LEN(Table245[[#This Row],[spawner_sku]])-FIND("/",Table245[[#This Row],[spawner_sku]])),Table1[Entity Prefab],0)),10,1,1,"Entities"))</f>
        <v>95</v>
      </c>
      <c r="G248" s="76">
        <f ca="1">ROUND((Table245[[#This Row],[XP]]*Table245[[#This Row],[entity_spawned (AVG)]])*(Table245[[#This Row],[activating_chance]]/100),0)</f>
        <v>95</v>
      </c>
      <c r="H248" s="73" t="s">
        <v>345</v>
      </c>
      <c r="Z248" t="s">
        <v>390</v>
      </c>
      <c r="AA248">
        <v>1</v>
      </c>
      <c r="AB248" s="76">
        <v>170</v>
      </c>
      <c r="AC248" s="76">
        <v>100</v>
      </c>
      <c r="AD248">
        <f ca="1">INDIRECT(ADDRESS(11+(MATCH(RIGHT(Table2[[#This Row],[spawner_sku]],LEN(Table2[[#This Row],[spawner_sku]])-FIND("/",Table2[[#This Row],[spawner_sku]])),Table1[Entity Prefab],0)),10,1,1,"Entities"))</f>
        <v>75</v>
      </c>
      <c r="AE248" s="76">
        <f ca="1">ROUND((Table2[[#This Row],[XP]]*Table2[[#This Row],[entity_spawned (AVG)]])*(Table2[[#This Row],[activating_chance]]/100),0)</f>
        <v>75</v>
      </c>
      <c r="AF248" s="73" t="s">
        <v>345</v>
      </c>
      <c r="AX248" t="s">
        <v>473</v>
      </c>
      <c r="AY248">
        <v>1</v>
      </c>
      <c r="AZ248" s="76">
        <v>220</v>
      </c>
      <c r="BA248" s="76">
        <v>100</v>
      </c>
      <c r="BB248">
        <f ca="1">INDIRECT(ADDRESS(11+(MATCH(RIGHT(Table61011[[#This Row],[spawner_sku]],LEN(Table61011[[#This Row],[spawner_sku]])-FIND("/",Table61011[[#This Row],[spawner_sku]])),Table1[Entity Prefab],0)),10,1,1,"Entities"))</f>
        <v>50</v>
      </c>
      <c r="BC248" s="76">
        <f ca="1">ROUND((Table61011[[#This Row],[XP]]*Table61011[[#This Row],[entity_spawned (AVG)]])*(Table61011[[#This Row],[activating_chance]]/100),0)</f>
        <v>50</v>
      </c>
      <c r="BD248" s="73" t="s">
        <v>345</v>
      </c>
      <c r="BF248" t="s">
        <v>541</v>
      </c>
      <c r="BG248">
        <v>1</v>
      </c>
      <c r="BH248" s="76">
        <v>150</v>
      </c>
      <c r="BI248">
        <v>100</v>
      </c>
      <c r="BJ248">
        <f ca="1">INDIRECT(ADDRESS(11+(MATCH(RIGHT(Table11[[#This Row],[spawner_sku]],LEN(Table11[[#This Row],[spawner_sku]])-FIND("/",Table11[[#This Row],[spawner_sku]])),Table1[Entity Prefab],0)),10,1,1,"Entities"))</f>
        <v>75</v>
      </c>
      <c r="BK248">
        <f ca="1">ROUND((Table11[[#This Row],[XP]]*Table11[[#This Row],[entity_spawned (AVG)]])*(Table11[[#This Row],[activating_chance]]/100),0)</f>
        <v>75</v>
      </c>
      <c r="BL248" s="73" t="s">
        <v>344</v>
      </c>
      <c r="BV248" t="s">
        <v>257</v>
      </c>
      <c r="BW248">
        <v>1</v>
      </c>
      <c r="BX248" s="76">
        <v>150</v>
      </c>
      <c r="BY248" s="76">
        <v>80</v>
      </c>
      <c r="BZ248">
        <f ca="1">INDIRECT(ADDRESS(11+(MATCH(RIGHT(Table13[[#This Row],[spawner_sku]],LEN(Table13[[#This Row],[spawner_sku]])-FIND("/",Table13[[#This Row],[spawner_sku]])),Table1[Entity Prefab],0)),10,1,1,"Entities"))</f>
        <v>25</v>
      </c>
      <c r="CA248">
        <f ca="1">ROUND((Table13[[#This Row],[XP]]*Table13[[#This Row],[entity_spawned (AVG)]])*(Table13[[#This Row],[activating_chance]]/100),0)</f>
        <v>20</v>
      </c>
      <c r="CB248" s="73" t="s">
        <v>344</v>
      </c>
      <c r="CD248" t="s">
        <v>242</v>
      </c>
      <c r="CE248">
        <v>1</v>
      </c>
      <c r="CF248" s="76">
        <v>1500</v>
      </c>
      <c r="CG248" s="76">
        <v>100</v>
      </c>
      <c r="CH248">
        <f ca="1">INDIRECT(ADDRESS(11+(MATCH(RIGHT(Table14[[#This Row],[spawner_sku]],LEN(Table14[[#This Row],[spawner_sku]])-FIND("/",Table14[[#This Row],[spawner_sku]])),Table1[Entity Prefab],0)),10,1,1,"Entities"))</f>
        <v>130</v>
      </c>
      <c r="CI248">
        <f ca="1">ROUND((Table14[[#This Row],[XP]]*Table14[[#This Row],[entity_spawned (AVG)]])*(Table14[[#This Row],[activating_chance]]/100),0)</f>
        <v>130</v>
      </c>
      <c r="CJ248" s="73" t="s">
        <v>345</v>
      </c>
      <c r="CL248" t="s">
        <v>615</v>
      </c>
      <c r="CM248">
        <v>1</v>
      </c>
      <c r="CN248" s="76">
        <v>160</v>
      </c>
      <c r="CO248" s="76">
        <v>80</v>
      </c>
      <c r="CP248" s="115">
        <f ca="1">INDIRECT(ADDRESS(11+(MATCH(RIGHT(Table18[[#This Row],[spawner_sku]],LEN(Table18[[#This Row],[spawner_sku]])-FIND("/",Table18[[#This Row],[spawner_sku]])),Table1[Entity Prefab],0)),10,1,1,"Entities"))</f>
        <v>50</v>
      </c>
      <c r="CQ248" s="115">
        <f ca="1">ROUND((Table18[[#This Row],[XP]]*Table18[[#This Row],[entity_spawned (AVG)]])*(Table18[[#This Row],[activating_chance]]/100),0)</f>
        <v>40</v>
      </c>
      <c r="CR248" t="s">
        <v>344</v>
      </c>
      <c r="CT248" t="s">
        <v>398</v>
      </c>
      <c r="CU248">
        <v>2</v>
      </c>
      <c r="CV248" s="76">
        <v>120</v>
      </c>
      <c r="CW248" s="76">
        <v>100</v>
      </c>
      <c r="CX24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48">
        <f ca="1">ROUND((Table1820[[#This Row],[XP]]*Table1820[[#This Row],[entity_spawned (AVG)]])*(Table1820[[#This Row],[activating_chance]]/100),0)</f>
        <v>50</v>
      </c>
      <c r="CZ248" t="s">
        <v>344</v>
      </c>
    </row>
    <row r="249" spans="2:104" x14ac:dyDescent="0.25">
      <c r="B249" s="74" t="s">
        <v>337</v>
      </c>
      <c r="C249">
        <v>1</v>
      </c>
      <c r="D249" s="76">
        <v>180</v>
      </c>
      <c r="E249" s="76">
        <v>100</v>
      </c>
      <c r="F249" s="76">
        <f ca="1">INDIRECT(ADDRESS(11+(MATCH(RIGHT(Table245[[#This Row],[spawner_sku]],LEN(Table245[[#This Row],[spawner_sku]])-FIND("/",Table245[[#This Row],[spawner_sku]])),Table1[Entity Prefab],0)),10,1,1,"Entities"))</f>
        <v>95</v>
      </c>
      <c r="G249" s="76">
        <f ca="1">ROUND((Table245[[#This Row],[XP]]*Table245[[#This Row],[entity_spawned (AVG)]])*(Table245[[#This Row],[activating_chance]]/100),0)</f>
        <v>95</v>
      </c>
      <c r="H249" s="73" t="s">
        <v>345</v>
      </c>
      <c r="Z249" t="s">
        <v>390</v>
      </c>
      <c r="AA249">
        <v>1</v>
      </c>
      <c r="AB249" s="76">
        <v>220</v>
      </c>
      <c r="AC249" s="76">
        <v>100</v>
      </c>
      <c r="AD249">
        <f ca="1">INDIRECT(ADDRESS(11+(MATCH(RIGHT(Table2[[#This Row],[spawner_sku]],LEN(Table2[[#This Row],[spawner_sku]])-FIND("/",Table2[[#This Row],[spawner_sku]])),Table1[Entity Prefab],0)),10,1,1,"Entities"))</f>
        <v>75</v>
      </c>
      <c r="AE249" s="76">
        <f ca="1">ROUND((Table2[[#This Row],[XP]]*Table2[[#This Row],[entity_spawned (AVG)]])*(Table2[[#This Row],[activating_chance]]/100),0)</f>
        <v>75</v>
      </c>
      <c r="AF249" s="73" t="s">
        <v>345</v>
      </c>
      <c r="AX249" t="s">
        <v>474</v>
      </c>
      <c r="AY249">
        <v>1</v>
      </c>
      <c r="AZ249" s="76">
        <v>240</v>
      </c>
      <c r="BA249" s="76">
        <v>100</v>
      </c>
      <c r="BB249">
        <f ca="1">INDIRECT(ADDRESS(11+(MATCH(RIGHT(Table61011[[#This Row],[spawner_sku]],LEN(Table61011[[#This Row],[spawner_sku]])-FIND("/",Table61011[[#This Row],[spawner_sku]])),Table1[Entity Prefab],0)),10,1,1,"Entities"))</f>
        <v>55</v>
      </c>
      <c r="BC249" s="76">
        <f ca="1">ROUND((Table61011[[#This Row],[XP]]*Table61011[[#This Row],[entity_spawned (AVG)]])*(Table61011[[#This Row],[activating_chance]]/100),0)</f>
        <v>55</v>
      </c>
      <c r="BD249" s="73" t="s">
        <v>345</v>
      </c>
      <c r="BF249" t="s">
        <v>541</v>
      </c>
      <c r="BG249">
        <v>1</v>
      </c>
      <c r="BH249" s="76">
        <v>150</v>
      </c>
      <c r="BI249">
        <v>100</v>
      </c>
      <c r="BJ249">
        <f ca="1">INDIRECT(ADDRESS(11+(MATCH(RIGHT(Table11[[#This Row],[spawner_sku]],LEN(Table11[[#This Row],[spawner_sku]])-FIND("/",Table11[[#This Row],[spawner_sku]])),Table1[Entity Prefab],0)),10,1,1,"Entities"))</f>
        <v>75</v>
      </c>
      <c r="BK249">
        <f ca="1">ROUND((Table11[[#This Row],[XP]]*Table11[[#This Row],[entity_spawned (AVG)]])*(Table11[[#This Row],[activating_chance]]/100),0)</f>
        <v>75</v>
      </c>
      <c r="BL249" s="73" t="s">
        <v>344</v>
      </c>
      <c r="BV249" t="s">
        <v>257</v>
      </c>
      <c r="BW249">
        <v>1</v>
      </c>
      <c r="BX249" s="76">
        <v>150</v>
      </c>
      <c r="BY249" s="76">
        <v>80</v>
      </c>
      <c r="BZ249">
        <f ca="1">INDIRECT(ADDRESS(11+(MATCH(RIGHT(Table13[[#This Row],[spawner_sku]],LEN(Table13[[#This Row],[spawner_sku]])-FIND("/",Table13[[#This Row],[spawner_sku]])),Table1[Entity Prefab],0)),10,1,1,"Entities"))</f>
        <v>25</v>
      </c>
      <c r="CA249">
        <f ca="1">ROUND((Table13[[#This Row],[XP]]*Table13[[#This Row],[entity_spawned (AVG)]])*(Table13[[#This Row],[activating_chance]]/100),0)</f>
        <v>20</v>
      </c>
      <c r="CB249" s="73" t="s">
        <v>344</v>
      </c>
      <c r="CD249" t="s">
        <v>244</v>
      </c>
      <c r="CE249">
        <v>1</v>
      </c>
      <c r="CF249" s="76">
        <v>100</v>
      </c>
      <c r="CG249" s="76">
        <v>100</v>
      </c>
      <c r="CH249">
        <f ca="1">INDIRECT(ADDRESS(11+(MATCH(RIGHT(Table14[[#This Row],[spawner_sku]],LEN(Table14[[#This Row],[spawner_sku]])-FIND("/",Table14[[#This Row],[spawner_sku]])),Table1[Entity Prefab],0)),10,1,1,"Entities"))</f>
        <v>28</v>
      </c>
      <c r="CI249">
        <f ca="1">ROUND((Table14[[#This Row],[XP]]*Table14[[#This Row],[entity_spawned (AVG)]])*(Table14[[#This Row],[activating_chance]]/100),0)</f>
        <v>28</v>
      </c>
      <c r="CJ249" s="73" t="s">
        <v>344</v>
      </c>
      <c r="CL249" t="s">
        <v>615</v>
      </c>
      <c r="CM249">
        <v>1</v>
      </c>
      <c r="CN249" s="76">
        <v>160</v>
      </c>
      <c r="CO249" s="76">
        <v>100</v>
      </c>
      <c r="CP249" s="115">
        <f ca="1">INDIRECT(ADDRESS(11+(MATCH(RIGHT(Table18[[#This Row],[spawner_sku]],LEN(Table18[[#This Row],[spawner_sku]])-FIND("/",Table18[[#This Row],[spawner_sku]])),Table1[Entity Prefab],0)),10,1,1,"Entities"))</f>
        <v>50</v>
      </c>
      <c r="CQ249" s="115">
        <f ca="1">ROUND((Table18[[#This Row],[XP]]*Table18[[#This Row],[entity_spawned (AVG)]])*(Table18[[#This Row],[activating_chance]]/100),0)</f>
        <v>50</v>
      </c>
      <c r="CR249" t="s">
        <v>344</v>
      </c>
      <c r="CT249" t="s">
        <v>398</v>
      </c>
      <c r="CU249">
        <v>1</v>
      </c>
      <c r="CV249" s="76">
        <v>70</v>
      </c>
      <c r="CW249" s="76">
        <v>10</v>
      </c>
      <c r="CX24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49">
        <f ca="1">ROUND((Table1820[[#This Row],[XP]]*Table1820[[#This Row],[entity_spawned (AVG)]])*(Table1820[[#This Row],[activating_chance]]/100),0)</f>
        <v>3</v>
      </c>
      <c r="CZ249" t="s">
        <v>344</v>
      </c>
    </row>
    <row r="250" spans="2:104" x14ac:dyDescent="0.25">
      <c r="B250" s="74" t="s">
        <v>337</v>
      </c>
      <c r="C250">
        <v>1</v>
      </c>
      <c r="D250" s="76">
        <v>240</v>
      </c>
      <c r="E250" s="76">
        <v>100</v>
      </c>
      <c r="F250" s="76">
        <f ca="1">INDIRECT(ADDRESS(11+(MATCH(RIGHT(Table245[[#This Row],[spawner_sku]],LEN(Table245[[#This Row],[spawner_sku]])-FIND("/",Table245[[#This Row],[spawner_sku]])),Table1[Entity Prefab],0)),10,1,1,"Entities"))</f>
        <v>95</v>
      </c>
      <c r="G250" s="76">
        <f ca="1">ROUND((Table245[[#This Row],[XP]]*Table245[[#This Row],[entity_spawned (AVG)]])*(Table245[[#This Row],[activating_chance]]/100),0)</f>
        <v>95</v>
      </c>
      <c r="H250" s="73" t="s">
        <v>345</v>
      </c>
      <c r="Z250" t="s">
        <v>390</v>
      </c>
      <c r="AA250">
        <v>1</v>
      </c>
      <c r="AB250" s="76">
        <v>220</v>
      </c>
      <c r="AC250" s="76">
        <v>100</v>
      </c>
      <c r="AD250">
        <f ca="1">INDIRECT(ADDRESS(11+(MATCH(RIGHT(Table2[[#This Row],[spawner_sku]],LEN(Table2[[#This Row],[spawner_sku]])-FIND("/",Table2[[#This Row],[spawner_sku]])),Table1[Entity Prefab],0)),10,1,1,"Entities"))</f>
        <v>75</v>
      </c>
      <c r="AE250" s="76">
        <f ca="1">ROUND((Table2[[#This Row],[XP]]*Table2[[#This Row],[entity_spawned (AVG)]])*(Table2[[#This Row],[activating_chance]]/100),0)</f>
        <v>75</v>
      </c>
      <c r="AF250" s="73" t="s">
        <v>345</v>
      </c>
      <c r="AX250" t="s">
        <v>474</v>
      </c>
      <c r="AY250">
        <v>1</v>
      </c>
      <c r="AZ250" s="76">
        <v>240</v>
      </c>
      <c r="BA250" s="76">
        <v>100</v>
      </c>
      <c r="BB250">
        <f ca="1">INDIRECT(ADDRESS(11+(MATCH(RIGHT(Table61011[[#This Row],[spawner_sku]],LEN(Table61011[[#This Row],[spawner_sku]])-FIND("/",Table61011[[#This Row],[spawner_sku]])),Table1[Entity Prefab],0)),10,1,1,"Entities"))</f>
        <v>55</v>
      </c>
      <c r="BC250" s="76">
        <f ca="1">ROUND((Table61011[[#This Row],[XP]]*Table61011[[#This Row],[entity_spawned (AVG)]])*(Table61011[[#This Row],[activating_chance]]/100),0)</f>
        <v>55</v>
      </c>
      <c r="BD250" s="73" t="s">
        <v>345</v>
      </c>
      <c r="BF250" t="s">
        <v>541</v>
      </c>
      <c r="BG250">
        <v>1</v>
      </c>
      <c r="BH250" s="76">
        <v>150</v>
      </c>
      <c r="BI250">
        <v>100</v>
      </c>
      <c r="BJ250">
        <f ca="1">INDIRECT(ADDRESS(11+(MATCH(RIGHT(Table11[[#This Row],[spawner_sku]],LEN(Table11[[#This Row],[spawner_sku]])-FIND("/",Table11[[#This Row],[spawner_sku]])),Table1[Entity Prefab],0)),10,1,1,"Entities"))</f>
        <v>75</v>
      </c>
      <c r="BK250">
        <f ca="1">ROUND((Table11[[#This Row],[XP]]*Table11[[#This Row],[entity_spawned (AVG)]])*(Table11[[#This Row],[activating_chance]]/100),0)</f>
        <v>75</v>
      </c>
      <c r="BL250" s="73" t="s">
        <v>344</v>
      </c>
      <c r="BV250" t="s">
        <v>257</v>
      </c>
      <c r="BW250">
        <v>1</v>
      </c>
      <c r="BX250" s="76">
        <v>150</v>
      </c>
      <c r="BY250" s="76">
        <v>100</v>
      </c>
      <c r="BZ250">
        <f ca="1">INDIRECT(ADDRESS(11+(MATCH(RIGHT(Table13[[#This Row],[spawner_sku]],LEN(Table13[[#This Row],[spawner_sku]])-FIND("/",Table13[[#This Row],[spawner_sku]])),Table1[Entity Prefab],0)),10,1,1,"Entities"))</f>
        <v>25</v>
      </c>
      <c r="CA250">
        <f ca="1">ROUND((Table13[[#This Row],[XP]]*Table13[[#This Row],[entity_spawned (AVG)]])*(Table13[[#This Row],[activating_chance]]/100),0)</f>
        <v>25</v>
      </c>
      <c r="CB250" s="73" t="s">
        <v>344</v>
      </c>
      <c r="CD250" t="s">
        <v>244</v>
      </c>
      <c r="CE250">
        <v>1</v>
      </c>
      <c r="CF250" s="76">
        <v>100</v>
      </c>
      <c r="CG250" s="76">
        <v>100</v>
      </c>
      <c r="CH250">
        <f ca="1">INDIRECT(ADDRESS(11+(MATCH(RIGHT(Table14[[#This Row],[spawner_sku]],LEN(Table14[[#This Row],[spawner_sku]])-FIND("/",Table14[[#This Row],[spawner_sku]])),Table1[Entity Prefab],0)),10,1,1,"Entities"))</f>
        <v>28</v>
      </c>
      <c r="CI250">
        <f ca="1">ROUND((Table14[[#This Row],[XP]]*Table14[[#This Row],[entity_spawned (AVG)]])*(Table14[[#This Row],[activating_chance]]/100),0)</f>
        <v>28</v>
      </c>
      <c r="CJ250" s="73" t="s">
        <v>344</v>
      </c>
      <c r="CL250" t="s">
        <v>615</v>
      </c>
      <c r="CM250">
        <v>1</v>
      </c>
      <c r="CN250" s="76">
        <v>160</v>
      </c>
      <c r="CO250" s="76">
        <v>80</v>
      </c>
      <c r="CP250" s="115">
        <f ca="1">INDIRECT(ADDRESS(11+(MATCH(RIGHT(Table18[[#This Row],[spawner_sku]],LEN(Table18[[#This Row],[spawner_sku]])-FIND("/",Table18[[#This Row],[spawner_sku]])),Table1[Entity Prefab],0)),10,1,1,"Entities"))</f>
        <v>50</v>
      </c>
      <c r="CQ250" s="115">
        <f ca="1">ROUND((Table18[[#This Row],[XP]]*Table18[[#This Row],[entity_spawned (AVG)]])*(Table18[[#This Row],[activating_chance]]/100),0)</f>
        <v>40</v>
      </c>
      <c r="CR250" t="s">
        <v>344</v>
      </c>
      <c r="CT250" t="s">
        <v>398</v>
      </c>
      <c r="CU250">
        <v>1</v>
      </c>
      <c r="CV250" s="76">
        <v>70</v>
      </c>
      <c r="CW250" s="76">
        <v>30</v>
      </c>
      <c r="CX25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50">
        <f ca="1">ROUND((Table1820[[#This Row],[XP]]*Table1820[[#This Row],[entity_spawned (AVG)]])*(Table1820[[#This Row],[activating_chance]]/100),0)</f>
        <v>8</v>
      </c>
      <c r="CZ250" t="s">
        <v>344</v>
      </c>
    </row>
    <row r="251" spans="2:104" x14ac:dyDescent="0.25">
      <c r="B251" s="74" t="s">
        <v>337</v>
      </c>
      <c r="C251">
        <v>1</v>
      </c>
      <c r="D251" s="76">
        <v>240</v>
      </c>
      <c r="E251" s="76">
        <v>80</v>
      </c>
      <c r="F251" s="76">
        <f ca="1">INDIRECT(ADDRESS(11+(MATCH(RIGHT(Table245[[#This Row],[spawner_sku]],LEN(Table245[[#This Row],[spawner_sku]])-FIND("/",Table245[[#This Row],[spawner_sku]])),Table1[Entity Prefab],0)),10,1,1,"Entities"))</f>
        <v>95</v>
      </c>
      <c r="G251" s="76">
        <f ca="1">ROUND((Table245[[#This Row],[XP]]*Table245[[#This Row],[entity_spawned (AVG)]])*(Table245[[#This Row],[activating_chance]]/100),0)</f>
        <v>76</v>
      </c>
      <c r="H251" s="73" t="s">
        <v>345</v>
      </c>
      <c r="Z251" t="s">
        <v>390</v>
      </c>
      <c r="AA251">
        <v>1</v>
      </c>
      <c r="AB251" s="76">
        <v>220</v>
      </c>
      <c r="AC251" s="76">
        <v>100</v>
      </c>
      <c r="AD251">
        <f ca="1">INDIRECT(ADDRESS(11+(MATCH(RIGHT(Table2[[#This Row],[spawner_sku]],LEN(Table2[[#This Row],[spawner_sku]])-FIND("/",Table2[[#This Row],[spawner_sku]])),Table1[Entity Prefab],0)),10,1,1,"Entities"))</f>
        <v>75</v>
      </c>
      <c r="AE251" s="76">
        <f ca="1">ROUND((Table2[[#This Row],[XP]]*Table2[[#This Row],[entity_spawned (AVG)]])*(Table2[[#This Row],[activating_chance]]/100),0)</f>
        <v>75</v>
      </c>
      <c r="AF251" s="73" t="s">
        <v>345</v>
      </c>
      <c r="AX251" t="s">
        <v>474</v>
      </c>
      <c r="AY251">
        <v>1</v>
      </c>
      <c r="AZ251" s="76">
        <v>240</v>
      </c>
      <c r="BA251" s="76">
        <v>100</v>
      </c>
      <c r="BB251">
        <f ca="1">INDIRECT(ADDRESS(11+(MATCH(RIGHT(Table61011[[#This Row],[spawner_sku]],LEN(Table61011[[#This Row],[spawner_sku]])-FIND("/",Table61011[[#This Row],[spawner_sku]])),Table1[Entity Prefab],0)),10,1,1,"Entities"))</f>
        <v>55</v>
      </c>
      <c r="BC251" s="76">
        <f ca="1">ROUND((Table61011[[#This Row],[XP]]*Table61011[[#This Row],[entity_spawned (AVG)]])*(Table61011[[#This Row],[activating_chance]]/100),0)</f>
        <v>55</v>
      </c>
      <c r="BD251" s="73" t="s">
        <v>345</v>
      </c>
      <c r="BF251" t="s">
        <v>449</v>
      </c>
      <c r="BG251">
        <v>1</v>
      </c>
      <c r="BH251" s="76">
        <v>200</v>
      </c>
      <c r="BI251">
        <v>30</v>
      </c>
      <c r="BJ251">
        <f ca="1">INDIRECT(ADDRESS(11+(MATCH(RIGHT(Table11[[#This Row],[spawner_sku]],LEN(Table11[[#This Row],[spawner_sku]])-FIND("/",Table11[[#This Row],[spawner_sku]])),Table1[Entity Prefab],0)),10,1,1,"Entities"))</f>
        <v>25</v>
      </c>
      <c r="BK251">
        <f ca="1">ROUND((Table11[[#This Row],[XP]]*Table11[[#This Row],[entity_spawned (AVG)]])*(Table11[[#This Row],[activating_chance]]/100),0)</f>
        <v>8</v>
      </c>
      <c r="BL251" s="73" t="s">
        <v>345</v>
      </c>
      <c r="BV251" t="s">
        <v>257</v>
      </c>
      <c r="BW251">
        <v>1</v>
      </c>
      <c r="BX251" s="76">
        <v>150</v>
      </c>
      <c r="BY251" s="76">
        <v>10</v>
      </c>
      <c r="BZ251">
        <f ca="1">INDIRECT(ADDRESS(11+(MATCH(RIGHT(Table13[[#This Row],[spawner_sku]],LEN(Table13[[#This Row],[spawner_sku]])-FIND("/",Table13[[#This Row],[spawner_sku]])),Table1[Entity Prefab],0)),10,1,1,"Entities"))</f>
        <v>25</v>
      </c>
      <c r="CA251">
        <f ca="1">ROUND((Table13[[#This Row],[XP]]*Table13[[#This Row],[entity_spawned (AVG)]])*(Table13[[#This Row],[activating_chance]]/100),0)</f>
        <v>3</v>
      </c>
      <c r="CB251" s="73" t="s">
        <v>344</v>
      </c>
      <c r="CD251" t="s">
        <v>521</v>
      </c>
      <c r="CE251">
        <v>1</v>
      </c>
      <c r="CF251" s="76">
        <v>140</v>
      </c>
      <c r="CG251" s="76">
        <v>100</v>
      </c>
      <c r="CH251">
        <f ca="1">INDIRECT(ADDRESS(11+(MATCH(RIGHT(Table14[[#This Row],[spawner_sku]],LEN(Table14[[#This Row],[spawner_sku]])-FIND("/",Table14[[#This Row],[spawner_sku]])),Table1[Entity Prefab],0)),10,1,1,"Entities"))</f>
        <v>95</v>
      </c>
      <c r="CI251">
        <f ca="1">ROUND((Table14[[#This Row],[XP]]*Table14[[#This Row],[entity_spawned (AVG)]])*(Table14[[#This Row],[activating_chance]]/100),0)</f>
        <v>95</v>
      </c>
      <c r="CJ251" s="73" t="s">
        <v>345</v>
      </c>
      <c r="CL251" t="s">
        <v>615</v>
      </c>
      <c r="CM251">
        <v>1</v>
      </c>
      <c r="CN251" s="76">
        <v>160</v>
      </c>
      <c r="CO251" s="76">
        <v>70</v>
      </c>
      <c r="CP251" s="115">
        <f ca="1">INDIRECT(ADDRESS(11+(MATCH(RIGHT(Table18[[#This Row],[spawner_sku]],LEN(Table18[[#This Row],[spawner_sku]])-FIND("/",Table18[[#This Row],[spawner_sku]])),Table1[Entity Prefab],0)),10,1,1,"Entities"))</f>
        <v>50</v>
      </c>
      <c r="CQ251" s="115">
        <f ca="1">ROUND((Table18[[#This Row],[XP]]*Table18[[#This Row],[entity_spawned (AVG)]])*(Table18[[#This Row],[activating_chance]]/100),0)</f>
        <v>35</v>
      </c>
      <c r="CR251" t="s">
        <v>344</v>
      </c>
      <c r="CT251" t="s">
        <v>398</v>
      </c>
      <c r="CU251">
        <v>1</v>
      </c>
      <c r="CV251" s="76">
        <v>80</v>
      </c>
      <c r="CW251" s="76">
        <v>30</v>
      </c>
      <c r="CX25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51">
        <f ca="1">ROUND((Table1820[[#This Row],[XP]]*Table1820[[#This Row],[entity_spawned (AVG)]])*(Table1820[[#This Row],[activating_chance]]/100),0)</f>
        <v>8</v>
      </c>
      <c r="CZ251" t="s">
        <v>344</v>
      </c>
    </row>
    <row r="252" spans="2:104" x14ac:dyDescent="0.25">
      <c r="B252" s="74" t="s">
        <v>337</v>
      </c>
      <c r="C252">
        <v>1</v>
      </c>
      <c r="D252" s="76">
        <v>180</v>
      </c>
      <c r="E252" s="76">
        <v>100</v>
      </c>
      <c r="F252" s="76">
        <f ca="1">INDIRECT(ADDRESS(11+(MATCH(RIGHT(Table245[[#This Row],[spawner_sku]],LEN(Table245[[#This Row],[spawner_sku]])-FIND("/",Table245[[#This Row],[spawner_sku]])),Table1[Entity Prefab],0)),10,1,1,"Entities"))</f>
        <v>95</v>
      </c>
      <c r="G252" s="76">
        <f ca="1">ROUND((Table245[[#This Row],[XP]]*Table245[[#This Row],[entity_spawned (AVG)]])*(Table245[[#This Row],[activating_chance]]/100),0)</f>
        <v>95</v>
      </c>
      <c r="H252" s="73" t="s">
        <v>345</v>
      </c>
      <c r="Z252" t="s">
        <v>390</v>
      </c>
      <c r="AA252">
        <v>1</v>
      </c>
      <c r="AB252" s="76">
        <v>220</v>
      </c>
      <c r="AC252" s="76">
        <v>100</v>
      </c>
      <c r="AD252">
        <f ca="1">INDIRECT(ADDRESS(11+(MATCH(RIGHT(Table2[[#This Row],[spawner_sku]],LEN(Table2[[#This Row],[spawner_sku]])-FIND("/",Table2[[#This Row],[spawner_sku]])),Table1[Entity Prefab],0)),10,1,1,"Entities"))</f>
        <v>75</v>
      </c>
      <c r="AE252" s="76">
        <f ca="1">ROUND((Table2[[#This Row],[XP]]*Table2[[#This Row],[entity_spawned (AVG)]])*(Table2[[#This Row],[activating_chance]]/100),0)</f>
        <v>75</v>
      </c>
      <c r="AF252" s="73" t="s">
        <v>345</v>
      </c>
      <c r="AX252" t="s">
        <v>474</v>
      </c>
      <c r="AY252">
        <v>1</v>
      </c>
      <c r="AZ252" s="76">
        <v>240</v>
      </c>
      <c r="BA252" s="76">
        <v>100</v>
      </c>
      <c r="BB252">
        <f ca="1">INDIRECT(ADDRESS(11+(MATCH(RIGHT(Table61011[[#This Row],[spawner_sku]],LEN(Table61011[[#This Row],[spawner_sku]])-FIND("/",Table61011[[#This Row],[spawner_sku]])),Table1[Entity Prefab],0)),10,1,1,"Entities"))</f>
        <v>55</v>
      </c>
      <c r="BC252" s="76">
        <f ca="1">ROUND((Table61011[[#This Row],[XP]]*Table61011[[#This Row],[entity_spawned (AVG)]])*(Table61011[[#This Row],[activating_chance]]/100),0)</f>
        <v>55</v>
      </c>
      <c r="BD252" s="73" t="s">
        <v>345</v>
      </c>
      <c r="BF252" t="s">
        <v>449</v>
      </c>
      <c r="BG252">
        <v>1</v>
      </c>
      <c r="BH252" s="76">
        <v>200</v>
      </c>
      <c r="BI252">
        <v>100</v>
      </c>
      <c r="BJ252">
        <f ca="1">INDIRECT(ADDRESS(11+(MATCH(RIGHT(Table11[[#This Row],[spawner_sku]],LEN(Table11[[#This Row],[spawner_sku]])-FIND("/",Table11[[#This Row],[spawner_sku]])),Table1[Entity Prefab],0)),10,1,1,"Entities"))</f>
        <v>25</v>
      </c>
      <c r="BK252">
        <f ca="1">ROUND((Table11[[#This Row],[XP]]*Table11[[#This Row],[entity_spawned (AVG)]])*(Table11[[#This Row],[activating_chance]]/100),0)</f>
        <v>25</v>
      </c>
      <c r="BL252" s="73" t="s">
        <v>345</v>
      </c>
      <c r="BV252" t="s">
        <v>257</v>
      </c>
      <c r="BW252">
        <v>1</v>
      </c>
      <c r="BX252" s="76">
        <v>150</v>
      </c>
      <c r="BY252" s="76">
        <v>100</v>
      </c>
      <c r="BZ252">
        <f ca="1">INDIRECT(ADDRESS(11+(MATCH(RIGHT(Table13[[#This Row],[spawner_sku]],LEN(Table13[[#This Row],[spawner_sku]])-FIND("/",Table13[[#This Row],[spawner_sku]])),Table1[Entity Prefab],0)),10,1,1,"Entities"))</f>
        <v>25</v>
      </c>
      <c r="CA252">
        <f ca="1">ROUND((Table13[[#This Row],[XP]]*Table13[[#This Row],[entity_spawned (AVG)]])*(Table13[[#This Row],[activating_chance]]/100),0)</f>
        <v>25</v>
      </c>
      <c r="CB252" s="73" t="s">
        <v>344</v>
      </c>
      <c r="CD252" t="s">
        <v>521</v>
      </c>
      <c r="CE252">
        <v>1</v>
      </c>
      <c r="CF252" s="76">
        <v>100</v>
      </c>
      <c r="CG252" s="76">
        <v>50</v>
      </c>
      <c r="CH252">
        <f ca="1">INDIRECT(ADDRESS(11+(MATCH(RIGHT(Table14[[#This Row],[spawner_sku]],LEN(Table14[[#This Row],[spawner_sku]])-FIND("/",Table14[[#This Row],[spawner_sku]])),Table1[Entity Prefab],0)),10,1,1,"Entities"))</f>
        <v>95</v>
      </c>
      <c r="CI252">
        <f ca="1">ROUND((Table14[[#This Row],[XP]]*Table14[[#This Row],[entity_spawned (AVG)]])*(Table14[[#This Row],[activating_chance]]/100),0)</f>
        <v>48</v>
      </c>
      <c r="CJ252" s="73" t="s">
        <v>345</v>
      </c>
      <c r="CL252" t="s">
        <v>615</v>
      </c>
      <c r="CM252">
        <v>1</v>
      </c>
      <c r="CN252" s="76">
        <v>160</v>
      </c>
      <c r="CO252" s="76">
        <v>100</v>
      </c>
      <c r="CP252" s="115">
        <f ca="1">INDIRECT(ADDRESS(11+(MATCH(RIGHT(Table18[[#This Row],[spawner_sku]],LEN(Table18[[#This Row],[spawner_sku]])-FIND("/",Table18[[#This Row],[spawner_sku]])),Table1[Entity Prefab],0)),10,1,1,"Entities"))</f>
        <v>50</v>
      </c>
      <c r="CQ252" s="115">
        <f ca="1">ROUND((Table18[[#This Row],[XP]]*Table18[[#This Row],[entity_spawned (AVG)]])*(Table18[[#This Row],[activating_chance]]/100),0)</f>
        <v>50</v>
      </c>
      <c r="CR252" t="s">
        <v>344</v>
      </c>
      <c r="CT252" t="s">
        <v>398</v>
      </c>
      <c r="CU252">
        <v>1</v>
      </c>
      <c r="CV252" s="76">
        <v>70</v>
      </c>
      <c r="CW252" s="76">
        <v>100</v>
      </c>
      <c r="CX25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52">
        <f ca="1">ROUND((Table1820[[#This Row],[XP]]*Table1820[[#This Row],[entity_spawned (AVG)]])*(Table1820[[#This Row],[activating_chance]]/100),0)</f>
        <v>25</v>
      </c>
      <c r="CZ252" t="s">
        <v>344</v>
      </c>
    </row>
    <row r="253" spans="2:104" x14ac:dyDescent="0.25">
      <c r="B253" s="74" t="s">
        <v>337</v>
      </c>
      <c r="C253">
        <v>1</v>
      </c>
      <c r="D253" s="76">
        <v>240</v>
      </c>
      <c r="E253" s="76">
        <v>80</v>
      </c>
      <c r="F253" s="76">
        <f ca="1">INDIRECT(ADDRESS(11+(MATCH(RIGHT(Table245[[#This Row],[spawner_sku]],LEN(Table245[[#This Row],[spawner_sku]])-FIND("/",Table245[[#This Row],[spawner_sku]])),Table1[Entity Prefab],0)),10,1,1,"Entities"))</f>
        <v>95</v>
      </c>
      <c r="G253" s="76">
        <f ca="1">ROUND((Table245[[#This Row],[XP]]*Table245[[#This Row],[entity_spawned (AVG)]])*(Table245[[#This Row],[activating_chance]]/100),0)</f>
        <v>76</v>
      </c>
      <c r="H253" s="73" t="s">
        <v>345</v>
      </c>
      <c r="Z253" t="s">
        <v>390</v>
      </c>
      <c r="AA253">
        <v>1</v>
      </c>
      <c r="AB253" s="76">
        <v>170</v>
      </c>
      <c r="AC253" s="76">
        <v>100</v>
      </c>
      <c r="AD253">
        <f ca="1">INDIRECT(ADDRESS(11+(MATCH(RIGHT(Table2[[#This Row],[spawner_sku]],LEN(Table2[[#This Row],[spawner_sku]])-FIND("/",Table2[[#This Row],[spawner_sku]])),Table1[Entity Prefab],0)),10,1,1,"Entities"))</f>
        <v>75</v>
      </c>
      <c r="AE253" s="76">
        <f ca="1">ROUND((Table2[[#This Row],[XP]]*Table2[[#This Row],[entity_spawned (AVG)]])*(Table2[[#This Row],[activating_chance]]/100),0)</f>
        <v>75</v>
      </c>
      <c r="AF253" s="73" t="s">
        <v>345</v>
      </c>
      <c r="AX253" t="s">
        <v>474</v>
      </c>
      <c r="AY253">
        <v>1</v>
      </c>
      <c r="AZ253" s="76">
        <v>240</v>
      </c>
      <c r="BA253" s="76">
        <v>100</v>
      </c>
      <c r="BB253">
        <f ca="1">INDIRECT(ADDRESS(11+(MATCH(RIGHT(Table61011[[#This Row],[spawner_sku]],LEN(Table61011[[#This Row],[spawner_sku]])-FIND("/",Table61011[[#This Row],[spawner_sku]])),Table1[Entity Prefab],0)),10,1,1,"Entities"))</f>
        <v>55</v>
      </c>
      <c r="BC253" s="76">
        <f ca="1">ROUND((Table61011[[#This Row],[XP]]*Table61011[[#This Row],[entity_spawned (AVG)]])*(Table61011[[#This Row],[activating_chance]]/100),0)</f>
        <v>55</v>
      </c>
      <c r="BD253" s="73" t="s">
        <v>345</v>
      </c>
      <c r="BF253" t="s">
        <v>449</v>
      </c>
      <c r="BG253">
        <v>1</v>
      </c>
      <c r="BH253" s="76">
        <v>120</v>
      </c>
      <c r="BI253">
        <v>80</v>
      </c>
      <c r="BJ253">
        <f ca="1">INDIRECT(ADDRESS(11+(MATCH(RIGHT(Table11[[#This Row],[spawner_sku]],LEN(Table11[[#This Row],[spawner_sku]])-FIND("/",Table11[[#This Row],[spawner_sku]])),Table1[Entity Prefab],0)),10,1,1,"Entities"))</f>
        <v>25</v>
      </c>
      <c r="BK253">
        <f ca="1">ROUND((Table11[[#This Row],[XP]]*Table11[[#This Row],[entity_spawned (AVG)]])*(Table11[[#This Row],[activating_chance]]/100),0)</f>
        <v>20</v>
      </c>
      <c r="BL253" s="73" t="s">
        <v>345</v>
      </c>
      <c r="BV253" t="s">
        <v>257</v>
      </c>
      <c r="BW253">
        <v>1</v>
      </c>
      <c r="BX253" s="76">
        <v>150</v>
      </c>
      <c r="BY253" s="76">
        <v>100</v>
      </c>
      <c r="BZ253">
        <f ca="1">INDIRECT(ADDRESS(11+(MATCH(RIGHT(Table13[[#This Row],[spawner_sku]],LEN(Table13[[#This Row],[spawner_sku]])-FIND("/",Table13[[#This Row],[spawner_sku]])),Table1[Entity Prefab],0)),10,1,1,"Entities"))</f>
        <v>25</v>
      </c>
      <c r="CA253">
        <f ca="1">ROUND((Table13[[#This Row],[XP]]*Table13[[#This Row],[entity_spawned (AVG)]])*(Table13[[#This Row],[activating_chance]]/100),0)</f>
        <v>25</v>
      </c>
      <c r="CB253" s="73" t="s">
        <v>344</v>
      </c>
      <c r="CD253" t="s">
        <v>521</v>
      </c>
      <c r="CE253">
        <v>1</v>
      </c>
      <c r="CF253" s="76">
        <v>60</v>
      </c>
      <c r="CG253" s="76">
        <v>10</v>
      </c>
      <c r="CH253">
        <f ca="1">INDIRECT(ADDRESS(11+(MATCH(RIGHT(Table14[[#This Row],[spawner_sku]],LEN(Table14[[#This Row],[spawner_sku]])-FIND("/",Table14[[#This Row],[spawner_sku]])),Table1[Entity Prefab],0)),10,1,1,"Entities"))</f>
        <v>95</v>
      </c>
      <c r="CI253">
        <f ca="1">ROUND((Table14[[#This Row],[XP]]*Table14[[#This Row],[entity_spawned (AVG)]])*(Table14[[#This Row],[activating_chance]]/100),0)</f>
        <v>10</v>
      </c>
      <c r="CJ253" s="73" t="s">
        <v>345</v>
      </c>
      <c r="CL253" t="s">
        <v>615</v>
      </c>
      <c r="CM253">
        <v>1</v>
      </c>
      <c r="CN253" s="76">
        <v>160</v>
      </c>
      <c r="CO253" s="76">
        <v>100</v>
      </c>
      <c r="CP253" s="115">
        <f ca="1">INDIRECT(ADDRESS(11+(MATCH(RIGHT(Table18[[#This Row],[spawner_sku]],LEN(Table18[[#This Row],[spawner_sku]])-FIND("/",Table18[[#This Row],[spawner_sku]])),Table1[Entity Prefab],0)),10,1,1,"Entities"))</f>
        <v>50</v>
      </c>
      <c r="CQ253" s="115">
        <f ca="1">ROUND((Table18[[#This Row],[XP]]*Table18[[#This Row],[entity_spawned (AVG)]])*(Table18[[#This Row],[activating_chance]]/100),0)</f>
        <v>50</v>
      </c>
      <c r="CR253" t="s">
        <v>344</v>
      </c>
      <c r="CT253" t="s">
        <v>398</v>
      </c>
      <c r="CU253">
        <v>1</v>
      </c>
      <c r="CV253" s="76">
        <v>80</v>
      </c>
      <c r="CW253" s="76">
        <v>10</v>
      </c>
      <c r="CX25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53">
        <f ca="1">ROUND((Table1820[[#This Row],[XP]]*Table1820[[#This Row],[entity_spawned (AVG)]])*(Table1820[[#This Row],[activating_chance]]/100),0)</f>
        <v>3</v>
      </c>
      <c r="CZ253" t="s">
        <v>344</v>
      </c>
    </row>
    <row r="254" spans="2:104" x14ac:dyDescent="0.25">
      <c r="B254" s="74" t="s">
        <v>337</v>
      </c>
      <c r="C254">
        <v>1</v>
      </c>
      <c r="D254" s="76">
        <v>270</v>
      </c>
      <c r="E254" s="76">
        <v>100</v>
      </c>
      <c r="F254" s="76">
        <f ca="1">INDIRECT(ADDRESS(11+(MATCH(RIGHT(Table245[[#This Row],[spawner_sku]],LEN(Table245[[#This Row],[spawner_sku]])-FIND("/",Table245[[#This Row],[spawner_sku]])),Table1[Entity Prefab],0)),10,1,1,"Entities"))</f>
        <v>95</v>
      </c>
      <c r="G254" s="76">
        <f ca="1">ROUND((Table245[[#This Row],[XP]]*Table245[[#This Row],[entity_spawned (AVG)]])*(Table245[[#This Row],[activating_chance]]/100),0)</f>
        <v>95</v>
      </c>
      <c r="H254" s="73" t="s">
        <v>345</v>
      </c>
      <c r="Z254" t="s">
        <v>390</v>
      </c>
      <c r="AA254">
        <v>1</v>
      </c>
      <c r="AB254" s="76">
        <v>220</v>
      </c>
      <c r="AC254" s="76">
        <v>60</v>
      </c>
      <c r="AD254">
        <f ca="1">INDIRECT(ADDRESS(11+(MATCH(RIGHT(Table2[[#This Row],[spawner_sku]],LEN(Table2[[#This Row],[spawner_sku]])-FIND("/",Table2[[#This Row],[spawner_sku]])),Table1[Entity Prefab],0)),10,1,1,"Entities"))</f>
        <v>75</v>
      </c>
      <c r="AE254" s="76">
        <f ca="1">ROUND((Table2[[#This Row],[XP]]*Table2[[#This Row],[entity_spawned (AVG)]])*(Table2[[#This Row],[activating_chance]]/100),0)</f>
        <v>45</v>
      </c>
      <c r="AF254" s="73" t="s">
        <v>345</v>
      </c>
      <c r="AX254" t="s">
        <v>474</v>
      </c>
      <c r="AY254">
        <v>1</v>
      </c>
      <c r="AZ254" s="76">
        <v>240</v>
      </c>
      <c r="BA254" s="76">
        <v>100</v>
      </c>
      <c r="BB254">
        <f ca="1">INDIRECT(ADDRESS(11+(MATCH(RIGHT(Table61011[[#This Row],[spawner_sku]],LEN(Table61011[[#This Row],[spawner_sku]])-FIND("/",Table61011[[#This Row],[spawner_sku]])),Table1[Entity Prefab],0)),10,1,1,"Entities"))</f>
        <v>55</v>
      </c>
      <c r="BC254" s="76">
        <f ca="1">ROUND((Table61011[[#This Row],[XP]]*Table61011[[#This Row],[entity_spawned (AVG)]])*(Table61011[[#This Row],[activating_chance]]/100),0)</f>
        <v>55</v>
      </c>
      <c r="BD254" s="73" t="s">
        <v>345</v>
      </c>
      <c r="BF254" t="s">
        <v>449</v>
      </c>
      <c r="BG254">
        <v>1</v>
      </c>
      <c r="BH254" s="76">
        <v>200</v>
      </c>
      <c r="BI254">
        <v>100</v>
      </c>
      <c r="BJ254">
        <f ca="1">INDIRECT(ADDRESS(11+(MATCH(RIGHT(Table11[[#This Row],[spawner_sku]],LEN(Table11[[#This Row],[spawner_sku]])-FIND("/",Table11[[#This Row],[spawner_sku]])),Table1[Entity Prefab],0)),10,1,1,"Entities"))</f>
        <v>25</v>
      </c>
      <c r="BK254">
        <f ca="1">ROUND((Table11[[#This Row],[XP]]*Table11[[#This Row],[entity_spawned (AVG)]])*(Table11[[#This Row],[activating_chance]]/100),0)</f>
        <v>25</v>
      </c>
      <c r="BL254" s="73" t="s">
        <v>345</v>
      </c>
      <c r="BV254" t="s">
        <v>257</v>
      </c>
      <c r="BW254">
        <v>1</v>
      </c>
      <c r="BX254" s="76">
        <v>150</v>
      </c>
      <c r="BY254" s="76">
        <v>80</v>
      </c>
      <c r="BZ254">
        <f ca="1">INDIRECT(ADDRESS(11+(MATCH(RIGHT(Table13[[#This Row],[spawner_sku]],LEN(Table13[[#This Row],[spawner_sku]])-FIND("/",Table13[[#This Row],[spawner_sku]])),Table1[Entity Prefab],0)),10,1,1,"Entities"))</f>
        <v>25</v>
      </c>
      <c r="CA254">
        <f ca="1">ROUND((Table13[[#This Row],[XP]]*Table13[[#This Row],[entity_spawned (AVG)]])*(Table13[[#This Row],[activating_chance]]/100),0)</f>
        <v>20</v>
      </c>
      <c r="CB254" s="73" t="s">
        <v>344</v>
      </c>
      <c r="CD254" t="s">
        <v>521</v>
      </c>
      <c r="CE254">
        <v>1</v>
      </c>
      <c r="CF254" s="76">
        <v>60</v>
      </c>
      <c r="CG254" s="76">
        <v>30</v>
      </c>
      <c r="CH254">
        <f ca="1">INDIRECT(ADDRESS(11+(MATCH(RIGHT(Table14[[#This Row],[spawner_sku]],LEN(Table14[[#This Row],[spawner_sku]])-FIND("/",Table14[[#This Row],[spawner_sku]])),Table1[Entity Prefab],0)),10,1,1,"Entities"))</f>
        <v>95</v>
      </c>
      <c r="CI254">
        <f ca="1">ROUND((Table14[[#This Row],[XP]]*Table14[[#This Row],[entity_spawned (AVG)]])*(Table14[[#This Row],[activating_chance]]/100),0)</f>
        <v>29</v>
      </c>
      <c r="CJ254" s="73" t="s">
        <v>345</v>
      </c>
      <c r="CL254" t="s">
        <v>615</v>
      </c>
      <c r="CM254">
        <v>1</v>
      </c>
      <c r="CN254" s="76">
        <v>160</v>
      </c>
      <c r="CO254" s="76">
        <v>30</v>
      </c>
      <c r="CP254" s="115">
        <f ca="1">INDIRECT(ADDRESS(11+(MATCH(RIGHT(Table18[[#This Row],[spawner_sku]],LEN(Table18[[#This Row],[spawner_sku]])-FIND("/",Table18[[#This Row],[spawner_sku]])),Table1[Entity Prefab],0)),10,1,1,"Entities"))</f>
        <v>50</v>
      </c>
      <c r="CQ254" s="115">
        <f ca="1">ROUND((Table18[[#This Row],[XP]]*Table18[[#This Row],[entity_spawned (AVG)]])*(Table18[[#This Row],[activating_chance]]/100),0)</f>
        <v>15</v>
      </c>
      <c r="CR254" t="s">
        <v>344</v>
      </c>
      <c r="CT254" t="s">
        <v>398</v>
      </c>
      <c r="CU254">
        <v>1</v>
      </c>
      <c r="CV254" s="76">
        <v>70</v>
      </c>
      <c r="CW254" s="76">
        <v>80</v>
      </c>
      <c r="CX25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54">
        <f ca="1">ROUND((Table1820[[#This Row],[XP]]*Table1820[[#This Row],[entity_spawned (AVG)]])*(Table1820[[#This Row],[activating_chance]]/100),0)</f>
        <v>20</v>
      </c>
      <c r="CZ254" t="s">
        <v>344</v>
      </c>
    </row>
    <row r="255" spans="2:104" x14ac:dyDescent="0.25">
      <c r="B255" s="74" t="s">
        <v>337</v>
      </c>
      <c r="C255">
        <v>1</v>
      </c>
      <c r="D255" s="76">
        <v>180</v>
      </c>
      <c r="E255" s="76">
        <v>100</v>
      </c>
      <c r="F255" s="76">
        <f ca="1">INDIRECT(ADDRESS(11+(MATCH(RIGHT(Table245[[#This Row],[spawner_sku]],LEN(Table245[[#This Row],[spawner_sku]])-FIND("/",Table245[[#This Row],[spawner_sku]])),Table1[Entity Prefab],0)),10,1,1,"Entities"))</f>
        <v>95</v>
      </c>
      <c r="G255" s="76">
        <f ca="1">ROUND((Table245[[#This Row],[XP]]*Table245[[#This Row],[entity_spawned (AVG)]])*(Table245[[#This Row],[activating_chance]]/100),0)</f>
        <v>95</v>
      </c>
      <c r="H255" s="73" t="s">
        <v>345</v>
      </c>
      <c r="Z255" t="s">
        <v>390</v>
      </c>
      <c r="AA255">
        <v>1</v>
      </c>
      <c r="AB255" s="76">
        <v>220</v>
      </c>
      <c r="AC255" s="76">
        <v>100</v>
      </c>
      <c r="AD255">
        <f ca="1">INDIRECT(ADDRESS(11+(MATCH(RIGHT(Table2[[#This Row],[spawner_sku]],LEN(Table2[[#This Row],[spawner_sku]])-FIND("/",Table2[[#This Row],[spawner_sku]])),Table1[Entity Prefab],0)),10,1,1,"Entities"))</f>
        <v>75</v>
      </c>
      <c r="AE255" s="76">
        <f ca="1">ROUND((Table2[[#This Row],[XP]]*Table2[[#This Row],[entity_spawned (AVG)]])*(Table2[[#This Row],[activating_chance]]/100),0)</f>
        <v>75</v>
      </c>
      <c r="AF255" s="73" t="s">
        <v>345</v>
      </c>
      <c r="AX255" t="s">
        <v>474</v>
      </c>
      <c r="AY255">
        <v>1</v>
      </c>
      <c r="AZ255" s="76">
        <v>240</v>
      </c>
      <c r="BA255" s="76">
        <v>100</v>
      </c>
      <c r="BB255">
        <f ca="1">INDIRECT(ADDRESS(11+(MATCH(RIGHT(Table61011[[#This Row],[spawner_sku]],LEN(Table61011[[#This Row],[spawner_sku]])-FIND("/",Table61011[[#This Row],[spawner_sku]])),Table1[Entity Prefab],0)),10,1,1,"Entities"))</f>
        <v>55</v>
      </c>
      <c r="BC255" s="76">
        <f ca="1">ROUND((Table61011[[#This Row],[XP]]*Table61011[[#This Row],[entity_spawned (AVG)]])*(Table61011[[#This Row],[activating_chance]]/100),0)</f>
        <v>55</v>
      </c>
      <c r="BD255" s="73" t="s">
        <v>345</v>
      </c>
      <c r="BF255" t="s">
        <v>449</v>
      </c>
      <c r="BG255">
        <v>1</v>
      </c>
      <c r="BH255" s="76">
        <v>120</v>
      </c>
      <c r="BI255">
        <v>100</v>
      </c>
      <c r="BJ255">
        <f ca="1">INDIRECT(ADDRESS(11+(MATCH(RIGHT(Table11[[#This Row],[spawner_sku]],LEN(Table11[[#This Row],[spawner_sku]])-FIND("/",Table11[[#This Row],[spawner_sku]])),Table1[Entity Prefab],0)),10,1,1,"Entities"))</f>
        <v>25</v>
      </c>
      <c r="BK255">
        <f ca="1">ROUND((Table11[[#This Row],[XP]]*Table11[[#This Row],[entity_spawned (AVG)]])*(Table11[[#This Row],[activating_chance]]/100),0)</f>
        <v>25</v>
      </c>
      <c r="BL255" s="73" t="s">
        <v>345</v>
      </c>
      <c r="BV255" t="s">
        <v>257</v>
      </c>
      <c r="BW255">
        <v>1</v>
      </c>
      <c r="BX255" s="76">
        <v>150</v>
      </c>
      <c r="BY255" s="76">
        <v>30</v>
      </c>
      <c r="BZ255">
        <f ca="1">INDIRECT(ADDRESS(11+(MATCH(RIGHT(Table13[[#This Row],[spawner_sku]],LEN(Table13[[#This Row],[spawner_sku]])-FIND("/",Table13[[#This Row],[spawner_sku]])),Table1[Entity Prefab],0)),10,1,1,"Entities"))</f>
        <v>25</v>
      </c>
      <c r="CA255">
        <f ca="1">ROUND((Table13[[#This Row],[XP]]*Table13[[#This Row],[entity_spawned (AVG)]])*(Table13[[#This Row],[activating_chance]]/100),0)</f>
        <v>8</v>
      </c>
      <c r="CB255" s="73" t="s">
        <v>344</v>
      </c>
      <c r="CD255" t="s">
        <v>521</v>
      </c>
      <c r="CE255">
        <v>1</v>
      </c>
      <c r="CF255" s="76">
        <v>180</v>
      </c>
      <c r="CG255" s="76">
        <v>50</v>
      </c>
      <c r="CH255">
        <f ca="1">INDIRECT(ADDRESS(11+(MATCH(RIGHT(Table14[[#This Row],[spawner_sku]],LEN(Table14[[#This Row],[spawner_sku]])-FIND("/",Table14[[#This Row],[spawner_sku]])),Table1[Entity Prefab],0)),10,1,1,"Entities"))</f>
        <v>95</v>
      </c>
      <c r="CI255">
        <f ca="1">ROUND((Table14[[#This Row],[XP]]*Table14[[#This Row],[entity_spawned (AVG)]])*(Table14[[#This Row],[activating_chance]]/100),0)</f>
        <v>48</v>
      </c>
      <c r="CJ255" s="73" t="s">
        <v>345</v>
      </c>
      <c r="CL255" t="s">
        <v>615</v>
      </c>
      <c r="CM255">
        <v>1</v>
      </c>
      <c r="CN255" s="76">
        <v>160</v>
      </c>
      <c r="CO255" s="76">
        <v>100</v>
      </c>
      <c r="CP255" s="115">
        <f ca="1">INDIRECT(ADDRESS(11+(MATCH(RIGHT(Table18[[#This Row],[spawner_sku]],LEN(Table18[[#This Row],[spawner_sku]])-FIND("/",Table18[[#This Row],[spawner_sku]])),Table1[Entity Prefab],0)),10,1,1,"Entities"))</f>
        <v>50</v>
      </c>
      <c r="CQ255" s="115">
        <f ca="1">ROUND((Table18[[#This Row],[XP]]*Table18[[#This Row],[entity_spawned (AVG)]])*(Table18[[#This Row],[activating_chance]]/100),0)</f>
        <v>50</v>
      </c>
      <c r="CR255" t="s">
        <v>344</v>
      </c>
      <c r="CT255" t="s">
        <v>455</v>
      </c>
      <c r="CU255">
        <v>1</v>
      </c>
      <c r="CV255" s="76">
        <v>70</v>
      </c>
      <c r="CW255" s="76">
        <v>100</v>
      </c>
      <c r="CX25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55">
        <f ca="1">ROUND((Table1820[[#This Row],[XP]]*Table1820[[#This Row],[entity_spawned (AVG)]])*(Table1820[[#This Row],[activating_chance]]/100),0)</f>
        <v>25</v>
      </c>
      <c r="CZ255" t="s">
        <v>344</v>
      </c>
    </row>
    <row r="256" spans="2:104" x14ac:dyDescent="0.25">
      <c r="B256" s="74" t="s">
        <v>337</v>
      </c>
      <c r="C256">
        <v>1</v>
      </c>
      <c r="D256" s="76">
        <v>180</v>
      </c>
      <c r="E256" s="76">
        <v>100</v>
      </c>
      <c r="F256" s="76">
        <f ca="1">INDIRECT(ADDRESS(11+(MATCH(RIGHT(Table245[[#This Row],[spawner_sku]],LEN(Table245[[#This Row],[spawner_sku]])-FIND("/",Table245[[#This Row],[spawner_sku]])),Table1[Entity Prefab],0)),10,1,1,"Entities"))</f>
        <v>95</v>
      </c>
      <c r="G256" s="76">
        <f ca="1">ROUND((Table245[[#This Row],[XP]]*Table245[[#This Row],[entity_spawned (AVG)]])*(Table245[[#This Row],[activating_chance]]/100),0)</f>
        <v>95</v>
      </c>
      <c r="H256" s="73" t="s">
        <v>345</v>
      </c>
      <c r="Z256" t="s">
        <v>392</v>
      </c>
      <c r="AA256">
        <v>1</v>
      </c>
      <c r="AB256" s="76">
        <v>130</v>
      </c>
      <c r="AC256" s="76">
        <v>100</v>
      </c>
      <c r="AD256">
        <f ca="1">INDIRECT(ADDRESS(11+(MATCH(RIGHT(Table2[[#This Row],[spawner_sku]],LEN(Table2[[#This Row],[spawner_sku]])-FIND("/",Table2[[#This Row],[spawner_sku]])),Table1[Entity Prefab],0)),10,1,1,"Entities"))</f>
        <v>75</v>
      </c>
      <c r="AE256" s="76">
        <f ca="1">ROUND((Table2[[#This Row],[XP]]*Table2[[#This Row],[entity_spawned (AVG)]])*(Table2[[#This Row],[activating_chance]]/100),0)</f>
        <v>75</v>
      </c>
      <c r="AF256" s="73" t="s">
        <v>345</v>
      </c>
      <c r="AX256" t="s">
        <v>475</v>
      </c>
      <c r="AY256">
        <v>1</v>
      </c>
      <c r="AZ256" s="76">
        <v>260</v>
      </c>
      <c r="BA256" s="76">
        <v>100</v>
      </c>
      <c r="BB256">
        <f ca="1">INDIRECT(ADDRESS(11+(MATCH(RIGHT(Table61011[[#This Row],[spawner_sku]],LEN(Table61011[[#This Row],[spawner_sku]])-FIND("/",Table61011[[#This Row],[spawner_sku]])),Table1[Entity Prefab],0)),10,1,1,"Entities"))</f>
        <v>105</v>
      </c>
      <c r="BC256" s="76">
        <f ca="1">ROUND((Table61011[[#This Row],[XP]]*Table61011[[#This Row],[entity_spawned (AVG)]])*(Table61011[[#This Row],[activating_chance]]/100),0)</f>
        <v>105</v>
      </c>
      <c r="BD256" s="73" t="s">
        <v>345</v>
      </c>
      <c r="BF256" t="s">
        <v>449</v>
      </c>
      <c r="BG256">
        <v>1</v>
      </c>
      <c r="BH256" s="76">
        <v>200</v>
      </c>
      <c r="BI256">
        <v>100</v>
      </c>
      <c r="BJ256">
        <f ca="1">INDIRECT(ADDRESS(11+(MATCH(RIGHT(Table11[[#This Row],[spawner_sku]],LEN(Table11[[#This Row],[spawner_sku]])-FIND("/",Table11[[#This Row],[spawner_sku]])),Table1[Entity Prefab],0)),10,1,1,"Entities"))</f>
        <v>25</v>
      </c>
      <c r="BK256">
        <f ca="1">ROUND((Table11[[#This Row],[XP]]*Table11[[#This Row],[entity_spawned (AVG)]])*(Table11[[#This Row],[activating_chance]]/100),0)</f>
        <v>25</v>
      </c>
      <c r="BL256" s="73" t="s">
        <v>345</v>
      </c>
      <c r="BV256" t="s">
        <v>257</v>
      </c>
      <c r="BW256">
        <v>1</v>
      </c>
      <c r="BX256" s="76">
        <v>150</v>
      </c>
      <c r="BY256" s="76">
        <v>80</v>
      </c>
      <c r="BZ256">
        <f ca="1">INDIRECT(ADDRESS(11+(MATCH(RIGHT(Table13[[#This Row],[spawner_sku]],LEN(Table13[[#This Row],[spawner_sku]])-FIND("/",Table13[[#This Row],[spawner_sku]])),Table1[Entity Prefab],0)),10,1,1,"Entities"))</f>
        <v>25</v>
      </c>
      <c r="CA256">
        <f ca="1">ROUND((Table13[[#This Row],[XP]]*Table13[[#This Row],[entity_spawned (AVG)]])*(Table13[[#This Row],[activating_chance]]/100),0)</f>
        <v>20</v>
      </c>
      <c r="CB256" s="73" t="s">
        <v>344</v>
      </c>
      <c r="CD256" t="s">
        <v>521</v>
      </c>
      <c r="CE256">
        <v>1</v>
      </c>
      <c r="CF256" s="76">
        <v>100</v>
      </c>
      <c r="CG256" s="76">
        <v>50</v>
      </c>
      <c r="CH256">
        <f ca="1">INDIRECT(ADDRESS(11+(MATCH(RIGHT(Table14[[#This Row],[spawner_sku]],LEN(Table14[[#This Row],[spawner_sku]])-FIND("/",Table14[[#This Row],[spawner_sku]])),Table1[Entity Prefab],0)),10,1,1,"Entities"))</f>
        <v>95</v>
      </c>
      <c r="CI256">
        <f ca="1">ROUND((Table14[[#This Row],[XP]]*Table14[[#This Row],[entity_spawned (AVG)]])*(Table14[[#This Row],[activating_chance]]/100),0)</f>
        <v>48</v>
      </c>
      <c r="CJ256" s="73" t="s">
        <v>345</v>
      </c>
      <c r="CL256" t="s">
        <v>615</v>
      </c>
      <c r="CM256">
        <v>1</v>
      </c>
      <c r="CN256" s="76">
        <v>160</v>
      </c>
      <c r="CO256" s="76">
        <v>80</v>
      </c>
      <c r="CP256" s="115">
        <f ca="1">INDIRECT(ADDRESS(11+(MATCH(RIGHT(Table18[[#This Row],[spawner_sku]],LEN(Table18[[#This Row],[spawner_sku]])-FIND("/",Table18[[#This Row],[spawner_sku]])),Table1[Entity Prefab],0)),10,1,1,"Entities"))</f>
        <v>50</v>
      </c>
      <c r="CQ256" s="115">
        <f ca="1">ROUND((Table18[[#This Row],[XP]]*Table18[[#This Row],[entity_spawned (AVG)]])*(Table18[[#This Row],[activating_chance]]/100),0)</f>
        <v>40</v>
      </c>
      <c r="CR256" t="s">
        <v>344</v>
      </c>
      <c r="CT256" t="s">
        <v>455</v>
      </c>
      <c r="CU256">
        <v>1</v>
      </c>
      <c r="CV256" s="76">
        <v>120</v>
      </c>
      <c r="CW256" s="76">
        <v>100</v>
      </c>
      <c r="CX25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56">
        <f ca="1">ROUND((Table1820[[#This Row],[XP]]*Table1820[[#This Row],[entity_spawned (AVG)]])*(Table1820[[#This Row],[activating_chance]]/100),0)</f>
        <v>25</v>
      </c>
      <c r="CZ256" t="s">
        <v>344</v>
      </c>
    </row>
    <row r="257" spans="2:104" x14ac:dyDescent="0.25">
      <c r="B257" s="74" t="s">
        <v>337</v>
      </c>
      <c r="C257">
        <v>1</v>
      </c>
      <c r="D257" s="76">
        <v>270</v>
      </c>
      <c r="E257" s="76">
        <v>100</v>
      </c>
      <c r="F257" s="76">
        <f ca="1">INDIRECT(ADDRESS(11+(MATCH(RIGHT(Table245[[#This Row],[spawner_sku]],LEN(Table245[[#This Row],[spawner_sku]])-FIND("/",Table245[[#This Row],[spawner_sku]])),Table1[Entity Prefab],0)),10,1,1,"Entities"))</f>
        <v>95</v>
      </c>
      <c r="G257" s="76">
        <f ca="1">ROUND((Table245[[#This Row],[XP]]*Table245[[#This Row],[entity_spawned (AVG)]])*(Table245[[#This Row],[activating_chance]]/100),0)</f>
        <v>95</v>
      </c>
      <c r="H257" s="73" t="s">
        <v>345</v>
      </c>
      <c r="Z257" t="s">
        <v>392</v>
      </c>
      <c r="AA257">
        <v>1</v>
      </c>
      <c r="AB257" s="76">
        <v>150</v>
      </c>
      <c r="AC257" s="76">
        <v>100</v>
      </c>
      <c r="AD257">
        <f ca="1">INDIRECT(ADDRESS(11+(MATCH(RIGHT(Table2[[#This Row],[spawner_sku]],LEN(Table2[[#This Row],[spawner_sku]])-FIND("/",Table2[[#This Row],[spawner_sku]])),Table1[Entity Prefab],0)),10,1,1,"Entities"))</f>
        <v>75</v>
      </c>
      <c r="AE257" s="76">
        <f ca="1">ROUND((Table2[[#This Row],[XP]]*Table2[[#This Row],[entity_spawned (AVG)]])*(Table2[[#This Row],[activating_chance]]/100),0)</f>
        <v>75</v>
      </c>
      <c r="AF257" s="73" t="s">
        <v>345</v>
      </c>
      <c r="AX257" t="s">
        <v>475</v>
      </c>
      <c r="AY257">
        <v>1</v>
      </c>
      <c r="AZ257" s="76">
        <v>260</v>
      </c>
      <c r="BA257" s="76">
        <v>100</v>
      </c>
      <c r="BB257">
        <f ca="1">INDIRECT(ADDRESS(11+(MATCH(RIGHT(Table61011[[#This Row],[spawner_sku]],LEN(Table61011[[#This Row],[spawner_sku]])-FIND("/",Table61011[[#This Row],[spawner_sku]])),Table1[Entity Prefab],0)),10,1,1,"Entities"))</f>
        <v>105</v>
      </c>
      <c r="BC257" s="76">
        <f ca="1">ROUND((Table61011[[#This Row],[XP]]*Table61011[[#This Row],[entity_spawned (AVG)]])*(Table61011[[#This Row],[activating_chance]]/100),0)</f>
        <v>105</v>
      </c>
      <c r="BD257" s="73" t="s">
        <v>345</v>
      </c>
      <c r="BF257" t="s">
        <v>449</v>
      </c>
      <c r="BG257">
        <v>1</v>
      </c>
      <c r="BH257" s="76">
        <v>200</v>
      </c>
      <c r="BI257">
        <v>100</v>
      </c>
      <c r="BJ257">
        <f ca="1">INDIRECT(ADDRESS(11+(MATCH(RIGHT(Table11[[#This Row],[spawner_sku]],LEN(Table11[[#This Row],[spawner_sku]])-FIND("/",Table11[[#This Row],[spawner_sku]])),Table1[Entity Prefab],0)),10,1,1,"Entities"))</f>
        <v>25</v>
      </c>
      <c r="BK257">
        <f ca="1">ROUND((Table11[[#This Row],[XP]]*Table11[[#This Row],[entity_spawned (AVG)]])*(Table11[[#This Row],[activating_chance]]/100),0)</f>
        <v>25</v>
      </c>
      <c r="BL257" s="73" t="s">
        <v>345</v>
      </c>
      <c r="BV257" t="s">
        <v>257</v>
      </c>
      <c r="BW257">
        <v>1</v>
      </c>
      <c r="BX257" s="76">
        <v>150</v>
      </c>
      <c r="BY257" s="76">
        <v>100</v>
      </c>
      <c r="BZ257">
        <f ca="1">INDIRECT(ADDRESS(11+(MATCH(RIGHT(Table13[[#This Row],[spawner_sku]],LEN(Table13[[#This Row],[spawner_sku]])-FIND("/",Table13[[#This Row],[spawner_sku]])),Table1[Entity Prefab],0)),10,1,1,"Entities"))</f>
        <v>25</v>
      </c>
      <c r="CA257">
        <f ca="1">ROUND((Table13[[#This Row],[XP]]*Table13[[#This Row],[entity_spawned (AVG)]])*(Table13[[#This Row],[activating_chance]]/100),0)</f>
        <v>25</v>
      </c>
      <c r="CB257" s="73" t="s">
        <v>344</v>
      </c>
      <c r="CD257" t="s">
        <v>521</v>
      </c>
      <c r="CE257">
        <v>1</v>
      </c>
      <c r="CF257" s="76">
        <v>180</v>
      </c>
      <c r="CG257" s="76">
        <v>100</v>
      </c>
      <c r="CH257">
        <f ca="1">INDIRECT(ADDRESS(11+(MATCH(RIGHT(Table14[[#This Row],[spawner_sku]],LEN(Table14[[#This Row],[spawner_sku]])-FIND("/",Table14[[#This Row],[spawner_sku]])),Table1[Entity Prefab],0)),10,1,1,"Entities"))</f>
        <v>95</v>
      </c>
      <c r="CI257">
        <f ca="1">ROUND((Table14[[#This Row],[XP]]*Table14[[#This Row],[entity_spawned (AVG)]])*(Table14[[#This Row],[activating_chance]]/100),0)</f>
        <v>95</v>
      </c>
      <c r="CJ257" s="73" t="s">
        <v>345</v>
      </c>
      <c r="CL257" t="s">
        <v>615</v>
      </c>
      <c r="CM257">
        <v>1</v>
      </c>
      <c r="CN257" s="76">
        <v>160</v>
      </c>
      <c r="CO257" s="76">
        <v>100</v>
      </c>
      <c r="CP257" s="115">
        <f ca="1">INDIRECT(ADDRESS(11+(MATCH(RIGHT(Table18[[#This Row],[spawner_sku]],LEN(Table18[[#This Row],[spawner_sku]])-FIND("/",Table18[[#This Row],[spawner_sku]])),Table1[Entity Prefab],0)),10,1,1,"Entities"))</f>
        <v>50</v>
      </c>
      <c r="CQ257" s="115">
        <f ca="1">ROUND((Table18[[#This Row],[XP]]*Table18[[#This Row],[entity_spawned (AVG)]])*(Table18[[#This Row],[activating_chance]]/100),0)</f>
        <v>50</v>
      </c>
      <c r="CR257" t="s">
        <v>344</v>
      </c>
      <c r="CT257" t="s">
        <v>455</v>
      </c>
      <c r="CU257">
        <v>1</v>
      </c>
      <c r="CV257" s="76">
        <v>80</v>
      </c>
      <c r="CW257" s="76">
        <v>30</v>
      </c>
      <c r="CX25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57">
        <f ca="1">ROUND((Table1820[[#This Row],[XP]]*Table1820[[#This Row],[entity_spawned (AVG)]])*(Table1820[[#This Row],[activating_chance]]/100),0)</f>
        <v>8</v>
      </c>
      <c r="CZ257" t="s">
        <v>344</v>
      </c>
    </row>
    <row r="258" spans="2:104" x14ac:dyDescent="0.25">
      <c r="B258" s="74" t="s">
        <v>337</v>
      </c>
      <c r="C258">
        <v>1</v>
      </c>
      <c r="D258" s="76">
        <v>240</v>
      </c>
      <c r="E258" s="76">
        <v>80</v>
      </c>
      <c r="F258" s="76">
        <f ca="1">INDIRECT(ADDRESS(11+(MATCH(RIGHT(Table245[[#This Row],[spawner_sku]],LEN(Table245[[#This Row],[spawner_sku]])-FIND("/",Table245[[#This Row],[spawner_sku]])),Table1[Entity Prefab],0)),10,1,1,"Entities"))</f>
        <v>95</v>
      </c>
      <c r="G258" s="76">
        <f ca="1">ROUND((Table245[[#This Row],[XP]]*Table245[[#This Row],[entity_spawned (AVG)]])*(Table245[[#This Row],[activating_chance]]/100),0)</f>
        <v>76</v>
      </c>
      <c r="H258" s="73" t="s">
        <v>345</v>
      </c>
      <c r="Z258" t="s">
        <v>392</v>
      </c>
      <c r="AA258">
        <v>1</v>
      </c>
      <c r="AB258" s="76">
        <v>130</v>
      </c>
      <c r="AC258" s="76">
        <v>100</v>
      </c>
      <c r="AD258">
        <f ca="1">INDIRECT(ADDRESS(11+(MATCH(RIGHT(Table2[[#This Row],[spawner_sku]],LEN(Table2[[#This Row],[spawner_sku]])-FIND("/",Table2[[#This Row],[spawner_sku]])),Table1[Entity Prefab],0)),10,1,1,"Entities"))</f>
        <v>75</v>
      </c>
      <c r="AE258" s="76">
        <f ca="1">ROUND((Table2[[#This Row],[XP]]*Table2[[#This Row],[entity_spawned (AVG)]])*(Table2[[#This Row],[activating_chance]]/100),0)</f>
        <v>75</v>
      </c>
      <c r="AF258" s="73" t="s">
        <v>345</v>
      </c>
      <c r="AX258" t="s">
        <v>475</v>
      </c>
      <c r="AY258">
        <v>1</v>
      </c>
      <c r="AZ258" s="76">
        <v>260</v>
      </c>
      <c r="BA258" s="76">
        <v>100</v>
      </c>
      <c r="BB258">
        <f ca="1">INDIRECT(ADDRESS(11+(MATCH(RIGHT(Table61011[[#This Row],[spawner_sku]],LEN(Table61011[[#This Row],[spawner_sku]])-FIND("/",Table61011[[#This Row],[spawner_sku]])),Table1[Entity Prefab],0)),10,1,1,"Entities"))</f>
        <v>105</v>
      </c>
      <c r="BC258" s="76">
        <f ca="1">ROUND((Table61011[[#This Row],[XP]]*Table61011[[#This Row],[entity_spawned (AVG)]])*(Table61011[[#This Row],[activating_chance]]/100),0)</f>
        <v>105</v>
      </c>
      <c r="BD258" s="73" t="s">
        <v>345</v>
      </c>
      <c r="BF258" t="s">
        <v>449</v>
      </c>
      <c r="BG258">
        <v>2</v>
      </c>
      <c r="BH258" s="76">
        <v>200</v>
      </c>
      <c r="BI258">
        <v>100</v>
      </c>
      <c r="BJ258">
        <f ca="1">INDIRECT(ADDRESS(11+(MATCH(RIGHT(Table11[[#This Row],[spawner_sku]],LEN(Table11[[#This Row],[spawner_sku]])-FIND("/",Table11[[#This Row],[spawner_sku]])),Table1[Entity Prefab],0)),10,1,1,"Entities"))</f>
        <v>25</v>
      </c>
      <c r="BK258">
        <f ca="1">ROUND((Table11[[#This Row],[XP]]*Table11[[#This Row],[entity_spawned (AVG)]])*(Table11[[#This Row],[activating_chance]]/100),0)</f>
        <v>50</v>
      </c>
      <c r="BL258" s="73" t="s">
        <v>345</v>
      </c>
      <c r="BV258" t="s">
        <v>257</v>
      </c>
      <c r="BW258">
        <v>1</v>
      </c>
      <c r="BX258" s="76">
        <v>150</v>
      </c>
      <c r="BY258" s="76">
        <v>80</v>
      </c>
      <c r="BZ258">
        <f ca="1">INDIRECT(ADDRESS(11+(MATCH(RIGHT(Table13[[#This Row],[spawner_sku]],LEN(Table13[[#This Row],[spawner_sku]])-FIND("/",Table13[[#This Row],[spawner_sku]])),Table1[Entity Prefab],0)),10,1,1,"Entities"))</f>
        <v>25</v>
      </c>
      <c r="CA258">
        <f ca="1">ROUND((Table13[[#This Row],[XP]]*Table13[[#This Row],[entity_spawned (AVG)]])*(Table13[[#This Row],[activating_chance]]/100),0)</f>
        <v>20</v>
      </c>
      <c r="CB258" s="73" t="s">
        <v>344</v>
      </c>
      <c r="CD258" t="s">
        <v>521</v>
      </c>
      <c r="CE258">
        <v>1</v>
      </c>
      <c r="CF258" s="76">
        <v>100</v>
      </c>
      <c r="CG258" s="76">
        <v>100</v>
      </c>
      <c r="CH258">
        <f ca="1">INDIRECT(ADDRESS(11+(MATCH(RIGHT(Table14[[#This Row],[spawner_sku]],LEN(Table14[[#This Row],[spawner_sku]])-FIND("/",Table14[[#This Row],[spawner_sku]])),Table1[Entity Prefab],0)),10,1,1,"Entities"))</f>
        <v>95</v>
      </c>
      <c r="CI258">
        <f ca="1">ROUND((Table14[[#This Row],[XP]]*Table14[[#This Row],[entity_spawned (AVG)]])*(Table14[[#This Row],[activating_chance]]/100),0)</f>
        <v>95</v>
      </c>
      <c r="CJ258" s="73" t="s">
        <v>345</v>
      </c>
      <c r="CL258" t="s">
        <v>615</v>
      </c>
      <c r="CM258">
        <v>1</v>
      </c>
      <c r="CN258" s="76">
        <v>160</v>
      </c>
      <c r="CO258" s="76">
        <v>100</v>
      </c>
      <c r="CP258" s="115">
        <f ca="1">INDIRECT(ADDRESS(11+(MATCH(RIGHT(Table18[[#This Row],[spawner_sku]],LEN(Table18[[#This Row],[spawner_sku]])-FIND("/",Table18[[#This Row],[spawner_sku]])),Table1[Entity Prefab],0)),10,1,1,"Entities"))</f>
        <v>50</v>
      </c>
      <c r="CQ258" s="115">
        <f ca="1">ROUND((Table18[[#This Row],[XP]]*Table18[[#This Row],[entity_spawned (AVG)]])*(Table18[[#This Row],[activating_chance]]/100),0)</f>
        <v>50</v>
      </c>
      <c r="CR258" t="s">
        <v>344</v>
      </c>
      <c r="CT258" t="s">
        <v>455</v>
      </c>
      <c r="CU258">
        <v>1</v>
      </c>
      <c r="CV258" s="76">
        <v>80</v>
      </c>
      <c r="CW258" s="76">
        <v>80</v>
      </c>
      <c r="CX25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58">
        <f ca="1">ROUND((Table1820[[#This Row],[XP]]*Table1820[[#This Row],[entity_spawned (AVG)]])*(Table1820[[#This Row],[activating_chance]]/100),0)</f>
        <v>20</v>
      </c>
      <c r="CZ258" t="s">
        <v>344</v>
      </c>
    </row>
    <row r="259" spans="2:104" x14ac:dyDescent="0.25">
      <c r="B259" s="74" t="s">
        <v>337</v>
      </c>
      <c r="C259">
        <v>1</v>
      </c>
      <c r="D259" s="76">
        <v>250</v>
      </c>
      <c r="E259" s="76">
        <v>100</v>
      </c>
      <c r="F259" s="76">
        <f ca="1">INDIRECT(ADDRESS(11+(MATCH(RIGHT(Table245[[#This Row],[spawner_sku]],LEN(Table245[[#This Row],[spawner_sku]])-FIND("/",Table245[[#This Row],[spawner_sku]])),Table1[Entity Prefab],0)),10,1,1,"Entities"))</f>
        <v>95</v>
      </c>
      <c r="G259" s="76">
        <f ca="1">ROUND((Table245[[#This Row],[XP]]*Table245[[#This Row],[entity_spawned (AVG)]])*(Table245[[#This Row],[activating_chance]]/100),0)</f>
        <v>95</v>
      </c>
      <c r="H259" s="73" t="s">
        <v>345</v>
      </c>
      <c r="Z259" t="s">
        <v>392</v>
      </c>
      <c r="AA259">
        <v>1</v>
      </c>
      <c r="AB259" s="76">
        <v>150</v>
      </c>
      <c r="AC259" s="76">
        <v>100</v>
      </c>
      <c r="AD259">
        <f ca="1">INDIRECT(ADDRESS(11+(MATCH(RIGHT(Table2[[#This Row],[spawner_sku]],LEN(Table2[[#This Row],[spawner_sku]])-FIND("/",Table2[[#This Row],[spawner_sku]])),Table1[Entity Prefab],0)),10,1,1,"Entities"))</f>
        <v>75</v>
      </c>
      <c r="AE259" s="76">
        <f ca="1">ROUND((Table2[[#This Row],[XP]]*Table2[[#This Row],[entity_spawned (AVG)]])*(Table2[[#This Row],[activating_chance]]/100),0)</f>
        <v>75</v>
      </c>
      <c r="AF259" s="73" t="s">
        <v>345</v>
      </c>
      <c r="AX259" t="s">
        <v>475</v>
      </c>
      <c r="AY259">
        <v>1</v>
      </c>
      <c r="AZ259" s="76">
        <v>260</v>
      </c>
      <c r="BA259" s="76">
        <v>100</v>
      </c>
      <c r="BB259">
        <f ca="1">INDIRECT(ADDRESS(11+(MATCH(RIGHT(Table61011[[#This Row],[spawner_sku]],LEN(Table61011[[#This Row],[spawner_sku]])-FIND("/",Table61011[[#This Row],[spawner_sku]])),Table1[Entity Prefab],0)),10,1,1,"Entities"))</f>
        <v>105</v>
      </c>
      <c r="BC259" s="76">
        <f ca="1">ROUND((Table61011[[#This Row],[XP]]*Table61011[[#This Row],[entity_spawned (AVG)]])*(Table61011[[#This Row],[activating_chance]]/100),0)</f>
        <v>105</v>
      </c>
      <c r="BD259" s="73" t="s">
        <v>345</v>
      </c>
      <c r="BF259" t="s">
        <v>449</v>
      </c>
      <c r="BG259">
        <v>1</v>
      </c>
      <c r="BH259" s="76">
        <v>200</v>
      </c>
      <c r="BI259">
        <v>10</v>
      </c>
      <c r="BJ259">
        <f ca="1">INDIRECT(ADDRESS(11+(MATCH(RIGHT(Table11[[#This Row],[spawner_sku]],LEN(Table11[[#This Row],[spawner_sku]])-FIND("/",Table11[[#This Row],[spawner_sku]])),Table1[Entity Prefab],0)),10,1,1,"Entities"))</f>
        <v>25</v>
      </c>
      <c r="BK259">
        <f ca="1">ROUND((Table11[[#This Row],[XP]]*Table11[[#This Row],[entity_spawned (AVG)]])*(Table11[[#This Row],[activating_chance]]/100),0)</f>
        <v>3</v>
      </c>
      <c r="BL259" s="73" t="s">
        <v>345</v>
      </c>
      <c r="BV259" t="s">
        <v>257</v>
      </c>
      <c r="BW259">
        <v>1</v>
      </c>
      <c r="BX259" s="76">
        <v>150</v>
      </c>
      <c r="BY259" s="76">
        <v>30</v>
      </c>
      <c r="BZ259">
        <f ca="1">INDIRECT(ADDRESS(11+(MATCH(RIGHT(Table13[[#This Row],[spawner_sku]],LEN(Table13[[#This Row],[spawner_sku]])-FIND("/",Table13[[#This Row],[spawner_sku]])),Table1[Entity Prefab],0)),10,1,1,"Entities"))</f>
        <v>25</v>
      </c>
      <c r="CA259">
        <f ca="1">ROUND((Table13[[#This Row],[XP]]*Table13[[#This Row],[entity_spawned (AVG)]])*(Table13[[#This Row],[activating_chance]]/100),0)</f>
        <v>8</v>
      </c>
      <c r="CB259" s="73" t="s">
        <v>344</v>
      </c>
      <c r="CD259" t="s">
        <v>521</v>
      </c>
      <c r="CE259">
        <v>1</v>
      </c>
      <c r="CF259" s="76">
        <v>100</v>
      </c>
      <c r="CG259" s="76">
        <v>100</v>
      </c>
      <c r="CH259">
        <f ca="1">INDIRECT(ADDRESS(11+(MATCH(RIGHT(Table14[[#This Row],[spawner_sku]],LEN(Table14[[#This Row],[spawner_sku]])-FIND("/",Table14[[#This Row],[spawner_sku]])),Table1[Entity Prefab],0)),10,1,1,"Entities"))</f>
        <v>95</v>
      </c>
      <c r="CI259">
        <f ca="1">ROUND((Table14[[#This Row],[XP]]*Table14[[#This Row],[entity_spawned (AVG)]])*(Table14[[#This Row],[activating_chance]]/100),0)</f>
        <v>95</v>
      </c>
      <c r="CJ259" s="73" t="s">
        <v>345</v>
      </c>
      <c r="CL259" t="s">
        <v>615</v>
      </c>
      <c r="CM259">
        <v>1</v>
      </c>
      <c r="CN259" s="76">
        <v>160</v>
      </c>
      <c r="CO259" s="76">
        <v>100</v>
      </c>
      <c r="CP259" s="115">
        <f ca="1">INDIRECT(ADDRESS(11+(MATCH(RIGHT(Table18[[#This Row],[spawner_sku]],LEN(Table18[[#This Row],[spawner_sku]])-FIND("/",Table18[[#This Row],[spawner_sku]])),Table1[Entity Prefab],0)),10,1,1,"Entities"))</f>
        <v>50</v>
      </c>
      <c r="CQ259" s="115">
        <f ca="1">ROUND((Table18[[#This Row],[XP]]*Table18[[#This Row],[entity_spawned (AVG)]])*(Table18[[#This Row],[activating_chance]]/100),0)</f>
        <v>50</v>
      </c>
      <c r="CR259" t="s">
        <v>344</v>
      </c>
      <c r="CT259" t="s">
        <v>454</v>
      </c>
      <c r="CU259">
        <v>1</v>
      </c>
      <c r="CV259" s="76">
        <v>80</v>
      </c>
      <c r="CW259" s="76">
        <v>80</v>
      </c>
      <c r="CX25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59">
        <f ca="1">ROUND((Table1820[[#This Row],[XP]]*Table1820[[#This Row],[entity_spawned (AVG)]])*(Table1820[[#This Row],[activating_chance]]/100),0)</f>
        <v>20</v>
      </c>
      <c r="CZ259" t="s">
        <v>344</v>
      </c>
    </row>
    <row r="260" spans="2:104" x14ac:dyDescent="0.25">
      <c r="B260" s="74" t="s">
        <v>234</v>
      </c>
      <c r="C260">
        <v>1</v>
      </c>
      <c r="D260" s="76">
        <v>300</v>
      </c>
      <c r="E260" s="76">
        <v>100</v>
      </c>
      <c r="F260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0" s="76">
        <f ca="1">ROUND((Table245[[#This Row],[XP]]*Table245[[#This Row],[entity_spawned (AVG)]])*(Table245[[#This Row],[activating_chance]]/100),0)</f>
        <v>195</v>
      </c>
      <c r="H260" s="73" t="s">
        <v>345</v>
      </c>
      <c r="Z260" t="s">
        <v>392</v>
      </c>
      <c r="AA260">
        <v>1</v>
      </c>
      <c r="AB260" s="76">
        <v>150</v>
      </c>
      <c r="AC260" s="76">
        <v>100</v>
      </c>
      <c r="AD260">
        <f ca="1">INDIRECT(ADDRESS(11+(MATCH(RIGHT(Table2[[#This Row],[spawner_sku]],LEN(Table2[[#This Row],[spawner_sku]])-FIND("/",Table2[[#This Row],[spawner_sku]])),Table1[Entity Prefab],0)),10,1,1,"Entities"))</f>
        <v>75</v>
      </c>
      <c r="AE260" s="76">
        <f ca="1">ROUND((Table2[[#This Row],[XP]]*Table2[[#This Row],[entity_spawned (AVG)]])*(Table2[[#This Row],[activating_chance]]/100),0)</f>
        <v>75</v>
      </c>
      <c r="AF260" s="73" t="s">
        <v>345</v>
      </c>
      <c r="AX260" t="s">
        <v>476</v>
      </c>
      <c r="AY260">
        <v>1</v>
      </c>
      <c r="AZ260" s="76">
        <v>280</v>
      </c>
      <c r="BA260" s="76">
        <v>100</v>
      </c>
      <c r="BB260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0" s="76">
        <f ca="1">ROUND((Table61011[[#This Row],[XP]]*Table61011[[#This Row],[entity_spawned (AVG)]])*(Table61011[[#This Row],[activating_chance]]/100),0)</f>
        <v>143</v>
      </c>
      <c r="BD260" s="73" t="s">
        <v>345</v>
      </c>
      <c r="BF260" t="s">
        <v>449</v>
      </c>
      <c r="BG260">
        <v>1</v>
      </c>
      <c r="BH260" s="76">
        <v>200</v>
      </c>
      <c r="BI260">
        <v>70</v>
      </c>
      <c r="BJ260">
        <f ca="1">INDIRECT(ADDRESS(11+(MATCH(RIGHT(Table11[[#This Row],[spawner_sku]],LEN(Table11[[#This Row],[spawner_sku]])-FIND("/",Table11[[#This Row],[spawner_sku]])),Table1[Entity Prefab],0)),10,1,1,"Entities"))</f>
        <v>25</v>
      </c>
      <c r="BK260">
        <f ca="1">ROUND((Table11[[#This Row],[XP]]*Table11[[#This Row],[entity_spawned (AVG)]])*(Table11[[#This Row],[activating_chance]]/100),0)</f>
        <v>18</v>
      </c>
      <c r="BL260" s="73" t="s">
        <v>345</v>
      </c>
      <c r="BV260" t="s">
        <v>257</v>
      </c>
      <c r="BW260">
        <v>1</v>
      </c>
      <c r="BX260" s="76">
        <v>150</v>
      </c>
      <c r="BY260" s="76">
        <v>80</v>
      </c>
      <c r="BZ260">
        <f ca="1">INDIRECT(ADDRESS(11+(MATCH(RIGHT(Table13[[#This Row],[spawner_sku]],LEN(Table13[[#This Row],[spawner_sku]])-FIND("/",Table13[[#This Row],[spawner_sku]])),Table1[Entity Prefab],0)),10,1,1,"Entities"))</f>
        <v>25</v>
      </c>
      <c r="CA260">
        <f ca="1">ROUND((Table13[[#This Row],[XP]]*Table13[[#This Row],[entity_spawned (AVG)]])*(Table13[[#This Row],[activating_chance]]/100),0)</f>
        <v>20</v>
      </c>
      <c r="CB260" s="73" t="s">
        <v>344</v>
      </c>
      <c r="CD260" t="s">
        <v>521</v>
      </c>
      <c r="CE260">
        <v>1</v>
      </c>
      <c r="CF260" s="76">
        <v>90</v>
      </c>
      <c r="CG260" s="76">
        <v>10</v>
      </c>
      <c r="CH260">
        <f ca="1">INDIRECT(ADDRESS(11+(MATCH(RIGHT(Table14[[#This Row],[spawner_sku]],LEN(Table14[[#This Row],[spawner_sku]])-FIND("/",Table14[[#This Row],[spawner_sku]])),Table1[Entity Prefab],0)),10,1,1,"Entities"))</f>
        <v>95</v>
      </c>
      <c r="CI260">
        <f ca="1">ROUND((Table14[[#This Row],[XP]]*Table14[[#This Row],[entity_spawned (AVG)]])*(Table14[[#This Row],[activating_chance]]/100),0)</f>
        <v>10</v>
      </c>
      <c r="CJ260" s="73" t="s">
        <v>345</v>
      </c>
      <c r="CL260" t="s">
        <v>615</v>
      </c>
      <c r="CM260">
        <v>1</v>
      </c>
      <c r="CN260" s="76">
        <v>160</v>
      </c>
      <c r="CO260" s="76">
        <v>80</v>
      </c>
      <c r="CP260" s="115">
        <f ca="1">INDIRECT(ADDRESS(11+(MATCH(RIGHT(Table18[[#This Row],[spawner_sku]],LEN(Table18[[#This Row],[spawner_sku]])-FIND("/",Table18[[#This Row],[spawner_sku]])),Table1[Entity Prefab],0)),10,1,1,"Entities"))</f>
        <v>50</v>
      </c>
      <c r="CQ260" s="115">
        <f ca="1">ROUND((Table18[[#This Row],[XP]]*Table18[[#This Row],[entity_spawned (AVG)]])*(Table18[[#This Row],[activating_chance]]/100),0)</f>
        <v>40</v>
      </c>
      <c r="CR260" t="s">
        <v>344</v>
      </c>
      <c r="CT260" t="s">
        <v>454</v>
      </c>
      <c r="CU260">
        <v>1</v>
      </c>
      <c r="CV260" s="76">
        <v>80</v>
      </c>
      <c r="CW260" s="76">
        <v>100</v>
      </c>
      <c r="CX26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60">
        <f ca="1">ROUND((Table1820[[#This Row],[XP]]*Table1820[[#This Row],[entity_spawned (AVG)]])*(Table1820[[#This Row],[activating_chance]]/100),0)</f>
        <v>25</v>
      </c>
      <c r="CZ260" t="s">
        <v>344</v>
      </c>
    </row>
    <row r="261" spans="2:104" x14ac:dyDescent="0.25">
      <c r="B261" s="74" t="s">
        <v>234</v>
      </c>
      <c r="C261">
        <v>1</v>
      </c>
      <c r="D261" s="76">
        <v>300</v>
      </c>
      <c r="E261" s="76">
        <v>100</v>
      </c>
      <c r="F261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1" s="76">
        <f ca="1">ROUND((Table245[[#This Row],[XP]]*Table245[[#This Row],[entity_spawned (AVG)]])*(Table245[[#This Row],[activating_chance]]/100),0)</f>
        <v>195</v>
      </c>
      <c r="H261" s="73" t="s">
        <v>345</v>
      </c>
      <c r="Z261" t="s">
        <v>392</v>
      </c>
      <c r="AA261">
        <v>1</v>
      </c>
      <c r="AB261" s="76">
        <v>140</v>
      </c>
      <c r="AC261" s="76">
        <v>100</v>
      </c>
      <c r="AD261">
        <f ca="1">INDIRECT(ADDRESS(11+(MATCH(RIGHT(Table2[[#This Row],[spawner_sku]],LEN(Table2[[#This Row],[spawner_sku]])-FIND("/",Table2[[#This Row],[spawner_sku]])),Table1[Entity Prefab],0)),10,1,1,"Entities"))</f>
        <v>75</v>
      </c>
      <c r="AE261" s="76">
        <f ca="1">ROUND((Table2[[#This Row],[XP]]*Table2[[#This Row],[entity_spawned (AVG)]])*(Table2[[#This Row],[activating_chance]]/100),0)</f>
        <v>75</v>
      </c>
      <c r="AF261" s="73" t="s">
        <v>345</v>
      </c>
      <c r="AX261" t="s">
        <v>476</v>
      </c>
      <c r="AY261">
        <v>1</v>
      </c>
      <c r="AZ261" s="76">
        <v>280</v>
      </c>
      <c r="BA261" s="76">
        <v>100</v>
      </c>
      <c r="BB261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1" s="76">
        <f ca="1">ROUND((Table61011[[#This Row],[XP]]*Table61011[[#This Row],[entity_spawned (AVG)]])*(Table61011[[#This Row],[activating_chance]]/100),0)</f>
        <v>143</v>
      </c>
      <c r="BD261" s="73" t="s">
        <v>345</v>
      </c>
      <c r="BF261" t="s">
        <v>449</v>
      </c>
      <c r="BG261">
        <v>1</v>
      </c>
      <c r="BH261" s="76">
        <v>120</v>
      </c>
      <c r="BI261">
        <v>100</v>
      </c>
      <c r="BJ261">
        <f ca="1">INDIRECT(ADDRESS(11+(MATCH(RIGHT(Table11[[#This Row],[spawner_sku]],LEN(Table11[[#This Row],[spawner_sku]])-FIND("/",Table11[[#This Row],[spawner_sku]])),Table1[Entity Prefab],0)),10,1,1,"Entities"))</f>
        <v>25</v>
      </c>
      <c r="BK261">
        <f ca="1">ROUND((Table11[[#This Row],[XP]]*Table11[[#This Row],[entity_spawned (AVG)]])*(Table11[[#This Row],[activating_chance]]/100),0)</f>
        <v>25</v>
      </c>
      <c r="BL261" s="73" t="s">
        <v>345</v>
      </c>
      <c r="BV261" t="s">
        <v>257</v>
      </c>
      <c r="BW261">
        <v>1</v>
      </c>
      <c r="BX261" s="76">
        <v>150</v>
      </c>
      <c r="BY261" s="76">
        <v>80</v>
      </c>
      <c r="BZ261">
        <f ca="1">INDIRECT(ADDRESS(11+(MATCH(RIGHT(Table13[[#This Row],[spawner_sku]],LEN(Table13[[#This Row],[spawner_sku]])-FIND("/",Table13[[#This Row],[spawner_sku]])),Table1[Entity Prefab],0)),10,1,1,"Entities"))</f>
        <v>25</v>
      </c>
      <c r="CA261">
        <f ca="1">ROUND((Table13[[#This Row],[XP]]*Table13[[#This Row],[entity_spawned (AVG)]])*(Table13[[#This Row],[activating_chance]]/100),0)</f>
        <v>20</v>
      </c>
      <c r="CB261" s="73" t="s">
        <v>344</v>
      </c>
      <c r="CD261" t="s">
        <v>521</v>
      </c>
      <c r="CE261">
        <v>1</v>
      </c>
      <c r="CF261" s="76">
        <v>100</v>
      </c>
      <c r="CG261" s="76">
        <v>100</v>
      </c>
      <c r="CH261">
        <f ca="1">INDIRECT(ADDRESS(11+(MATCH(RIGHT(Table14[[#This Row],[spawner_sku]],LEN(Table14[[#This Row],[spawner_sku]])-FIND("/",Table14[[#This Row],[spawner_sku]])),Table1[Entity Prefab],0)),10,1,1,"Entities"))</f>
        <v>95</v>
      </c>
      <c r="CI261">
        <f ca="1">ROUND((Table14[[#This Row],[XP]]*Table14[[#This Row],[entity_spawned (AVG)]])*(Table14[[#This Row],[activating_chance]]/100),0)</f>
        <v>95</v>
      </c>
      <c r="CJ261" s="73" t="s">
        <v>345</v>
      </c>
      <c r="CL261" t="s">
        <v>615</v>
      </c>
      <c r="CM261">
        <v>1</v>
      </c>
      <c r="CN261" s="76">
        <v>160</v>
      </c>
      <c r="CO261" s="76">
        <v>100</v>
      </c>
      <c r="CP261" s="115">
        <f ca="1">INDIRECT(ADDRESS(11+(MATCH(RIGHT(Table18[[#This Row],[spawner_sku]],LEN(Table18[[#This Row],[spawner_sku]])-FIND("/",Table18[[#This Row],[spawner_sku]])),Table1[Entity Prefab],0)),10,1,1,"Entities"))</f>
        <v>50</v>
      </c>
      <c r="CQ261" s="115">
        <f ca="1">ROUND((Table18[[#This Row],[XP]]*Table18[[#This Row],[entity_spawned (AVG)]])*(Table18[[#This Row],[activating_chance]]/100),0)</f>
        <v>50</v>
      </c>
      <c r="CR261" t="s">
        <v>344</v>
      </c>
      <c r="CT261" t="s">
        <v>254</v>
      </c>
      <c r="CU261">
        <v>1</v>
      </c>
      <c r="CV261" s="76">
        <v>170</v>
      </c>
      <c r="CW261" s="76">
        <v>100</v>
      </c>
      <c r="CX261" s="76">
        <f ca="1">INDIRECT(ADDRESS(11+(MATCH(RIGHT(Table1820[[#This Row],[spawner_sku]],LEN(Table1820[[#This Row],[spawner_sku]])-FIND("/",Table1820[[#This Row],[spawner_sku]])),Table1[Entity Prefab],0)),10,1,1,"Entities"))</f>
        <v>70</v>
      </c>
      <c r="CY261">
        <f ca="1">ROUND((Table1820[[#This Row],[XP]]*Table1820[[#This Row],[entity_spawned (AVG)]])*(Table1820[[#This Row],[activating_chance]]/100),0)</f>
        <v>70</v>
      </c>
      <c r="CZ261" t="s">
        <v>345</v>
      </c>
    </row>
    <row r="262" spans="2:104" x14ac:dyDescent="0.25">
      <c r="B262" s="74" t="s">
        <v>234</v>
      </c>
      <c r="C262">
        <v>1</v>
      </c>
      <c r="D262" s="76">
        <v>300</v>
      </c>
      <c r="E262" s="76">
        <v>100</v>
      </c>
      <c r="F262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2" s="76">
        <f ca="1">ROUND((Table245[[#This Row],[XP]]*Table245[[#This Row],[entity_spawned (AVG)]])*(Table245[[#This Row],[activating_chance]]/100),0)</f>
        <v>195</v>
      </c>
      <c r="H262" s="73" t="s">
        <v>345</v>
      </c>
      <c r="Z262" t="s">
        <v>392</v>
      </c>
      <c r="AA262">
        <v>1</v>
      </c>
      <c r="AB262" s="76">
        <v>130</v>
      </c>
      <c r="AC262" s="76">
        <v>100</v>
      </c>
      <c r="AD262">
        <f ca="1">INDIRECT(ADDRESS(11+(MATCH(RIGHT(Table2[[#This Row],[spawner_sku]],LEN(Table2[[#This Row],[spawner_sku]])-FIND("/",Table2[[#This Row],[spawner_sku]])),Table1[Entity Prefab],0)),10,1,1,"Entities"))</f>
        <v>75</v>
      </c>
      <c r="AE262" s="76">
        <f ca="1">ROUND((Table2[[#This Row],[XP]]*Table2[[#This Row],[entity_spawned (AVG)]])*(Table2[[#This Row],[activating_chance]]/100),0)</f>
        <v>75</v>
      </c>
      <c r="AF262" s="73" t="s">
        <v>345</v>
      </c>
      <c r="AX262" t="s">
        <v>476</v>
      </c>
      <c r="AY262">
        <v>1</v>
      </c>
      <c r="AZ262" s="76">
        <v>280</v>
      </c>
      <c r="BA262" s="76">
        <v>100</v>
      </c>
      <c r="BB262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2" s="76">
        <f ca="1">ROUND((Table61011[[#This Row],[XP]]*Table61011[[#This Row],[entity_spawned (AVG)]])*(Table61011[[#This Row],[activating_chance]]/100),0)</f>
        <v>143</v>
      </c>
      <c r="BD262" s="73" t="s">
        <v>345</v>
      </c>
      <c r="BF262" t="s">
        <v>449</v>
      </c>
      <c r="BG262">
        <v>1</v>
      </c>
      <c r="BH262" s="76">
        <v>200</v>
      </c>
      <c r="BI262">
        <v>100</v>
      </c>
      <c r="BJ262">
        <f ca="1">INDIRECT(ADDRESS(11+(MATCH(RIGHT(Table11[[#This Row],[spawner_sku]],LEN(Table11[[#This Row],[spawner_sku]])-FIND("/",Table11[[#This Row],[spawner_sku]])),Table1[Entity Prefab],0)),10,1,1,"Entities"))</f>
        <v>25</v>
      </c>
      <c r="BK262">
        <f ca="1">ROUND((Table11[[#This Row],[XP]]*Table11[[#This Row],[entity_spawned (AVG)]])*(Table11[[#This Row],[activating_chance]]/100),0)</f>
        <v>25</v>
      </c>
      <c r="BL262" s="73" t="s">
        <v>345</v>
      </c>
      <c r="BV262" t="s">
        <v>257</v>
      </c>
      <c r="BW262">
        <v>1</v>
      </c>
      <c r="BX262" s="76">
        <v>150</v>
      </c>
      <c r="BY262" s="76">
        <v>100</v>
      </c>
      <c r="BZ262">
        <f ca="1">INDIRECT(ADDRESS(11+(MATCH(RIGHT(Table13[[#This Row],[spawner_sku]],LEN(Table13[[#This Row],[spawner_sku]])-FIND("/",Table13[[#This Row],[spawner_sku]])),Table1[Entity Prefab],0)),10,1,1,"Entities"))</f>
        <v>25</v>
      </c>
      <c r="CA262">
        <f ca="1">ROUND((Table13[[#This Row],[XP]]*Table13[[#This Row],[entity_spawned (AVG)]])*(Table13[[#This Row],[activating_chance]]/100),0)</f>
        <v>25</v>
      </c>
      <c r="CB262" s="73" t="s">
        <v>344</v>
      </c>
      <c r="CD262" t="s">
        <v>521</v>
      </c>
      <c r="CE262">
        <v>1</v>
      </c>
      <c r="CF262" s="76">
        <v>140</v>
      </c>
      <c r="CG262" s="76">
        <v>100</v>
      </c>
      <c r="CH262">
        <f ca="1">INDIRECT(ADDRESS(11+(MATCH(RIGHT(Table14[[#This Row],[spawner_sku]],LEN(Table14[[#This Row],[spawner_sku]])-FIND("/",Table14[[#This Row],[spawner_sku]])),Table1[Entity Prefab],0)),10,1,1,"Entities"))</f>
        <v>95</v>
      </c>
      <c r="CI262">
        <f ca="1">ROUND((Table14[[#This Row],[XP]]*Table14[[#This Row],[entity_spawned (AVG)]])*(Table14[[#This Row],[activating_chance]]/100),0)</f>
        <v>95</v>
      </c>
      <c r="CJ262" s="73" t="s">
        <v>345</v>
      </c>
      <c r="CL262" t="s">
        <v>615</v>
      </c>
      <c r="CM262">
        <v>1</v>
      </c>
      <c r="CN262" s="76">
        <v>160</v>
      </c>
      <c r="CO262" s="76">
        <v>80</v>
      </c>
      <c r="CP262" s="115">
        <f ca="1">INDIRECT(ADDRESS(11+(MATCH(RIGHT(Table18[[#This Row],[spawner_sku]],LEN(Table18[[#This Row],[spawner_sku]])-FIND("/",Table18[[#This Row],[spawner_sku]])),Table1[Entity Prefab],0)),10,1,1,"Entities"))</f>
        <v>50</v>
      </c>
      <c r="CQ262" s="115">
        <f ca="1">ROUND((Table18[[#This Row],[XP]]*Table18[[#This Row],[entity_spawned (AVG)]])*(Table18[[#This Row],[activating_chance]]/100),0)</f>
        <v>40</v>
      </c>
      <c r="CR262" t="s">
        <v>344</v>
      </c>
      <c r="CT262" t="s">
        <v>256</v>
      </c>
      <c r="CU262">
        <v>1</v>
      </c>
      <c r="CV262" s="76">
        <v>150</v>
      </c>
      <c r="CW262" s="76">
        <v>100</v>
      </c>
      <c r="CX26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62">
        <f ca="1">ROUND((Table1820[[#This Row],[XP]]*Table1820[[#This Row],[entity_spawned (AVG)]])*(Table1820[[#This Row],[activating_chance]]/100),0)</f>
        <v>25</v>
      </c>
      <c r="CZ262" t="s">
        <v>344</v>
      </c>
    </row>
    <row r="263" spans="2:104" x14ac:dyDescent="0.25">
      <c r="B263" s="74" t="s">
        <v>234</v>
      </c>
      <c r="C263">
        <v>1</v>
      </c>
      <c r="D263" s="76">
        <v>300</v>
      </c>
      <c r="E263" s="76">
        <v>100</v>
      </c>
      <c r="F263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3" s="76">
        <f ca="1">ROUND((Table245[[#This Row],[XP]]*Table245[[#This Row],[entity_spawned (AVG)]])*(Table245[[#This Row],[activating_chance]]/100),0)</f>
        <v>195</v>
      </c>
      <c r="H263" s="73" t="s">
        <v>345</v>
      </c>
      <c r="Z263" t="s">
        <v>392</v>
      </c>
      <c r="AA263">
        <v>1</v>
      </c>
      <c r="AB263" s="76">
        <v>150</v>
      </c>
      <c r="AC263" s="76">
        <v>100</v>
      </c>
      <c r="AD263">
        <f ca="1">INDIRECT(ADDRESS(11+(MATCH(RIGHT(Table2[[#This Row],[spawner_sku]],LEN(Table2[[#This Row],[spawner_sku]])-FIND("/",Table2[[#This Row],[spawner_sku]])),Table1[Entity Prefab],0)),10,1,1,"Entities"))</f>
        <v>75</v>
      </c>
      <c r="AE263" s="76">
        <f ca="1">ROUND((Table2[[#This Row],[XP]]*Table2[[#This Row],[entity_spawned (AVG)]])*(Table2[[#This Row],[activating_chance]]/100),0)</f>
        <v>75</v>
      </c>
      <c r="AF263" s="73" t="s">
        <v>345</v>
      </c>
      <c r="AX263" t="s">
        <v>476</v>
      </c>
      <c r="AY263">
        <v>1</v>
      </c>
      <c r="AZ263" s="76">
        <v>280</v>
      </c>
      <c r="BA263" s="76">
        <v>100</v>
      </c>
      <c r="BB263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3" s="76">
        <f ca="1">ROUND((Table61011[[#This Row],[XP]]*Table61011[[#This Row],[entity_spawned (AVG)]])*(Table61011[[#This Row],[activating_chance]]/100),0)</f>
        <v>143</v>
      </c>
      <c r="BD263" s="73" t="s">
        <v>345</v>
      </c>
      <c r="BF263" t="s">
        <v>449</v>
      </c>
      <c r="BG263">
        <v>1</v>
      </c>
      <c r="BH263" s="76">
        <v>200</v>
      </c>
      <c r="BI263">
        <v>100</v>
      </c>
      <c r="BJ263">
        <f ca="1">INDIRECT(ADDRESS(11+(MATCH(RIGHT(Table11[[#This Row],[spawner_sku]],LEN(Table11[[#This Row],[spawner_sku]])-FIND("/",Table11[[#This Row],[spawner_sku]])),Table1[Entity Prefab],0)),10,1,1,"Entities"))</f>
        <v>25</v>
      </c>
      <c r="BK263">
        <f ca="1">ROUND((Table11[[#This Row],[XP]]*Table11[[#This Row],[entity_spawned (AVG)]])*(Table11[[#This Row],[activating_chance]]/100),0)</f>
        <v>25</v>
      </c>
      <c r="BL263" s="73" t="s">
        <v>345</v>
      </c>
      <c r="BV263" t="s">
        <v>257</v>
      </c>
      <c r="BW263">
        <v>1</v>
      </c>
      <c r="BX263" s="76">
        <v>150</v>
      </c>
      <c r="BY263" s="76">
        <v>100</v>
      </c>
      <c r="BZ263">
        <f ca="1">INDIRECT(ADDRESS(11+(MATCH(RIGHT(Table13[[#This Row],[spawner_sku]],LEN(Table13[[#This Row],[spawner_sku]])-FIND("/",Table13[[#This Row],[spawner_sku]])),Table1[Entity Prefab],0)),10,1,1,"Entities"))</f>
        <v>25</v>
      </c>
      <c r="CA263">
        <f ca="1">ROUND((Table13[[#This Row],[XP]]*Table13[[#This Row],[entity_spawned (AVG)]])*(Table13[[#This Row],[activating_chance]]/100),0)</f>
        <v>25</v>
      </c>
      <c r="CB263" s="73" t="s">
        <v>344</v>
      </c>
      <c r="CD263" t="s">
        <v>521</v>
      </c>
      <c r="CE263">
        <v>1</v>
      </c>
      <c r="CF263" s="76">
        <v>140</v>
      </c>
      <c r="CG263" s="76">
        <v>50</v>
      </c>
      <c r="CH263">
        <f ca="1">INDIRECT(ADDRESS(11+(MATCH(RIGHT(Table14[[#This Row],[spawner_sku]],LEN(Table14[[#This Row],[spawner_sku]])-FIND("/",Table14[[#This Row],[spawner_sku]])),Table1[Entity Prefab],0)),10,1,1,"Entities"))</f>
        <v>95</v>
      </c>
      <c r="CI263">
        <f ca="1">ROUND((Table14[[#This Row],[XP]]*Table14[[#This Row],[entity_spawned (AVG)]])*(Table14[[#This Row],[activating_chance]]/100),0)</f>
        <v>48</v>
      </c>
      <c r="CJ263" s="73" t="s">
        <v>345</v>
      </c>
      <c r="CL263" t="s">
        <v>398</v>
      </c>
      <c r="CM263">
        <v>1</v>
      </c>
      <c r="CN263" s="76">
        <v>90</v>
      </c>
      <c r="CO263" s="76">
        <v>30</v>
      </c>
      <c r="CP263" s="115">
        <f ca="1">INDIRECT(ADDRESS(11+(MATCH(RIGHT(Table18[[#This Row],[spawner_sku]],LEN(Table18[[#This Row],[spawner_sku]])-FIND("/",Table18[[#This Row],[spawner_sku]])),Table1[Entity Prefab],0)),10,1,1,"Entities"))</f>
        <v>25</v>
      </c>
      <c r="CQ263" s="115">
        <f ca="1">ROUND((Table18[[#This Row],[XP]]*Table18[[#This Row],[entity_spawned (AVG)]])*(Table18[[#This Row],[activating_chance]]/100),0)</f>
        <v>8</v>
      </c>
      <c r="CR263" t="s">
        <v>344</v>
      </c>
      <c r="CT263" t="s">
        <v>256</v>
      </c>
      <c r="CU263">
        <v>1</v>
      </c>
      <c r="CV263" s="76">
        <v>150</v>
      </c>
      <c r="CW263" s="76">
        <v>30</v>
      </c>
      <c r="CX26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63">
        <f ca="1">ROUND((Table1820[[#This Row],[XP]]*Table1820[[#This Row],[entity_spawned (AVG)]])*(Table1820[[#This Row],[activating_chance]]/100),0)</f>
        <v>8</v>
      </c>
      <c r="CZ263" t="s">
        <v>344</v>
      </c>
    </row>
    <row r="264" spans="2:104" x14ac:dyDescent="0.25">
      <c r="B264" s="74" t="s">
        <v>234</v>
      </c>
      <c r="C264">
        <v>1</v>
      </c>
      <c r="D264" s="76">
        <v>300</v>
      </c>
      <c r="E264" s="76">
        <v>100</v>
      </c>
      <c r="F264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4" s="76">
        <f ca="1">ROUND((Table245[[#This Row],[XP]]*Table245[[#This Row],[entity_spawned (AVG)]])*(Table245[[#This Row],[activating_chance]]/100),0)</f>
        <v>195</v>
      </c>
      <c r="H264" s="73" t="s">
        <v>345</v>
      </c>
      <c r="Z264" t="s">
        <v>392</v>
      </c>
      <c r="AA264">
        <v>1</v>
      </c>
      <c r="AB264" s="76">
        <v>130</v>
      </c>
      <c r="AC264" s="76">
        <v>100</v>
      </c>
      <c r="AD264">
        <f ca="1">INDIRECT(ADDRESS(11+(MATCH(RIGHT(Table2[[#This Row],[spawner_sku]],LEN(Table2[[#This Row],[spawner_sku]])-FIND("/",Table2[[#This Row],[spawner_sku]])),Table1[Entity Prefab],0)),10,1,1,"Entities"))</f>
        <v>75</v>
      </c>
      <c r="AE264" s="76">
        <f ca="1">ROUND((Table2[[#This Row],[XP]]*Table2[[#This Row],[entity_spawned (AVG)]])*(Table2[[#This Row],[activating_chance]]/100),0)</f>
        <v>75</v>
      </c>
      <c r="AF264" s="73" t="s">
        <v>345</v>
      </c>
      <c r="AX264" t="s">
        <v>476</v>
      </c>
      <c r="AY264">
        <v>1</v>
      </c>
      <c r="AZ264" s="76">
        <v>280</v>
      </c>
      <c r="BA264" s="76">
        <v>100</v>
      </c>
      <c r="BB264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4" s="76">
        <f ca="1">ROUND((Table61011[[#This Row],[XP]]*Table61011[[#This Row],[entity_spawned (AVG)]])*(Table61011[[#This Row],[activating_chance]]/100),0)</f>
        <v>143</v>
      </c>
      <c r="BD264" s="73" t="s">
        <v>345</v>
      </c>
      <c r="BF264" t="s">
        <v>449</v>
      </c>
      <c r="BG264">
        <v>2</v>
      </c>
      <c r="BH264" s="76">
        <v>200</v>
      </c>
      <c r="BI264">
        <v>30</v>
      </c>
      <c r="BJ264">
        <f ca="1">INDIRECT(ADDRESS(11+(MATCH(RIGHT(Table11[[#This Row],[spawner_sku]],LEN(Table11[[#This Row],[spawner_sku]])-FIND("/",Table11[[#This Row],[spawner_sku]])),Table1[Entity Prefab],0)),10,1,1,"Entities"))</f>
        <v>25</v>
      </c>
      <c r="BK264">
        <f ca="1">ROUND((Table11[[#This Row],[XP]]*Table11[[#This Row],[entity_spawned (AVG)]])*(Table11[[#This Row],[activating_chance]]/100),0)</f>
        <v>15</v>
      </c>
      <c r="BL264" s="73" t="s">
        <v>345</v>
      </c>
      <c r="BV264" t="s">
        <v>257</v>
      </c>
      <c r="BW264">
        <v>1</v>
      </c>
      <c r="BX264" s="76">
        <v>150</v>
      </c>
      <c r="BY264" s="76">
        <v>100</v>
      </c>
      <c r="BZ264">
        <f ca="1">INDIRECT(ADDRESS(11+(MATCH(RIGHT(Table13[[#This Row],[spawner_sku]],LEN(Table13[[#This Row],[spawner_sku]])-FIND("/",Table13[[#This Row],[spawner_sku]])),Table1[Entity Prefab],0)),10,1,1,"Entities"))</f>
        <v>25</v>
      </c>
      <c r="CA264">
        <f ca="1">ROUND((Table13[[#This Row],[XP]]*Table13[[#This Row],[entity_spawned (AVG)]])*(Table13[[#This Row],[activating_chance]]/100),0)</f>
        <v>25</v>
      </c>
      <c r="CB264" s="73" t="s">
        <v>344</v>
      </c>
      <c r="CD264" t="s">
        <v>521</v>
      </c>
      <c r="CE264">
        <v>1</v>
      </c>
      <c r="CF264" s="76">
        <v>100</v>
      </c>
      <c r="CG264" s="76">
        <v>100</v>
      </c>
      <c r="CH264">
        <f ca="1">INDIRECT(ADDRESS(11+(MATCH(RIGHT(Table14[[#This Row],[spawner_sku]],LEN(Table14[[#This Row],[spawner_sku]])-FIND("/",Table14[[#This Row],[spawner_sku]])),Table1[Entity Prefab],0)),10,1,1,"Entities"))</f>
        <v>95</v>
      </c>
      <c r="CI264">
        <f ca="1">ROUND((Table14[[#This Row],[XP]]*Table14[[#This Row],[entity_spawned (AVG)]])*(Table14[[#This Row],[activating_chance]]/100),0)</f>
        <v>95</v>
      </c>
      <c r="CJ264" s="73" t="s">
        <v>345</v>
      </c>
      <c r="CL264" t="s">
        <v>398</v>
      </c>
      <c r="CM264">
        <v>3</v>
      </c>
      <c r="CN264" s="76">
        <v>120</v>
      </c>
      <c r="CO264" s="76">
        <v>100</v>
      </c>
      <c r="CP264" s="115">
        <f ca="1">INDIRECT(ADDRESS(11+(MATCH(RIGHT(Table18[[#This Row],[spawner_sku]],LEN(Table18[[#This Row],[spawner_sku]])-FIND("/",Table18[[#This Row],[spawner_sku]])),Table1[Entity Prefab],0)),10,1,1,"Entities"))</f>
        <v>25</v>
      </c>
      <c r="CQ264" s="115">
        <f ca="1">ROUND((Table18[[#This Row],[XP]]*Table18[[#This Row],[entity_spawned (AVG)]])*(Table18[[#This Row],[activating_chance]]/100),0)</f>
        <v>75</v>
      </c>
      <c r="CR264" t="s">
        <v>344</v>
      </c>
      <c r="CT264" t="s">
        <v>256</v>
      </c>
      <c r="CU264">
        <v>1</v>
      </c>
      <c r="CV264" s="76">
        <v>150</v>
      </c>
      <c r="CW264" s="76">
        <v>80</v>
      </c>
      <c r="CX26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64">
        <f ca="1">ROUND((Table1820[[#This Row],[XP]]*Table1820[[#This Row],[entity_spawned (AVG)]])*(Table1820[[#This Row],[activating_chance]]/100),0)</f>
        <v>20</v>
      </c>
      <c r="CZ264" t="s">
        <v>344</v>
      </c>
    </row>
    <row r="265" spans="2:104" x14ac:dyDescent="0.25">
      <c r="B265" s="74" t="s">
        <v>234</v>
      </c>
      <c r="C265">
        <v>1</v>
      </c>
      <c r="D265" s="76">
        <v>300</v>
      </c>
      <c r="E265" s="76">
        <v>100</v>
      </c>
      <c r="F265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5" s="76">
        <f ca="1">ROUND((Table245[[#This Row],[XP]]*Table245[[#This Row],[entity_spawned (AVG)]])*(Table245[[#This Row],[activating_chance]]/100),0)</f>
        <v>195</v>
      </c>
      <c r="H265" s="73" t="s">
        <v>345</v>
      </c>
      <c r="Z265" t="s">
        <v>392</v>
      </c>
      <c r="AA265">
        <v>1</v>
      </c>
      <c r="AB265" s="76">
        <v>110</v>
      </c>
      <c r="AC265" s="76">
        <v>100</v>
      </c>
      <c r="AD265">
        <f ca="1">INDIRECT(ADDRESS(11+(MATCH(RIGHT(Table2[[#This Row],[spawner_sku]],LEN(Table2[[#This Row],[spawner_sku]])-FIND("/",Table2[[#This Row],[spawner_sku]])),Table1[Entity Prefab],0)),10,1,1,"Entities"))</f>
        <v>75</v>
      </c>
      <c r="AE265" s="76">
        <f ca="1">ROUND((Table2[[#This Row],[XP]]*Table2[[#This Row],[entity_spawned (AVG)]])*(Table2[[#This Row],[activating_chance]]/100),0)</f>
        <v>75</v>
      </c>
      <c r="AF265" s="73" t="s">
        <v>345</v>
      </c>
      <c r="AX265" t="s">
        <v>476</v>
      </c>
      <c r="AY265">
        <v>1</v>
      </c>
      <c r="AZ265" s="76">
        <v>280</v>
      </c>
      <c r="BA265" s="76">
        <v>100</v>
      </c>
      <c r="BB265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5" s="76">
        <f ca="1">ROUND((Table61011[[#This Row],[XP]]*Table61011[[#This Row],[entity_spawned (AVG)]])*(Table61011[[#This Row],[activating_chance]]/100),0)</f>
        <v>143</v>
      </c>
      <c r="BD265" s="73" t="s">
        <v>345</v>
      </c>
      <c r="BF265" t="s">
        <v>449</v>
      </c>
      <c r="BG265">
        <v>1</v>
      </c>
      <c r="BH265" s="76">
        <v>200</v>
      </c>
      <c r="BI265">
        <v>100</v>
      </c>
      <c r="BJ265">
        <f ca="1">INDIRECT(ADDRESS(11+(MATCH(RIGHT(Table11[[#This Row],[spawner_sku]],LEN(Table11[[#This Row],[spawner_sku]])-FIND("/",Table11[[#This Row],[spawner_sku]])),Table1[Entity Prefab],0)),10,1,1,"Entities"))</f>
        <v>25</v>
      </c>
      <c r="BK265">
        <f ca="1">ROUND((Table11[[#This Row],[XP]]*Table11[[#This Row],[entity_spawned (AVG)]])*(Table11[[#This Row],[activating_chance]]/100),0)</f>
        <v>25</v>
      </c>
      <c r="BL265" s="73" t="s">
        <v>345</v>
      </c>
      <c r="BV265" t="s">
        <v>257</v>
      </c>
      <c r="BW265">
        <v>1</v>
      </c>
      <c r="BX265" s="76">
        <v>150</v>
      </c>
      <c r="BY265" s="76">
        <v>80</v>
      </c>
      <c r="BZ265">
        <f ca="1">INDIRECT(ADDRESS(11+(MATCH(RIGHT(Table13[[#This Row],[spawner_sku]],LEN(Table13[[#This Row],[spawner_sku]])-FIND("/",Table13[[#This Row],[spawner_sku]])),Table1[Entity Prefab],0)),10,1,1,"Entities"))</f>
        <v>25</v>
      </c>
      <c r="CA265">
        <f ca="1">ROUND((Table13[[#This Row],[XP]]*Table13[[#This Row],[entity_spawned (AVG)]])*(Table13[[#This Row],[activating_chance]]/100),0)</f>
        <v>20</v>
      </c>
      <c r="CB265" s="73" t="s">
        <v>344</v>
      </c>
      <c r="CD265" t="s">
        <v>521</v>
      </c>
      <c r="CE265">
        <v>1</v>
      </c>
      <c r="CF265" s="76">
        <v>100</v>
      </c>
      <c r="CG265" s="76">
        <v>100</v>
      </c>
      <c r="CH265">
        <f ca="1">INDIRECT(ADDRESS(11+(MATCH(RIGHT(Table14[[#This Row],[spawner_sku]],LEN(Table14[[#This Row],[spawner_sku]])-FIND("/",Table14[[#This Row],[spawner_sku]])),Table1[Entity Prefab],0)),10,1,1,"Entities"))</f>
        <v>95</v>
      </c>
      <c r="CI265">
        <f ca="1">ROUND((Table14[[#This Row],[XP]]*Table14[[#This Row],[entity_spawned (AVG)]])*(Table14[[#This Row],[activating_chance]]/100),0)</f>
        <v>95</v>
      </c>
      <c r="CJ265" s="73" t="s">
        <v>345</v>
      </c>
      <c r="CL265" t="s">
        <v>398</v>
      </c>
      <c r="CM265">
        <v>1</v>
      </c>
      <c r="CN265" s="76">
        <v>90</v>
      </c>
      <c r="CO265" s="76">
        <v>100</v>
      </c>
      <c r="CP265" s="115">
        <f ca="1">INDIRECT(ADDRESS(11+(MATCH(RIGHT(Table18[[#This Row],[spawner_sku]],LEN(Table18[[#This Row],[spawner_sku]])-FIND("/",Table18[[#This Row],[spawner_sku]])),Table1[Entity Prefab],0)),10,1,1,"Entities"))</f>
        <v>25</v>
      </c>
      <c r="CQ265" s="115">
        <f ca="1">ROUND((Table18[[#This Row],[XP]]*Table18[[#This Row],[entity_spawned (AVG)]])*(Table18[[#This Row],[activating_chance]]/100),0)</f>
        <v>25</v>
      </c>
      <c r="CR265" t="s">
        <v>344</v>
      </c>
      <c r="CT265" t="s">
        <v>256</v>
      </c>
      <c r="CU265">
        <v>1</v>
      </c>
      <c r="CV265" s="76">
        <v>150</v>
      </c>
      <c r="CW265" s="76">
        <v>100</v>
      </c>
      <c r="CX26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65">
        <f ca="1">ROUND((Table1820[[#This Row],[XP]]*Table1820[[#This Row],[entity_spawned (AVG)]])*(Table1820[[#This Row],[activating_chance]]/100),0)</f>
        <v>25</v>
      </c>
      <c r="CZ265" t="s">
        <v>344</v>
      </c>
    </row>
    <row r="266" spans="2:104" x14ac:dyDescent="0.25">
      <c r="B266" s="74" t="s">
        <v>234</v>
      </c>
      <c r="C266">
        <v>1</v>
      </c>
      <c r="D266" s="76">
        <v>300</v>
      </c>
      <c r="E266" s="76">
        <v>100</v>
      </c>
      <c r="F266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6" s="76">
        <f ca="1">ROUND((Table245[[#This Row],[XP]]*Table245[[#This Row],[entity_spawned (AVG)]])*(Table245[[#This Row],[activating_chance]]/100),0)</f>
        <v>195</v>
      </c>
      <c r="H266" s="73" t="s">
        <v>345</v>
      </c>
      <c r="Z266" t="s">
        <v>392</v>
      </c>
      <c r="AA266">
        <v>1</v>
      </c>
      <c r="AB266" s="76">
        <v>150</v>
      </c>
      <c r="AC266" s="76">
        <v>100</v>
      </c>
      <c r="AD266">
        <f ca="1">INDIRECT(ADDRESS(11+(MATCH(RIGHT(Table2[[#This Row],[spawner_sku]],LEN(Table2[[#This Row],[spawner_sku]])-FIND("/",Table2[[#This Row],[spawner_sku]])),Table1[Entity Prefab],0)),10,1,1,"Entities"))</f>
        <v>75</v>
      </c>
      <c r="AE266" s="76">
        <f ca="1">ROUND((Table2[[#This Row],[XP]]*Table2[[#This Row],[entity_spawned (AVG)]])*(Table2[[#This Row],[activating_chance]]/100),0)</f>
        <v>75</v>
      </c>
      <c r="AF266" s="73" t="s">
        <v>345</v>
      </c>
      <c r="AX266" t="s">
        <v>476</v>
      </c>
      <c r="AY266">
        <v>1</v>
      </c>
      <c r="AZ266" s="76">
        <v>280</v>
      </c>
      <c r="BA266" s="76">
        <v>100</v>
      </c>
      <c r="BB266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6" s="76">
        <f ca="1">ROUND((Table61011[[#This Row],[XP]]*Table61011[[#This Row],[entity_spawned (AVG)]])*(Table61011[[#This Row],[activating_chance]]/100),0)</f>
        <v>143</v>
      </c>
      <c r="BD266" s="73" t="s">
        <v>345</v>
      </c>
      <c r="BF266" t="s">
        <v>449</v>
      </c>
      <c r="BG266">
        <v>1</v>
      </c>
      <c r="BH266" s="76">
        <v>200</v>
      </c>
      <c r="BI266">
        <v>100</v>
      </c>
      <c r="BJ266">
        <f ca="1">INDIRECT(ADDRESS(11+(MATCH(RIGHT(Table11[[#This Row],[spawner_sku]],LEN(Table11[[#This Row],[spawner_sku]])-FIND("/",Table11[[#This Row],[spawner_sku]])),Table1[Entity Prefab],0)),10,1,1,"Entities"))</f>
        <v>25</v>
      </c>
      <c r="BK266">
        <f ca="1">ROUND((Table11[[#This Row],[XP]]*Table11[[#This Row],[entity_spawned (AVG)]])*(Table11[[#This Row],[activating_chance]]/100),0)</f>
        <v>25</v>
      </c>
      <c r="BL266" s="73" t="s">
        <v>345</v>
      </c>
      <c r="BV266" t="s">
        <v>257</v>
      </c>
      <c r="BW266">
        <v>1</v>
      </c>
      <c r="BX266" s="76">
        <v>150</v>
      </c>
      <c r="BY266" s="76">
        <v>100</v>
      </c>
      <c r="BZ266">
        <f ca="1">INDIRECT(ADDRESS(11+(MATCH(RIGHT(Table13[[#This Row],[spawner_sku]],LEN(Table13[[#This Row],[spawner_sku]])-FIND("/",Table13[[#This Row],[spawner_sku]])),Table1[Entity Prefab],0)),10,1,1,"Entities"))</f>
        <v>25</v>
      </c>
      <c r="CA266">
        <f ca="1">ROUND((Table13[[#This Row],[XP]]*Table13[[#This Row],[entity_spawned (AVG)]])*(Table13[[#This Row],[activating_chance]]/100),0)</f>
        <v>25</v>
      </c>
      <c r="CB266" s="73" t="s">
        <v>344</v>
      </c>
      <c r="CD266" t="s">
        <v>521</v>
      </c>
      <c r="CE266">
        <v>1</v>
      </c>
      <c r="CF266" s="76">
        <v>100</v>
      </c>
      <c r="CG266" s="76">
        <v>100</v>
      </c>
      <c r="CH266">
        <f ca="1">INDIRECT(ADDRESS(11+(MATCH(RIGHT(Table14[[#This Row],[spawner_sku]],LEN(Table14[[#This Row],[spawner_sku]])-FIND("/",Table14[[#This Row],[spawner_sku]])),Table1[Entity Prefab],0)),10,1,1,"Entities"))</f>
        <v>95</v>
      </c>
      <c r="CI266">
        <f ca="1">ROUND((Table14[[#This Row],[XP]]*Table14[[#This Row],[entity_spawned (AVG)]])*(Table14[[#This Row],[activating_chance]]/100),0)</f>
        <v>95</v>
      </c>
      <c r="CJ266" s="73" t="s">
        <v>345</v>
      </c>
      <c r="CL266" t="s">
        <v>398</v>
      </c>
      <c r="CM266">
        <v>1</v>
      </c>
      <c r="CN266" s="76">
        <v>90</v>
      </c>
      <c r="CO266" s="76">
        <v>80</v>
      </c>
      <c r="CP266" s="115">
        <f ca="1">INDIRECT(ADDRESS(11+(MATCH(RIGHT(Table18[[#This Row],[spawner_sku]],LEN(Table18[[#This Row],[spawner_sku]])-FIND("/",Table18[[#This Row],[spawner_sku]])),Table1[Entity Prefab],0)),10,1,1,"Entities"))</f>
        <v>25</v>
      </c>
      <c r="CQ266" s="115">
        <f ca="1">ROUND((Table18[[#This Row],[XP]]*Table18[[#This Row],[entity_spawned (AVG)]])*(Table18[[#This Row],[activating_chance]]/100),0)</f>
        <v>20</v>
      </c>
      <c r="CR266" t="s">
        <v>344</v>
      </c>
      <c r="CT266" t="s">
        <v>256</v>
      </c>
      <c r="CU266">
        <v>1</v>
      </c>
      <c r="CV266" s="76">
        <v>150</v>
      </c>
      <c r="CW266" s="76">
        <v>80</v>
      </c>
      <c r="CX26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66">
        <f ca="1">ROUND((Table1820[[#This Row],[XP]]*Table1820[[#This Row],[entity_spawned (AVG)]])*(Table1820[[#This Row],[activating_chance]]/100),0)</f>
        <v>20</v>
      </c>
      <c r="CZ266" t="s">
        <v>344</v>
      </c>
    </row>
    <row r="267" spans="2:104" x14ac:dyDescent="0.25">
      <c r="B267" s="74" t="s">
        <v>234</v>
      </c>
      <c r="C267">
        <v>1</v>
      </c>
      <c r="D267" s="76">
        <v>300</v>
      </c>
      <c r="E267" s="76">
        <v>100</v>
      </c>
      <c r="F267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7" s="76">
        <f ca="1">ROUND((Table245[[#This Row],[XP]]*Table245[[#This Row],[entity_spawned (AVG)]])*(Table245[[#This Row],[activating_chance]]/100),0)</f>
        <v>195</v>
      </c>
      <c r="H267" s="73" t="s">
        <v>345</v>
      </c>
      <c r="Z267" t="s">
        <v>392</v>
      </c>
      <c r="AA267">
        <v>1</v>
      </c>
      <c r="AB267" s="76">
        <v>130</v>
      </c>
      <c r="AC267" s="76">
        <v>100</v>
      </c>
      <c r="AD267">
        <f ca="1">INDIRECT(ADDRESS(11+(MATCH(RIGHT(Table2[[#This Row],[spawner_sku]],LEN(Table2[[#This Row],[spawner_sku]])-FIND("/",Table2[[#This Row],[spawner_sku]])),Table1[Entity Prefab],0)),10,1,1,"Entities"))</f>
        <v>75</v>
      </c>
      <c r="AE267" s="76">
        <f ca="1">ROUND((Table2[[#This Row],[XP]]*Table2[[#This Row],[entity_spawned (AVG)]])*(Table2[[#This Row],[activating_chance]]/100),0)</f>
        <v>75</v>
      </c>
      <c r="AF267" s="73" t="s">
        <v>345</v>
      </c>
      <c r="AX267" t="s">
        <v>476</v>
      </c>
      <c r="AY267">
        <v>1</v>
      </c>
      <c r="AZ267" s="76">
        <v>280</v>
      </c>
      <c r="BA267" s="76">
        <v>100</v>
      </c>
      <c r="BB267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7" s="76">
        <f ca="1">ROUND((Table61011[[#This Row],[XP]]*Table61011[[#This Row],[entity_spawned (AVG)]])*(Table61011[[#This Row],[activating_chance]]/100),0)</f>
        <v>143</v>
      </c>
      <c r="BD267" s="73" t="s">
        <v>345</v>
      </c>
      <c r="BF267" t="s">
        <v>449</v>
      </c>
      <c r="BG267">
        <v>1</v>
      </c>
      <c r="BH267" s="76">
        <v>200</v>
      </c>
      <c r="BI267">
        <v>30</v>
      </c>
      <c r="BJ267">
        <f ca="1">INDIRECT(ADDRESS(11+(MATCH(RIGHT(Table11[[#This Row],[spawner_sku]],LEN(Table11[[#This Row],[spawner_sku]])-FIND("/",Table11[[#This Row],[spawner_sku]])),Table1[Entity Prefab],0)),10,1,1,"Entities"))</f>
        <v>25</v>
      </c>
      <c r="BK267">
        <f ca="1">ROUND((Table11[[#This Row],[XP]]*Table11[[#This Row],[entity_spawned (AVG)]])*(Table11[[#This Row],[activating_chance]]/100),0)</f>
        <v>8</v>
      </c>
      <c r="BL267" s="73" t="s">
        <v>345</v>
      </c>
      <c r="BV267" t="s">
        <v>257</v>
      </c>
      <c r="BW267">
        <v>1</v>
      </c>
      <c r="BX267" s="76">
        <v>150</v>
      </c>
      <c r="BY267" s="76">
        <v>100</v>
      </c>
      <c r="BZ267">
        <f ca="1">INDIRECT(ADDRESS(11+(MATCH(RIGHT(Table13[[#This Row],[spawner_sku]],LEN(Table13[[#This Row],[spawner_sku]])-FIND("/",Table13[[#This Row],[spawner_sku]])),Table1[Entity Prefab],0)),10,1,1,"Entities"))</f>
        <v>25</v>
      </c>
      <c r="CA267">
        <f ca="1">ROUND((Table13[[#This Row],[XP]]*Table13[[#This Row],[entity_spawned (AVG)]])*(Table13[[#This Row],[activating_chance]]/100),0)</f>
        <v>25</v>
      </c>
      <c r="CB267" s="73" t="s">
        <v>344</v>
      </c>
      <c r="CD267" t="s">
        <v>521</v>
      </c>
      <c r="CE267">
        <v>1</v>
      </c>
      <c r="CF267" s="76">
        <v>100</v>
      </c>
      <c r="CG267" s="76">
        <v>100</v>
      </c>
      <c r="CH267">
        <f ca="1">INDIRECT(ADDRESS(11+(MATCH(RIGHT(Table14[[#This Row],[spawner_sku]],LEN(Table14[[#This Row],[spawner_sku]])-FIND("/",Table14[[#This Row],[spawner_sku]])),Table1[Entity Prefab],0)),10,1,1,"Entities"))</f>
        <v>95</v>
      </c>
      <c r="CI267">
        <f ca="1">ROUND((Table14[[#This Row],[XP]]*Table14[[#This Row],[entity_spawned (AVG)]])*(Table14[[#This Row],[activating_chance]]/100),0)</f>
        <v>95</v>
      </c>
      <c r="CJ267" s="73" t="s">
        <v>345</v>
      </c>
      <c r="CL267" t="s">
        <v>398</v>
      </c>
      <c r="CM267">
        <v>1</v>
      </c>
      <c r="CN267" s="76">
        <v>90</v>
      </c>
      <c r="CO267" s="76">
        <v>10</v>
      </c>
      <c r="CP267" s="115">
        <f ca="1">INDIRECT(ADDRESS(11+(MATCH(RIGHT(Table18[[#This Row],[spawner_sku]],LEN(Table18[[#This Row],[spawner_sku]])-FIND("/",Table18[[#This Row],[spawner_sku]])),Table1[Entity Prefab],0)),10,1,1,"Entities"))</f>
        <v>25</v>
      </c>
      <c r="CQ267" s="115">
        <f ca="1">ROUND((Table18[[#This Row],[XP]]*Table18[[#This Row],[entity_spawned (AVG)]])*(Table18[[#This Row],[activating_chance]]/100),0)</f>
        <v>3</v>
      </c>
      <c r="CR267" t="s">
        <v>344</v>
      </c>
      <c r="CT267" t="s">
        <v>256</v>
      </c>
      <c r="CU267">
        <v>1</v>
      </c>
      <c r="CV267" s="76">
        <v>150</v>
      </c>
      <c r="CW267" s="76">
        <v>10</v>
      </c>
      <c r="CX26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67">
        <f ca="1">ROUND((Table1820[[#This Row],[XP]]*Table1820[[#This Row],[entity_spawned (AVG)]])*(Table1820[[#This Row],[activating_chance]]/100),0)</f>
        <v>3</v>
      </c>
      <c r="CZ267" t="s">
        <v>344</v>
      </c>
    </row>
    <row r="268" spans="2:104" x14ac:dyDescent="0.25">
      <c r="B268" s="74" t="s">
        <v>234</v>
      </c>
      <c r="C268">
        <v>1</v>
      </c>
      <c r="D268" s="76">
        <v>300</v>
      </c>
      <c r="E268" s="76">
        <v>100</v>
      </c>
      <c r="F268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8" s="76">
        <f ca="1">ROUND((Table245[[#This Row],[XP]]*Table245[[#This Row],[entity_spawned (AVG)]])*(Table245[[#This Row],[activating_chance]]/100),0)</f>
        <v>195</v>
      </c>
      <c r="H268" s="73" t="s">
        <v>345</v>
      </c>
      <c r="Z268" t="s">
        <v>392</v>
      </c>
      <c r="AA268">
        <v>1</v>
      </c>
      <c r="AB268" s="76">
        <v>130</v>
      </c>
      <c r="AC268" s="76">
        <v>100</v>
      </c>
      <c r="AD268">
        <f ca="1">INDIRECT(ADDRESS(11+(MATCH(RIGHT(Table2[[#This Row],[spawner_sku]],LEN(Table2[[#This Row],[spawner_sku]])-FIND("/",Table2[[#This Row],[spawner_sku]])),Table1[Entity Prefab],0)),10,1,1,"Entities"))</f>
        <v>75</v>
      </c>
      <c r="AE268" s="76">
        <f ca="1">ROUND((Table2[[#This Row],[XP]]*Table2[[#This Row],[entity_spawned (AVG)]])*(Table2[[#This Row],[activating_chance]]/100),0)</f>
        <v>75</v>
      </c>
      <c r="AF268" s="73" t="s">
        <v>345</v>
      </c>
      <c r="AX268" t="s">
        <v>476</v>
      </c>
      <c r="AY268">
        <v>1</v>
      </c>
      <c r="AZ268" s="76">
        <v>280</v>
      </c>
      <c r="BA268" s="76">
        <v>100</v>
      </c>
      <c r="BB268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8" s="76">
        <f ca="1">ROUND((Table61011[[#This Row],[XP]]*Table61011[[#This Row],[entity_spawned (AVG)]])*(Table61011[[#This Row],[activating_chance]]/100),0)</f>
        <v>143</v>
      </c>
      <c r="BD268" s="73" t="s">
        <v>345</v>
      </c>
      <c r="BF268" t="s">
        <v>449</v>
      </c>
      <c r="BG268">
        <v>1</v>
      </c>
      <c r="BH268" s="76">
        <v>200</v>
      </c>
      <c r="BI268">
        <v>100</v>
      </c>
      <c r="BJ268">
        <f ca="1">INDIRECT(ADDRESS(11+(MATCH(RIGHT(Table11[[#This Row],[spawner_sku]],LEN(Table11[[#This Row],[spawner_sku]])-FIND("/",Table11[[#This Row],[spawner_sku]])),Table1[Entity Prefab],0)),10,1,1,"Entities"))</f>
        <v>25</v>
      </c>
      <c r="BK268">
        <f ca="1">ROUND((Table11[[#This Row],[XP]]*Table11[[#This Row],[entity_spawned (AVG)]])*(Table11[[#This Row],[activating_chance]]/100),0)</f>
        <v>25</v>
      </c>
      <c r="BL268" s="73" t="s">
        <v>345</v>
      </c>
      <c r="BV268" t="s">
        <v>257</v>
      </c>
      <c r="BW268">
        <v>1</v>
      </c>
      <c r="BX268" s="76">
        <v>150</v>
      </c>
      <c r="BY268" s="76">
        <v>30</v>
      </c>
      <c r="BZ268">
        <f ca="1">INDIRECT(ADDRESS(11+(MATCH(RIGHT(Table13[[#This Row],[spawner_sku]],LEN(Table13[[#This Row],[spawner_sku]])-FIND("/",Table13[[#This Row],[spawner_sku]])),Table1[Entity Prefab],0)),10,1,1,"Entities"))</f>
        <v>25</v>
      </c>
      <c r="CA268">
        <f ca="1">ROUND((Table13[[#This Row],[XP]]*Table13[[#This Row],[entity_spawned (AVG)]])*(Table13[[#This Row],[activating_chance]]/100),0)</f>
        <v>8</v>
      </c>
      <c r="CB268" s="73" t="s">
        <v>344</v>
      </c>
      <c r="CD268" t="s">
        <v>521</v>
      </c>
      <c r="CE268">
        <v>1</v>
      </c>
      <c r="CF268" s="76">
        <v>100</v>
      </c>
      <c r="CG268" s="76">
        <v>100</v>
      </c>
      <c r="CH268">
        <f ca="1">INDIRECT(ADDRESS(11+(MATCH(RIGHT(Table14[[#This Row],[spawner_sku]],LEN(Table14[[#This Row],[spawner_sku]])-FIND("/",Table14[[#This Row],[spawner_sku]])),Table1[Entity Prefab],0)),10,1,1,"Entities"))</f>
        <v>95</v>
      </c>
      <c r="CI268">
        <f ca="1">ROUND((Table14[[#This Row],[XP]]*Table14[[#This Row],[entity_spawned (AVG)]])*(Table14[[#This Row],[activating_chance]]/100),0)</f>
        <v>95</v>
      </c>
      <c r="CJ268" s="73" t="s">
        <v>345</v>
      </c>
      <c r="CL268" t="s">
        <v>398</v>
      </c>
      <c r="CM268">
        <v>1</v>
      </c>
      <c r="CN268" s="76">
        <v>90</v>
      </c>
      <c r="CO268" s="76">
        <v>30</v>
      </c>
      <c r="CP268" s="115">
        <f ca="1">INDIRECT(ADDRESS(11+(MATCH(RIGHT(Table18[[#This Row],[spawner_sku]],LEN(Table18[[#This Row],[spawner_sku]])-FIND("/",Table18[[#This Row],[spawner_sku]])),Table1[Entity Prefab],0)),10,1,1,"Entities"))</f>
        <v>25</v>
      </c>
      <c r="CQ268" s="115">
        <f ca="1">ROUND((Table18[[#This Row],[XP]]*Table18[[#This Row],[entity_spawned (AVG)]])*(Table18[[#This Row],[activating_chance]]/100),0)</f>
        <v>8</v>
      </c>
      <c r="CR268" t="s">
        <v>344</v>
      </c>
      <c r="CT268" t="s">
        <v>256</v>
      </c>
      <c r="CU268">
        <v>1</v>
      </c>
      <c r="CV268" s="76">
        <v>150</v>
      </c>
      <c r="CW268" s="76">
        <v>80</v>
      </c>
      <c r="CX26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68">
        <f ca="1">ROUND((Table1820[[#This Row],[XP]]*Table1820[[#This Row],[entity_spawned (AVG)]])*(Table1820[[#This Row],[activating_chance]]/100),0)</f>
        <v>20</v>
      </c>
      <c r="CZ268" t="s">
        <v>344</v>
      </c>
    </row>
    <row r="269" spans="2:104" x14ac:dyDescent="0.25">
      <c r="B269" s="74" t="s">
        <v>338</v>
      </c>
      <c r="C269">
        <v>1</v>
      </c>
      <c r="D269" s="76">
        <v>280</v>
      </c>
      <c r="E269" s="76">
        <v>100</v>
      </c>
      <c r="F269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9" s="76">
        <f ca="1">ROUND((Table245[[#This Row],[XP]]*Table245[[#This Row],[entity_spawned (AVG)]])*(Table245[[#This Row],[activating_chance]]/100),0)</f>
        <v>195</v>
      </c>
      <c r="H269" s="73" t="s">
        <v>345</v>
      </c>
      <c r="Z269" t="s">
        <v>392</v>
      </c>
      <c r="AA269">
        <v>1</v>
      </c>
      <c r="AB269" s="76">
        <v>120</v>
      </c>
      <c r="AC269" s="76">
        <v>100</v>
      </c>
      <c r="AD269">
        <f ca="1">INDIRECT(ADDRESS(11+(MATCH(RIGHT(Table2[[#This Row],[spawner_sku]],LEN(Table2[[#This Row],[spawner_sku]])-FIND("/",Table2[[#This Row],[spawner_sku]])),Table1[Entity Prefab],0)),10,1,1,"Entities"))</f>
        <v>75</v>
      </c>
      <c r="AE269" s="76">
        <f ca="1">ROUND((Table2[[#This Row],[XP]]*Table2[[#This Row],[entity_spawned (AVG)]])*(Table2[[#This Row],[activating_chance]]/100),0)</f>
        <v>75</v>
      </c>
      <c r="AF269" s="73" t="s">
        <v>345</v>
      </c>
      <c r="AX269" t="s">
        <v>477</v>
      </c>
      <c r="AY269">
        <v>1</v>
      </c>
      <c r="AZ269" s="76">
        <v>300</v>
      </c>
      <c r="BA269" s="76">
        <v>100</v>
      </c>
      <c r="BB269">
        <f ca="1">INDIRECT(ADDRESS(11+(MATCH(RIGHT(Table61011[[#This Row],[spawner_sku]],LEN(Table61011[[#This Row],[spawner_sku]])-FIND("/",Table61011[[#This Row],[spawner_sku]])),Table1[Entity Prefab],0)),10,1,1,"Entities"))</f>
        <v>195</v>
      </c>
      <c r="BC269" s="76">
        <f ca="1">ROUND((Table61011[[#This Row],[XP]]*Table61011[[#This Row],[entity_spawned (AVG)]])*(Table61011[[#This Row],[activating_chance]]/100),0)</f>
        <v>195</v>
      </c>
      <c r="BD269" s="73" t="s">
        <v>345</v>
      </c>
      <c r="BF269" t="s">
        <v>449</v>
      </c>
      <c r="BG269">
        <v>1</v>
      </c>
      <c r="BH269" s="76">
        <v>200</v>
      </c>
      <c r="BI269">
        <v>70</v>
      </c>
      <c r="BJ269">
        <f ca="1">INDIRECT(ADDRESS(11+(MATCH(RIGHT(Table11[[#This Row],[spawner_sku]],LEN(Table11[[#This Row],[spawner_sku]])-FIND("/",Table11[[#This Row],[spawner_sku]])),Table1[Entity Prefab],0)),10,1,1,"Entities"))</f>
        <v>25</v>
      </c>
      <c r="BK269">
        <f ca="1">ROUND((Table11[[#This Row],[XP]]*Table11[[#This Row],[entity_spawned (AVG)]])*(Table11[[#This Row],[activating_chance]]/100),0)</f>
        <v>18</v>
      </c>
      <c r="BL269" s="73" t="s">
        <v>345</v>
      </c>
      <c r="BV269" t="s">
        <v>257</v>
      </c>
      <c r="BW269">
        <v>1</v>
      </c>
      <c r="BX269" s="76">
        <v>150</v>
      </c>
      <c r="BY269" s="76">
        <v>100</v>
      </c>
      <c r="BZ269">
        <f ca="1">INDIRECT(ADDRESS(11+(MATCH(RIGHT(Table13[[#This Row],[spawner_sku]],LEN(Table13[[#This Row],[spawner_sku]])-FIND("/",Table13[[#This Row],[spawner_sku]])),Table1[Entity Prefab],0)),10,1,1,"Entities"))</f>
        <v>25</v>
      </c>
      <c r="CA269">
        <f ca="1">ROUND((Table13[[#This Row],[XP]]*Table13[[#This Row],[entity_spawned (AVG)]])*(Table13[[#This Row],[activating_chance]]/100),0)</f>
        <v>25</v>
      </c>
      <c r="CB269" s="73" t="s">
        <v>344</v>
      </c>
      <c r="CD269" t="s">
        <v>521</v>
      </c>
      <c r="CE269">
        <v>1</v>
      </c>
      <c r="CF269" s="76">
        <v>140</v>
      </c>
      <c r="CG269" s="76">
        <v>50</v>
      </c>
      <c r="CH269">
        <f ca="1">INDIRECT(ADDRESS(11+(MATCH(RIGHT(Table14[[#This Row],[spawner_sku]],LEN(Table14[[#This Row],[spawner_sku]])-FIND("/",Table14[[#This Row],[spawner_sku]])),Table1[Entity Prefab],0)),10,1,1,"Entities"))</f>
        <v>95</v>
      </c>
      <c r="CI269">
        <f ca="1">ROUND((Table14[[#This Row],[XP]]*Table14[[#This Row],[entity_spawned (AVG)]])*(Table14[[#This Row],[activating_chance]]/100),0)</f>
        <v>48</v>
      </c>
      <c r="CJ269" s="73" t="s">
        <v>345</v>
      </c>
      <c r="CL269" t="s">
        <v>398</v>
      </c>
      <c r="CM269">
        <v>1</v>
      </c>
      <c r="CN269" s="76">
        <v>90</v>
      </c>
      <c r="CO269" s="76">
        <v>100</v>
      </c>
      <c r="CP269" s="115">
        <f ca="1">INDIRECT(ADDRESS(11+(MATCH(RIGHT(Table18[[#This Row],[spawner_sku]],LEN(Table18[[#This Row],[spawner_sku]])-FIND("/",Table18[[#This Row],[spawner_sku]])),Table1[Entity Prefab],0)),10,1,1,"Entities"))</f>
        <v>25</v>
      </c>
      <c r="CQ269" s="115">
        <f ca="1">ROUND((Table18[[#This Row],[XP]]*Table18[[#This Row],[entity_spawned (AVG)]])*(Table18[[#This Row],[activating_chance]]/100),0)</f>
        <v>25</v>
      </c>
      <c r="CR269" t="s">
        <v>344</v>
      </c>
      <c r="CT269" t="s">
        <v>256</v>
      </c>
      <c r="CU269">
        <v>1</v>
      </c>
      <c r="CV269" s="76">
        <v>150</v>
      </c>
      <c r="CW269" s="76">
        <v>80</v>
      </c>
      <c r="CX26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69">
        <f ca="1">ROUND((Table1820[[#This Row],[XP]]*Table1820[[#This Row],[entity_spawned (AVG)]])*(Table1820[[#This Row],[activating_chance]]/100),0)</f>
        <v>20</v>
      </c>
      <c r="CZ269" t="s">
        <v>344</v>
      </c>
    </row>
    <row r="270" spans="2:104" x14ac:dyDescent="0.25">
      <c r="B270" s="74" t="s">
        <v>338</v>
      </c>
      <c r="C270">
        <v>1</v>
      </c>
      <c r="D270" s="76">
        <v>300</v>
      </c>
      <c r="E270" s="76">
        <v>100</v>
      </c>
      <c r="F270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0" s="76">
        <f ca="1">ROUND((Table245[[#This Row],[XP]]*Table245[[#This Row],[entity_spawned (AVG)]])*(Table245[[#This Row],[activating_chance]]/100),0)</f>
        <v>195</v>
      </c>
      <c r="H270" s="73" t="s">
        <v>345</v>
      </c>
      <c r="Z270" t="s">
        <v>388</v>
      </c>
      <c r="AA270">
        <v>1</v>
      </c>
      <c r="AB270" s="76">
        <v>180</v>
      </c>
      <c r="AC270" s="76">
        <v>100</v>
      </c>
      <c r="AD270">
        <f ca="1">INDIRECT(ADDRESS(11+(MATCH(RIGHT(Table2[[#This Row],[spawner_sku]],LEN(Table2[[#This Row],[spawner_sku]])-FIND("/",Table2[[#This Row],[spawner_sku]])),Table1[Entity Prefab],0)),10,1,1,"Entities"))</f>
        <v>75</v>
      </c>
      <c r="AE270" s="76">
        <f ca="1">ROUND((Table2[[#This Row],[XP]]*Table2[[#This Row],[entity_spawned (AVG)]])*(Table2[[#This Row],[activating_chance]]/100),0)</f>
        <v>75</v>
      </c>
      <c r="AF270" s="73" t="s">
        <v>345</v>
      </c>
      <c r="AX270" t="s">
        <v>477</v>
      </c>
      <c r="AY270">
        <v>1</v>
      </c>
      <c r="AZ270" s="76">
        <v>300</v>
      </c>
      <c r="BA270" s="76">
        <v>100</v>
      </c>
      <c r="BB270">
        <f ca="1">INDIRECT(ADDRESS(11+(MATCH(RIGHT(Table61011[[#This Row],[spawner_sku]],LEN(Table61011[[#This Row],[spawner_sku]])-FIND("/",Table61011[[#This Row],[spawner_sku]])),Table1[Entity Prefab],0)),10,1,1,"Entities"))</f>
        <v>195</v>
      </c>
      <c r="BC270" s="76">
        <f ca="1">ROUND((Table61011[[#This Row],[XP]]*Table61011[[#This Row],[entity_spawned (AVG)]])*(Table61011[[#This Row],[activating_chance]]/100),0)</f>
        <v>195</v>
      </c>
      <c r="BD270" s="73" t="s">
        <v>345</v>
      </c>
      <c r="BF270" t="s">
        <v>449</v>
      </c>
      <c r="BG270">
        <v>1</v>
      </c>
      <c r="BH270" s="76">
        <v>120</v>
      </c>
      <c r="BI270">
        <v>100</v>
      </c>
      <c r="BJ270">
        <f ca="1">INDIRECT(ADDRESS(11+(MATCH(RIGHT(Table11[[#This Row],[spawner_sku]],LEN(Table11[[#This Row],[spawner_sku]])-FIND("/",Table11[[#This Row],[spawner_sku]])),Table1[Entity Prefab],0)),10,1,1,"Entities"))</f>
        <v>25</v>
      </c>
      <c r="BK270">
        <f ca="1">ROUND((Table11[[#This Row],[XP]]*Table11[[#This Row],[entity_spawned (AVG)]])*(Table11[[#This Row],[activating_chance]]/100),0)</f>
        <v>25</v>
      </c>
      <c r="BL270" s="73" t="s">
        <v>345</v>
      </c>
      <c r="BV270" t="s">
        <v>257</v>
      </c>
      <c r="BW270">
        <v>1</v>
      </c>
      <c r="BX270" s="76">
        <v>150</v>
      </c>
      <c r="BY270" s="76">
        <v>10</v>
      </c>
      <c r="BZ270">
        <f ca="1">INDIRECT(ADDRESS(11+(MATCH(RIGHT(Table13[[#This Row],[spawner_sku]],LEN(Table13[[#This Row],[spawner_sku]])-FIND("/",Table13[[#This Row],[spawner_sku]])),Table1[Entity Prefab],0)),10,1,1,"Entities"))</f>
        <v>25</v>
      </c>
      <c r="CA270">
        <f ca="1">ROUND((Table13[[#This Row],[XP]]*Table13[[#This Row],[entity_spawned (AVG)]])*(Table13[[#This Row],[activating_chance]]/100),0)</f>
        <v>3</v>
      </c>
      <c r="CB270" s="73" t="s">
        <v>344</v>
      </c>
      <c r="CD270" t="s">
        <v>521</v>
      </c>
      <c r="CE270">
        <v>1</v>
      </c>
      <c r="CF270" s="76">
        <v>100</v>
      </c>
      <c r="CG270" s="76">
        <v>100</v>
      </c>
      <c r="CH270">
        <f ca="1">INDIRECT(ADDRESS(11+(MATCH(RIGHT(Table14[[#This Row],[spawner_sku]],LEN(Table14[[#This Row],[spawner_sku]])-FIND("/",Table14[[#This Row],[spawner_sku]])),Table1[Entity Prefab],0)),10,1,1,"Entities"))</f>
        <v>95</v>
      </c>
      <c r="CI270">
        <f ca="1">ROUND((Table14[[#This Row],[XP]]*Table14[[#This Row],[entity_spawned (AVG)]])*(Table14[[#This Row],[activating_chance]]/100),0)</f>
        <v>95</v>
      </c>
      <c r="CJ270" s="73" t="s">
        <v>345</v>
      </c>
      <c r="CL270" t="s">
        <v>398</v>
      </c>
      <c r="CM270">
        <v>1</v>
      </c>
      <c r="CN270" s="76">
        <v>80</v>
      </c>
      <c r="CO270" s="76">
        <v>10</v>
      </c>
      <c r="CP270" s="115">
        <f ca="1">INDIRECT(ADDRESS(11+(MATCH(RIGHT(Table18[[#This Row],[spawner_sku]],LEN(Table18[[#This Row],[spawner_sku]])-FIND("/",Table18[[#This Row],[spawner_sku]])),Table1[Entity Prefab],0)),10,1,1,"Entities"))</f>
        <v>25</v>
      </c>
      <c r="CQ270" s="115">
        <f ca="1">ROUND((Table18[[#This Row],[XP]]*Table18[[#This Row],[entity_spawned (AVG)]])*(Table18[[#This Row],[activating_chance]]/100),0)</f>
        <v>3</v>
      </c>
      <c r="CR270" t="s">
        <v>344</v>
      </c>
      <c r="CT270" t="s">
        <v>256</v>
      </c>
      <c r="CU270">
        <v>1</v>
      </c>
      <c r="CV270" s="76">
        <v>150</v>
      </c>
      <c r="CW270" s="76">
        <v>100</v>
      </c>
      <c r="CX27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70">
        <f ca="1">ROUND((Table1820[[#This Row],[XP]]*Table1820[[#This Row],[entity_spawned (AVG)]])*(Table1820[[#This Row],[activating_chance]]/100),0)</f>
        <v>25</v>
      </c>
      <c r="CZ270" t="s">
        <v>344</v>
      </c>
    </row>
    <row r="271" spans="2:104" x14ac:dyDescent="0.25">
      <c r="B271" s="74" t="s">
        <v>338</v>
      </c>
      <c r="C271">
        <v>1</v>
      </c>
      <c r="D271" s="76">
        <v>280</v>
      </c>
      <c r="E271" s="76">
        <v>100</v>
      </c>
      <c r="F271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1" s="76">
        <f ca="1">ROUND((Table245[[#This Row],[XP]]*Table245[[#This Row],[entity_spawned (AVG)]])*(Table245[[#This Row],[activating_chance]]/100),0)</f>
        <v>195</v>
      </c>
      <c r="H271" s="73" t="s">
        <v>345</v>
      </c>
      <c r="Z271" t="s">
        <v>388</v>
      </c>
      <c r="AA271">
        <v>1</v>
      </c>
      <c r="AB271" s="76">
        <v>220</v>
      </c>
      <c r="AC271" s="76">
        <v>100</v>
      </c>
      <c r="AD271">
        <f ca="1">INDIRECT(ADDRESS(11+(MATCH(RIGHT(Table2[[#This Row],[spawner_sku]],LEN(Table2[[#This Row],[spawner_sku]])-FIND("/",Table2[[#This Row],[spawner_sku]])),Table1[Entity Prefab],0)),10,1,1,"Entities"))</f>
        <v>75</v>
      </c>
      <c r="AE271" s="76">
        <f ca="1">ROUND((Table2[[#This Row],[XP]]*Table2[[#This Row],[entity_spawned (AVG)]])*(Table2[[#This Row],[activating_chance]]/100),0)</f>
        <v>75</v>
      </c>
      <c r="AF271" s="73" t="s">
        <v>345</v>
      </c>
      <c r="AX271" t="s">
        <v>477</v>
      </c>
      <c r="AY271">
        <v>1</v>
      </c>
      <c r="AZ271" s="76">
        <v>300</v>
      </c>
      <c r="BA271" s="76">
        <v>100</v>
      </c>
      <c r="BB271">
        <f ca="1">INDIRECT(ADDRESS(11+(MATCH(RIGHT(Table61011[[#This Row],[spawner_sku]],LEN(Table61011[[#This Row],[spawner_sku]])-FIND("/",Table61011[[#This Row],[spawner_sku]])),Table1[Entity Prefab],0)),10,1,1,"Entities"))</f>
        <v>195</v>
      </c>
      <c r="BC271" s="76">
        <f ca="1">ROUND((Table61011[[#This Row],[XP]]*Table61011[[#This Row],[entity_spawned (AVG)]])*(Table61011[[#This Row],[activating_chance]]/100),0)</f>
        <v>195</v>
      </c>
      <c r="BD271" s="73" t="s">
        <v>345</v>
      </c>
      <c r="BF271" t="s">
        <v>449</v>
      </c>
      <c r="BG271">
        <v>1</v>
      </c>
      <c r="BH271" s="76">
        <v>200</v>
      </c>
      <c r="BI271">
        <v>30</v>
      </c>
      <c r="BJ271">
        <f ca="1">INDIRECT(ADDRESS(11+(MATCH(RIGHT(Table11[[#This Row],[spawner_sku]],LEN(Table11[[#This Row],[spawner_sku]])-FIND("/",Table11[[#This Row],[spawner_sku]])),Table1[Entity Prefab],0)),10,1,1,"Entities"))</f>
        <v>25</v>
      </c>
      <c r="BK271">
        <f ca="1">ROUND((Table11[[#This Row],[XP]]*Table11[[#This Row],[entity_spawned (AVG)]])*(Table11[[#This Row],[activating_chance]]/100),0)</f>
        <v>8</v>
      </c>
      <c r="BL271" s="73" t="s">
        <v>345</v>
      </c>
      <c r="BV271" t="s">
        <v>257</v>
      </c>
      <c r="BW271">
        <v>1</v>
      </c>
      <c r="BX271" s="76">
        <v>150</v>
      </c>
      <c r="BY271" s="76">
        <v>80</v>
      </c>
      <c r="BZ271">
        <f ca="1">INDIRECT(ADDRESS(11+(MATCH(RIGHT(Table13[[#This Row],[spawner_sku]],LEN(Table13[[#This Row],[spawner_sku]])-FIND("/",Table13[[#This Row],[spawner_sku]])),Table1[Entity Prefab],0)),10,1,1,"Entities"))</f>
        <v>25</v>
      </c>
      <c r="CA271">
        <f ca="1">ROUND((Table13[[#This Row],[XP]]*Table13[[#This Row],[entity_spawned (AVG)]])*(Table13[[#This Row],[activating_chance]]/100),0)</f>
        <v>20</v>
      </c>
      <c r="CB271" s="73" t="s">
        <v>344</v>
      </c>
      <c r="CD271" t="s">
        <v>521</v>
      </c>
      <c r="CE271">
        <v>1</v>
      </c>
      <c r="CF271" s="76">
        <v>90</v>
      </c>
      <c r="CG271" s="76">
        <v>40</v>
      </c>
      <c r="CH271">
        <f ca="1">INDIRECT(ADDRESS(11+(MATCH(RIGHT(Table14[[#This Row],[spawner_sku]],LEN(Table14[[#This Row],[spawner_sku]])-FIND("/",Table14[[#This Row],[spawner_sku]])),Table1[Entity Prefab],0)),10,1,1,"Entities"))</f>
        <v>95</v>
      </c>
      <c r="CI271">
        <f ca="1">ROUND((Table14[[#This Row],[XP]]*Table14[[#This Row],[entity_spawned (AVG)]])*(Table14[[#This Row],[activating_chance]]/100),0)</f>
        <v>38</v>
      </c>
      <c r="CJ271" s="73" t="s">
        <v>345</v>
      </c>
      <c r="CL271" t="s">
        <v>398</v>
      </c>
      <c r="CM271">
        <v>2</v>
      </c>
      <c r="CN271" s="76">
        <v>120</v>
      </c>
      <c r="CO271" s="76">
        <v>30</v>
      </c>
      <c r="CP271" s="115">
        <f ca="1">INDIRECT(ADDRESS(11+(MATCH(RIGHT(Table18[[#This Row],[spawner_sku]],LEN(Table18[[#This Row],[spawner_sku]])-FIND("/",Table18[[#This Row],[spawner_sku]])),Table1[Entity Prefab],0)),10,1,1,"Entities"))</f>
        <v>25</v>
      </c>
      <c r="CQ271" s="115">
        <f ca="1">ROUND((Table18[[#This Row],[XP]]*Table18[[#This Row],[entity_spawned (AVG)]])*(Table18[[#This Row],[activating_chance]]/100),0)</f>
        <v>15</v>
      </c>
      <c r="CR271" t="s">
        <v>344</v>
      </c>
      <c r="CT271" t="s">
        <v>256</v>
      </c>
      <c r="CU271">
        <v>1</v>
      </c>
      <c r="CV271" s="76">
        <v>150</v>
      </c>
      <c r="CW271" s="76">
        <v>10</v>
      </c>
      <c r="CX27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71">
        <f ca="1">ROUND((Table1820[[#This Row],[XP]]*Table1820[[#This Row],[entity_spawned (AVG)]])*(Table1820[[#This Row],[activating_chance]]/100),0)</f>
        <v>3</v>
      </c>
      <c r="CZ271" t="s">
        <v>344</v>
      </c>
    </row>
    <row r="272" spans="2:104" x14ac:dyDescent="0.25">
      <c r="B272" s="74" t="s">
        <v>338</v>
      </c>
      <c r="C272">
        <v>1</v>
      </c>
      <c r="D272" s="76">
        <v>280</v>
      </c>
      <c r="E272" s="76">
        <v>80</v>
      </c>
      <c r="F272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2" s="76">
        <f ca="1">ROUND((Table245[[#This Row],[XP]]*Table245[[#This Row],[entity_spawned (AVG)]])*(Table245[[#This Row],[activating_chance]]/100),0)</f>
        <v>156</v>
      </c>
      <c r="H272" s="73" t="s">
        <v>345</v>
      </c>
      <c r="Z272" t="s">
        <v>388</v>
      </c>
      <c r="AA272">
        <v>1</v>
      </c>
      <c r="AB272" s="76">
        <v>180</v>
      </c>
      <c r="AC272" s="76">
        <v>100</v>
      </c>
      <c r="AD272">
        <f ca="1">INDIRECT(ADDRESS(11+(MATCH(RIGHT(Table2[[#This Row],[spawner_sku]],LEN(Table2[[#This Row],[spawner_sku]])-FIND("/",Table2[[#This Row],[spawner_sku]])),Table1[Entity Prefab],0)),10,1,1,"Entities"))</f>
        <v>75</v>
      </c>
      <c r="AE272" s="76">
        <f ca="1">ROUND((Table2[[#This Row],[XP]]*Table2[[#This Row],[entity_spawned (AVG)]])*(Table2[[#This Row],[activating_chance]]/100),0)</f>
        <v>75</v>
      </c>
      <c r="AF272" s="73" t="s">
        <v>345</v>
      </c>
      <c r="AX272" t="s">
        <v>392</v>
      </c>
      <c r="AY272">
        <v>1</v>
      </c>
      <c r="AZ272" s="76">
        <v>80</v>
      </c>
      <c r="BA272" s="76">
        <v>100</v>
      </c>
      <c r="BB272">
        <f ca="1">INDIRECT(ADDRESS(11+(MATCH(RIGHT(Table61011[[#This Row],[spawner_sku]],LEN(Table61011[[#This Row],[spawner_sku]])-FIND("/",Table61011[[#This Row],[spawner_sku]])),Table1[Entity Prefab],0)),10,1,1,"Entities"))</f>
        <v>75</v>
      </c>
      <c r="BC272" s="76">
        <f ca="1">ROUND((Table61011[[#This Row],[XP]]*Table61011[[#This Row],[entity_spawned (AVG)]])*(Table61011[[#This Row],[activating_chance]]/100),0)</f>
        <v>75</v>
      </c>
      <c r="BD272" s="73" t="s">
        <v>345</v>
      </c>
      <c r="BF272" t="s">
        <v>449</v>
      </c>
      <c r="BG272">
        <v>1</v>
      </c>
      <c r="BH272" s="76">
        <v>120</v>
      </c>
      <c r="BI272">
        <v>100</v>
      </c>
      <c r="BJ272">
        <f ca="1">INDIRECT(ADDRESS(11+(MATCH(RIGHT(Table11[[#This Row],[spawner_sku]],LEN(Table11[[#This Row],[spawner_sku]])-FIND("/",Table11[[#This Row],[spawner_sku]])),Table1[Entity Prefab],0)),10,1,1,"Entities"))</f>
        <v>25</v>
      </c>
      <c r="BK272">
        <f ca="1">ROUND((Table11[[#This Row],[XP]]*Table11[[#This Row],[entity_spawned (AVG)]])*(Table11[[#This Row],[activating_chance]]/100),0)</f>
        <v>25</v>
      </c>
      <c r="BL272" s="73" t="s">
        <v>345</v>
      </c>
      <c r="BV272" t="s">
        <v>257</v>
      </c>
      <c r="BW272">
        <v>1</v>
      </c>
      <c r="BX272" s="76">
        <v>150</v>
      </c>
      <c r="BY272" s="76">
        <v>80</v>
      </c>
      <c r="BZ272">
        <f ca="1">INDIRECT(ADDRESS(11+(MATCH(RIGHT(Table13[[#This Row],[spawner_sku]],LEN(Table13[[#This Row],[spawner_sku]])-FIND("/",Table13[[#This Row],[spawner_sku]])),Table1[Entity Prefab],0)),10,1,1,"Entities"))</f>
        <v>25</v>
      </c>
      <c r="CA272">
        <f ca="1">ROUND((Table13[[#This Row],[XP]]*Table13[[#This Row],[entity_spawned (AVG)]])*(Table13[[#This Row],[activating_chance]]/100),0)</f>
        <v>20</v>
      </c>
      <c r="CB272" s="73" t="s">
        <v>344</v>
      </c>
      <c r="CD272" t="s">
        <v>521</v>
      </c>
      <c r="CE272">
        <v>1</v>
      </c>
      <c r="CF272" s="76">
        <v>100</v>
      </c>
      <c r="CG272" s="76">
        <v>100</v>
      </c>
      <c r="CH272">
        <f ca="1">INDIRECT(ADDRESS(11+(MATCH(RIGHT(Table14[[#This Row],[spawner_sku]],LEN(Table14[[#This Row],[spawner_sku]])-FIND("/",Table14[[#This Row],[spawner_sku]])),Table1[Entity Prefab],0)),10,1,1,"Entities"))</f>
        <v>95</v>
      </c>
      <c r="CI272">
        <f ca="1">ROUND((Table14[[#This Row],[XP]]*Table14[[#This Row],[entity_spawned (AVG)]])*(Table14[[#This Row],[activating_chance]]/100),0)</f>
        <v>95</v>
      </c>
      <c r="CJ272" s="73" t="s">
        <v>345</v>
      </c>
      <c r="CL272" t="s">
        <v>398</v>
      </c>
      <c r="CM272">
        <v>1</v>
      </c>
      <c r="CN272" s="76">
        <v>120</v>
      </c>
      <c r="CO272" s="76">
        <v>80</v>
      </c>
      <c r="CP272" s="115">
        <f ca="1">INDIRECT(ADDRESS(11+(MATCH(RIGHT(Table18[[#This Row],[spawner_sku]],LEN(Table18[[#This Row],[spawner_sku]])-FIND("/",Table18[[#This Row],[spawner_sku]])),Table1[Entity Prefab],0)),10,1,1,"Entities"))</f>
        <v>25</v>
      </c>
      <c r="CQ272" s="115">
        <f ca="1">ROUND((Table18[[#This Row],[XP]]*Table18[[#This Row],[entity_spawned (AVG)]])*(Table18[[#This Row],[activating_chance]]/100),0)</f>
        <v>20</v>
      </c>
      <c r="CR272" t="s">
        <v>344</v>
      </c>
      <c r="CT272" t="s">
        <v>256</v>
      </c>
      <c r="CU272">
        <v>1</v>
      </c>
      <c r="CV272" s="76">
        <v>150</v>
      </c>
      <c r="CW272" s="76">
        <v>100</v>
      </c>
      <c r="CX27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72">
        <f ca="1">ROUND((Table1820[[#This Row],[XP]]*Table1820[[#This Row],[entity_spawned (AVG)]])*(Table1820[[#This Row],[activating_chance]]/100),0)</f>
        <v>25</v>
      </c>
      <c r="CZ272" t="s">
        <v>344</v>
      </c>
    </row>
    <row r="273" spans="2:104" x14ac:dyDescent="0.25">
      <c r="B273" s="74" t="s">
        <v>235</v>
      </c>
      <c r="C273">
        <v>1</v>
      </c>
      <c r="D273" s="76">
        <v>340</v>
      </c>
      <c r="E273" s="76">
        <v>100</v>
      </c>
      <c r="F273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3" s="76">
        <f ca="1">ROUND((Table245[[#This Row],[XP]]*Table245[[#This Row],[entity_spawned (AVG)]])*(Table245[[#This Row],[activating_chance]]/100),0)</f>
        <v>263</v>
      </c>
      <c r="H273" s="73" t="s">
        <v>345</v>
      </c>
      <c r="Z273" t="s">
        <v>388</v>
      </c>
      <c r="AA273">
        <v>1</v>
      </c>
      <c r="AB273" s="76">
        <v>220</v>
      </c>
      <c r="AC273" s="76">
        <v>100</v>
      </c>
      <c r="AD273">
        <f ca="1">INDIRECT(ADDRESS(11+(MATCH(RIGHT(Table2[[#This Row],[spawner_sku]],LEN(Table2[[#This Row],[spawner_sku]])-FIND("/",Table2[[#This Row],[spawner_sku]])),Table1[Entity Prefab],0)),10,1,1,"Entities"))</f>
        <v>75</v>
      </c>
      <c r="AE273" s="76">
        <f ca="1">ROUND((Table2[[#This Row],[XP]]*Table2[[#This Row],[entity_spawned (AVG)]])*(Table2[[#This Row],[activating_chance]]/100),0)</f>
        <v>75</v>
      </c>
      <c r="AF273" s="73" t="s">
        <v>345</v>
      </c>
      <c r="AX273" t="s">
        <v>388</v>
      </c>
      <c r="AY273">
        <v>1</v>
      </c>
      <c r="AZ273" s="76">
        <v>110</v>
      </c>
      <c r="BA273" s="76">
        <v>100</v>
      </c>
      <c r="BB273">
        <f ca="1">INDIRECT(ADDRESS(11+(MATCH(RIGHT(Table61011[[#This Row],[spawner_sku]],LEN(Table61011[[#This Row],[spawner_sku]])-FIND("/",Table61011[[#This Row],[spawner_sku]])),Table1[Entity Prefab],0)),10,1,1,"Entities"))</f>
        <v>75</v>
      </c>
      <c r="BC273" s="76">
        <f ca="1">ROUND((Table61011[[#This Row],[XP]]*Table61011[[#This Row],[entity_spawned (AVG)]])*(Table61011[[#This Row],[activating_chance]]/100),0)</f>
        <v>75</v>
      </c>
      <c r="BD273" s="73" t="s">
        <v>345</v>
      </c>
      <c r="BF273" t="s">
        <v>449</v>
      </c>
      <c r="BG273">
        <v>1</v>
      </c>
      <c r="BH273" s="76">
        <v>200</v>
      </c>
      <c r="BI273">
        <v>80</v>
      </c>
      <c r="BJ273">
        <f ca="1">INDIRECT(ADDRESS(11+(MATCH(RIGHT(Table11[[#This Row],[spawner_sku]],LEN(Table11[[#This Row],[spawner_sku]])-FIND("/",Table11[[#This Row],[spawner_sku]])),Table1[Entity Prefab],0)),10,1,1,"Entities"))</f>
        <v>25</v>
      </c>
      <c r="BK273">
        <f ca="1">ROUND((Table11[[#This Row],[XP]]*Table11[[#This Row],[entity_spawned (AVG)]])*(Table11[[#This Row],[activating_chance]]/100),0)</f>
        <v>20</v>
      </c>
      <c r="BL273" s="73" t="s">
        <v>345</v>
      </c>
      <c r="BV273" t="s">
        <v>257</v>
      </c>
      <c r="BW273">
        <v>1</v>
      </c>
      <c r="BX273" s="76">
        <v>150</v>
      </c>
      <c r="BY273" s="76">
        <v>80</v>
      </c>
      <c r="BZ273">
        <f ca="1">INDIRECT(ADDRESS(11+(MATCH(RIGHT(Table13[[#This Row],[spawner_sku]],LEN(Table13[[#This Row],[spawner_sku]])-FIND("/",Table13[[#This Row],[spawner_sku]])),Table1[Entity Prefab],0)),10,1,1,"Entities"))</f>
        <v>25</v>
      </c>
      <c r="CA273">
        <f ca="1">ROUND((Table13[[#This Row],[XP]]*Table13[[#This Row],[entity_spawned (AVG)]])*(Table13[[#This Row],[activating_chance]]/100),0)</f>
        <v>20</v>
      </c>
      <c r="CB273" s="73" t="s">
        <v>344</v>
      </c>
      <c r="CD273" t="s">
        <v>521</v>
      </c>
      <c r="CE273">
        <v>1</v>
      </c>
      <c r="CF273" s="76">
        <v>180</v>
      </c>
      <c r="CG273" s="76">
        <v>100</v>
      </c>
      <c r="CH273">
        <f ca="1">INDIRECT(ADDRESS(11+(MATCH(RIGHT(Table14[[#This Row],[spawner_sku]],LEN(Table14[[#This Row],[spawner_sku]])-FIND("/",Table14[[#This Row],[spawner_sku]])),Table1[Entity Prefab],0)),10,1,1,"Entities"))</f>
        <v>95</v>
      </c>
      <c r="CI273">
        <f ca="1">ROUND((Table14[[#This Row],[XP]]*Table14[[#This Row],[entity_spawned (AVG)]])*(Table14[[#This Row],[activating_chance]]/100),0)</f>
        <v>95</v>
      </c>
      <c r="CJ273" s="73" t="s">
        <v>345</v>
      </c>
      <c r="CL273" t="s">
        <v>398</v>
      </c>
      <c r="CM273">
        <v>1</v>
      </c>
      <c r="CN273" s="76">
        <v>90</v>
      </c>
      <c r="CO273" s="76">
        <v>10</v>
      </c>
      <c r="CP273" s="115">
        <f ca="1">INDIRECT(ADDRESS(11+(MATCH(RIGHT(Table18[[#This Row],[spawner_sku]],LEN(Table18[[#This Row],[spawner_sku]])-FIND("/",Table18[[#This Row],[spawner_sku]])),Table1[Entity Prefab],0)),10,1,1,"Entities"))</f>
        <v>25</v>
      </c>
      <c r="CQ273" s="115">
        <f ca="1">ROUND((Table18[[#This Row],[XP]]*Table18[[#This Row],[entity_spawned (AVG)]])*(Table18[[#This Row],[activating_chance]]/100),0)</f>
        <v>3</v>
      </c>
      <c r="CR273" t="s">
        <v>344</v>
      </c>
      <c r="CT273" t="s">
        <v>256</v>
      </c>
      <c r="CU273">
        <v>1</v>
      </c>
      <c r="CV273" s="76">
        <v>150</v>
      </c>
      <c r="CW273" s="76">
        <v>100</v>
      </c>
      <c r="CX27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73">
        <f ca="1">ROUND((Table1820[[#This Row],[XP]]*Table1820[[#This Row],[entity_spawned (AVG)]])*(Table1820[[#This Row],[activating_chance]]/100),0)</f>
        <v>25</v>
      </c>
      <c r="CZ273" t="s">
        <v>344</v>
      </c>
    </row>
    <row r="274" spans="2:104" x14ac:dyDescent="0.25">
      <c r="B274" s="74" t="s">
        <v>235</v>
      </c>
      <c r="C274">
        <v>1</v>
      </c>
      <c r="D274" s="76">
        <v>340</v>
      </c>
      <c r="E274" s="76">
        <v>100</v>
      </c>
      <c r="F274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4" s="76">
        <f ca="1">ROUND((Table245[[#This Row],[XP]]*Table245[[#This Row],[entity_spawned (AVG)]])*(Table245[[#This Row],[activating_chance]]/100),0)</f>
        <v>263</v>
      </c>
      <c r="H274" s="73" t="s">
        <v>345</v>
      </c>
      <c r="Z274" t="s">
        <v>388</v>
      </c>
      <c r="AA274">
        <v>1</v>
      </c>
      <c r="AB274" s="76">
        <v>220</v>
      </c>
      <c r="AC274" s="76">
        <v>100</v>
      </c>
      <c r="AD274">
        <f ca="1">INDIRECT(ADDRESS(11+(MATCH(RIGHT(Table2[[#This Row],[spawner_sku]],LEN(Table2[[#This Row],[spawner_sku]])-FIND("/",Table2[[#This Row],[spawner_sku]])),Table1[Entity Prefab],0)),10,1,1,"Entities"))</f>
        <v>75</v>
      </c>
      <c r="AE274" s="76">
        <f ca="1">ROUND((Table2[[#This Row],[XP]]*Table2[[#This Row],[entity_spawned (AVG)]])*(Table2[[#This Row],[activating_chance]]/100),0)</f>
        <v>75</v>
      </c>
      <c r="AF274" s="73" t="s">
        <v>345</v>
      </c>
      <c r="AX274" t="s">
        <v>388</v>
      </c>
      <c r="AY274">
        <v>1</v>
      </c>
      <c r="AZ274" s="76">
        <v>130</v>
      </c>
      <c r="BA274" s="76">
        <v>100</v>
      </c>
      <c r="BB274">
        <f ca="1">INDIRECT(ADDRESS(11+(MATCH(RIGHT(Table61011[[#This Row],[spawner_sku]],LEN(Table61011[[#This Row],[spawner_sku]])-FIND("/",Table61011[[#This Row],[spawner_sku]])),Table1[Entity Prefab],0)),10,1,1,"Entities"))</f>
        <v>75</v>
      </c>
      <c r="BC274" s="76">
        <f ca="1">ROUND((Table61011[[#This Row],[XP]]*Table61011[[#This Row],[entity_spawned (AVG)]])*(Table61011[[#This Row],[activating_chance]]/100),0)</f>
        <v>75</v>
      </c>
      <c r="BD274" s="73" t="s">
        <v>345</v>
      </c>
      <c r="BF274" t="s">
        <v>449</v>
      </c>
      <c r="BG274">
        <v>1</v>
      </c>
      <c r="BH274" s="76">
        <v>120</v>
      </c>
      <c r="BI274">
        <v>90</v>
      </c>
      <c r="BJ274">
        <f ca="1">INDIRECT(ADDRESS(11+(MATCH(RIGHT(Table11[[#This Row],[spawner_sku]],LEN(Table11[[#This Row],[spawner_sku]])-FIND("/",Table11[[#This Row],[spawner_sku]])),Table1[Entity Prefab],0)),10,1,1,"Entities"))</f>
        <v>25</v>
      </c>
      <c r="BK274">
        <f ca="1">ROUND((Table11[[#This Row],[XP]]*Table11[[#This Row],[entity_spawned (AVG)]])*(Table11[[#This Row],[activating_chance]]/100),0)</f>
        <v>23</v>
      </c>
      <c r="BL274" s="73" t="s">
        <v>345</v>
      </c>
      <c r="BV274" t="s">
        <v>257</v>
      </c>
      <c r="BW274">
        <v>1</v>
      </c>
      <c r="BX274" s="76">
        <v>150</v>
      </c>
      <c r="BY274" s="76">
        <v>80</v>
      </c>
      <c r="BZ274">
        <f ca="1">INDIRECT(ADDRESS(11+(MATCH(RIGHT(Table13[[#This Row],[spawner_sku]],LEN(Table13[[#This Row],[spawner_sku]])-FIND("/",Table13[[#This Row],[spawner_sku]])),Table1[Entity Prefab],0)),10,1,1,"Entities"))</f>
        <v>25</v>
      </c>
      <c r="CA274">
        <f ca="1">ROUND((Table13[[#This Row],[XP]]*Table13[[#This Row],[entity_spawned (AVG)]])*(Table13[[#This Row],[activating_chance]]/100),0)</f>
        <v>20</v>
      </c>
      <c r="CB274" s="73" t="s">
        <v>344</v>
      </c>
      <c r="CD274" t="s">
        <v>521</v>
      </c>
      <c r="CE274">
        <v>1</v>
      </c>
      <c r="CF274" s="76">
        <v>100</v>
      </c>
      <c r="CG274" s="76">
        <v>100</v>
      </c>
      <c r="CH274">
        <f ca="1">INDIRECT(ADDRESS(11+(MATCH(RIGHT(Table14[[#This Row],[spawner_sku]],LEN(Table14[[#This Row],[spawner_sku]])-FIND("/",Table14[[#This Row],[spawner_sku]])),Table1[Entity Prefab],0)),10,1,1,"Entities"))</f>
        <v>95</v>
      </c>
      <c r="CI274">
        <f ca="1">ROUND((Table14[[#This Row],[XP]]*Table14[[#This Row],[entity_spawned (AVG)]])*(Table14[[#This Row],[activating_chance]]/100),0)</f>
        <v>95</v>
      </c>
      <c r="CJ274" s="73" t="s">
        <v>345</v>
      </c>
      <c r="CL274" t="s">
        <v>398</v>
      </c>
      <c r="CM274">
        <v>2</v>
      </c>
      <c r="CN274" s="76">
        <v>80</v>
      </c>
      <c r="CO274" s="76">
        <v>100</v>
      </c>
      <c r="CP274" s="115">
        <f ca="1">INDIRECT(ADDRESS(11+(MATCH(RIGHT(Table18[[#This Row],[spawner_sku]],LEN(Table18[[#This Row],[spawner_sku]])-FIND("/",Table18[[#This Row],[spawner_sku]])),Table1[Entity Prefab],0)),10,1,1,"Entities"))</f>
        <v>25</v>
      </c>
      <c r="CQ274" s="115">
        <f ca="1">ROUND((Table18[[#This Row],[XP]]*Table18[[#This Row],[entity_spawned (AVG)]])*(Table18[[#This Row],[activating_chance]]/100),0)</f>
        <v>50</v>
      </c>
      <c r="CR274" t="s">
        <v>344</v>
      </c>
      <c r="CT274" t="s">
        <v>256</v>
      </c>
      <c r="CU274">
        <v>1</v>
      </c>
      <c r="CV274" s="76">
        <v>150</v>
      </c>
      <c r="CW274" s="76">
        <v>80</v>
      </c>
      <c r="CX27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74">
        <f ca="1">ROUND((Table1820[[#This Row],[XP]]*Table1820[[#This Row],[entity_spawned (AVG)]])*(Table1820[[#This Row],[activating_chance]]/100),0)</f>
        <v>20</v>
      </c>
      <c r="CZ274" t="s">
        <v>344</v>
      </c>
    </row>
    <row r="275" spans="2:104" x14ac:dyDescent="0.25">
      <c r="B275" s="74" t="s">
        <v>235</v>
      </c>
      <c r="C275">
        <v>1</v>
      </c>
      <c r="D275" s="76">
        <v>340</v>
      </c>
      <c r="E275" s="76">
        <v>100</v>
      </c>
      <c r="F275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5" s="76">
        <f ca="1">ROUND((Table245[[#This Row],[XP]]*Table245[[#This Row],[entity_spawned (AVG)]])*(Table245[[#This Row],[activating_chance]]/100),0)</f>
        <v>263</v>
      </c>
      <c r="H275" s="73" t="s">
        <v>345</v>
      </c>
      <c r="Z275" t="s">
        <v>388</v>
      </c>
      <c r="AA275">
        <v>1</v>
      </c>
      <c r="AB275" s="76">
        <v>220</v>
      </c>
      <c r="AC275" s="76">
        <v>100</v>
      </c>
      <c r="AD275">
        <f ca="1">INDIRECT(ADDRESS(11+(MATCH(RIGHT(Table2[[#This Row],[spawner_sku]],LEN(Table2[[#This Row],[spawner_sku]])-FIND("/",Table2[[#This Row],[spawner_sku]])),Table1[Entity Prefab],0)),10,1,1,"Entities"))</f>
        <v>75</v>
      </c>
      <c r="AE275" s="76">
        <f ca="1">ROUND((Table2[[#This Row],[XP]]*Table2[[#This Row],[entity_spawned (AVG)]])*(Table2[[#This Row],[activating_chance]]/100),0)</f>
        <v>75</v>
      </c>
      <c r="AF275" s="73" t="s">
        <v>345</v>
      </c>
      <c r="AX275" t="s">
        <v>388</v>
      </c>
      <c r="AY275">
        <v>1</v>
      </c>
      <c r="AZ275" s="76">
        <v>200</v>
      </c>
      <c r="BA275" s="76">
        <v>100</v>
      </c>
      <c r="BB275">
        <f ca="1">INDIRECT(ADDRESS(11+(MATCH(RIGHT(Table61011[[#This Row],[spawner_sku]],LEN(Table61011[[#This Row],[spawner_sku]])-FIND("/",Table61011[[#This Row],[spawner_sku]])),Table1[Entity Prefab],0)),10,1,1,"Entities"))</f>
        <v>75</v>
      </c>
      <c r="BC275" s="76">
        <f ca="1">ROUND((Table61011[[#This Row],[XP]]*Table61011[[#This Row],[entity_spawned (AVG)]])*(Table61011[[#This Row],[activating_chance]]/100),0)</f>
        <v>75</v>
      </c>
      <c r="BD275" s="73" t="s">
        <v>345</v>
      </c>
      <c r="BF275" t="s">
        <v>449</v>
      </c>
      <c r="BG275">
        <v>3</v>
      </c>
      <c r="BH275" s="76">
        <v>200</v>
      </c>
      <c r="BI275">
        <v>30</v>
      </c>
      <c r="BJ275">
        <f ca="1">INDIRECT(ADDRESS(11+(MATCH(RIGHT(Table11[[#This Row],[spawner_sku]],LEN(Table11[[#This Row],[spawner_sku]])-FIND("/",Table11[[#This Row],[spawner_sku]])),Table1[Entity Prefab],0)),10,1,1,"Entities"))</f>
        <v>25</v>
      </c>
      <c r="BK275">
        <f ca="1">ROUND((Table11[[#This Row],[XP]]*Table11[[#This Row],[entity_spawned (AVG)]])*(Table11[[#This Row],[activating_chance]]/100),0)</f>
        <v>23</v>
      </c>
      <c r="BL275" s="73" t="s">
        <v>345</v>
      </c>
      <c r="BV275" t="s">
        <v>257</v>
      </c>
      <c r="BW275">
        <v>1</v>
      </c>
      <c r="BX275" s="76">
        <v>150</v>
      </c>
      <c r="BY275" s="76">
        <v>80</v>
      </c>
      <c r="BZ275">
        <f ca="1">INDIRECT(ADDRESS(11+(MATCH(RIGHT(Table13[[#This Row],[spawner_sku]],LEN(Table13[[#This Row],[spawner_sku]])-FIND("/",Table13[[#This Row],[spawner_sku]])),Table1[Entity Prefab],0)),10,1,1,"Entities"))</f>
        <v>25</v>
      </c>
      <c r="CA275">
        <f ca="1">ROUND((Table13[[#This Row],[XP]]*Table13[[#This Row],[entity_spawned (AVG)]])*(Table13[[#This Row],[activating_chance]]/100),0)</f>
        <v>20</v>
      </c>
      <c r="CB275" s="73" t="s">
        <v>344</v>
      </c>
      <c r="CD275" t="s">
        <v>521</v>
      </c>
      <c r="CE275">
        <v>1</v>
      </c>
      <c r="CF275" s="76">
        <v>150</v>
      </c>
      <c r="CG275" s="76">
        <v>100</v>
      </c>
      <c r="CH275">
        <f ca="1">INDIRECT(ADDRESS(11+(MATCH(RIGHT(Table14[[#This Row],[spawner_sku]],LEN(Table14[[#This Row],[spawner_sku]])-FIND("/",Table14[[#This Row],[spawner_sku]])),Table1[Entity Prefab],0)),10,1,1,"Entities"))</f>
        <v>95</v>
      </c>
      <c r="CI275">
        <f ca="1">ROUND((Table14[[#This Row],[XP]]*Table14[[#This Row],[entity_spawned (AVG)]])*(Table14[[#This Row],[activating_chance]]/100),0)</f>
        <v>95</v>
      </c>
      <c r="CJ275" s="73" t="s">
        <v>345</v>
      </c>
      <c r="CL275" t="s">
        <v>398</v>
      </c>
      <c r="CM275">
        <v>1</v>
      </c>
      <c r="CN275" s="76">
        <v>80</v>
      </c>
      <c r="CO275" s="76">
        <v>30</v>
      </c>
      <c r="CP275" s="115">
        <f ca="1">INDIRECT(ADDRESS(11+(MATCH(RIGHT(Table18[[#This Row],[spawner_sku]],LEN(Table18[[#This Row],[spawner_sku]])-FIND("/",Table18[[#This Row],[spawner_sku]])),Table1[Entity Prefab],0)),10,1,1,"Entities"))</f>
        <v>25</v>
      </c>
      <c r="CQ275" s="115">
        <f ca="1">ROUND((Table18[[#This Row],[XP]]*Table18[[#This Row],[entity_spawned (AVG)]])*(Table18[[#This Row],[activating_chance]]/100),0)</f>
        <v>8</v>
      </c>
      <c r="CR275" t="s">
        <v>344</v>
      </c>
      <c r="CT275" t="s">
        <v>256</v>
      </c>
      <c r="CU275">
        <v>1</v>
      </c>
      <c r="CV275" s="76">
        <v>150</v>
      </c>
      <c r="CW275" s="76">
        <v>80</v>
      </c>
      <c r="CX27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75">
        <f ca="1">ROUND((Table1820[[#This Row],[XP]]*Table1820[[#This Row],[entity_spawned (AVG)]])*(Table1820[[#This Row],[activating_chance]]/100),0)</f>
        <v>20</v>
      </c>
      <c r="CZ275" t="s">
        <v>344</v>
      </c>
    </row>
    <row r="276" spans="2:104" x14ac:dyDescent="0.25">
      <c r="B276" s="74" t="s">
        <v>235</v>
      </c>
      <c r="C276">
        <v>1</v>
      </c>
      <c r="D276" s="76">
        <v>340</v>
      </c>
      <c r="E276" s="76">
        <v>100</v>
      </c>
      <c r="F276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6" s="76">
        <f ca="1">ROUND((Table245[[#This Row],[XP]]*Table245[[#This Row],[entity_spawned (AVG)]])*(Table245[[#This Row],[activating_chance]]/100),0)</f>
        <v>263</v>
      </c>
      <c r="H276" s="73" t="s">
        <v>345</v>
      </c>
      <c r="Z276" t="s">
        <v>388</v>
      </c>
      <c r="AA276">
        <v>1</v>
      </c>
      <c r="AB276" s="76">
        <v>220</v>
      </c>
      <c r="AC276" s="76">
        <v>100</v>
      </c>
      <c r="AD276">
        <f ca="1">INDIRECT(ADDRESS(11+(MATCH(RIGHT(Table2[[#This Row],[spawner_sku]],LEN(Table2[[#This Row],[spawner_sku]])-FIND("/",Table2[[#This Row],[spawner_sku]])),Table1[Entity Prefab],0)),10,1,1,"Entities"))</f>
        <v>75</v>
      </c>
      <c r="AE276" s="76">
        <f ca="1">ROUND((Table2[[#This Row],[XP]]*Table2[[#This Row],[entity_spawned (AVG)]])*(Table2[[#This Row],[activating_chance]]/100),0)</f>
        <v>75</v>
      </c>
      <c r="AF276" s="73" t="s">
        <v>345</v>
      </c>
      <c r="AX276" t="s">
        <v>387</v>
      </c>
      <c r="AY276">
        <v>1</v>
      </c>
      <c r="AZ276" s="76">
        <v>200</v>
      </c>
      <c r="BA276" s="76">
        <v>80</v>
      </c>
      <c r="BB276">
        <f ca="1">INDIRECT(ADDRESS(11+(MATCH(RIGHT(Table61011[[#This Row],[spawner_sku]],LEN(Table61011[[#This Row],[spawner_sku]])-FIND("/",Table61011[[#This Row],[spawner_sku]])),Table1[Entity Prefab],0)),10,1,1,"Entities"))</f>
        <v>75</v>
      </c>
      <c r="BC276" s="76">
        <f ca="1">ROUND((Table61011[[#This Row],[XP]]*Table61011[[#This Row],[entity_spawned (AVG)]])*(Table61011[[#This Row],[activating_chance]]/100),0)</f>
        <v>60</v>
      </c>
      <c r="BD276" s="73" t="s">
        <v>344</v>
      </c>
      <c r="BF276" t="s">
        <v>449</v>
      </c>
      <c r="BG276">
        <v>1</v>
      </c>
      <c r="BH276" s="76">
        <v>200</v>
      </c>
      <c r="BI276">
        <v>100</v>
      </c>
      <c r="BJ276">
        <f ca="1">INDIRECT(ADDRESS(11+(MATCH(RIGHT(Table11[[#This Row],[spawner_sku]],LEN(Table11[[#This Row],[spawner_sku]])-FIND("/",Table11[[#This Row],[spawner_sku]])),Table1[Entity Prefab],0)),10,1,1,"Entities"))</f>
        <v>25</v>
      </c>
      <c r="BK276">
        <f ca="1">ROUND((Table11[[#This Row],[XP]]*Table11[[#This Row],[entity_spawned (AVG)]])*(Table11[[#This Row],[activating_chance]]/100),0)</f>
        <v>25</v>
      </c>
      <c r="BL276" s="73" t="s">
        <v>345</v>
      </c>
      <c r="BV276" t="s">
        <v>257</v>
      </c>
      <c r="BW276">
        <v>1</v>
      </c>
      <c r="BX276" s="76">
        <v>150</v>
      </c>
      <c r="BY276" s="76">
        <v>100</v>
      </c>
      <c r="BZ276">
        <f ca="1">INDIRECT(ADDRESS(11+(MATCH(RIGHT(Table13[[#This Row],[spawner_sku]],LEN(Table13[[#This Row],[spawner_sku]])-FIND("/",Table13[[#This Row],[spawner_sku]])),Table1[Entity Prefab],0)),10,1,1,"Entities"))</f>
        <v>25</v>
      </c>
      <c r="CA276">
        <f ca="1">ROUND((Table13[[#This Row],[XP]]*Table13[[#This Row],[entity_spawned (AVG)]])*(Table13[[#This Row],[activating_chance]]/100),0)</f>
        <v>25</v>
      </c>
      <c r="CB276" s="73" t="s">
        <v>344</v>
      </c>
      <c r="CD276" t="s">
        <v>521</v>
      </c>
      <c r="CE276">
        <v>1</v>
      </c>
      <c r="CF276" s="76">
        <v>180</v>
      </c>
      <c r="CG276" s="76">
        <v>50</v>
      </c>
      <c r="CH276">
        <f ca="1">INDIRECT(ADDRESS(11+(MATCH(RIGHT(Table14[[#This Row],[spawner_sku]],LEN(Table14[[#This Row],[spawner_sku]])-FIND("/",Table14[[#This Row],[spawner_sku]])),Table1[Entity Prefab],0)),10,1,1,"Entities"))</f>
        <v>95</v>
      </c>
      <c r="CI276">
        <f ca="1">ROUND((Table14[[#This Row],[XP]]*Table14[[#This Row],[entity_spawned (AVG)]])*(Table14[[#This Row],[activating_chance]]/100),0)</f>
        <v>48</v>
      </c>
      <c r="CJ276" s="73" t="s">
        <v>345</v>
      </c>
      <c r="CL276" t="s">
        <v>398</v>
      </c>
      <c r="CM276">
        <v>1</v>
      </c>
      <c r="CN276" s="76">
        <v>80</v>
      </c>
      <c r="CO276" s="76">
        <v>80</v>
      </c>
      <c r="CP276" s="115">
        <f ca="1">INDIRECT(ADDRESS(11+(MATCH(RIGHT(Table18[[#This Row],[spawner_sku]],LEN(Table18[[#This Row],[spawner_sku]])-FIND("/",Table18[[#This Row],[spawner_sku]])),Table1[Entity Prefab],0)),10,1,1,"Entities"))</f>
        <v>25</v>
      </c>
      <c r="CQ276" s="115">
        <f ca="1">ROUND((Table18[[#This Row],[XP]]*Table18[[#This Row],[entity_spawned (AVG)]])*(Table18[[#This Row],[activating_chance]]/100),0)</f>
        <v>20</v>
      </c>
      <c r="CR276" t="s">
        <v>344</v>
      </c>
      <c r="CT276" t="s">
        <v>256</v>
      </c>
      <c r="CU276">
        <v>1</v>
      </c>
      <c r="CV276" s="76">
        <v>150</v>
      </c>
      <c r="CW276" s="76">
        <v>80</v>
      </c>
      <c r="CX27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76">
        <f ca="1">ROUND((Table1820[[#This Row],[XP]]*Table1820[[#This Row],[entity_spawned (AVG)]])*(Table1820[[#This Row],[activating_chance]]/100),0)</f>
        <v>20</v>
      </c>
      <c r="CZ276" t="s">
        <v>344</v>
      </c>
    </row>
    <row r="277" spans="2:104" x14ac:dyDescent="0.25">
      <c r="B277" s="74" t="s">
        <v>235</v>
      </c>
      <c r="C277">
        <v>1</v>
      </c>
      <c r="D277" s="76">
        <v>340</v>
      </c>
      <c r="E277" s="76">
        <v>100</v>
      </c>
      <c r="F277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7" s="76">
        <f ca="1">ROUND((Table245[[#This Row],[XP]]*Table245[[#This Row],[entity_spawned (AVG)]])*(Table245[[#This Row],[activating_chance]]/100),0)</f>
        <v>263</v>
      </c>
      <c r="H277" s="73" t="s">
        <v>345</v>
      </c>
      <c r="Z277" t="s">
        <v>388</v>
      </c>
      <c r="AA277">
        <v>1</v>
      </c>
      <c r="AB277" s="76">
        <v>180</v>
      </c>
      <c r="AC277" s="76">
        <v>100</v>
      </c>
      <c r="AD277">
        <f ca="1">INDIRECT(ADDRESS(11+(MATCH(RIGHT(Table2[[#This Row],[spawner_sku]],LEN(Table2[[#This Row],[spawner_sku]])-FIND("/",Table2[[#This Row],[spawner_sku]])),Table1[Entity Prefab],0)),10,1,1,"Entities"))</f>
        <v>75</v>
      </c>
      <c r="AE277" s="76">
        <f ca="1">ROUND((Table2[[#This Row],[XP]]*Table2[[#This Row],[entity_spawned (AVG)]])*(Table2[[#This Row],[activating_chance]]/100),0)</f>
        <v>75</v>
      </c>
      <c r="AF277" s="73" t="s">
        <v>345</v>
      </c>
      <c r="AX277" t="s">
        <v>387</v>
      </c>
      <c r="AY277">
        <v>1</v>
      </c>
      <c r="AZ277" s="76">
        <v>150</v>
      </c>
      <c r="BA277" s="76">
        <v>100</v>
      </c>
      <c r="BB277">
        <f ca="1">INDIRECT(ADDRESS(11+(MATCH(RIGHT(Table61011[[#This Row],[spawner_sku]],LEN(Table61011[[#This Row],[spawner_sku]])-FIND("/",Table61011[[#This Row],[spawner_sku]])),Table1[Entity Prefab],0)),10,1,1,"Entities"))</f>
        <v>75</v>
      </c>
      <c r="BC277" s="76">
        <f ca="1">ROUND((Table61011[[#This Row],[XP]]*Table61011[[#This Row],[entity_spawned (AVG)]])*(Table61011[[#This Row],[activating_chance]]/100),0)</f>
        <v>75</v>
      </c>
      <c r="BD277" s="73" t="s">
        <v>344</v>
      </c>
      <c r="BF277" t="s">
        <v>449</v>
      </c>
      <c r="BG277">
        <v>1</v>
      </c>
      <c r="BH277" s="76">
        <v>200</v>
      </c>
      <c r="BI277">
        <v>100</v>
      </c>
      <c r="BJ277">
        <f ca="1">INDIRECT(ADDRESS(11+(MATCH(RIGHT(Table11[[#This Row],[spawner_sku]],LEN(Table11[[#This Row],[spawner_sku]])-FIND("/",Table11[[#This Row],[spawner_sku]])),Table1[Entity Prefab],0)),10,1,1,"Entities"))</f>
        <v>25</v>
      </c>
      <c r="BK277">
        <f ca="1">ROUND((Table11[[#This Row],[XP]]*Table11[[#This Row],[entity_spawned (AVG)]])*(Table11[[#This Row],[activating_chance]]/100),0)</f>
        <v>25</v>
      </c>
      <c r="BL277" s="73" t="s">
        <v>345</v>
      </c>
      <c r="BV277" t="s">
        <v>257</v>
      </c>
      <c r="BW277">
        <v>1</v>
      </c>
      <c r="BX277" s="76">
        <v>150</v>
      </c>
      <c r="BY277" s="76">
        <v>10</v>
      </c>
      <c r="BZ277">
        <f ca="1">INDIRECT(ADDRESS(11+(MATCH(RIGHT(Table13[[#This Row],[spawner_sku]],LEN(Table13[[#This Row],[spawner_sku]])-FIND("/",Table13[[#This Row],[spawner_sku]])),Table1[Entity Prefab],0)),10,1,1,"Entities"))</f>
        <v>25</v>
      </c>
      <c r="CA277">
        <f ca="1">ROUND((Table13[[#This Row],[XP]]*Table13[[#This Row],[entity_spawned (AVG)]])*(Table13[[#This Row],[activating_chance]]/100),0)</f>
        <v>3</v>
      </c>
      <c r="CB277" s="73" t="s">
        <v>344</v>
      </c>
      <c r="CD277" t="s">
        <v>521</v>
      </c>
      <c r="CE277">
        <v>1</v>
      </c>
      <c r="CF277" s="76">
        <v>100</v>
      </c>
      <c r="CG277" s="76">
        <v>100</v>
      </c>
      <c r="CH277">
        <f ca="1">INDIRECT(ADDRESS(11+(MATCH(RIGHT(Table14[[#This Row],[spawner_sku]],LEN(Table14[[#This Row],[spawner_sku]])-FIND("/",Table14[[#This Row],[spawner_sku]])),Table1[Entity Prefab],0)),10,1,1,"Entities"))</f>
        <v>95</v>
      </c>
      <c r="CI277">
        <f ca="1">ROUND((Table14[[#This Row],[XP]]*Table14[[#This Row],[entity_spawned (AVG)]])*(Table14[[#This Row],[activating_chance]]/100),0)</f>
        <v>95</v>
      </c>
      <c r="CJ277" s="73" t="s">
        <v>345</v>
      </c>
      <c r="CL277" t="s">
        <v>398</v>
      </c>
      <c r="CM277">
        <v>1</v>
      </c>
      <c r="CN277" s="76">
        <v>80</v>
      </c>
      <c r="CO277" s="76">
        <v>100</v>
      </c>
      <c r="CP277" s="115">
        <f ca="1">INDIRECT(ADDRESS(11+(MATCH(RIGHT(Table18[[#This Row],[spawner_sku]],LEN(Table18[[#This Row],[spawner_sku]])-FIND("/",Table18[[#This Row],[spawner_sku]])),Table1[Entity Prefab],0)),10,1,1,"Entities"))</f>
        <v>25</v>
      </c>
      <c r="CQ277" s="115">
        <f ca="1">ROUND((Table18[[#This Row],[XP]]*Table18[[#This Row],[entity_spawned (AVG)]])*(Table18[[#This Row],[activating_chance]]/100),0)</f>
        <v>25</v>
      </c>
      <c r="CR277" t="s">
        <v>344</v>
      </c>
      <c r="CT277" t="s">
        <v>256</v>
      </c>
      <c r="CU277">
        <v>1</v>
      </c>
      <c r="CV277" s="76">
        <v>150</v>
      </c>
      <c r="CW277" s="76">
        <v>80</v>
      </c>
      <c r="CX27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77">
        <f ca="1">ROUND((Table1820[[#This Row],[XP]]*Table1820[[#This Row],[entity_spawned (AVG)]])*(Table1820[[#This Row],[activating_chance]]/100),0)</f>
        <v>20</v>
      </c>
      <c r="CZ277" t="s">
        <v>344</v>
      </c>
    </row>
    <row r="278" spans="2:104" x14ac:dyDescent="0.25">
      <c r="B278" s="74" t="s">
        <v>235</v>
      </c>
      <c r="C278">
        <v>1</v>
      </c>
      <c r="D278" s="76">
        <v>340</v>
      </c>
      <c r="E278" s="76">
        <v>100</v>
      </c>
      <c r="F278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8" s="76">
        <f ca="1">ROUND((Table245[[#This Row],[XP]]*Table245[[#This Row],[entity_spawned (AVG)]])*(Table245[[#This Row],[activating_chance]]/100),0)</f>
        <v>263</v>
      </c>
      <c r="H278" s="73" t="s">
        <v>345</v>
      </c>
      <c r="Z278" t="s">
        <v>388</v>
      </c>
      <c r="AA278">
        <v>1</v>
      </c>
      <c r="AB278" s="76">
        <v>180</v>
      </c>
      <c r="AC278" s="76">
        <v>100</v>
      </c>
      <c r="AD278">
        <f ca="1">INDIRECT(ADDRESS(11+(MATCH(RIGHT(Table2[[#This Row],[spawner_sku]],LEN(Table2[[#This Row],[spawner_sku]])-FIND("/",Table2[[#This Row],[spawner_sku]])),Table1[Entity Prefab],0)),10,1,1,"Entities"))</f>
        <v>75</v>
      </c>
      <c r="AE278" s="76">
        <f ca="1">ROUND((Table2[[#This Row],[XP]]*Table2[[#This Row],[entity_spawned (AVG)]])*(Table2[[#This Row],[activating_chance]]/100),0)</f>
        <v>75</v>
      </c>
      <c r="AF278" s="73" t="s">
        <v>345</v>
      </c>
      <c r="AX278" t="s">
        <v>387</v>
      </c>
      <c r="AY278">
        <v>1</v>
      </c>
      <c r="AZ278" s="76">
        <v>200</v>
      </c>
      <c r="BA278" s="76">
        <v>100</v>
      </c>
      <c r="BB278">
        <f ca="1">INDIRECT(ADDRESS(11+(MATCH(RIGHT(Table61011[[#This Row],[spawner_sku]],LEN(Table61011[[#This Row],[spawner_sku]])-FIND("/",Table61011[[#This Row],[spawner_sku]])),Table1[Entity Prefab],0)),10,1,1,"Entities"))</f>
        <v>75</v>
      </c>
      <c r="BC278" s="76">
        <f ca="1">ROUND((Table61011[[#This Row],[XP]]*Table61011[[#This Row],[entity_spawned (AVG)]])*(Table61011[[#This Row],[activating_chance]]/100),0)</f>
        <v>75</v>
      </c>
      <c r="BD278" s="73" t="s">
        <v>344</v>
      </c>
      <c r="BF278" t="s">
        <v>449</v>
      </c>
      <c r="BG278">
        <v>1</v>
      </c>
      <c r="BH278" s="76">
        <v>200</v>
      </c>
      <c r="BI278">
        <v>100</v>
      </c>
      <c r="BJ278">
        <f ca="1">INDIRECT(ADDRESS(11+(MATCH(RIGHT(Table11[[#This Row],[spawner_sku]],LEN(Table11[[#This Row],[spawner_sku]])-FIND("/",Table11[[#This Row],[spawner_sku]])),Table1[Entity Prefab],0)),10,1,1,"Entities"))</f>
        <v>25</v>
      </c>
      <c r="BK278">
        <f ca="1">ROUND((Table11[[#This Row],[XP]]*Table11[[#This Row],[entity_spawned (AVG)]])*(Table11[[#This Row],[activating_chance]]/100),0)</f>
        <v>25</v>
      </c>
      <c r="BL278" s="73" t="s">
        <v>345</v>
      </c>
      <c r="BV278" t="s">
        <v>257</v>
      </c>
      <c r="BW278">
        <v>1</v>
      </c>
      <c r="BX278" s="76">
        <v>150</v>
      </c>
      <c r="BY278" s="76">
        <v>100</v>
      </c>
      <c r="BZ278">
        <f ca="1">INDIRECT(ADDRESS(11+(MATCH(RIGHT(Table13[[#This Row],[spawner_sku]],LEN(Table13[[#This Row],[spawner_sku]])-FIND("/",Table13[[#This Row],[spawner_sku]])),Table1[Entity Prefab],0)),10,1,1,"Entities"))</f>
        <v>25</v>
      </c>
      <c r="CA278">
        <f ca="1">ROUND((Table13[[#This Row],[XP]]*Table13[[#This Row],[entity_spawned (AVG)]])*(Table13[[#This Row],[activating_chance]]/100),0)</f>
        <v>25</v>
      </c>
      <c r="CB278" s="73" t="s">
        <v>344</v>
      </c>
      <c r="CD278" t="s">
        <v>521</v>
      </c>
      <c r="CE278">
        <v>1</v>
      </c>
      <c r="CF278" s="76">
        <v>180</v>
      </c>
      <c r="CG278" s="76">
        <v>100</v>
      </c>
      <c r="CH278">
        <f ca="1">INDIRECT(ADDRESS(11+(MATCH(RIGHT(Table14[[#This Row],[spawner_sku]],LEN(Table14[[#This Row],[spawner_sku]])-FIND("/",Table14[[#This Row],[spawner_sku]])),Table1[Entity Prefab],0)),10,1,1,"Entities"))</f>
        <v>95</v>
      </c>
      <c r="CI278">
        <f ca="1">ROUND((Table14[[#This Row],[XP]]*Table14[[#This Row],[entity_spawned (AVG)]])*(Table14[[#This Row],[activating_chance]]/100),0)</f>
        <v>95</v>
      </c>
      <c r="CJ278" s="73" t="s">
        <v>345</v>
      </c>
      <c r="CL278" t="s">
        <v>398</v>
      </c>
      <c r="CM278">
        <v>1</v>
      </c>
      <c r="CN278" s="76">
        <v>90</v>
      </c>
      <c r="CO278" s="76">
        <v>100</v>
      </c>
      <c r="CP278" s="115">
        <f ca="1">INDIRECT(ADDRESS(11+(MATCH(RIGHT(Table18[[#This Row],[spawner_sku]],LEN(Table18[[#This Row],[spawner_sku]])-FIND("/",Table18[[#This Row],[spawner_sku]])),Table1[Entity Prefab],0)),10,1,1,"Entities"))</f>
        <v>25</v>
      </c>
      <c r="CQ278" s="115">
        <f ca="1">ROUND((Table18[[#This Row],[XP]]*Table18[[#This Row],[entity_spawned (AVG)]])*(Table18[[#This Row],[activating_chance]]/100),0)</f>
        <v>25</v>
      </c>
      <c r="CR278" t="s">
        <v>344</v>
      </c>
    </row>
    <row r="279" spans="2:104" x14ac:dyDescent="0.25">
      <c r="B279" s="74" t="s">
        <v>235</v>
      </c>
      <c r="C279">
        <v>1</v>
      </c>
      <c r="D279" s="76">
        <v>340</v>
      </c>
      <c r="E279" s="76">
        <v>100</v>
      </c>
      <c r="F279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9" s="76">
        <f ca="1">ROUND((Table245[[#This Row],[XP]]*Table245[[#This Row],[entity_spawned (AVG)]])*(Table245[[#This Row],[activating_chance]]/100),0)</f>
        <v>263</v>
      </c>
      <c r="H279" s="73" t="s">
        <v>345</v>
      </c>
      <c r="Z279" t="s">
        <v>388</v>
      </c>
      <c r="AA279">
        <v>1</v>
      </c>
      <c r="AB279" s="76">
        <v>180</v>
      </c>
      <c r="AC279" s="76">
        <v>100</v>
      </c>
      <c r="AD279">
        <f ca="1">INDIRECT(ADDRESS(11+(MATCH(RIGHT(Table2[[#This Row],[spawner_sku]],LEN(Table2[[#This Row],[spawner_sku]])-FIND("/",Table2[[#This Row],[spawner_sku]])),Table1[Entity Prefab],0)),10,1,1,"Entities"))</f>
        <v>75</v>
      </c>
      <c r="AE279" s="76">
        <f ca="1">ROUND((Table2[[#This Row],[XP]]*Table2[[#This Row],[entity_spawned (AVG)]])*(Table2[[#This Row],[activating_chance]]/100),0)</f>
        <v>75</v>
      </c>
      <c r="AF279" s="73" t="s">
        <v>345</v>
      </c>
      <c r="AX279" t="s">
        <v>387</v>
      </c>
      <c r="AY279">
        <v>1</v>
      </c>
      <c r="AZ279" s="76">
        <v>200</v>
      </c>
      <c r="BA279" s="76">
        <v>100</v>
      </c>
      <c r="BB279">
        <f ca="1">INDIRECT(ADDRESS(11+(MATCH(RIGHT(Table61011[[#This Row],[spawner_sku]],LEN(Table61011[[#This Row],[spawner_sku]])-FIND("/",Table61011[[#This Row],[spawner_sku]])),Table1[Entity Prefab],0)),10,1,1,"Entities"))</f>
        <v>75</v>
      </c>
      <c r="BC279" s="76">
        <f ca="1">ROUND((Table61011[[#This Row],[XP]]*Table61011[[#This Row],[entity_spawned (AVG)]])*(Table61011[[#This Row],[activating_chance]]/100),0)</f>
        <v>75</v>
      </c>
      <c r="BD279" s="73" t="s">
        <v>344</v>
      </c>
      <c r="BF279" t="s">
        <v>449</v>
      </c>
      <c r="BG279">
        <v>1</v>
      </c>
      <c r="BH279" s="76">
        <v>120</v>
      </c>
      <c r="BI279">
        <v>100</v>
      </c>
      <c r="BJ279">
        <f ca="1">INDIRECT(ADDRESS(11+(MATCH(RIGHT(Table11[[#This Row],[spawner_sku]],LEN(Table11[[#This Row],[spawner_sku]])-FIND("/",Table11[[#This Row],[spawner_sku]])),Table1[Entity Prefab],0)),10,1,1,"Entities"))</f>
        <v>25</v>
      </c>
      <c r="BK279">
        <f ca="1">ROUND((Table11[[#This Row],[XP]]*Table11[[#This Row],[entity_spawned (AVG)]])*(Table11[[#This Row],[activating_chance]]/100),0)</f>
        <v>25</v>
      </c>
      <c r="BL279" s="73" t="s">
        <v>345</v>
      </c>
      <c r="BV279" t="s">
        <v>516</v>
      </c>
      <c r="BW279">
        <v>1</v>
      </c>
      <c r="BX279" s="76">
        <v>300</v>
      </c>
      <c r="BY279" s="76">
        <v>100</v>
      </c>
      <c r="BZ279">
        <f ca="1">INDIRECT(ADDRESS(11+(MATCH(RIGHT(Table13[[#This Row],[spawner_sku]],LEN(Table13[[#This Row],[spawner_sku]])-FIND("/",Table13[[#This Row],[spawner_sku]])),Table1[Entity Prefab],0)),10,1,1,"Entities"))</f>
        <v>83</v>
      </c>
      <c r="CA279">
        <f ca="1">ROUND((Table13[[#This Row],[XP]]*Table13[[#This Row],[entity_spawned (AVG)]])*(Table13[[#This Row],[activating_chance]]/100),0)</f>
        <v>83</v>
      </c>
      <c r="CB279" s="73" t="s">
        <v>345</v>
      </c>
      <c r="CD279" t="s">
        <v>521</v>
      </c>
      <c r="CE279">
        <v>1</v>
      </c>
      <c r="CF279" s="76">
        <v>90</v>
      </c>
      <c r="CG279" s="76">
        <v>10</v>
      </c>
      <c r="CH279">
        <f ca="1">INDIRECT(ADDRESS(11+(MATCH(RIGHT(Table14[[#This Row],[spawner_sku]],LEN(Table14[[#This Row],[spawner_sku]])-FIND("/",Table14[[#This Row],[spawner_sku]])),Table1[Entity Prefab],0)),10,1,1,"Entities"))</f>
        <v>95</v>
      </c>
      <c r="CI279">
        <f ca="1">ROUND((Table14[[#This Row],[XP]]*Table14[[#This Row],[entity_spawned (AVG)]])*(Table14[[#This Row],[activating_chance]]/100),0)</f>
        <v>10</v>
      </c>
      <c r="CJ279" s="73" t="s">
        <v>345</v>
      </c>
      <c r="CL279" t="s">
        <v>398</v>
      </c>
      <c r="CM279">
        <v>1</v>
      </c>
      <c r="CN279" s="76">
        <v>90</v>
      </c>
      <c r="CO279" s="76">
        <v>80</v>
      </c>
      <c r="CP279" s="115">
        <f ca="1">INDIRECT(ADDRESS(11+(MATCH(RIGHT(Table18[[#This Row],[spawner_sku]],LEN(Table18[[#This Row],[spawner_sku]])-FIND("/",Table18[[#This Row],[spawner_sku]])),Table1[Entity Prefab],0)),10,1,1,"Entities"))</f>
        <v>25</v>
      </c>
      <c r="CQ279" s="115">
        <f ca="1">ROUND((Table18[[#This Row],[XP]]*Table18[[#This Row],[entity_spawned (AVG)]])*(Table18[[#This Row],[activating_chance]]/100),0)</f>
        <v>20</v>
      </c>
      <c r="CR279" t="s">
        <v>344</v>
      </c>
    </row>
    <row r="280" spans="2:104" x14ac:dyDescent="0.25">
      <c r="B280" s="74" t="s">
        <v>235</v>
      </c>
      <c r="C280">
        <v>1</v>
      </c>
      <c r="D280" s="76">
        <v>340</v>
      </c>
      <c r="E280" s="76">
        <v>100</v>
      </c>
      <c r="F280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0" s="76">
        <f ca="1">ROUND((Table245[[#This Row],[XP]]*Table245[[#This Row],[entity_spawned (AVG)]])*(Table245[[#This Row],[activating_chance]]/100),0)</f>
        <v>263</v>
      </c>
      <c r="H280" s="73" t="s">
        <v>345</v>
      </c>
      <c r="Z280" t="s">
        <v>388</v>
      </c>
      <c r="AA280">
        <v>1</v>
      </c>
      <c r="AB280" s="76">
        <v>220</v>
      </c>
      <c r="AC280" s="76">
        <v>100</v>
      </c>
      <c r="AD280">
        <f ca="1">INDIRECT(ADDRESS(11+(MATCH(RIGHT(Table2[[#This Row],[spawner_sku]],LEN(Table2[[#This Row],[spawner_sku]])-FIND("/",Table2[[#This Row],[spawner_sku]])),Table1[Entity Prefab],0)),10,1,1,"Entities"))</f>
        <v>75</v>
      </c>
      <c r="AE280" s="76">
        <f ca="1">ROUND((Table2[[#This Row],[XP]]*Table2[[#This Row],[entity_spawned (AVG)]])*(Table2[[#This Row],[activating_chance]]/100),0)</f>
        <v>75</v>
      </c>
      <c r="AF280" s="73" t="s">
        <v>345</v>
      </c>
      <c r="AX280" t="s">
        <v>387</v>
      </c>
      <c r="AY280">
        <v>1</v>
      </c>
      <c r="AZ280" s="76">
        <v>200</v>
      </c>
      <c r="BA280" s="76">
        <v>100</v>
      </c>
      <c r="BB280">
        <f ca="1">INDIRECT(ADDRESS(11+(MATCH(RIGHT(Table61011[[#This Row],[spawner_sku]],LEN(Table61011[[#This Row],[spawner_sku]])-FIND("/",Table61011[[#This Row],[spawner_sku]])),Table1[Entity Prefab],0)),10,1,1,"Entities"))</f>
        <v>75</v>
      </c>
      <c r="BC280" s="76">
        <f ca="1">ROUND((Table61011[[#This Row],[XP]]*Table61011[[#This Row],[entity_spawned (AVG)]])*(Table61011[[#This Row],[activating_chance]]/100),0)</f>
        <v>75</v>
      </c>
      <c r="BD280" s="73" t="s">
        <v>344</v>
      </c>
      <c r="BF280" t="s">
        <v>449</v>
      </c>
      <c r="BG280">
        <v>1</v>
      </c>
      <c r="BH280" s="76">
        <v>120</v>
      </c>
      <c r="BI280">
        <v>100</v>
      </c>
      <c r="BJ280">
        <f ca="1">INDIRECT(ADDRESS(11+(MATCH(RIGHT(Table11[[#This Row],[spawner_sku]],LEN(Table11[[#This Row],[spawner_sku]])-FIND("/",Table11[[#This Row],[spawner_sku]])),Table1[Entity Prefab],0)),10,1,1,"Entities"))</f>
        <v>25</v>
      </c>
      <c r="BK280">
        <f ca="1">ROUND((Table11[[#This Row],[XP]]*Table11[[#This Row],[entity_spawned (AVG)]])*(Table11[[#This Row],[activating_chance]]/100),0)</f>
        <v>25</v>
      </c>
      <c r="BL280" s="73" t="s">
        <v>345</v>
      </c>
      <c r="BV280" t="s">
        <v>534</v>
      </c>
      <c r="BW280">
        <v>1</v>
      </c>
      <c r="BX280" s="76">
        <v>240</v>
      </c>
      <c r="BY280" s="76">
        <v>30</v>
      </c>
      <c r="BZ280">
        <f ca="1">INDIRECT(ADDRESS(11+(MATCH(RIGHT(Table13[[#This Row],[spawner_sku]],LEN(Table13[[#This Row],[spawner_sku]])-FIND("/",Table13[[#This Row],[spawner_sku]])),Table1[Entity Prefab],0)),10,1,1,"Entities"))</f>
        <v>83</v>
      </c>
      <c r="CA280">
        <f ca="1">ROUND((Table13[[#This Row],[XP]]*Table13[[#This Row],[entity_spawned (AVG)]])*(Table13[[#This Row],[activating_chance]]/100),0)</f>
        <v>25</v>
      </c>
      <c r="CB280" s="73" t="s">
        <v>345</v>
      </c>
      <c r="CD280" t="s">
        <v>521</v>
      </c>
      <c r="CE280">
        <v>1</v>
      </c>
      <c r="CF280" s="76">
        <v>140</v>
      </c>
      <c r="CG280" s="76">
        <v>100</v>
      </c>
      <c r="CH280">
        <f ca="1">INDIRECT(ADDRESS(11+(MATCH(RIGHT(Table14[[#This Row],[spawner_sku]],LEN(Table14[[#This Row],[spawner_sku]])-FIND("/",Table14[[#This Row],[spawner_sku]])),Table1[Entity Prefab],0)),10,1,1,"Entities"))</f>
        <v>95</v>
      </c>
      <c r="CI280">
        <f ca="1">ROUND((Table14[[#This Row],[XP]]*Table14[[#This Row],[entity_spawned (AVG)]])*(Table14[[#This Row],[activating_chance]]/100),0)</f>
        <v>95</v>
      </c>
      <c r="CJ280" s="73" t="s">
        <v>345</v>
      </c>
      <c r="CL280" t="s">
        <v>398</v>
      </c>
      <c r="CM280">
        <v>1</v>
      </c>
      <c r="CN280" s="76">
        <v>70</v>
      </c>
      <c r="CO280" s="76">
        <v>80</v>
      </c>
      <c r="CP280" s="115">
        <f ca="1">INDIRECT(ADDRESS(11+(MATCH(RIGHT(Table18[[#This Row],[spawner_sku]],LEN(Table18[[#This Row],[spawner_sku]])-FIND("/",Table18[[#This Row],[spawner_sku]])),Table1[Entity Prefab],0)),10,1,1,"Entities"))</f>
        <v>25</v>
      </c>
      <c r="CQ280" s="115">
        <f ca="1">ROUND((Table18[[#This Row],[XP]]*Table18[[#This Row],[entity_spawned (AVG)]])*(Table18[[#This Row],[activating_chance]]/100),0)</f>
        <v>20</v>
      </c>
      <c r="CR280" t="s">
        <v>344</v>
      </c>
    </row>
    <row r="281" spans="2:104" x14ac:dyDescent="0.25">
      <c r="B281" s="74" t="s">
        <v>235</v>
      </c>
      <c r="C281">
        <v>1</v>
      </c>
      <c r="D281" s="76">
        <v>340</v>
      </c>
      <c r="E281" s="76">
        <v>100</v>
      </c>
      <c r="F281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1" s="76">
        <f ca="1">ROUND((Table245[[#This Row],[XP]]*Table245[[#This Row],[entity_spawned (AVG)]])*(Table245[[#This Row],[activating_chance]]/100),0)</f>
        <v>263</v>
      </c>
      <c r="H281" s="73" t="s">
        <v>345</v>
      </c>
      <c r="Z281" t="s">
        <v>387</v>
      </c>
      <c r="AA281">
        <v>1</v>
      </c>
      <c r="AB281" s="76">
        <v>200</v>
      </c>
      <c r="AC281" s="76">
        <v>100</v>
      </c>
      <c r="AD281">
        <f ca="1">INDIRECT(ADDRESS(11+(MATCH(RIGHT(Table2[[#This Row],[spawner_sku]],LEN(Table2[[#This Row],[spawner_sku]])-FIND("/",Table2[[#This Row],[spawner_sku]])),Table1[Entity Prefab],0)),10,1,1,"Entities"))</f>
        <v>75</v>
      </c>
      <c r="AE281" s="76">
        <f ca="1">ROUND((Table2[[#This Row],[XP]]*Table2[[#This Row],[entity_spawned (AVG)]])*(Table2[[#This Row],[activating_chance]]/100),0)</f>
        <v>75</v>
      </c>
      <c r="AF281" s="73" t="s">
        <v>344</v>
      </c>
      <c r="AX281" t="s">
        <v>387</v>
      </c>
      <c r="AY281">
        <v>1</v>
      </c>
      <c r="AZ281" s="76">
        <v>120</v>
      </c>
      <c r="BA281" s="76">
        <v>100</v>
      </c>
      <c r="BB281">
        <f ca="1">INDIRECT(ADDRESS(11+(MATCH(RIGHT(Table61011[[#This Row],[spawner_sku]],LEN(Table61011[[#This Row],[spawner_sku]])-FIND("/",Table61011[[#This Row],[spawner_sku]])),Table1[Entity Prefab],0)),10,1,1,"Entities"))</f>
        <v>75</v>
      </c>
      <c r="BC281" s="76">
        <f ca="1">ROUND((Table61011[[#This Row],[XP]]*Table61011[[#This Row],[entity_spawned (AVG)]])*(Table61011[[#This Row],[activating_chance]]/100),0)</f>
        <v>75</v>
      </c>
      <c r="BD281" s="73" t="s">
        <v>344</v>
      </c>
      <c r="BF281" t="s">
        <v>449</v>
      </c>
      <c r="BG281">
        <v>1</v>
      </c>
      <c r="BH281" s="76">
        <v>120</v>
      </c>
      <c r="BI281">
        <v>100</v>
      </c>
      <c r="BJ281">
        <f ca="1">INDIRECT(ADDRESS(11+(MATCH(RIGHT(Table11[[#This Row],[spawner_sku]],LEN(Table11[[#This Row],[spawner_sku]])-FIND("/",Table11[[#This Row],[spawner_sku]])),Table1[Entity Prefab],0)),10,1,1,"Entities"))</f>
        <v>25</v>
      </c>
      <c r="BK281">
        <f ca="1">ROUND((Table11[[#This Row],[XP]]*Table11[[#This Row],[entity_spawned (AVG)]])*(Table11[[#This Row],[activating_chance]]/100),0)</f>
        <v>25</v>
      </c>
      <c r="BL281" s="73" t="s">
        <v>345</v>
      </c>
      <c r="BV281" t="s">
        <v>534</v>
      </c>
      <c r="BW281">
        <v>1</v>
      </c>
      <c r="BX281" s="76">
        <v>240</v>
      </c>
      <c r="BY281" s="76">
        <v>100</v>
      </c>
      <c r="BZ281">
        <f ca="1">INDIRECT(ADDRESS(11+(MATCH(RIGHT(Table13[[#This Row],[spawner_sku]],LEN(Table13[[#This Row],[spawner_sku]])-FIND("/",Table13[[#This Row],[spawner_sku]])),Table1[Entity Prefab],0)),10,1,1,"Entities"))</f>
        <v>83</v>
      </c>
      <c r="CA281">
        <f ca="1">ROUND((Table13[[#This Row],[XP]]*Table13[[#This Row],[entity_spawned (AVG)]])*(Table13[[#This Row],[activating_chance]]/100),0)</f>
        <v>83</v>
      </c>
      <c r="CB281" s="73" t="s">
        <v>345</v>
      </c>
      <c r="CD281" t="s">
        <v>521</v>
      </c>
      <c r="CE281">
        <v>1</v>
      </c>
      <c r="CF281" s="76">
        <v>140</v>
      </c>
      <c r="CG281" s="76">
        <v>100</v>
      </c>
      <c r="CH281">
        <f ca="1">INDIRECT(ADDRESS(11+(MATCH(RIGHT(Table14[[#This Row],[spawner_sku]],LEN(Table14[[#This Row],[spawner_sku]])-FIND("/",Table14[[#This Row],[spawner_sku]])),Table1[Entity Prefab],0)),10,1,1,"Entities"))</f>
        <v>95</v>
      </c>
      <c r="CI281">
        <f ca="1">ROUND((Table14[[#This Row],[XP]]*Table14[[#This Row],[entity_spawned (AVG)]])*(Table14[[#This Row],[activating_chance]]/100),0)</f>
        <v>95</v>
      </c>
      <c r="CJ281" s="73" t="s">
        <v>345</v>
      </c>
      <c r="CL281" t="s">
        <v>398</v>
      </c>
      <c r="CM281">
        <v>1</v>
      </c>
      <c r="CN281" s="76">
        <v>80</v>
      </c>
      <c r="CO281" s="76">
        <v>100</v>
      </c>
      <c r="CP281" s="115">
        <f ca="1">INDIRECT(ADDRESS(11+(MATCH(RIGHT(Table18[[#This Row],[spawner_sku]],LEN(Table18[[#This Row],[spawner_sku]])-FIND("/",Table18[[#This Row],[spawner_sku]])),Table1[Entity Prefab],0)),10,1,1,"Entities"))</f>
        <v>25</v>
      </c>
      <c r="CQ281" s="115">
        <f ca="1">ROUND((Table18[[#This Row],[XP]]*Table18[[#This Row],[entity_spawned (AVG)]])*(Table18[[#This Row],[activating_chance]]/100),0)</f>
        <v>25</v>
      </c>
      <c r="CR281" t="s">
        <v>344</v>
      </c>
    </row>
    <row r="282" spans="2:104" x14ac:dyDescent="0.25">
      <c r="B282" s="74" t="s">
        <v>235</v>
      </c>
      <c r="C282">
        <v>1</v>
      </c>
      <c r="D282" s="76">
        <v>340</v>
      </c>
      <c r="E282" s="76">
        <v>100</v>
      </c>
      <c r="F282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2" s="76">
        <f ca="1">ROUND((Table245[[#This Row],[XP]]*Table245[[#This Row],[entity_spawned (AVG)]])*(Table245[[#This Row],[activating_chance]]/100),0)</f>
        <v>263</v>
      </c>
      <c r="H282" s="73" t="s">
        <v>345</v>
      </c>
      <c r="Z282" t="s">
        <v>387</v>
      </c>
      <c r="AA282">
        <v>1</v>
      </c>
      <c r="AB282" s="76">
        <v>220</v>
      </c>
      <c r="AC282" s="76">
        <v>100</v>
      </c>
      <c r="AD282">
        <f ca="1">INDIRECT(ADDRESS(11+(MATCH(RIGHT(Table2[[#This Row],[spawner_sku]],LEN(Table2[[#This Row],[spawner_sku]])-FIND("/",Table2[[#This Row],[spawner_sku]])),Table1[Entity Prefab],0)),10,1,1,"Entities"))</f>
        <v>75</v>
      </c>
      <c r="AE282" s="76">
        <f ca="1">ROUND((Table2[[#This Row],[XP]]*Table2[[#This Row],[entity_spawned (AVG)]])*(Table2[[#This Row],[activating_chance]]/100),0)</f>
        <v>75</v>
      </c>
      <c r="AF282" s="73" t="s">
        <v>344</v>
      </c>
      <c r="AX282" t="s">
        <v>387</v>
      </c>
      <c r="AY282">
        <v>1</v>
      </c>
      <c r="AZ282" s="76">
        <v>120</v>
      </c>
      <c r="BA282" s="76">
        <v>100</v>
      </c>
      <c r="BB282">
        <f ca="1">INDIRECT(ADDRESS(11+(MATCH(RIGHT(Table61011[[#This Row],[spawner_sku]],LEN(Table61011[[#This Row],[spawner_sku]])-FIND("/",Table61011[[#This Row],[spawner_sku]])),Table1[Entity Prefab],0)),10,1,1,"Entities"))</f>
        <v>75</v>
      </c>
      <c r="BC282" s="76">
        <f ca="1">ROUND((Table61011[[#This Row],[XP]]*Table61011[[#This Row],[entity_spawned (AVG)]])*(Table61011[[#This Row],[activating_chance]]/100),0)</f>
        <v>75</v>
      </c>
      <c r="BD282" s="73" t="s">
        <v>344</v>
      </c>
      <c r="BF282" t="s">
        <v>449</v>
      </c>
      <c r="BG282">
        <v>3</v>
      </c>
      <c r="BH282" s="76">
        <v>200</v>
      </c>
      <c r="BI282">
        <v>70</v>
      </c>
      <c r="BJ282">
        <f ca="1">INDIRECT(ADDRESS(11+(MATCH(RIGHT(Table11[[#This Row],[spawner_sku]],LEN(Table11[[#This Row],[spawner_sku]])-FIND("/",Table11[[#This Row],[spawner_sku]])),Table1[Entity Prefab],0)),10,1,1,"Entities"))</f>
        <v>25</v>
      </c>
      <c r="BK282">
        <f ca="1">ROUND((Table11[[#This Row],[XP]]*Table11[[#This Row],[entity_spawned (AVG)]])*(Table11[[#This Row],[activating_chance]]/100),0)</f>
        <v>53</v>
      </c>
      <c r="BL282" s="73" t="s">
        <v>345</v>
      </c>
      <c r="BV282" t="s">
        <v>534</v>
      </c>
      <c r="BW282">
        <v>1</v>
      </c>
      <c r="BX282" s="76">
        <v>240</v>
      </c>
      <c r="BY282" s="76">
        <v>100</v>
      </c>
      <c r="BZ282">
        <f ca="1">INDIRECT(ADDRESS(11+(MATCH(RIGHT(Table13[[#This Row],[spawner_sku]],LEN(Table13[[#This Row],[spawner_sku]])-FIND("/",Table13[[#This Row],[spawner_sku]])),Table1[Entity Prefab],0)),10,1,1,"Entities"))</f>
        <v>83</v>
      </c>
      <c r="CA282">
        <f ca="1">ROUND((Table13[[#This Row],[XP]]*Table13[[#This Row],[entity_spawned (AVG)]])*(Table13[[#This Row],[activating_chance]]/100),0)</f>
        <v>83</v>
      </c>
      <c r="CB282" s="73" t="s">
        <v>345</v>
      </c>
      <c r="CD282" t="s">
        <v>521</v>
      </c>
      <c r="CE282">
        <v>1</v>
      </c>
      <c r="CF282" s="76">
        <v>140</v>
      </c>
      <c r="CG282" s="76">
        <v>50</v>
      </c>
      <c r="CH282">
        <f ca="1">INDIRECT(ADDRESS(11+(MATCH(RIGHT(Table14[[#This Row],[spawner_sku]],LEN(Table14[[#This Row],[spawner_sku]])-FIND("/",Table14[[#This Row],[spawner_sku]])),Table1[Entity Prefab],0)),10,1,1,"Entities"))</f>
        <v>95</v>
      </c>
      <c r="CI282">
        <f ca="1">ROUND((Table14[[#This Row],[XP]]*Table14[[#This Row],[entity_spawned (AVG)]])*(Table14[[#This Row],[activating_chance]]/100),0)</f>
        <v>48</v>
      </c>
      <c r="CJ282" s="73" t="s">
        <v>345</v>
      </c>
      <c r="CL282" t="s">
        <v>398</v>
      </c>
      <c r="CM282">
        <v>1</v>
      </c>
      <c r="CN282" s="76">
        <v>90</v>
      </c>
      <c r="CO282" s="76">
        <v>100</v>
      </c>
      <c r="CP282" s="115">
        <f ca="1">INDIRECT(ADDRESS(11+(MATCH(RIGHT(Table18[[#This Row],[spawner_sku]],LEN(Table18[[#This Row],[spawner_sku]])-FIND("/",Table18[[#This Row],[spawner_sku]])),Table1[Entity Prefab],0)),10,1,1,"Entities"))</f>
        <v>25</v>
      </c>
      <c r="CQ282" s="115">
        <f ca="1">ROUND((Table18[[#This Row],[XP]]*Table18[[#This Row],[entity_spawned (AVG)]])*(Table18[[#This Row],[activating_chance]]/100),0)</f>
        <v>25</v>
      </c>
      <c r="CR282" t="s">
        <v>344</v>
      </c>
    </row>
    <row r="283" spans="2:104" x14ac:dyDescent="0.25">
      <c r="B283" s="74" t="s">
        <v>235</v>
      </c>
      <c r="C283">
        <v>1</v>
      </c>
      <c r="D283" s="76">
        <v>340</v>
      </c>
      <c r="E283" s="76">
        <v>100</v>
      </c>
      <c r="F283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3" s="76">
        <f ca="1">ROUND((Table245[[#This Row],[XP]]*Table245[[#This Row],[entity_spawned (AVG)]])*(Table245[[#This Row],[activating_chance]]/100),0)</f>
        <v>263</v>
      </c>
      <c r="H283" s="73" t="s">
        <v>345</v>
      </c>
      <c r="Z283" t="s">
        <v>387</v>
      </c>
      <c r="AA283">
        <v>1</v>
      </c>
      <c r="AB283" s="76">
        <v>220</v>
      </c>
      <c r="AC283" s="76">
        <v>100</v>
      </c>
      <c r="AD283">
        <f ca="1">INDIRECT(ADDRESS(11+(MATCH(RIGHT(Table2[[#This Row],[spawner_sku]],LEN(Table2[[#This Row],[spawner_sku]])-FIND("/",Table2[[#This Row],[spawner_sku]])),Table1[Entity Prefab],0)),10,1,1,"Entities"))</f>
        <v>75</v>
      </c>
      <c r="AE283" s="76">
        <f ca="1">ROUND((Table2[[#This Row],[XP]]*Table2[[#This Row],[entity_spawned (AVG)]])*(Table2[[#This Row],[activating_chance]]/100),0)</f>
        <v>75</v>
      </c>
      <c r="AF283" s="73" t="s">
        <v>344</v>
      </c>
      <c r="AX283" t="s">
        <v>387</v>
      </c>
      <c r="AY283">
        <v>1</v>
      </c>
      <c r="AZ283" s="76">
        <v>200</v>
      </c>
      <c r="BA283" s="76">
        <v>100</v>
      </c>
      <c r="BB283">
        <f ca="1">INDIRECT(ADDRESS(11+(MATCH(RIGHT(Table61011[[#This Row],[spawner_sku]],LEN(Table61011[[#This Row],[spawner_sku]])-FIND("/",Table61011[[#This Row],[spawner_sku]])),Table1[Entity Prefab],0)),10,1,1,"Entities"))</f>
        <v>75</v>
      </c>
      <c r="BC283" s="76">
        <f ca="1">ROUND((Table61011[[#This Row],[XP]]*Table61011[[#This Row],[entity_spawned (AVG)]])*(Table61011[[#This Row],[activating_chance]]/100),0)</f>
        <v>75</v>
      </c>
      <c r="BD283" s="73" t="s">
        <v>344</v>
      </c>
      <c r="BF283" t="s">
        <v>449</v>
      </c>
      <c r="BG283">
        <v>1</v>
      </c>
      <c r="BH283" s="76">
        <v>120</v>
      </c>
      <c r="BI283">
        <v>100</v>
      </c>
      <c r="BJ283">
        <f ca="1">INDIRECT(ADDRESS(11+(MATCH(RIGHT(Table11[[#This Row],[spawner_sku]],LEN(Table11[[#This Row],[spawner_sku]])-FIND("/",Table11[[#This Row],[spawner_sku]])),Table1[Entity Prefab],0)),10,1,1,"Entities"))</f>
        <v>25</v>
      </c>
      <c r="BK283">
        <f ca="1">ROUND((Table11[[#This Row],[XP]]*Table11[[#This Row],[entity_spawned (AVG)]])*(Table11[[#This Row],[activating_chance]]/100),0)</f>
        <v>25</v>
      </c>
      <c r="BL283" s="73" t="s">
        <v>345</v>
      </c>
      <c r="BV283" t="s">
        <v>534</v>
      </c>
      <c r="BW283">
        <v>1</v>
      </c>
      <c r="BX283" s="76">
        <v>240</v>
      </c>
      <c r="BY283" s="76">
        <v>30</v>
      </c>
      <c r="BZ283">
        <f ca="1">INDIRECT(ADDRESS(11+(MATCH(RIGHT(Table13[[#This Row],[spawner_sku]],LEN(Table13[[#This Row],[spawner_sku]])-FIND("/",Table13[[#This Row],[spawner_sku]])),Table1[Entity Prefab],0)),10,1,1,"Entities"))</f>
        <v>83</v>
      </c>
      <c r="CA283">
        <f ca="1">ROUND((Table13[[#This Row],[XP]]*Table13[[#This Row],[entity_spawned (AVG)]])*(Table13[[#This Row],[activating_chance]]/100),0)</f>
        <v>25</v>
      </c>
      <c r="CB283" s="73" t="s">
        <v>345</v>
      </c>
      <c r="CD283" t="s">
        <v>521</v>
      </c>
      <c r="CE283">
        <v>1</v>
      </c>
      <c r="CF283" s="76">
        <v>90</v>
      </c>
      <c r="CG283" s="76">
        <v>10</v>
      </c>
      <c r="CH283">
        <f ca="1">INDIRECT(ADDRESS(11+(MATCH(RIGHT(Table14[[#This Row],[spawner_sku]],LEN(Table14[[#This Row],[spawner_sku]])-FIND("/",Table14[[#This Row],[spawner_sku]])),Table1[Entity Prefab],0)),10,1,1,"Entities"))</f>
        <v>95</v>
      </c>
      <c r="CI283">
        <f ca="1">ROUND((Table14[[#This Row],[XP]]*Table14[[#This Row],[entity_spawned (AVG)]])*(Table14[[#This Row],[activating_chance]]/100),0)</f>
        <v>10</v>
      </c>
      <c r="CJ283" s="73" t="s">
        <v>345</v>
      </c>
      <c r="CL283" t="s">
        <v>398</v>
      </c>
      <c r="CM283">
        <v>1</v>
      </c>
      <c r="CN283" s="76">
        <v>90</v>
      </c>
      <c r="CO283" s="76">
        <v>10</v>
      </c>
      <c r="CP283" s="115">
        <f ca="1">INDIRECT(ADDRESS(11+(MATCH(RIGHT(Table18[[#This Row],[spawner_sku]],LEN(Table18[[#This Row],[spawner_sku]])-FIND("/",Table18[[#This Row],[spawner_sku]])),Table1[Entity Prefab],0)),10,1,1,"Entities"))</f>
        <v>25</v>
      </c>
      <c r="CQ283" s="115">
        <f ca="1">ROUND((Table18[[#This Row],[XP]]*Table18[[#This Row],[entity_spawned (AVG)]])*(Table18[[#This Row],[activating_chance]]/100),0)</f>
        <v>3</v>
      </c>
      <c r="CR283" t="s">
        <v>344</v>
      </c>
    </row>
    <row r="284" spans="2:104" x14ac:dyDescent="0.25">
      <c r="B284" s="74" t="s">
        <v>404</v>
      </c>
      <c r="C284">
        <v>1</v>
      </c>
      <c r="D284" s="76">
        <v>340</v>
      </c>
      <c r="E284" s="76">
        <v>100</v>
      </c>
      <c r="F284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4" s="76">
        <f ca="1">ROUND((Table245[[#This Row],[XP]]*Table245[[#This Row],[entity_spawned (AVG)]])*(Table245[[#This Row],[activating_chance]]/100),0)</f>
        <v>263</v>
      </c>
      <c r="H284" s="73" t="s">
        <v>345</v>
      </c>
      <c r="Z284" t="s">
        <v>387</v>
      </c>
      <c r="AA284">
        <v>1</v>
      </c>
      <c r="AB284" s="76">
        <v>220</v>
      </c>
      <c r="AC284" s="76">
        <v>100</v>
      </c>
      <c r="AD284">
        <f ca="1">INDIRECT(ADDRESS(11+(MATCH(RIGHT(Table2[[#This Row],[spawner_sku]],LEN(Table2[[#This Row],[spawner_sku]])-FIND("/",Table2[[#This Row],[spawner_sku]])),Table1[Entity Prefab],0)),10,1,1,"Entities"))</f>
        <v>75</v>
      </c>
      <c r="AE284" s="76">
        <f ca="1">ROUND((Table2[[#This Row],[XP]]*Table2[[#This Row],[entity_spawned (AVG)]])*(Table2[[#This Row],[activating_chance]]/100),0)</f>
        <v>75</v>
      </c>
      <c r="AF284" s="73" t="s">
        <v>344</v>
      </c>
      <c r="AX284" t="s">
        <v>387</v>
      </c>
      <c r="AY284">
        <v>1</v>
      </c>
      <c r="AZ284" s="76">
        <v>120</v>
      </c>
      <c r="BA284" s="76">
        <v>100</v>
      </c>
      <c r="BB284">
        <f ca="1">INDIRECT(ADDRESS(11+(MATCH(RIGHT(Table61011[[#This Row],[spawner_sku]],LEN(Table61011[[#This Row],[spawner_sku]])-FIND("/",Table61011[[#This Row],[spawner_sku]])),Table1[Entity Prefab],0)),10,1,1,"Entities"))</f>
        <v>75</v>
      </c>
      <c r="BC284" s="76">
        <f ca="1">ROUND((Table61011[[#This Row],[XP]]*Table61011[[#This Row],[entity_spawned (AVG)]])*(Table61011[[#This Row],[activating_chance]]/100),0)</f>
        <v>75</v>
      </c>
      <c r="BD284" s="73" t="s">
        <v>344</v>
      </c>
      <c r="BF284" t="s">
        <v>449</v>
      </c>
      <c r="BG284">
        <v>1</v>
      </c>
      <c r="BH284" s="76">
        <v>200</v>
      </c>
      <c r="BI284">
        <v>100</v>
      </c>
      <c r="BJ284">
        <f ca="1">INDIRECT(ADDRESS(11+(MATCH(RIGHT(Table11[[#This Row],[spawner_sku]],LEN(Table11[[#This Row],[spawner_sku]])-FIND("/",Table11[[#This Row],[spawner_sku]])),Table1[Entity Prefab],0)),10,1,1,"Entities"))</f>
        <v>25</v>
      </c>
      <c r="BK284">
        <f ca="1">ROUND((Table11[[#This Row],[XP]]*Table11[[#This Row],[entity_spawned (AVG)]])*(Table11[[#This Row],[activating_chance]]/100),0)</f>
        <v>25</v>
      </c>
      <c r="BL284" s="73" t="s">
        <v>345</v>
      </c>
      <c r="BV284" t="s">
        <v>534</v>
      </c>
      <c r="BW284">
        <v>1</v>
      </c>
      <c r="BX284" s="76">
        <v>240</v>
      </c>
      <c r="BY284" s="76">
        <v>20</v>
      </c>
      <c r="BZ284">
        <f ca="1">INDIRECT(ADDRESS(11+(MATCH(RIGHT(Table13[[#This Row],[spawner_sku]],LEN(Table13[[#This Row],[spawner_sku]])-FIND("/",Table13[[#This Row],[spawner_sku]])),Table1[Entity Prefab],0)),10,1,1,"Entities"))</f>
        <v>83</v>
      </c>
      <c r="CA284">
        <f ca="1">ROUND((Table13[[#This Row],[XP]]*Table13[[#This Row],[entity_spawned (AVG)]])*(Table13[[#This Row],[activating_chance]]/100),0)</f>
        <v>17</v>
      </c>
      <c r="CB284" s="73" t="s">
        <v>345</v>
      </c>
      <c r="CD284" t="s">
        <v>521</v>
      </c>
      <c r="CE284">
        <v>1</v>
      </c>
      <c r="CF284" s="76">
        <v>90</v>
      </c>
      <c r="CG284" s="76">
        <v>10</v>
      </c>
      <c r="CH284">
        <f ca="1">INDIRECT(ADDRESS(11+(MATCH(RIGHT(Table14[[#This Row],[spawner_sku]],LEN(Table14[[#This Row],[spawner_sku]])-FIND("/",Table14[[#This Row],[spawner_sku]])),Table1[Entity Prefab],0)),10,1,1,"Entities"))</f>
        <v>95</v>
      </c>
      <c r="CI284">
        <f ca="1">ROUND((Table14[[#This Row],[XP]]*Table14[[#This Row],[entity_spawned (AVG)]])*(Table14[[#This Row],[activating_chance]]/100),0)</f>
        <v>10</v>
      </c>
      <c r="CJ284" s="73" t="s">
        <v>345</v>
      </c>
      <c r="CL284" t="s">
        <v>398</v>
      </c>
      <c r="CM284">
        <v>1</v>
      </c>
      <c r="CN284" s="76">
        <v>90</v>
      </c>
      <c r="CO284" s="76">
        <v>30</v>
      </c>
      <c r="CP284" s="115">
        <f ca="1">INDIRECT(ADDRESS(11+(MATCH(RIGHT(Table18[[#This Row],[spawner_sku]],LEN(Table18[[#This Row],[spawner_sku]])-FIND("/",Table18[[#This Row],[spawner_sku]])),Table1[Entity Prefab],0)),10,1,1,"Entities"))</f>
        <v>25</v>
      </c>
      <c r="CQ284" s="115">
        <f ca="1">ROUND((Table18[[#This Row],[XP]]*Table18[[#This Row],[entity_spawned (AVG)]])*(Table18[[#This Row],[activating_chance]]/100),0)</f>
        <v>8</v>
      </c>
      <c r="CR284" t="s">
        <v>344</v>
      </c>
    </row>
    <row r="285" spans="2:104" x14ac:dyDescent="0.25">
      <c r="B285" s="74" t="s">
        <v>236</v>
      </c>
      <c r="C285">
        <v>1</v>
      </c>
      <c r="D285" s="76">
        <v>180</v>
      </c>
      <c r="E285" s="76">
        <v>100</v>
      </c>
      <c r="F285" s="76">
        <f ca="1">INDIRECT(ADDRESS(11+(MATCH(RIGHT(Table245[[#This Row],[spawner_sku]],LEN(Table245[[#This Row],[spawner_sku]])-FIND("/",Table245[[#This Row],[spawner_sku]])),Table1[Entity Prefab],0)),10,1,1,"Entities"))</f>
        <v>25</v>
      </c>
      <c r="G285" s="76">
        <f ca="1">ROUND((Table245[[#This Row],[XP]]*Table245[[#This Row],[entity_spawned (AVG)]])*(Table245[[#This Row],[activating_chance]]/100),0)</f>
        <v>25</v>
      </c>
      <c r="H285" s="73" t="s">
        <v>345</v>
      </c>
      <c r="Z285" t="s">
        <v>387</v>
      </c>
      <c r="AA285">
        <v>1</v>
      </c>
      <c r="AB285" s="76">
        <v>180</v>
      </c>
      <c r="AC285" s="76">
        <v>100</v>
      </c>
      <c r="AD285">
        <f ca="1">INDIRECT(ADDRESS(11+(MATCH(RIGHT(Table2[[#This Row],[spawner_sku]],LEN(Table2[[#This Row],[spawner_sku]])-FIND("/",Table2[[#This Row],[spawner_sku]])),Table1[Entity Prefab],0)),10,1,1,"Entities"))</f>
        <v>75</v>
      </c>
      <c r="AE285" s="76">
        <f ca="1">ROUND((Table2[[#This Row],[XP]]*Table2[[#This Row],[entity_spawned (AVG)]])*(Table2[[#This Row],[activating_chance]]/100),0)</f>
        <v>75</v>
      </c>
      <c r="AF285" s="73" t="s">
        <v>344</v>
      </c>
      <c r="AX285" t="s">
        <v>387</v>
      </c>
      <c r="AY285">
        <v>1</v>
      </c>
      <c r="AZ285" s="76">
        <v>200</v>
      </c>
      <c r="BA285" s="76">
        <v>100</v>
      </c>
      <c r="BB285">
        <f ca="1">INDIRECT(ADDRESS(11+(MATCH(RIGHT(Table61011[[#This Row],[spawner_sku]],LEN(Table61011[[#This Row],[spawner_sku]])-FIND("/",Table61011[[#This Row],[spawner_sku]])),Table1[Entity Prefab],0)),10,1,1,"Entities"))</f>
        <v>75</v>
      </c>
      <c r="BC285" s="76">
        <f ca="1">ROUND((Table61011[[#This Row],[XP]]*Table61011[[#This Row],[entity_spawned (AVG)]])*(Table61011[[#This Row],[activating_chance]]/100),0)</f>
        <v>75</v>
      </c>
      <c r="BD285" s="73" t="s">
        <v>344</v>
      </c>
      <c r="BF285" t="s">
        <v>449</v>
      </c>
      <c r="BG285">
        <v>2</v>
      </c>
      <c r="BH285" s="76">
        <v>120</v>
      </c>
      <c r="BI285">
        <v>100</v>
      </c>
      <c r="BJ285">
        <f ca="1">INDIRECT(ADDRESS(11+(MATCH(RIGHT(Table11[[#This Row],[spawner_sku]],LEN(Table11[[#This Row],[spawner_sku]])-FIND("/",Table11[[#This Row],[spawner_sku]])),Table1[Entity Prefab],0)),10,1,1,"Entities"))</f>
        <v>25</v>
      </c>
      <c r="BK285">
        <f ca="1">ROUND((Table11[[#This Row],[XP]]*Table11[[#This Row],[entity_spawned (AVG)]])*(Table11[[#This Row],[activating_chance]]/100),0)</f>
        <v>50</v>
      </c>
      <c r="BL285" s="73" t="s">
        <v>345</v>
      </c>
      <c r="BV285" t="s">
        <v>534</v>
      </c>
      <c r="BW285">
        <v>1</v>
      </c>
      <c r="BX285" s="76">
        <v>240</v>
      </c>
      <c r="BY285" s="76">
        <v>100</v>
      </c>
      <c r="BZ285">
        <f ca="1">INDIRECT(ADDRESS(11+(MATCH(RIGHT(Table13[[#This Row],[spawner_sku]],LEN(Table13[[#This Row],[spawner_sku]])-FIND("/",Table13[[#This Row],[spawner_sku]])),Table1[Entity Prefab],0)),10,1,1,"Entities"))</f>
        <v>83</v>
      </c>
      <c r="CA285">
        <f ca="1">ROUND((Table13[[#This Row],[XP]]*Table13[[#This Row],[entity_spawned (AVG)]])*(Table13[[#This Row],[activating_chance]]/100),0)</f>
        <v>83</v>
      </c>
      <c r="CB285" s="73" t="s">
        <v>345</v>
      </c>
      <c r="CD285" t="s">
        <v>521</v>
      </c>
      <c r="CE285">
        <v>1</v>
      </c>
      <c r="CF285" s="76">
        <v>140</v>
      </c>
      <c r="CG285" s="76">
        <v>50</v>
      </c>
      <c r="CH285">
        <f ca="1">INDIRECT(ADDRESS(11+(MATCH(RIGHT(Table14[[#This Row],[spawner_sku]],LEN(Table14[[#This Row],[spawner_sku]])-FIND("/",Table14[[#This Row],[spawner_sku]])),Table1[Entity Prefab],0)),10,1,1,"Entities"))</f>
        <v>95</v>
      </c>
      <c r="CI285">
        <f ca="1">ROUND((Table14[[#This Row],[XP]]*Table14[[#This Row],[entity_spawned (AVG)]])*(Table14[[#This Row],[activating_chance]]/100),0)</f>
        <v>48</v>
      </c>
      <c r="CJ285" s="73" t="s">
        <v>345</v>
      </c>
      <c r="CL285" t="s">
        <v>398</v>
      </c>
      <c r="CM285">
        <v>1</v>
      </c>
      <c r="CN285" s="76">
        <v>80</v>
      </c>
      <c r="CO285" s="76">
        <v>100</v>
      </c>
      <c r="CP285" s="115">
        <f ca="1">INDIRECT(ADDRESS(11+(MATCH(RIGHT(Table18[[#This Row],[spawner_sku]],LEN(Table18[[#This Row],[spawner_sku]])-FIND("/",Table18[[#This Row],[spawner_sku]])),Table1[Entity Prefab],0)),10,1,1,"Entities"))</f>
        <v>25</v>
      </c>
      <c r="CQ285" s="115">
        <f ca="1">ROUND((Table18[[#This Row],[XP]]*Table18[[#This Row],[entity_spawned (AVG)]])*(Table18[[#This Row],[activating_chance]]/100),0)</f>
        <v>25</v>
      </c>
      <c r="CR285" t="s">
        <v>344</v>
      </c>
    </row>
    <row r="286" spans="2:104" x14ac:dyDescent="0.25">
      <c r="B286" s="74" t="s">
        <v>236</v>
      </c>
      <c r="C286">
        <v>1</v>
      </c>
      <c r="D286" s="76">
        <v>180</v>
      </c>
      <c r="E286" s="76">
        <v>100</v>
      </c>
      <c r="F286" s="76">
        <f ca="1">INDIRECT(ADDRESS(11+(MATCH(RIGHT(Table245[[#This Row],[spawner_sku]],LEN(Table245[[#This Row],[spawner_sku]])-FIND("/",Table245[[#This Row],[spawner_sku]])),Table1[Entity Prefab],0)),10,1,1,"Entities"))</f>
        <v>25</v>
      </c>
      <c r="G286" s="76">
        <f ca="1">ROUND((Table245[[#This Row],[XP]]*Table245[[#This Row],[entity_spawned (AVG)]])*(Table245[[#This Row],[activating_chance]]/100),0)</f>
        <v>25</v>
      </c>
      <c r="H286" s="73" t="s">
        <v>345</v>
      </c>
      <c r="Z286" t="s">
        <v>387</v>
      </c>
      <c r="AA286">
        <v>1</v>
      </c>
      <c r="AB286" s="76">
        <v>220</v>
      </c>
      <c r="AC286" s="76">
        <v>100</v>
      </c>
      <c r="AD286">
        <f ca="1">INDIRECT(ADDRESS(11+(MATCH(RIGHT(Table2[[#This Row],[spawner_sku]],LEN(Table2[[#This Row],[spawner_sku]])-FIND("/",Table2[[#This Row],[spawner_sku]])),Table1[Entity Prefab],0)),10,1,1,"Entities"))</f>
        <v>75</v>
      </c>
      <c r="AE286" s="76">
        <f ca="1">ROUND((Table2[[#This Row],[XP]]*Table2[[#This Row],[entity_spawned (AVG)]])*(Table2[[#This Row],[activating_chance]]/100),0)</f>
        <v>75</v>
      </c>
      <c r="AF286" s="73" t="s">
        <v>344</v>
      </c>
      <c r="AX286" t="s">
        <v>387</v>
      </c>
      <c r="AY286">
        <v>1</v>
      </c>
      <c r="AZ286" s="76">
        <v>120</v>
      </c>
      <c r="BA286" s="76">
        <v>100</v>
      </c>
      <c r="BB286">
        <f ca="1">INDIRECT(ADDRESS(11+(MATCH(RIGHT(Table61011[[#This Row],[spawner_sku]],LEN(Table61011[[#This Row],[spawner_sku]])-FIND("/",Table61011[[#This Row],[spawner_sku]])),Table1[Entity Prefab],0)),10,1,1,"Entities"))</f>
        <v>75</v>
      </c>
      <c r="BC286" s="76">
        <f ca="1">ROUND((Table61011[[#This Row],[XP]]*Table61011[[#This Row],[entity_spawned (AVG)]])*(Table61011[[#This Row],[activating_chance]]/100),0)</f>
        <v>75</v>
      </c>
      <c r="BD286" s="73" t="s">
        <v>344</v>
      </c>
      <c r="BF286" t="s">
        <v>449</v>
      </c>
      <c r="BG286">
        <v>1</v>
      </c>
      <c r="BH286" s="76">
        <v>120</v>
      </c>
      <c r="BI286">
        <v>100</v>
      </c>
      <c r="BJ286">
        <f ca="1">INDIRECT(ADDRESS(11+(MATCH(RIGHT(Table11[[#This Row],[spawner_sku]],LEN(Table11[[#This Row],[spawner_sku]])-FIND("/",Table11[[#This Row],[spawner_sku]])),Table1[Entity Prefab],0)),10,1,1,"Entities"))</f>
        <v>25</v>
      </c>
      <c r="BK286">
        <f ca="1">ROUND((Table11[[#This Row],[XP]]*Table11[[#This Row],[entity_spawned (AVG)]])*(Table11[[#This Row],[activating_chance]]/100),0)</f>
        <v>25</v>
      </c>
      <c r="BL286" s="73" t="s">
        <v>345</v>
      </c>
      <c r="BV286" t="s">
        <v>386</v>
      </c>
      <c r="BW286">
        <v>3</v>
      </c>
      <c r="BX286" s="76">
        <v>100</v>
      </c>
      <c r="BY286" s="76">
        <v>100</v>
      </c>
      <c r="BZ286">
        <f ca="1">INDIRECT(ADDRESS(11+(MATCH(RIGHT(Table13[[#This Row],[spawner_sku]],LEN(Table13[[#This Row],[spawner_sku]])-FIND("/",Table13[[#This Row],[spawner_sku]])),Table1[Entity Prefab],0)),10,1,1,"Entities"))</f>
        <v>25</v>
      </c>
      <c r="CA286">
        <f ca="1">ROUND((Table13[[#This Row],[XP]]*Table13[[#This Row],[entity_spawned (AVG)]])*(Table13[[#This Row],[activating_chance]]/100),0)</f>
        <v>75</v>
      </c>
      <c r="CB286" s="73" t="s">
        <v>344</v>
      </c>
      <c r="CD286" t="s">
        <v>524</v>
      </c>
      <c r="CE286">
        <v>2</v>
      </c>
      <c r="CF286" s="76">
        <v>100</v>
      </c>
      <c r="CG286" s="76">
        <v>100</v>
      </c>
      <c r="CH286">
        <f ca="1">INDIRECT(ADDRESS(11+(MATCH(RIGHT(Table14[[#This Row],[spawner_sku]],LEN(Table14[[#This Row],[spawner_sku]])-FIND("/",Table14[[#This Row],[spawner_sku]])),Table1[Entity Prefab],0)),10,1,1,"Entities"))</f>
        <v>35</v>
      </c>
      <c r="CI286">
        <f ca="1">ROUND((Table14[[#This Row],[XP]]*Table14[[#This Row],[entity_spawned (AVG)]])*(Table14[[#This Row],[activating_chance]]/100),0)</f>
        <v>70</v>
      </c>
      <c r="CJ286" s="73" t="s">
        <v>344</v>
      </c>
      <c r="CL286" t="s">
        <v>398</v>
      </c>
      <c r="CM286">
        <v>1</v>
      </c>
      <c r="CN286" s="76">
        <v>80</v>
      </c>
      <c r="CO286" s="76">
        <v>100</v>
      </c>
      <c r="CP286" s="115">
        <f ca="1">INDIRECT(ADDRESS(11+(MATCH(RIGHT(Table18[[#This Row],[spawner_sku]],LEN(Table18[[#This Row],[spawner_sku]])-FIND("/",Table18[[#This Row],[spawner_sku]])),Table1[Entity Prefab],0)),10,1,1,"Entities"))</f>
        <v>25</v>
      </c>
      <c r="CQ286" s="115">
        <f ca="1">ROUND((Table18[[#This Row],[XP]]*Table18[[#This Row],[entity_spawned (AVG)]])*(Table18[[#This Row],[activating_chance]]/100),0)</f>
        <v>25</v>
      </c>
      <c r="CR286" t="s">
        <v>344</v>
      </c>
    </row>
    <row r="287" spans="2:104" x14ac:dyDescent="0.25">
      <c r="B287" s="74" t="s">
        <v>236</v>
      </c>
      <c r="C287">
        <v>1</v>
      </c>
      <c r="D287" s="76">
        <v>180</v>
      </c>
      <c r="E287" s="76">
        <v>100</v>
      </c>
      <c r="F287" s="76">
        <f ca="1">INDIRECT(ADDRESS(11+(MATCH(RIGHT(Table245[[#This Row],[spawner_sku]],LEN(Table245[[#This Row],[spawner_sku]])-FIND("/",Table245[[#This Row],[spawner_sku]])),Table1[Entity Prefab],0)),10,1,1,"Entities"))</f>
        <v>25</v>
      </c>
      <c r="G287" s="76">
        <f ca="1">ROUND((Table245[[#This Row],[XP]]*Table245[[#This Row],[entity_spawned (AVG)]])*(Table245[[#This Row],[activating_chance]]/100),0)</f>
        <v>25</v>
      </c>
      <c r="H287" s="73" t="s">
        <v>345</v>
      </c>
      <c r="Z287" t="s">
        <v>387</v>
      </c>
      <c r="AA287">
        <v>1</v>
      </c>
      <c r="AB287" s="76">
        <v>200</v>
      </c>
      <c r="AC287" s="76">
        <v>100</v>
      </c>
      <c r="AD287">
        <f ca="1">INDIRECT(ADDRESS(11+(MATCH(RIGHT(Table2[[#This Row],[spawner_sku]],LEN(Table2[[#This Row],[spawner_sku]])-FIND("/",Table2[[#This Row],[spawner_sku]])),Table1[Entity Prefab],0)),10,1,1,"Entities"))</f>
        <v>75</v>
      </c>
      <c r="AE287" s="76">
        <f ca="1">ROUND((Table2[[#This Row],[XP]]*Table2[[#This Row],[entity_spawned (AVG)]])*(Table2[[#This Row],[activating_chance]]/100),0)</f>
        <v>75</v>
      </c>
      <c r="AF287" s="73" t="s">
        <v>344</v>
      </c>
      <c r="AX287" t="s">
        <v>387</v>
      </c>
      <c r="AY287">
        <v>1</v>
      </c>
      <c r="AZ287" s="76">
        <v>200</v>
      </c>
      <c r="BA287" s="76">
        <v>80</v>
      </c>
      <c r="BB287">
        <f ca="1">INDIRECT(ADDRESS(11+(MATCH(RIGHT(Table61011[[#This Row],[spawner_sku]],LEN(Table61011[[#This Row],[spawner_sku]])-FIND("/",Table61011[[#This Row],[spawner_sku]])),Table1[Entity Prefab],0)),10,1,1,"Entities"))</f>
        <v>75</v>
      </c>
      <c r="BC287" s="76">
        <f ca="1">ROUND((Table61011[[#This Row],[XP]]*Table61011[[#This Row],[entity_spawned (AVG)]])*(Table61011[[#This Row],[activating_chance]]/100),0)</f>
        <v>60</v>
      </c>
      <c r="BD287" s="73" t="s">
        <v>344</v>
      </c>
      <c r="BF287" t="s">
        <v>449</v>
      </c>
      <c r="BG287">
        <v>1</v>
      </c>
      <c r="BH287" s="76">
        <v>120</v>
      </c>
      <c r="BI287">
        <v>100</v>
      </c>
      <c r="BJ287">
        <f ca="1">INDIRECT(ADDRESS(11+(MATCH(RIGHT(Table11[[#This Row],[spawner_sku]],LEN(Table11[[#This Row],[spawner_sku]])-FIND("/",Table11[[#This Row],[spawner_sku]])),Table1[Entity Prefab],0)),10,1,1,"Entities"))</f>
        <v>25</v>
      </c>
      <c r="BK287">
        <f ca="1">ROUND((Table11[[#This Row],[XP]]*Table11[[#This Row],[entity_spawned (AVG)]])*(Table11[[#This Row],[activating_chance]]/100),0)</f>
        <v>25</v>
      </c>
      <c r="BL287" s="73" t="s">
        <v>345</v>
      </c>
      <c r="BV287" t="s">
        <v>386</v>
      </c>
      <c r="BW287">
        <v>5</v>
      </c>
      <c r="BX287" s="76">
        <v>100</v>
      </c>
      <c r="BY287" s="76">
        <v>100</v>
      </c>
      <c r="BZ287">
        <f ca="1">INDIRECT(ADDRESS(11+(MATCH(RIGHT(Table13[[#This Row],[spawner_sku]],LEN(Table13[[#This Row],[spawner_sku]])-FIND("/",Table13[[#This Row],[spawner_sku]])),Table1[Entity Prefab],0)),10,1,1,"Entities"))</f>
        <v>25</v>
      </c>
      <c r="CA287">
        <f ca="1">ROUND((Table13[[#This Row],[XP]]*Table13[[#This Row],[entity_spawned (AVG)]])*(Table13[[#This Row],[activating_chance]]/100),0)</f>
        <v>125</v>
      </c>
      <c r="CB287" s="73" t="s">
        <v>344</v>
      </c>
      <c r="CD287" t="s">
        <v>524</v>
      </c>
      <c r="CE287">
        <v>1</v>
      </c>
      <c r="CF287" s="76">
        <v>120</v>
      </c>
      <c r="CG287" s="76">
        <v>100</v>
      </c>
      <c r="CH287">
        <f ca="1">INDIRECT(ADDRESS(11+(MATCH(RIGHT(Table14[[#This Row],[spawner_sku]],LEN(Table14[[#This Row],[spawner_sku]])-FIND("/",Table14[[#This Row],[spawner_sku]])),Table1[Entity Prefab],0)),10,1,1,"Entities"))</f>
        <v>35</v>
      </c>
      <c r="CI287">
        <f ca="1">ROUND((Table14[[#This Row],[XP]]*Table14[[#This Row],[entity_spawned (AVG)]])*(Table14[[#This Row],[activating_chance]]/100),0)</f>
        <v>35</v>
      </c>
      <c r="CJ287" s="73" t="s">
        <v>344</v>
      </c>
      <c r="CL287" t="s">
        <v>398</v>
      </c>
      <c r="CM287">
        <v>1</v>
      </c>
      <c r="CN287" s="76">
        <v>80</v>
      </c>
      <c r="CO287" s="76">
        <v>80</v>
      </c>
      <c r="CP287" s="115">
        <f ca="1">INDIRECT(ADDRESS(11+(MATCH(RIGHT(Table18[[#This Row],[spawner_sku]],LEN(Table18[[#This Row],[spawner_sku]])-FIND("/",Table18[[#This Row],[spawner_sku]])),Table1[Entity Prefab],0)),10,1,1,"Entities"))</f>
        <v>25</v>
      </c>
      <c r="CQ287" s="115">
        <f ca="1">ROUND((Table18[[#This Row],[XP]]*Table18[[#This Row],[entity_spawned (AVG)]])*(Table18[[#This Row],[activating_chance]]/100),0)</f>
        <v>20</v>
      </c>
      <c r="CR287" t="s">
        <v>344</v>
      </c>
    </row>
    <row r="288" spans="2:104" x14ac:dyDescent="0.25">
      <c r="B288" s="74" t="s">
        <v>236</v>
      </c>
      <c r="C288">
        <v>1</v>
      </c>
      <c r="D288" s="76">
        <v>180</v>
      </c>
      <c r="E288" s="76">
        <v>100</v>
      </c>
      <c r="F288" s="76">
        <f ca="1">INDIRECT(ADDRESS(11+(MATCH(RIGHT(Table245[[#This Row],[spawner_sku]],LEN(Table245[[#This Row],[spawner_sku]])-FIND("/",Table245[[#This Row],[spawner_sku]])),Table1[Entity Prefab],0)),10,1,1,"Entities"))</f>
        <v>25</v>
      </c>
      <c r="G288" s="76">
        <f ca="1">ROUND((Table245[[#This Row],[XP]]*Table245[[#This Row],[entity_spawned (AVG)]])*(Table245[[#This Row],[activating_chance]]/100),0)</f>
        <v>25</v>
      </c>
      <c r="H288" s="73" t="s">
        <v>345</v>
      </c>
      <c r="Z288" t="s">
        <v>387</v>
      </c>
      <c r="AA288">
        <v>1</v>
      </c>
      <c r="AB288" s="76">
        <v>200</v>
      </c>
      <c r="AC288" s="76">
        <v>100</v>
      </c>
      <c r="AD288">
        <f ca="1">INDIRECT(ADDRESS(11+(MATCH(RIGHT(Table2[[#This Row],[spawner_sku]],LEN(Table2[[#This Row],[spawner_sku]])-FIND("/",Table2[[#This Row],[spawner_sku]])),Table1[Entity Prefab],0)),10,1,1,"Entities"))</f>
        <v>75</v>
      </c>
      <c r="AE288" s="76">
        <f ca="1">ROUND((Table2[[#This Row],[XP]]*Table2[[#This Row],[entity_spawned (AVG)]])*(Table2[[#This Row],[activating_chance]]/100),0)</f>
        <v>75</v>
      </c>
      <c r="AF288" s="73" t="s">
        <v>344</v>
      </c>
      <c r="AX288" t="s">
        <v>387</v>
      </c>
      <c r="AY288">
        <v>1</v>
      </c>
      <c r="AZ288" s="76">
        <v>120</v>
      </c>
      <c r="BA288" s="76">
        <v>100</v>
      </c>
      <c r="BB288">
        <f ca="1">INDIRECT(ADDRESS(11+(MATCH(RIGHT(Table61011[[#This Row],[spawner_sku]],LEN(Table61011[[#This Row],[spawner_sku]])-FIND("/",Table61011[[#This Row],[spawner_sku]])),Table1[Entity Prefab],0)),10,1,1,"Entities"))</f>
        <v>75</v>
      </c>
      <c r="BC288" s="76">
        <f ca="1">ROUND((Table61011[[#This Row],[XP]]*Table61011[[#This Row],[entity_spawned (AVG)]])*(Table61011[[#This Row],[activating_chance]]/100),0)</f>
        <v>75</v>
      </c>
      <c r="BD288" s="73" t="s">
        <v>344</v>
      </c>
      <c r="BF288" t="s">
        <v>449</v>
      </c>
      <c r="BG288">
        <v>1</v>
      </c>
      <c r="BH288" s="76">
        <v>120</v>
      </c>
      <c r="BI288">
        <v>10</v>
      </c>
      <c r="BJ288">
        <f ca="1">INDIRECT(ADDRESS(11+(MATCH(RIGHT(Table11[[#This Row],[spawner_sku]],LEN(Table11[[#This Row],[spawner_sku]])-FIND("/",Table11[[#This Row],[spawner_sku]])),Table1[Entity Prefab],0)),10,1,1,"Entities"))</f>
        <v>25</v>
      </c>
      <c r="BK288">
        <f ca="1">ROUND((Table11[[#This Row],[XP]]*Table11[[#This Row],[entity_spawned (AVG)]])*(Table11[[#This Row],[activating_chance]]/100),0)</f>
        <v>3</v>
      </c>
      <c r="BL288" s="73" t="s">
        <v>345</v>
      </c>
      <c r="BV288" t="s">
        <v>386</v>
      </c>
      <c r="BW288">
        <v>2</v>
      </c>
      <c r="BX288" s="76">
        <v>100</v>
      </c>
      <c r="BY288" s="76">
        <v>100</v>
      </c>
      <c r="BZ288">
        <f ca="1">INDIRECT(ADDRESS(11+(MATCH(RIGHT(Table13[[#This Row],[spawner_sku]],LEN(Table13[[#This Row],[spawner_sku]])-FIND("/",Table13[[#This Row],[spawner_sku]])),Table1[Entity Prefab],0)),10,1,1,"Entities"))</f>
        <v>25</v>
      </c>
      <c r="CA288">
        <f ca="1">ROUND((Table13[[#This Row],[XP]]*Table13[[#This Row],[entity_spawned (AVG)]])*(Table13[[#This Row],[activating_chance]]/100),0)</f>
        <v>50</v>
      </c>
      <c r="CB288" s="73" t="s">
        <v>344</v>
      </c>
      <c r="CD288" t="s">
        <v>524</v>
      </c>
      <c r="CE288">
        <v>1</v>
      </c>
      <c r="CF288" s="76">
        <v>100</v>
      </c>
      <c r="CG288" s="76">
        <v>100</v>
      </c>
      <c r="CH288">
        <f ca="1">INDIRECT(ADDRESS(11+(MATCH(RIGHT(Table14[[#This Row],[spawner_sku]],LEN(Table14[[#This Row],[spawner_sku]])-FIND("/",Table14[[#This Row],[spawner_sku]])),Table1[Entity Prefab],0)),10,1,1,"Entities"))</f>
        <v>35</v>
      </c>
      <c r="CI288">
        <f ca="1">ROUND((Table14[[#This Row],[XP]]*Table14[[#This Row],[entity_spawned (AVG)]])*(Table14[[#This Row],[activating_chance]]/100),0)</f>
        <v>35</v>
      </c>
      <c r="CJ288" s="73" t="s">
        <v>344</v>
      </c>
      <c r="CL288" t="s">
        <v>398</v>
      </c>
      <c r="CM288">
        <v>1</v>
      </c>
      <c r="CN288" s="76">
        <v>80</v>
      </c>
      <c r="CO288" s="76">
        <v>100</v>
      </c>
      <c r="CP288" s="115">
        <f ca="1">INDIRECT(ADDRESS(11+(MATCH(RIGHT(Table18[[#This Row],[spawner_sku]],LEN(Table18[[#This Row],[spawner_sku]])-FIND("/",Table18[[#This Row],[spawner_sku]])),Table1[Entity Prefab],0)),10,1,1,"Entities"))</f>
        <v>25</v>
      </c>
      <c r="CQ288" s="115">
        <f ca="1">ROUND((Table18[[#This Row],[XP]]*Table18[[#This Row],[entity_spawned (AVG)]])*(Table18[[#This Row],[activating_chance]]/100),0)</f>
        <v>25</v>
      </c>
      <c r="CR288" t="s">
        <v>344</v>
      </c>
    </row>
    <row r="289" spans="2:96" x14ac:dyDescent="0.25">
      <c r="B289" s="74" t="s">
        <v>236</v>
      </c>
      <c r="C289">
        <v>1</v>
      </c>
      <c r="D289" s="76">
        <v>180</v>
      </c>
      <c r="E289" s="76">
        <v>100</v>
      </c>
      <c r="F289" s="76">
        <f ca="1">INDIRECT(ADDRESS(11+(MATCH(RIGHT(Table245[[#This Row],[spawner_sku]],LEN(Table245[[#This Row],[spawner_sku]])-FIND("/",Table245[[#This Row],[spawner_sku]])),Table1[Entity Prefab],0)),10,1,1,"Entities"))</f>
        <v>25</v>
      </c>
      <c r="G289" s="76">
        <f ca="1">ROUND((Table245[[#This Row],[XP]]*Table245[[#This Row],[entity_spawned (AVG)]])*(Table245[[#This Row],[activating_chance]]/100),0)</f>
        <v>25</v>
      </c>
      <c r="H289" s="73" t="s">
        <v>345</v>
      </c>
      <c r="Z289" t="s">
        <v>387</v>
      </c>
      <c r="AA289">
        <v>1</v>
      </c>
      <c r="AB289" s="76">
        <v>220</v>
      </c>
      <c r="AC289" s="76">
        <v>100</v>
      </c>
      <c r="AD289">
        <f ca="1">INDIRECT(ADDRESS(11+(MATCH(RIGHT(Table2[[#This Row],[spawner_sku]],LEN(Table2[[#This Row],[spawner_sku]])-FIND("/",Table2[[#This Row],[spawner_sku]])),Table1[Entity Prefab],0)),10,1,1,"Entities"))</f>
        <v>75</v>
      </c>
      <c r="AE289" s="76">
        <f ca="1">ROUND((Table2[[#This Row],[XP]]*Table2[[#This Row],[entity_spawned (AVG)]])*(Table2[[#This Row],[activating_chance]]/100),0)</f>
        <v>75</v>
      </c>
      <c r="AF289" s="73" t="s">
        <v>344</v>
      </c>
      <c r="AX289" t="s">
        <v>387</v>
      </c>
      <c r="AY289">
        <v>1</v>
      </c>
      <c r="AZ289" s="76">
        <v>220</v>
      </c>
      <c r="BA289" s="76">
        <v>100</v>
      </c>
      <c r="BB289">
        <f ca="1">INDIRECT(ADDRESS(11+(MATCH(RIGHT(Table61011[[#This Row],[spawner_sku]],LEN(Table61011[[#This Row],[spawner_sku]])-FIND("/",Table61011[[#This Row],[spawner_sku]])),Table1[Entity Prefab],0)),10,1,1,"Entities"))</f>
        <v>75</v>
      </c>
      <c r="BC289" s="76">
        <f ca="1">ROUND((Table61011[[#This Row],[XP]]*Table61011[[#This Row],[entity_spawned (AVG)]])*(Table61011[[#This Row],[activating_chance]]/100),0)</f>
        <v>75</v>
      </c>
      <c r="BD289" s="73" t="s">
        <v>344</v>
      </c>
      <c r="BF289" t="s">
        <v>449</v>
      </c>
      <c r="BG289">
        <v>1</v>
      </c>
      <c r="BH289" s="76">
        <v>120</v>
      </c>
      <c r="BI289">
        <v>80</v>
      </c>
      <c r="BJ289">
        <f ca="1">INDIRECT(ADDRESS(11+(MATCH(RIGHT(Table11[[#This Row],[spawner_sku]],LEN(Table11[[#This Row],[spawner_sku]])-FIND("/",Table11[[#This Row],[spawner_sku]])),Table1[Entity Prefab],0)),10,1,1,"Entities"))</f>
        <v>25</v>
      </c>
      <c r="BK289">
        <f ca="1">ROUND((Table11[[#This Row],[XP]]*Table11[[#This Row],[entity_spawned (AVG)]])*(Table11[[#This Row],[activating_chance]]/100),0)</f>
        <v>20</v>
      </c>
      <c r="BL289" s="73" t="s">
        <v>345</v>
      </c>
      <c r="BV289" t="s">
        <v>386</v>
      </c>
      <c r="BW289">
        <v>1</v>
      </c>
      <c r="BX289" s="76">
        <v>100</v>
      </c>
      <c r="BY289" s="76">
        <v>80</v>
      </c>
      <c r="BZ289">
        <f ca="1">INDIRECT(ADDRESS(11+(MATCH(RIGHT(Table13[[#This Row],[spawner_sku]],LEN(Table13[[#This Row],[spawner_sku]])-FIND("/",Table13[[#This Row],[spawner_sku]])),Table1[Entity Prefab],0)),10,1,1,"Entities"))</f>
        <v>25</v>
      </c>
      <c r="CA289">
        <f ca="1">ROUND((Table13[[#This Row],[XP]]*Table13[[#This Row],[entity_spawned (AVG)]])*(Table13[[#This Row],[activating_chance]]/100),0)</f>
        <v>20</v>
      </c>
      <c r="CB289" s="73" t="s">
        <v>344</v>
      </c>
      <c r="CD289" t="s">
        <v>524</v>
      </c>
      <c r="CE289">
        <v>1</v>
      </c>
      <c r="CF289" s="76">
        <v>120</v>
      </c>
      <c r="CG289" s="76">
        <v>80</v>
      </c>
      <c r="CH289">
        <f ca="1">INDIRECT(ADDRESS(11+(MATCH(RIGHT(Table14[[#This Row],[spawner_sku]],LEN(Table14[[#This Row],[spawner_sku]])-FIND("/",Table14[[#This Row],[spawner_sku]])),Table1[Entity Prefab],0)),10,1,1,"Entities"))</f>
        <v>35</v>
      </c>
      <c r="CI289">
        <f ca="1">ROUND((Table14[[#This Row],[XP]]*Table14[[#This Row],[entity_spawned (AVG)]])*(Table14[[#This Row],[activating_chance]]/100),0)</f>
        <v>28</v>
      </c>
      <c r="CJ289" s="73" t="s">
        <v>344</v>
      </c>
      <c r="CL289" t="s">
        <v>398</v>
      </c>
      <c r="CM289">
        <v>1</v>
      </c>
      <c r="CN289" s="76">
        <v>70</v>
      </c>
      <c r="CO289" s="76">
        <v>100</v>
      </c>
      <c r="CP289" s="115">
        <f ca="1">INDIRECT(ADDRESS(11+(MATCH(RIGHT(Table18[[#This Row],[spawner_sku]],LEN(Table18[[#This Row],[spawner_sku]])-FIND("/",Table18[[#This Row],[spawner_sku]])),Table1[Entity Prefab],0)),10,1,1,"Entities"))</f>
        <v>25</v>
      </c>
      <c r="CQ289" s="115">
        <f ca="1">ROUND((Table18[[#This Row],[XP]]*Table18[[#This Row],[entity_spawned (AVG)]])*(Table18[[#This Row],[activating_chance]]/100),0)</f>
        <v>25</v>
      </c>
      <c r="CR289" t="s">
        <v>344</v>
      </c>
    </row>
    <row r="290" spans="2:96" x14ac:dyDescent="0.25">
      <c r="B290" s="74" t="s">
        <v>237</v>
      </c>
      <c r="C290">
        <v>1</v>
      </c>
      <c r="D290" s="76">
        <v>190</v>
      </c>
      <c r="E290" s="76">
        <v>100</v>
      </c>
      <c r="F290" s="76">
        <f ca="1">INDIRECT(ADDRESS(11+(MATCH(RIGHT(Table245[[#This Row],[spawner_sku]],LEN(Table245[[#This Row],[spawner_sku]])-FIND("/",Table245[[#This Row],[spawner_sku]])),Table1[Entity Prefab],0)),10,1,1,"Entities"))</f>
        <v>70</v>
      </c>
      <c r="G290" s="76">
        <f ca="1">ROUND((Table245[[#This Row],[XP]]*Table245[[#This Row],[entity_spawned (AVG)]])*(Table245[[#This Row],[activating_chance]]/100),0)</f>
        <v>70</v>
      </c>
      <c r="H290" s="73" t="s">
        <v>345</v>
      </c>
      <c r="Z290" t="s">
        <v>387</v>
      </c>
      <c r="AA290">
        <v>1</v>
      </c>
      <c r="AB290" s="76">
        <v>200</v>
      </c>
      <c r="AC290" s="76">
        <v>100</v>
      </c>
      <c r="AD290">
        <f ca="1">INDIRECT(ADDRESS(11+(MATCH(RIGHT(Table2[[#This Row],[spawner_sku]],LEN(Table2[[#This Row],[spawner_sku]])-FIND("/",Table2[[#This Row],[spawner_sku]])),Table1[Entity Prefab],0)),10,1,1,"Entities"))</f>
        <v>75</v>
      </c>
      <c r="AE290" s="76">
        <f ca="1">ROUND((Table2[[#This Row],[XP]]*Table2[[#This Row],[entity_spawned (AVG)]])*(Table2[[#This Row],[activating_chance]]/100),0)</f>
        <v>75</v>
      </c>
      <c r="AF290" s="73" t="s">
        <v>344</v>
      </c>
      <c r="AX290" t="s">
        <v>387</v>
      </c>
      <c r="AY290">
        <v>1</v>
      </c>
      <c r="AZ290" s="76">
        <v>200</v>
      </c>
      <c r="BA290" s="76">
        <v>100</v>
      </c>
      <c r="BB290">
        <f ca="1">INDIRECT(ADDRESS(11+(MATCH(RIGHT(Table61011[[#This Row],[spawner_sku]],LEN(Table61011[[#This Row],[spawner_sku]])-FIND("/",Table61011[[#This Row],[spawner_sku]])),Table1[Entity Prefab],0)),10,1,1,"Entities"))</f>
        <v>75</v>
      </c>
      <c r="BC290" s="76">
        <f ca="1">ROUND((Table61011[[#This Row],[XP]]*Table61011[[#This Row],[entity_spawned (AVG)]])*(Table61011[[#This Row],[activating_chance]]/100),0)</f>
        <v>75</v>
      </c>
      <c r="BD290" s="73" t="s">
        <v>344</v>
      </c>
      <c r="BF290" t="s">
        <v>449</v>
      </c>
      <c r="BG290">
        <v>1</v>
      </c>
      <c r="BH290" s="76">
        <v>120</v>
      </c>
      <c r="BI290">
        <v>30</v>
      </c>
      <c r="BJ290">
        <f ca="1">INDIRECT(ADDRESS(11+(MATCH(RIGHT(Table11[[#This Row],[spawner_sku]],LEN(Table11[[#This Row],[spawner_sku]])-FIND("/",Table11[[#This Row],[spawner_sku]])),Table1[Entity Prefab],0)),10,1,1,"Entities"))</f>
        <v>25</v>
      </c>
      <c r="BK290">
        <f ca="1">ROUND((Table11[[#This Row],[XP]]*Table11[[#This Row],[entity_spawned (AVG)]])*(Table11[[#This Row],[activating_chance]]/100),0)</f>
        <v>8</v>
      </c>
      <c r="BL290" s="73" t="s">
        <v>345</v>
      </c>
      <c r="BV290" t="s">
        <v>386</v>
      </c>
      <c r="BW290">
        <v>2</v>
      </c>
      <c r="BX290" s="76">
        <v>100</v>
      </c>
      <c r="BY290" s="76">
        <v>100</v>
      </c>
      <c r="BZ290">
        <f ca="1">INDIRECT(ADDRESS(11+(MATCH(RIGHT(Table13[[#This Row],[spawner_sku]],LEN(Table13[[#This Row],[spawner_sku]])-FIND("/",Table13[[#This Row],[spawner_sku]])),Table1[Entity Prefab],0)),10,1,1,"Entities"))</f>
        <v>25</v>
      </c>
      <c r="CA290">
        <f ca="1">ROUND((Table13[[#This Row],[XP]]*Table13[[#This Row],[entity_spawned (AVG)]])*(Table13[[#This Row],[activating_chance]]/100),0)</f>
        <v>50</v>
      </c>
      <c r="CB290" s="73" t="s">
        <v>344</v>
      </c>
      <c r="CD290" t="s">
        <v>524</v>
      </c>
      <c r="CE290">
        <v>1</v>
      </c>
      <c r="CF290" s="76">
        <v>120</v>
      </c>
      <c r="CG290" s="76">
        <v>80</v>
      </c>
      <c r="CH290">
        <f ca="1">INDIRECT(ADDRESS(11+(MATCH(RIGHT(Table14[[#This Row],[spawner_sku]],LEN(Table14[[#This Row],[spawner_sku]])-FIND("/",Table14[[#This Row],[spawner_sku]])),Table1[Entity Prefab],0)),10,1,1,"Entities"))</f>
        <v>35</v>
      </c>
      <c r="CI290">
        <f ca="1">ROUND((Table14[[#This Row],[XP]]*Table14[[#This Row],[entity_spawned (AVG)]])*(Table14[[#This Row],[activating_chance]]/100),0)</f>
        <v>28</v>
      </c>
      <c r="CJ290" s="73" t="s">
        <v>344</v>
      </c>
      <c r="CL290" t="s">
        <v>398</v>
      </c>
      <c r="CM290">
        <v>1</v>
      </c>
      <c r="CN290" s="76">
        <v>80</v>
      </c>
      <c r="CO290" s="76">
        <v>100</v>
      </c>
      <c r="CP290" s="115">
        <f ca="1">INDIRECT(ADDRESS(11+(MATCH(RIGHT(Table18[[#This Row],[spawner_sku]],LEN(Table18[[#This Row],[spawner_sku]])-FIND("/",Table18[[#This Row],[spawner_sku]])),Table1[Entity Prefab],0)),10,1,1,"Entities"))</f>
        <v>25</v>
      </c>
      <c r="CQ290" s="115">
        <f ca="1">ROUND((Table18[[#This Row],[XP]]*Table18[[#This Row],[entity_spawned (AVG)]])*(Table18[[#This Row],[activating_chance]]/100),0)</f>
        <v>25</v>
      </c>
      <c r="CR290" t="s">
        <v>344</v>
      </c>
    </row>
    <row r="291" spans="2:96" x14ac:dyDescent="0.25">
      <c r="B291" s="74" t="s">
        <v>237</v>
      </c>
      <c r="C291">
        <v>1</v>
      </c>
      <c r="D291" s="76">
        <v>170</v>
      </c>
      <c r="E291" s="76">
        <v>100</v>
      </c>
      <c r="F291" s="76">
        <f ca="1">INDIRECT(ADDRESS(11+(MATCH(RIGHT(Table245[[#This Row],[spawner_sku]],LEN(Table245[[#This Row],[spawner_sku]])-FIND("/",Table245[[#This Row],[spawner_sku]])),Table1[Entity Prefab],0)),10,1,1,"Entities"))</f>
        <v>70</v>
      </c>
      <c r="G291" s="76">
        <f ca="1">ROUND((Table245[[#This Row],[XP]]*Table245[[#This Row],[entity_spawned (AVG)]])*(Table245[[#This Row],[activating_chance]]/100),0)</f>
        <v>70</v>
      </c>
      <c r="H291" s="73" t="s">
        <v>345</v>
      </c>
      <c r="Z291" t="s">
        <v>387</v>
      </c>
      <c r="AA291">
        <v>1</v>
      </c>
      <c r="AB291" s="76">
        <v>200</v>
      </c>
      <c r="AC291" s="76">
        <v>100</v>
      </c>
      <c r="AD291">
        <f ca="1">INDIRECT(ADDRESS(11+(MATCH(RIGHT(Table2[[#This Row],[spawner_sku]],LEN(Table2[[#This Row],[spawner_sku]])-FIND("/",Table2[[#This Row],[spawner_sku]])),Table1[Entity Prefab],0)),10,1,1,"Entities"))</f>
        <v>75</v>
      </c>
      <c r="AE291" s="76">
        <f ca="1">ROUND((Table2[[#This Row],[XP]]*Table2[[#This Row],[entity_spawned (AVG)]])*(Table2[[#This Row],[activating_chance]]/100),0)</f>
        <v>75</v>
      </c>
      <c r="AF291" s="73" t="s">
        <v>344</v>
      </c>
      <c r="AX291" t="s">
        <v>387</v>
      </c>
      <c r="AY291">
        <v>1</v>
      </c>
      <c r="AZ291" s="76">
        <v>200</v>
      </c>
      <c r="BA291" s="76">
        <v>100</v>
      </c>
      <c r="BB291">
        <f ca="1">INDIRECT(ADDRESS(11+(MATCH(RIGHT(Table61011[[#This Row],[spawner_sku]],LEN(Table61011[[#This Row],[spawner_sku]])-FIND("/",Table61011[[#This Row],[spawner_sku]])),Table1[Entity Prefab],0)),10,1,1,"Entities"))</f>
        <v>75</v>
      </c>
      <c r="BC291" s="76">
        <f ca="1">ROUND((Table61011[[#This Row],[XP]]*Table61011[[#This Row],[entity_spawned (AVG)]])*(Table61011[[#This Row],[activating_chance]]/100),0)</f>
        <v>75</v>
      </c>
      <c r="BD291" s="73" t="s">
        <v>344</v>
      </c>
      <c r="BF291" t="s">
        <v>449</v>
      </c>
      <c r="BG291">
        <v>1</v>
      </c>
      <c r="BH291" s="76">
        <v>120</v>
      </c>
      <c r="BI291">
        <v>100</v>
      </c>
      <c r="BJ291">
        <f ca="1">INDIRECT(ADDRESS(11+(MATCH(RIGHT(Table11[[#This Row],[spawner_sku]],LEN(Table11[[#This Row],[spawner_sku]])-FIND("/",Table11[[#This Row],[spawner_sku]])),Table1[Entity Prefab],0)),10,1,1,"Entities"))</f>
        <v>25</v>
      </c>
      <c r="BK291">
        <f ca="1">ROUND((Table11[[#This Row],[XP]]*Table11[[#This Row],[entity_spawned (AVG)]])*(Table11[[#This Row],[activating_chance]]/100),0)</f>
        <v>25</v>
      </c>
      <c r="BL291" s="73" t="s">
        <v>345</v>
      </c>
      <c r="BV291" t="s">
        <v>386</v>
      </c>
      <c r="BW291">
        <v>5</v>
      </c>
      <c r="BX291" s="76">
        <v>100</v>
      </c>
      <c r="BY291" s="76">
        <v>20</v>
      </c>
      <c r="BZ291">
        <f ca="1">INDIRECT(ADDRESS(11+(MATCH(RIGHT(Table13[[#This Row],[spawner_sku]],LEN(Table13[[#This Row],[spawner_sku]])-FIND("/",Table13[[#This Row],[spawner_sku]])),Table1[Entity Prefab],0)),10,1,1,"Entities"))</f>
        <v>25</v>
      </c>
      <c r="CA291">
        <f ca="1">ROUND((Table13[[#This Row],[XP]]*Table13[[#This Row],[entity_spawned (AVG)]])*(Table13[[#This Row],[activating_chance]]/100),0)</f>
        <v>25</v>
      </c>
      <c r="CB291" s="73" t="s">
        <v>344</v>
      </c>
      <c r="CD291" t="s">
        <v>524</v>
      </c>
      <c r="CE291">
        <v>2</v>
      </c>
      <c r="CF291" s="76">
        <v>120</v>
      </c>
      <c r="CG291" s="76">
        <v>100</v>
      </c>
      <c r="CH291">
        <f ca="1">INDIRECT(ADDRESS(11+(MATCH(RIGHT(Table14[[#This Row],[spawner_sku]],LEN(Table14[[#This Row],[spawner_sku]])-FIND("/",Table14[[#This Row],[spawner_sku]])),Table1[Entity Prefab],0)),10,1,1,"Entities"))</f>
        <v>35</v>
      </c>
      <c r="CI291">
        <f ca="1">ROUND((Table14[[#This Row],[XP]]*Table14[[#This Row],[entity_spawned (AVG)]])*(Table14[[#This Row],[activating_chance]]/100),0)</f>
        <v>70</v>
      </c>
      <c r="CJ291" s="73" t="s">
        <v>344</v>
      </c>
      <c r="CL291" t="s">
        <v>398</v>
      </c>
      <c r="CM291">
        <v>1</v>
      </c>
      <c r="CN291" s="76">
        <v>90</v>
      </c>
      <c r="CO291" s="76">
        <v>80</v>
      </c>
      <c r="CP291" s="115">
        <f ca="1">INDIRECT(ADDRESS(11+(MATCH(RIGHT(Table18[[#This Row],[spawner_sku]],LEN(Table18[[#This Row],[spawner_sku]])-FIND("/",Table18[[#This Row],[spawner_sku]])),Table1[Entity Prefab],0)),10,1,1,"Entities"))</f>
        <v>25</v>
      </c>
      <c r="CQ291" s="115">
        <f ca="1">ROUND((Table18[[#This Row],[XP]]*Table18[[#This Row],[entity_spawned (AVG)]])*(Table18[[#This Row],[activating_chance]]/100),0)</f>
        <v>20</v>
      </c>
      <c r="CR291" t="s">
        <v>344</v>
      </c>
    </row>
    <row r="292" spans="2:96" x14ac:dyDescent="0.25">
      <c r="B292" s="74" t="s">
        <v>237</v>
      </c>
      <c r="C292">
        <v>1</v>
      </c>
      <c r="D292" s="76">
        <v>170</v>
      </c>
      <c r="E292" s="76">
        <v>100</v>
      </c>
      <c r="F292" s="76">
        <f ca="1">INDIRECT(ADDRESS(11+(MATCH(RIGHT(Table245[[#This Row],[spawner_sku]],LEN(Table245[[#This Row],[spawner_sku]])-FIND("/",Table245[[#This Row],[spawner_sku]])),Table1[Entity Prefab],0)),10,1,1,"Entities"))</f>
        <v>70</v>
      </c>
      <c r="G292" s="76">
        <f ca="1">ROUND((Table245[[#This Row],[XP]]*Table245[[#This Row],[entity_spawned (AVG)]])*(Table245[[#This Row],[activating_chance]]/100),0)</f>
        <v>70</v>
      </c>
      <c r="H292" s="73" t="s">
        <v>345</v>
      </c>
      <c r="Z292" t="s">
        <v>387</v>
      </c>
      <c r="AA292">
        <v>1</v>
      </c>
      <c r="AB292" s="76">
        <v>170</v>
      </c>
      <c r="AC292" s="76">
        <v>100</v>
      </c>
      <c r="AD292">
        <f ca="1">INDIRECT(ADDRESS(11+(MATCH(RIGHT(Table2[[#This Row],[spawner_sku]],LEN(Table2[[#This Row],[spawner_sku]])-FIND("/",Table2[[#This Row],[spawner_sku]])),Table1[Entity Prefab],0)),10,1,1,"Entities"))</f>
        <v>75</v>
      </c>
      <c r="AE292" s="76">
        <f ca="1">ROUND((Table2[[#This Row],[XP]]*Table2[[#This Row],[entity_spawned (AVG)]])*(Table2[[#This Row],[activating_chance]]/100),0)</f>
        <v>75</v>
      </c>
      <c r="AF292" s="73" t="s">
        <v>344</v>
      </c>
      <c r="AX292" t="s">
        <v>460</v>
      </c>
      <c r="AY292">
        <v>1</v>
      </c>
      <c r="AZ292" s="76">
        <v>120</v>
      </c>
      <c r="BA292" s="76">
        <v>100</v>
      </c>
      <c r="BB292">
        <f ca="1">INDIRECT(ADDRESS(11+(MATCH(RIGHT(Table61011[[#This Row],[spawner_sku]],LEN(Table61011[[#This Row],[spawner_sku]])-FIND("/",Table61011[[#This Row],[spawner_sku]])),Table1[Entity Prefab],0)),10,1,1,"Entities"))</f>
        <v>75</v>
      </c>
      <c r="BC292" s="76">
        <f ca="1">ROUND((Table61011[[#This Row],[XP]]*Table61011[[#This Row],[entity_spawned (AVG)]])*(Table61011[[#This Row],[activating_chance]]/100),0)</f>
        <v>75</v>
      </c>
      <c r="BD292" s="73" t="s">
        <v>344</v>
      </c>
      <c r="BF292" t="s">
        <v>449</v>
      </c>
      <c r="BG292">
        <v>1</v>
      </c>
      <c r="BH292" s="76">
        <v>120</v>
      </c>
      <c r="BI292">
        <v>100</v>
      </c>
      <c r="BJ292">
        <f ca="1">INDIRECT(ADDRESS(11+(MATCH(RIGHT(Table11[[#This Row],[spawner_sku]],LEN(Table11[[#This Row],[spawner_sku]])-FIND("/",Table11[[#This Row],[spawner_sku]])),Table1[Entity Prefab],0)),10,1,1,"Entities"))</f>
        <v>25</v>
      </c>
      <c r="BK292">
        <f ca="1">ROUND((Table11[[#This Row],[XP]]*Table11[[#This Row],[entity_spawned (AVG)]])*(Table11[[#This Row],[activating_chance]]/100),0)</f>
        <v>25</v>
      </c>
      <c r="BL292" s="73" t="s">
        <v>345</v>
      </c>
      <c r="BV292" t="s">
        <v>386</v>
      </c>
      <c r="BW292">
        <v>1</v>
      </c>
      <c r="BX292" s="76">
        <v>100</v>
      </c>
      <c r="BY292" s="76">
        <v>100</v>
      </c>
      <c r="BZ292">
        <f ca="1">INDIRECT(ADDRESS(11+(MATCH(RIGHT(Table13[[#This Row],[spawner_sku]],LEN(Table13[[#This Row],[spawner_sku]])-FIND("/",Table13[[#This Row],[spawner_sku]])),Table1[Entity Prefab],0)),10,1,1,"Entities"))</f>
        <v>25</v>
      </c>
      <c r="CA292">
        <f ca="1">ROUND((Table13[[#This Row],[XP]]*Table13[[#This Row],[entity_spawned (AVG)]])*(Table13[[#This Row],[activating_chance]]/100),0)</f>
        <v>25</v>
      </c>
      <c r="CB292" s="73" t="s">
        <v>344</v>
      </c>
      <c r="CD292" t="s">
        <v>524</v>
      </c>
      <c r="CE292">
        <v>1</v>
      </c>
      <c r="CF292" s="76">
        <v>120</v>
      </c>
      <c r="CG292" s="76">
        <v>40</v>
      </c>
      <c r="CH292">
        <f ca="1">INDIRECT(ADDRESS(11+(MATCH(RIGHT(Table14[[#This Row],[spawner_sku]],LEN(Table14[[#This Row],[spawner_sku]])-FIND("/",Table14[[#This Row],[spawner_sku]])),Table1[Entity Prefab],0)),10,1,1,"Entities"))</f>
        <v>35</v>
      </c>
      <c r="CI292">
        <f ca="1">ROUND((Table14[[#This Row],[XP]]*Table14[[#This Row],[entity_spawned (AVG)]])*(Table14[[#This Row],[activating_chance]]/100),0)</f>
        <v>14</v>
      </c>
      <c r="CJ292" s="73" t="s">
        <v>344</v>
      </c>
      <c r="CL292" t="s">
        <v>398</v>
      </c>
      <c r="CM292">
        <v>1</v>
      </c>
      <c r="CN292" s="76">
        <v>90</v>
      </c>
      <c r="CO292" s="76">
        <v>80</v>
      </c>
      <c r="CP292" s="115">
        <f ca="1">INDIRECT(ADDRESS(11+(MATCH(RIGHT(Table18[[#This Row],[spawner_sku]],LEN(Table18[[#This Row],[spawner_sku]])-FIND("/",Table18[[#This Row],[spawner_sku]])),Table1[Entity Prefab],0)),10,1,1,"Entities"))</f>
        <v>25</v>
      </c>
      <c r="CQ292" s="115">
        <f ca="1">ROUND((Table18[[#This Row],[XP]]*Table18[[#This Row],[entity_spawned (AVG)]])*(Table18[[#This Row],[activating_chance]]/100),0)</f>
        <v>20</v>
      </c>
      <c r="CR292" t="s">
        <v>344</v>
      </c>
    </row>
    <row r="293" spans="2:96" x14ac:dyDescent="0.25">
      <c r="B293" s="74" t="s">
        <v>237</v>
      </c>
      <c r="C293">
        <v>1</v>
      </c>
      <c r="D293" s="76">
        <v>170</v>
      </c>
      <c r="E293" s="76">
        <v>100</v>
      </c>
      <c r="F293" s="76">
        <f ca="1">INDIRECT(ADDRESS(11+(MATCH(RIGHT(Table245[[#This Row],[spawner_sku]],LEN(Table245[[#This Row],[spawner_sku]])-FIND("/",Table245[[#This Row],[spawner_sku]])),Table1[Entity Prefab],0)),10,1,1,"Entities"))</f>
        <v>70</v>
      </c>
      <c r="G293" s="76">
        <f ca="1">ROUND((Table245[[#This Row],[XP]]*Table245[[#This Row],[entity_spawned (AVG)]])*(Table245[[#This Row],[activating_chance]]/100),0)</f>
        <v>70</v>
      </c>
      <c r="H293" s="73" t="s">
        <v>345</v>
      </c>
      <c r="Z293" t="s">
        <v>387</v>
      </c>
      <c r="AA293">
        <v>1</v>
      </c>
      <c r="AB293" s="76">
        <v>200</v>
      </c>
      <c r="AC293" s="76">
        <v>100</v>
      </c>
      <c r="AD293">
        <f ca="1">INDIRECT(ADDRESS(11+(MATCH(RIGHT(Table2[[#This Row],[spawner_sku]],LEN(Table2[[#This Row],[spawner_sku]])-FIND("/",Table2[[#This Row],[spawner_sku]])),Table1[Entity Prefab],0)),10,1,1,"Entities"))</f>
        <v>75</v>
      </c>
      <c r="AE293" s="76">
        <f ca="1">ROUND((Table2[[#This Row],[XP]]*Table2[[#This Row],[entity_spawned (AVG)]])*(Table2[[#This Row],[activating_chance]]/100),0)</f>
        <v>75</v>
      </c>
      <c r="AF293" s="73" t="s">
        <v>344</v>
      </c>
      <c r="AX293" t="s">
        <v>449</v>
      </c>
      <c r="AY293">
        <v>1</v>
      </c>
      <c r="AZ293" s="76">
        <v>200</v>
      </c>
      <c r="BA293" s="76">
        <v>100</v>
      </c>
      <c r="BB293">
        <f ca="1">INDIRECT(ADDRESS(11+(MATCH(RIGHT(Table61011[[#This Row],[spawner_sku]],LEN(Table61011[[#This Row],[spawner_sku]])-FIND("/",Table61011[[#This Row],[spawner_sku]])),Table1[Entity Prefab],0)),10,1,1,"Entities"))</f>
        <v>25</v>
      </c>
      <c r="BC293" s="76">
        <f ca="1">ROUND((Table61011[[#This Row],[XP]]*Table61011[[#This Row],[entity_spawned (AVG)]])*(Table61011[[#This Row],[activating_chance]]/100),0)</f>
        <v>25</v>
      </c>
      <c r="BD293" s="73" t="s">
        <v>345</v>
      </c>
      <c r="BF293" t="s">
        <v>449</v>
      </c>
      <c r="BG293">
        <v>1</v>
      </c>
      <c r="BH293" s="76">
        <v>120</v>
      </c>
      <c r="BI293">
        <v>100</v>
      </c>
      <c r="BJ293">
        <f ca="1">INDIRECT(ADDRESS(11+(MATCH(RIGHT(Table11[[#This Row],[spawner_sku]],LEN(Table11[[#This Row],[spawner_sku]])-FIND("/",Table11[[#This Row],[spawner_sku]])),Table1[Entity Prefab],0)),10,1,1,"Entities"))</f>
        <v>25</v>
      </c>
      <c r="BK293">
        <f ca="1">ROUND((Table11[[#This Row],[XP]]*Table11[[#This Row],[entity_spawned (AVG)]])*(Table11[[#This Row],[activating_chance]]/100),0)</f>
        <v>25</v>
      </c>
      <c r="BL293" s="73" t="s">
        <v>345</v>
      </c>
      <c r="BV293" t="s">
        <v>386</v>
      </c>
      <c r="BW293">
        <v>1</v>
      </c>
      <c r="BX293" s="76">
        <v>100</v>
      </c>
      <c r="BY293" s="76">
        <v>80</v>
      </c>
      <c r="BZ293">
        <f ca="1">INDIRECT(ADDRESS(11+(MATCH(RIGHT(Table13[[#This Row],[spawner_sku]],LEN(Table13[[#This Row],[spawner_sku]])-FIND("/",Table13[[#This Row],[spawner_sku]])),Table1[Entity Prefab],0)),10,1,1,"Entities"))</f>
        <v>25</v>
      </c>
      <c r="CA293">
        <f ca="1">ROUND((Table13[[#This Row],[XP]]*Table13[[#This Row],[entity_spawned (AVG)]])*(Table13[[#This Row],[activating_chance]]/100),0)</f>
        <v>20</v>
      </c>
      <c r="CB293" s="73" t="s">
        <v>344</v>
      </c>
      <c r="CD293" t="s">
        <v>524</v>
      </c>
      <c r="CE293">
        <v>1</v>
      </c>
      <c r="CF293" s="76">
        <v>80</v>
      </c>
      <c r="CG293" s="76">
        <v>30</v>
      </c>
      <c r="CH293">
        <f ca="1">INDIRECT(ADDRESS(11+(MATCH(RIGHT(Table14[[#This Row],[spawner_sku]],LEN(Table14[[#This Row],[spawner_sku]])-FIND("/",Table14[[#This Row],[spawner_sku]])),Table1[Entity Prefab],0)),10,1,1,"Entities"))</f>
        <v>35</v>
      </c>
      <c r="CI293">
        <f ca="1">ROUND((Table14[[#This Row],[XP]]*Table14[[#This Row],[entity_spawned (AVG)]])*(Table14[[#This Row],[activating_chance]]/100),0)</f>
        <v>11</v>
      </c>
      <c r="CJ293" s="73" t="s">
        <v>344</v>
      </c>
      <c r="CL293" t="s">
        <v>398</v>
      </c>
      <c r="CM293">
        <v>1</v>
      </c>
      <c r="CN293" s="76">
        <v>90</v>
      </c>
      <c r="CO293" s="76">
        <v>10</v>
      </c>
      <c r="CP293" s="115">
        <f ca="1">INDIRECT(ADDRESS(11+(MATCH(RIGHT(Table18[[#This Row],[spawner_sku]],LEN(Table18[[#This Row],[spawner_sku]])-FIND("/",Table18[[#This Row],[spawner_sku]])),Table1[Entity Prefab],0)),10,1,1,"Entities"))</f>
        <v>25</v>
      </c>
      <c r="CQ293" s="115">
        <f ca="1">ROUND((Table18[[#This Row],[XP]]*Table18[[#This Row],[entity_spawned (AVG)]])*(Table18[[#This Row],[activating_chance]]/100),0)</f>
        <v>3</v>
      </c>
      <c r="CR293" t="s">
        <v>344</v>
      </c>
    </row>
    <row r="294" spans="2:96" x14ac:dyDescent="0.25">
      <c r="B294" s="74" t="s">
        <v>237</v>
      </c>
      <c r="C294">
        <v>1</v>
      </c>
      <c r="D294" s="76">
        <v>170</v>
      </c>
      <c r="E294" s="76">
        <v>100</v>
      </c>
      <c r="F294" s="76">
        <f ca="1">INDIRECT(ADDRESS(11+(MATCH(RIGHT(Table245[[#This Row],[spawner_sku]],LEN(Table245[[#This Row],[spawner_sku]])-FIND("/",Table245[[#This Row],[spawner_sku]])),Table1[Entity Prefab],0)),10,1,1,"Entities"))</f>
        <v>70</v>
      </c>
      <c r="G294" s="76">
        <f ca="1">ROUND((Table245[[#This Row],[XP]]*Table245[[#This Row],[entity_spawned (AVG)]])*(Table245[[#This Row],[activating_chance]]/100),0)</f>
        <v>70</v>
      </c>
      <c r="H294" s="73" t="s">
        <v>345</v>
      </c>
      <c r="Z294" t="s">
        <v>387</v>
      </c>
      <c r="AA294">
        <v>1</v>
      </c>
      <c r="AB294" s="76">
        <v>220</v>
      </c>
      <c r="AC294" s="76">
        <v>100</v>
      </c>
      <c r="AD294">
        <f ca="1">INDIRECT(ADDRESS(11+(MATCH(RIGHT(Table2[[#This Row],[spawner_sku]],LEN(Table2[[#This Row],[spawner_sku]])-FIND("/",Table2[[#This Row],[spawner_sku]])),Table1[Entity Prefab],0)),10,1,1,"Entities"))</f>
        <v>75</v>
      </c>
      <c r="AE294" s="76">
        <f ca="1">ROUND((Table2[[#This Row],[XP]]*Table2[[#This Row],[entity_spawned (AVG)]])*(Table2[[#This Row],[activating_chance]]/100),0)</f>
        <v>75</v>
      </c>
      <c r="AF294" s="73" t="s">
        <v>344</v>
      </c>
      <c r="AX294" t="s">
        <v>449</v>
      </c>
      <c r="AY294">
        <v>1</v>
      </c>
      <c r="AZ294" s="76">
        <v>200</v>
      </c>
      <c r="BA294" s="76">
        <v>100</v>
      </c>
      <c r="BB294">
        <f ca="1">INDIRECT(ADDRESS(11+(MATCH(RIGHT(Table61011[[#This Row],[spawner_sku]],LEN(Table61011[[#This Row],[spawner_sku]])-FIND("/",Table61011[[#This Row],[spawner_sku]])),Table1[Entity Prefab],0)),10,1,1,"Entities"))</f>
        <v>25</v>
      </c>
      <c r="BC294" s="76">
        <f ca="1">ROUND((Table61011[[#This Row],[XP]]*Table61011[[#This Row],[entity_spawned (AVG)]])*(Table61011[[#This Row],[activating_chance]]/100),0)</f>
        <v>25</v>
      </c>
      <c r="BD294" s="73" t="s">
        <v>345</v>
      </c>
      <c r="BF294" t="s">
        <v>449</v>
      </c>
      <c r="BG294">
        <v>1</v>
      </c>
      <c r="BH294" s="76">
        <v>120</v>
      </c>
      <c r="BI294">
        <v>100</v>
      </c>
      <c r="BJ294">
        <f ca="1">INDIRECT(ADDRESS(11+(MATCH(RIGHT(Table11[[#This Row],[spawner_sku]],LEN(Table11[[#This Row],[spawner_sku]])-FIND("/",Table11[[#This Row],[spawner_sku]])),Table1[Entity Prefab],0)),10,1,1,"Entities"))</f>
        <v>25</v>
      </c>
      <c r="BK294">
        <f ca="1">ROUND((Table11[[#This Row],[XP]]*Table11[[#This Row],[entity_spawned (AVG)]])*(Table11[[#This Row],[activating_chance]]/100),0)</f>
        <v>25</v>
      </c>
      <c r="BL294" s="73" t="s">
        <v>345</v>
      </c>
      <c r="BV294" t="s">
        <v>386</v>
      </c>
      <c r="BW294">
        <v>3</v>
      </c>
      <c r="BX294" s="76">
        <v>100</v>
      </c>
      <c r="BY294" s="76">
        <v>100</v>
      </c>
      <c r="BZ294">
        <f ca="1">INDIRECT(ADDRESS(11+(MATCH(RIGHT(Table13[[#This Row],[spawner_sku]],LEN(Table13[[#This Row],[spawner_sku]])-FIND("/",Table13[[#This Row],[spawner_sku]])),Table1[Entity Prefab],0)),10,1,1,"Entities"))</f>
        <v>25</v>
      </c>
      <c r="CA294">
        <f ca="1">ROUND((Table13[[#This Row],[XP]]*Table13[[#This Row],[entity_spawned (AVG)]])*(Table13[[#This Row],[activating_chance]]/100),0)</f>
        <v>75</v>
      </c>
      <c r="CB294" s="73" t="s">
        <v>344</v>
      </c>
      <c r="CD294" t="s">
        <v>524</v>
      </c>
      <c r="CE294">
        <v>1</v>
      </c>
      <c r="CF294" s="76">
        <v>80</v>
      </c>
      <c r="CG294" s="76">
        <v>100</v>
      </c>
      <c r="CH294">
        <f ca="1">INDIRECT(ADDRESS(11+(MATCH(RIGHT(Table14[[#This Row],[spawner_sku]],LEN(Table14[[#This Row],[spawner_sku]])-FIND("/",Table14[[#This Row],[spawner_sku]])),Table1[Entity Prefab],0)),10,1,1,"Entities"))</f>
        <v>35</v>
      </c>
      <c r="CI294">
        <f ca="1">ROUND((Table14[[#This Row],[XP]]*Table14[[#This Row],[entity_spawned (AVG)]])*(Table14[[#This Row],[activating_chance]]/100),0)</f>
        <v>35</v>
      </c>
      <c r="CJ294" s="73" t="s">
        <v>344</v>
      </c>
      <c r="CL294" t="s">
        <v>398</v>
      </c>
      <c r="CM294">
        <v>1</v>
      </c>
      <c r="CN294" s="76">
        <v>80</v>
      </c>
      <c r="CO294" s="76">
        <v>30</v>
      </c>
      <c r="CP294" s="115">
        <f ca="1">INDIRECT(ADDRESS(11+(MATCH(RIGHT(Table18[[#This Row],[spawner_sku]],LEN(Table18[[#This Row],[spawner_sku]])-FIND("/",Table18[[#This Row],[spawner_sku]])),Table1[Entity Prefab],0)),10,1,1,"Entities"))</f>
        <v>25</v>
      </c>
      <c r="CQ294" s="115">
        <f ca="1">ROUND((Table18[[#This Row],[XP]]*Table18[[#This Row],[entity_spawned (AVG)]])*(Table18[[#This Row],[activating_chance]]/100),0)</f>
        <v>8</v>
      </c>
      <c r="CR294" t="s">
        <v>344</v>
      </c>
    </row>
    <row r="295" spans="2:96" x14ac:dyDescent="0.25">
      <c r="B295" s="74" t="s">
        <v>237</v>
      </c>
      <c r="C295">
        <v>1</v>
      </c>
      <c r="D295" s="76">
        <v>170</v>
      </c>
      <c r="E295" s="76">
        <v>100</v>
      </c>
      <c r="F295" s="76">
        <f ca="1">INDIRECT(ADDRESS(11+(MATCH(RIGHT(Table245[[#This Row],[spawner_sku]],LEN(Table245[[#This Row],[spawner_sku]])-FIND("/",Table245[[#This Row],[spawner_sku]])),Table1[Entity Prefab],0)),10,1,1,"Entities"))</f>
        <v>70</v>
      </c>
      <c r="G295" s="76">
        <f ca="1">ROUND((Table245[[#This Row],[XP]]*Table245[[#This Row],[entity_spawned (AVG)]])*(Table245[[#This Row],[activating_chance]]/100),0)</f>
        <v>70</v>
      </c>
      <c r="H295" s="73" t="s">
        <v>345</v>
      </c>
      <c r="Z295" t="s">
        <v>387</v>
      </c>
      <c r="AA295">
        <v>1</v>
      </c>
      <c r="AB295" s="76">
        <v>200</v>
      </c>
      <c r="AC295" s="76">
        <v>80</v>
      </c>
      <c r="AD295">
        <f ca="1">INDIRECT(ADDRESS(11+(MATCH(RIGHT(Table2[[#This Row],[spawner_sku]],LEN(Table2[[#This Row],[spawner_sku]])-FIND("/",Table2[[#This Row],[spawner_sku]])),Table1[Entity Prefab],0)),10,1,1,"Entities"))</f>
        <v>75</v>
      </c>
      <c r="AE295" s="76">
        <f ca="1">ROUND((Table2[[#This Row],[XP]]*Table2[[#This Row],[entity_spawned (AVG)]])*(Table2[[#This Row],[activating_chance]]/100),0)</f>
        <v>60</v>
      </c>
      <c r="AF295" s="73" t="s">
        <v>344</v>
      </c>
      <c r="AX295" t="s">
        <v>449</v>
      </c>
      <c r="AY295">
        <v>1</v>
      </c>
      <c r="AZ295" s="76">
        <v>200</v>
      </c>
      <c r="BA295" s="76">
        <v>100</v>
      </c>
      <c r="BB295">
        <f ca="1">INDIRECT(ADDRESS(11+(MATCH(RIGHT(Table61011[[#This Row],[spawner_sku]],LEN(Table61011[[#This Row],[spawner_sku]])-FIND("/",Table61011[[#This Row],[spawner_sku]])),Table1[Entity Prefab],0)),10,1,1,"Entities"))</f>
        <v>25</v>
      </c>
      <c r="BC295" s="76">
        <f ca="1">ROUND((Table61011[[#This Row],[XP]]*Table61011[[#This Row],[entity_spawned (AVG)]])*(Table61011[[#This Row],[activating_chance]]/100),0)</f>
        <v>25</v>
      </c>
      <c r="BD295" s="73" t="s">
        <v>345</v>
      </c>
      <c r="BF295" t="s">
        <v>449</v>
      </c>
      <c r="BG295">
        <v>1</v>
      </c>
      <c r="BH295" s="76">
        <v>120</v>
      </c>
      <c r="BI295">
        <v>30</v>
      </c>
      <c r="BJ295">
        <f ca="1">INDIRECT(ADDRESS(11+(MATCH(RIGHT(Table11[[#This Row],[spawner_sku]],LEN(Table11[[#This Row],[spawner_sku]])-FIND("/",Table11[[#This Row],[spawner_sku]])),Table1[Entity Prefab],0)),10,1,1,"Entities"))</f>
        <v>25</v>
      </c>
      <c r="BK295">
        <f ca="1">ROUND((Table11[[#This Row],[XP]]*Table11[[#This Row],[entity_spawned (AVG)]])*(Table11[[#This Row],[activating_chance]]/100),0)</f>
        <v>8</v>
      </c>
      <c r="BL295" s="73" t="s">
        <v>345</v>
      </c>
      <c r="BV295" t="s">
        <v>386</v>
      </c>
      <c r="BW295">
        <v>2</v>
      </c>
      <c r="BX295" s="76">
        <v>100</v>
      </c>
      <c r="BY295" s="76">
        <v>100</v>
      </c>
      <c r="BZ295">
        <f ca="1">INDIRECT(ADDRESS(11+(MATCH(RIGHT(Table13[[#This Row],[spawner_sku]],LEN(Table13[[#This Row],[spawner_sku]])-FIND("/",Table13[[#This Row],[spawner_sku]])),Table1[Entity Prefab],0)),10,1,1,"Entities"))</f>
        <v>25</v>
      </c>
      <c r="CA295">
        <f ca="1">ROUND((Table13[[#This Row],[XP]]*Table13[[#This Row],[entity_spawned (AVG)]])*(Table13[[#This Row],[activating_chance]]/100),0)</f>
        <v>50</v>
      </c>
      <c r="CB295" s="73" t="s">
        <v>344</v>
      </c>
      <c r="CD295" t="s">
        <v>524</v>
      </c>
      <c r="CE295">
        <v>1</v>
      </c>
      <c r="CF295" s="76">
        <v>110</v>
      </c>
      <c r="CG295" s="76">
        <v>100</v>
      </c>
      <c r="CH295">
        <f ca="1">INDIRECT(ADDRESS(11+(MATCH(RIGHT(Table14[[#This Row],[spawner_sku]],LEN(Table14[[#This Row],[spawner_sku]])-FIND("/",Table14[[#This Row],[spawner_sku]])),Table1[Entity Prefab],0)),10,1,1,"Entities"))</f>
        <v>35</v>
      </c>
      <c r="CI295">
        <f ca="1">ROUND((Table14[[#This Row],[XP]]*Table14[[#This Row],[entity_spawned (AVG)]])*(Table14[[#This Row],[activating_chance]]/100),0)</f>
        <v>35</v>
      </c>
      <c r="CJ295" s="73" t="s">
        <v>344</v>
      </c>
      <c r="CL295" t="s">
        <v>398</v>
      </c>
      <c r="CM295">
        <v>1</v>
      </c>
      <c r="CN295" s="76">
        <v>70</v>
      </c>
      <c r="CO295" s="76">
        <v>80</v>
      </c>
      <c r="CP295" s="115">
        <f ca="1">INDIRECT(ADDRESS(11+(MATCH(RIGHT(Table18[[#This Row],[spawner_sku]],LEN(Table18[[#This Row],[spawner_sku]])-FIND("/",Table18[[#This Row],[spawner_sku]])),Table1[Entity Prefab],0)),10,1,1,"Entities"))</f>
        <v>25</v>
      </c>
      <c r="CQ295" s="115">
        <f ca="1">ROUND((Table18[[#This Row],[XP]]*Table18[[#This Row],[entity_spawned (AVG)]])*(Table18[[#This Row],[activating_chance]]/100),0)</f>
        <v>20</v>
      </c>
      <c r="CR295" t="s">
        <v>344</v>
      </c>
    </row>
    <row r="296" spans="2:96" x14ac:dyDescent="0.25">
      <c r="B296" s="74" t="s">
        <v>237</v>
      </c>
      <c r="C296">
        <v>1</v>
      </c>
      <c r="D296" s="76">
        <v>170</v>
      </c>
      <c r="E296" s="76">
        <v>100</v>
      </c>
      <c r="F296" s="76">
        <f ca="1">INDIRECT(ADDRESS(11+(MATCH(RIGHT(Table245[[#This Row],[spawner_sku]],LEN(Table245[[#This Row],[spawner_sku]])-FIND("/",Table245[[#This Row],[spawner_sku]])),Table1[Entity Prefab],0)),10,1,1,"Entities"))</f>
        <v>70</v>
      </c>
      <c r="G296" s="76">
        <f ca="1">ROUND((Table245[[#This Row],[XP]]*Table245[[#This Row],[entity_spawned (AVG)]])*(Table245[[#This Row],[activating_chance]]/100),0)</f>
        <v>70</v>
      </c>
      <c r="H296" s="73" t="s">
        <v>345</v>
      </c>
      <c r="Z296" t="s">
        <v>387</v>
      </c>
      <c r="AA296">
        <v>1</v>
      </c>
      <c r="AB296" s="76">
        <v>220</v>
      </c>
      <c r="AC296" s="76">
        <v>100</v>
      </c>
      <c r="AD296">
        <f ca="1">INDIRECT(ADDRESS(11+(MATCH(RIGHT(Table2[[#This Row],[spawner_sku]],LEN(Table2[[#This Row],[spawner_sku]])-FIND("/",Table2[[#This Row],[spawner_sku]])),Table1[Entity Prefab],0)),10,1,1,"Entities"))</f>
        <v>75</v>
      </c>
      <c r="AE296" s="76">
        <f ca="1">ROUND((Table2[[#This Row],[XP]]*Table2[[#This Row],[entity_spawned (AVG)]])*(Table2[[#This Row],[activating_chance]]/100),0)</f>
        <v>75</v>
      </c>
      <c r="AF296" s="73" t="s">
        <v>344</v>
      </c>
      <c r="AX296" t="s">
        <v>449</v>
      </c>
      <c r="AY296">
        <v>1</v>
      </c>
      <c r="AZ296" s="76">
        <v>200</v>
      </c>
      <c r="BA296" s="76">
        <v>100</v>
      </c>
      <c r="BB296">
        <f ca="1">INDIRECT(ADDRESS(11+(MATCH(RIGHT(Table61011[[#This Row],[spawner_sku]],LEN(Table61011[[#This Row],[spawner_sku]])-FIND("/",Table61011[[#This Row],[spawner_sku]])),Table1[Entity Prefab],0)),10,1,1,"Entities"))</f>
        <v>25</v>
      </c>
      <c r="BC296" s="76">
        <f ca="1">ROUND((Table61011[[#This Row],[XP]]*Table61011[[#This Row],[entity_spawned (AVG)]])*(Table61011[[#This Row],[activating_chance]]/100),0)</f>
        <v>25</v>
      </c>
      <c r="BD296" s="73" t="s">
        <v>345</v>
      </c>
      <c r="BF296" t="s">
        <v>449</v>
      </c>
      <c r="BG296">
        <v>2</v>
      </c>
      <c r="BH296" s="76">
        <v>200</v>
      </c>
      <c r="BI296">
        <v>10</v>
      </c>
      <c r="BJ296">
        <f ca="1">INDIRECT(ADDRESS(11+(MATCH(RIGHT(Table11[[#This Row],[spawner_sku]],LEN(Table11[[#This Row],[spawner_sku]])-FIND("/",Table11[[#This Row],[spawner_sku]])),Table1[Entity Prefab],0)),10,1,1,"Entities"))</f>
        <v>25</v>
      </c>
      <c r="BK296">
        <f ca="1">ROUND((Table11[[#This Row],[XP]]*Table11[[#This Row],[entity_spawned (AVG)]])*(Table11[[#This Row],[activating_chance]]/100),0)</f>
        <v>5</v>
      </c>
      <c r="BL296" s="73" t="s">
        <v>345</v>
      </c>
      <c r="BV296" t="s">
        <v>386</v>
      </c>
      <c r="BW296">
        <v>5</v>
      </c>
      <c r="BX296" s="76">
        <v>100</v>
      </c>
      <c r="BY296" s="76">
        <v>100</v>
      </c>
      <c r="BZ296">
        <f ca="1">INDIRECT(ADDRESS(11+(MATCH(RIGHT(Table13[[#This Row],[spawner_sku]],LEN(Table13[[#This Row],[spawner_sku]])-FIND("/",Table13[[#This Row],[spawner_sku]])),Table1[Entity Prefab],0)),10,1,1,"Entities"))</f>
        <v>25</v>
      </c>
      <c r="CA296">
        <f ca="1">ROUND((Table13[[#This Row],[XP]]*Table13[[#This Row],[entity_spawned (AVG)]])*(Table13[[#This Row],[activating_chance]]/100),0)</f>
        <v>125</v>
      </c>
      <c r="CB296" s="73" t="s">
        <v>344</v>
      </c>
      <c r="CD296" t="s">
        <v>524</v>
      </c>
      <c r="CE296">
        <v>1</v>
      </c>
      <c r="CF296" s="76">
        <v>120</v>
      </c>
      <c r="CG296" s="76">
        <v>100</v>
      </c>
      <c r="CH296">
        <f ca="1">INDIRECT(ADDRESS(11+(MATCH(RIGHT(Table14[[#This Row],[spawner_sku]],LEN(Table14[[#This Row],[spawner_sku]])-FIND("/",Table14[[#This Row],[spawner_sku]])),Table1[Entity Prefab],0)),10,1,1,"Entities"))</f>
        <v>35</v>
      </c>
      <c r="CI296">
        <f ca="1">ROUND((Table14[[#This Row],[XP]]*Table14[[#This Row],[entity_spawned (AVG)]])*(Table14[[#This Row],[activating_chance]]/100),0)</f>
        <v>35</v>
      </c>
      <c r="CJ296" s="73" t="s">
        <v>344</v>
      </c>
      <c r="CL296" t="s">
        <v>398</v>
      </c>
      <c r="CM296">
        <v>1</v>
      </c>
      <c r="CN296" s="76">
        <v>70</v>
      </c>
      <c r="CO296" s="76">
        <v>100</v>
      </c>
      <c r="CP296" s="115">
        <f ca="1">INDIRECT(ADDRESS(11+(MATCH(RIGHT(Table18[[#This Row],[spawner_sku]],LEN(Table18[[#This Row],[spawner_sku]])-FIND("/",Table18[[#This Row],[spawner_sku]])),Table1[Entity Prefab],0)),10,1,1,"Entities"))</f>
        <v>25</v>
      </c>
      <c r="CQ296" s="115">
        <f ca="1">ROUND((Table18[[#This Row],[XP]]*Table18[[#This Row],[entity_spawned (AVG)]])*(Table18[[#This Row],[activating_chance]]/100),0)</f>
        <v>25</v>
      </c>
      <c r="CR296" t="s">
        <v>344</v>
      </c>
    </row>
    <row r="297" spans="2:96" x14ac:dyDescent="0.25">
      <c r="B297" s="74" t="s">
        <v>237</v>
      </c>
      <c r="C297">
        <v>1</v>
      </c>
      <c r="D297" s="76">
        <v>170</v>
      </c>
      <c r="E297" s="76">
        <v>100</v>
      </c>
      <c r="F297" s="76">
        <f ca="1">INDIRECT(ADDRESS(11+(MATCH(RIGHT(Table245[[#This Row],[spawner_sku]],LEN(Table245[[#This Row],[spawner_sku]])-FIND("/",Table245[[#This Row],[spawner_sku]])),Table1[Entity Prefab],0)),10,1,1,"Entities"))</f>
        <v>70</v>
      </c>
      <c r="G297" s="76">
        <f ca="1">ROUND((Table245[[#This Row],[XP]]*Table245[[#This Row],[entity_spawned (AVG)]])*(Table245[[#This Row],[activating_chance]]/100),0)</f>
        <v>70</v>
      </c>
      <c r="H297" s="73" t="s">
        <v>345</v>
      </c>
      <c r="Z297" t="s">
        <v>387</v>
      </c>
      <c r="AA297">
        <v>1</v>
      </c>
      <c r="AB297" s="76">
        <v>170</v>
      </c>
      <c r="AC297" s="76">
        <v>100</v>
      </c>
      <c r="AD297">
        <f ca="1">INDIRECT(ADDRESS(11+(MATCH(RIGHT(Table2[[#This Row],[spawner_sku]],LEN(Table2[[#This Row],[spawner_sku]])-FIND("/",Table2[[#This Row],[spawner_sku]])),Table1[Entity Prefab],0)),10,1,1,"Entities"))</f>
        <v>75</v>
      </c>
      <c r="AE297" s="76">
        <f ca="1">ROUND((Table2[[#This Row],[XP]]*Table2[[#This Row],[entity_spawned (AVG)]])*(Table2[[#This Row],[activating_chance]]/100),0)</f>
        <v>75</v>
      </c>
      <c r="AF297" s="73" t="s">
        <v>344</v>
      </c>
      <c r="AX297" t="s">
        <v>449</v>
      </c>
      <c r="AY297">
        <v>1</v>
      </c>
      <c r="AZ297" s="76">
        <v>200</v>
      </c>
      <c r="BA297" s="76">
        <v>100</v>
      </c>
      <c r="BB297">
        <f ca="1">INDIRECT(ADDRESS(11+(MATCH(RIGHT(Table61011[[#This Row],[spawner_sku]],LEN(Table61011[[#This Row],[spawner_sku]])-FIND("/",Table61011[[#This Row],[spawner_sku]])),Table1[Entity Prefab],0)),10,1,1,"Entities"))</f>
        <v>25</v>
      </c>
      <c r="BC297" s="76">
        <f ca="1">ROUND((Table61011[[#This Row],[XP]]*Table61011[[#This Row],[entity_spawned (AVG)]])*(Table61011[[#This Row],[activating_chance]]/100),0)</f>
        <v>25</v>
      </c>
      <c r="BD297" s="73" t="s">
        <v>345</v>
      </c>
      <c r="BF297" t="s">
        <v>449</v>
      </c>
      <c r="BG297">
        <v>1</v>
      </c>
      <c r="BH297" s="76">
        <v>200</v>
      </c>
      <c r="BI297">
        <v>100</v>
      </c>
      <c r="BJ297">
        <f ca="1">INDIRECT(ADDRESS(11+(MATCH(RIGHT(Table11[[#This Row],[spawner_sku]],LEN(Table11[[#This Row],[spawner_sku]])-FIND("/",Table11[[#This Row],[spawner_sku]])),Table1[Entity Prefab],0)),10,1,1,"Entities"))</f>
        <v>25</v>
      </c>
      <c r="BK297">
        <f ca="1">ROUND((Table11[[#This Row],[XP]]*Table11[[#This Row],[entity_spawned (AVG)]])*(Table11[[#This Row],[activating_chance]]/100),0)</f>
        <v>25</v>
      </c>
      <c r="BL297" s="73" t="s">
        <v>345</v>
      </c>
      <c r="BV297" t="s">
        <v>386</v>
      </c>
      <c r="BW297">
        <v>7</v>
      </c>
      <c r="BX297" s="76">
        <v>100</v>
      </c>
      <c r="BY297" s="76">
        <v>100</v>
      </c>
      <c r="BZ297">
        <f ca="1">INDIRECT(ADDRESS(11+(MATCH(RIGHT(Table13[[#This Row],[spawner_sku]],LEN(Table13[[#This Row],[spawner_sku]])-FIND("/",Table13[[#This Row],[spawner_sku]])),Table1[Entity Prefab],0)),10,1,1,"Entities"))</f>
        <v>25</v>
      </c>
      <c r="CA297">
        <f ca="1">ROUND((Table13[[#This Row],[XP]]*Table13[[#This Row],[entity_spawned (AVG)]])*(Table13[[#This Row],[activating_chance]]/100),0)</f>
        <v>175</v>
      </c>
      <c r="CB297" s="73" t="s">
        <v>344</v>
      </c>
      <c r="CD297" t="s">
        <v>524</v>
      </c>
      <c r="CE297">
        <v>2</v>
      </c>
      <c r="CF297" s="76">
        <v>100</v>
      </c>
      <c r="CG297" s="76">
        <v>30</v>
      </c>
      <c r="CH297">
        <f ca="1">INDIRECT(ADDRESS(11+(MATCH(RIGHT(Table14[[#This Row],[spawner_sku]],LEN(Table14[[#This Row],[spawner_sku]])-FIND("/",Table14[[#This Row],[spawner_sku]])),Table1[Entity Prefab],0)),10,1,1,"Entities"))</f>
        <v>35</v>
      </c>
      <c r="CI297">
        <f ca="1">ROUND((Table14[[#This Row],[XP]]*Table14[[#This Row],[entity_spawned (AVG)]])*(Table14[[#This Row],[activating_chance]]/100),0)</f>
        <v>21</v>
      </c>
      <c r="CJ297" s="73" t="s">
        <v>344</v>
      </c>
      <c r="CL297" t="s">
        <v>455</v>
      </c>
      <c r="CM297">
        <v>1</v>
      </c>
      <c r="CN297" s="76">
        <v>70</v>
      </c>
      <c r="CO297" s="76">
        <v>100</v>
      </c>
      <c r="CP297" s="115">
        <f ca="1">INDIRECT(ADDRESS(11+(MATCH(RIGHT(Table18[[#This Row],[spawner_sku]],LEN(Table18[[#This Row],[spawner_sku]])-FIND("/",Table18[[#This Row],[spawner_sku]])),Table1[Entity Prefab],0)),10,1,1,"Entities"))</f>
        <v>25</v>
      </c>
      <c r="CQ297" s="115">
        <f ca="1">ROUND((Table18[[#This Row],[XP]]*Table18[[#This Row],[entity_spawned (AVG)]])*(Table18[[#This Row],[activating_chance]]/100),0)</f>
        <v>25</v>
      </c>
      <c r="CR297" t="s">
        <v>344</v>
      </c>
    </row>
    <row r="298" spans="2:96" x14ac:dyDescent="0.25">
      <c r="B298" s="74" t="s">
        <v>237</v>
      </c>
      <c r="C298">
        <v>1</v>
      </c>
      <c r="D298" s="76">
        <v>170</v>
      </c>
      <c r="E298" s="76">
        <v>100</v>
      </c>
      <c r="F298" s="76">
        <f ca="1">INDIRECT(ADDRESS(11+(MATCH(RIGHT(Table245[[#This Row],[spawner_sku]],LEN(Table245[[#This Row],[spawner_sku]])-FIND("/",Table245[[#This Row],[spawner_sku]])),Table1[Entity Prefab],0)),10,1,1,"Entities"))</f>
        <v>70</v>
      </c>
      <c r="G298" s="76">
        <f ca="1">ROUND((Table245[[#This Row],[XP]]*Table245[[#This Row],[entity_spawned (AVG)]])*(Table245[[#This Row],[activating_chance]]/100),0)</f>
        <v>70</v>
      </c>
      <c r="H298" s="73" t="s">
        <v>345</v>
      </c>
      <c r="Z298" t="s">
        <v>387</v>
      </c>
      <c r="AA298">
        <v>1</v>
      </c>
      <c r="AB298" s="76">
        <v>170</v>
      </c>
      <c r="AC298" s="76">
        <v>100</v>
      </c>
      <c r="AD298">
        <f ca="1">INDIRECT(ADDRESS(11+(MATCH(RIGHT(Table2[[#This Row],[spawner_sku]],LEN(Table2[[#This Row],[spawner_sku]])-FIND("/",Table2[[#This Row],[spawner_sku]])),Table1[Entity Prefab],0)),10,1,1,"Entities"))</f>
        <v>75</v>
      </c>
      <c r="AE298" s="76">
        <f ca="1">ROUND((Table2[[#This Row],[XP]]*Table2[[#This Row],[entity_spawned (AVG)]])*(Table2[[#This Row],[activating_chance]]/100),0)</f>
        <v>75</v>
      </c>
      <c r="AF298" s="73" t="s">
        <v>344</v>
      </c>
      <c r="AX298" t="s">
        <v>449</v>
      </c>
      <c r="AY298">
        <v>1</v>
      </c>
      <c r="AZ298" s="76">
        <v>200</v>
      </c>
      <c r="BA298" s="76">
        <v>100</v>
      </c>
      <c r="BB298">
        <f ca="1">INDIRECT(ADDRESS(11+(MATCH(RIGHT(Table61011[[#This Row],[spawner_sku]],LEN(Table61011[[#This Row],[spawner_sku]])-FIND("/",Table61011[[#This Row],[spawner_sku]])),Table1[Entity Prefab],0)),10,1,1,"Entities"))</f>
        <v>25</v>
      </c>
      <c r="BC298" s="76">
        <f ca="1">ROUND((Table61011[[#This Row],[XP]]*Table61011[[#This Row],[entity_spawned (AVG)]])*(Table61011[[#This Row],[activating_chance]]/100),0)</f>
        <v>25</v>
      </c>
      <c r="BD298" s="73" t="s">
        <v>345</v>
      </c>
      <c r="BF298" t="s">
        <v>449</v>
      </c>
      <c r="BG298">
        <v>1</v>
      </c>
      <c r="BH298" s="76">
        <v>120</v>
      </c>
      <c r="BI298">
        <v>100</v>
      </c>
      <c r="BJ298">
        <f ca="1">INDIRECT(ADDRESS(11+(MATCH(RIGHT(Table11[[#This Row],[spawner_sku]],LEN(Table11[[#This Row],[spawner_sku]])-FIND("/",Table11[[#This Row],[spawner_sku]])),Table1[Entity Prefab],0)),10,1,1,"Entities"))</f>
        <v>25</v>
      </c>
      <c r="BK298">
        <f ca="1">ROUND((Table11[[#This Row],[XP]]*Table11[[#This Row],[entity_spawned (AVG)]])*(Table11[[#This Row],[activating_chance]]/100),0)</f>
        <v>25</v>
      </c>
      <c r="BL298" s="73" t="s">
        <v>345</v>
      </c>
      <c r="BV298" t="s">
        <v>386</v>
      </c>
      <c r="BW298">
        <v>1</v>
      </c>
      <c r="BX298" s="76">
        <v>100</v>
      </c>
      <c r="BY298" s="76">
        <v>100</v>
      </c>
      <c r="BZ298">
        <f ca="1">INDIRECT(ADDRESS(11+(MATCH(RIGHT(Table13[[#This Row],[spawner_sku]],LEN(Table13[[#This Row],[spawner_sku]])-FIND("/",Table13[[#This Row],[spawner_sku]])),Table1[Entity Prefab],0)),10,1,1,"Entities"))</f>
        <v>25</v>
      </c>
      <c r="CA298">
        <f ca="1">ROUND((Table13[[#This Row],[XP]]*Table13[[#This Row],[entity_spawned (AVG)]])*(Table13[[#This Row],[activating_chance]]/100),0)</f>
        <v>25</v>
      </c>
      <c r="CB298" s="73" t="s">
        <v>344</v>
      </c>
      <c r="CD298" t="s">
        <v>524</v>
      </c>
      <c r="CE298">
        <v>1</v>
      </c>
      <c r="CF298" s="76">
        <v>120</v>
      </c>
      <c r="CG298" s="76">
        <v>10</v>
      </c>
      <c r="CH298">
        <f ca="1">INDIRECT(ADDRESS(11+(MATCH(RIGHT(Table14[[#This Row],[spawner_sku]],LEN(Table14[[#This Row],[spawner_sku]])-FIND("/",Table14[[#This Row],[spawner_sku]])),Table1[Entity Prefab],0)),10,1,1,"Entities"))</f>
        <v>35</v>
      </c>
      <c r="CI298">
        <f ca="1">ROUND((Table14[[#This Row],[XP]]*Table14[[#This Row],[entity_spawned (AVG)]])*(Table14[[#This Row],[activating_chance]]/100),0)</f>
        <v>4</v>
      </c>
      <c r="CJ298" s="73" t="s">
        <v>344</v>
      </c>
      <c r="CL298" t="s">
        <v>455</v>
      </c>
      <c r="CM298">
        <v>1</v>
      </c>
      <c r="CN298" s="76">
        <v>90</v>
      </c>
      <c r="CO298" s="76">
        <v>100</v>
      </c>
      <c r="CP298" s="115">
        <f ca="1">INDIRECT(ADDRESS(11+(MATCH(RIGHT(Table18[[#This Row],[spawner_sku]],LEN(Table18[[#This Row],[spawner_sku]])-FIND("/",Table18[[#This Row],[spawner_sku]])),Table1[Entity Prefab],0)),10,1,1,"Entities"))</f>
        <v>25</v>
      </c>
      <c r="CQ298" s="115">
        <f ca="1">ROUND((Table18[[#This Row],[XP]]*Table18[[#This Row],[entity_spawned (AVG)]])*(Table18[[#This Row],[activating_chance]]/100),0)</f>
        <v>25</v>
      </c>
      <c r="CR298" t="s">
        <v>344</v>
      </c>
    </row>
    <row r="299" spans="2:96" x14ac:dyDescent="0.25">
      <c r="B299" s="74" t="s">
        <v>238</v>
      </c>
      <c r="C299">
        <v>1</v>
      </c>
      <c r="D299" s="76">
        <v>2500</v>
      </c>
      <c r="E299" s="76">
        <v>100</v>
      </c>
      <c r="F299" s="76">
        <f ca="1">INDIRECT(ADDRESS(11+(MATCH(RIGHT(Table245[[#This Row],[spawner_sku]],LEN(Table245[[#This Row],[spawner_sku]])-FIND("/",Table245[[#This Row],[spawner_sku]])),Table1[Entity Prefab],0)),10,1,1,"Entities"))</f>
        <v>263</v>
      </c>
      <c r="G299" s="76">
        <f ca="1">ROUND((Table245[[#This Row],[XP]]*Table245[[#This Row],[entity_spawned (AVG)]])*(Table245[[#This Row],[activating_chance]]/100),0)</f>
        <v>263</v>
      </c>
      <c r="H299" s="73" t="s">
        <v>345</v>
      </c>
      <c r="Z299" t="s">
        <v>387</v>
      </c>
      <c r="AA299">
        <v>1</v>
      </c>
      <c r="AB299" s="76">
        <v>200</v>
      </c>
      <c r="AC299" s="76">
        <v>100</v>
      </c>
      <c r="AD299">
        <f ca="1">INDIRECT(ADDRESS(11+(MATCH(RIGHT(Table2[[#This Row],[spawner_sku]],LEN(Table2[[#This Row],[spawner_sku]])-FIND("/",Table2[[#This Row],[spawner_sku]])),Table1[Entity Prefab],0)),10,1,1,"Entities"))</f>
        <v>75</v>
      </c>
      <c r="AE299" s="76">
        <f ca="1">ROUND((Table2[[#This Row],[XP]]*Table2[[#This Row],[entity_spawned (AVG)]])*(Table2[[#This Row],[activating_chance]]/100),0)</f>
        <v>75</v>
      </c>
      <c r="AF299" s="73" t="s">
        <v>344</v>
      </c>
      <c r="AX299" t="s">
        <v>449</v>
      </c>
      <c r="AY299">
        <v>1</v>
      </c>
      <c r="AZ299" s="76">
        <v>200</v>
      </c>
      <c r="BA299" s="76">
        <v>100</v>
      </c>
      <c r="BB299">
        <f ca="1">INDIRECT(ADDRESS(11+(MATCH(RIGHT(Table61011[[#This Row],[spawner_sku]],LEN(Table61011[[#This Row],[spawner_sku]])-FIND("/",Table61011[[#This Row],[spawner_sku]])),Table1[Entity Prefab],0)),10,1,1,"Entities"))</f>
        <v>25</v>
      </c>
      <c r="BC299" s="76">
        <f ca="1">ROUND((Table61011[[#This Row],[XP]]*Table61011[[#This Row],[entity_spawned (AVG)]])*(Table61011[[#This Row],[activating_chance]]/100),0)</f>
        <v>25</v>
      </c>
      <c r="BD299" s="73" t="s">
        <v>345</v>
      </c>
      <c r="BF299" t="s">
        <v>449</v>
      </c>
      <c r="BG299">
        <v>1</v>
      </c>
      <c r="BH299" s="76">
        <v>200</v>
      </c>
      <c r="BI299">
        <v>70</v>
      </c>
      <c r="BJ299">
        <f ca="1">INDIRECT(ADDRESS(11+(MATCH(RIGHT(Table11[[#This Row],[spawner_sku]],LEN(Table11[[#This Row],[spawner_sku]])-FIND("/",Table11[[#This Row],[spawner_sku]])),Table1[Entity Prefab],0)),10,1,1,"Entities"))</f>
        <v>25</v>
      </c>
      <c r="BK299">
        <f ca="1">ROUND((Table11[[#This Row],[XP]]*Table11[[#This Row],[entity_spawned (AVG)]])*(Table11[[#This Row],[activating_chance]]/100),0)</f>
        <v>18</v>
      </c>
      <c r="BL299" s="73" t="s">
        <v>345</v>
      </c>
      <c r="BV299" t="s">
        <v>386</v>
      </c>
      <c r="BW299">
        <v>1</v>
      </c>
      <c r="BX299" s="76">
        <v>100</v>
      </c>
      <c r="BY299" s="76">
        <v>80</v>
      </c>
      <c r="BZ299">
        <f ca="1">INDIRECT(ADDRESS(11+(MATCH(RIGHT(Table13[[#This Row],[spawner_sku]],LEN(Table13[[#This Row],[spawner_sku]])-FIND("/",Table13[[#This Row],[spawner_sku]])),Table1[Entity Prefab],0)),10,1,1,"Entities"))</f>
        <v>25</v>
      </c>
      <c r="CA299">
        <f ca="1">ROUND((Table13[[#This Row],[XP]]*Table13[[#This Row],[entity_spawned (AVG)]])*(Table13[[#This Row],[activating_chance]]/100),0)</f>
        <v>20</v>
      </c>
      <c r="CB299" s="73" t="s">
        <v>344</v>
      </c>
      <c r="CD299" t="s">
        <v>524</v>
      </c>
      <c r="CE299">
        <v>1</v>
      </c>
      <c r="CF299" s="76">
        <v>100</v>
      </c>
      <c r="CG299" s="76">
        <v>70</v>
      </c>
      <c r="CH299">
        <f ca="1">INDIRECT(ADDRESS(11+(MATCH(RIGHT(Table14[[#This Row],[spawner_sku]],LEN(Table14[[#This Row],[spawner_sku]])-FIND("/",Table14[[#This Row],[spawner_sku]])),Table1[Entity Prefab],0)),10,1,1,"Entities"))</f>
        <v>35</v>
      </c>
      <c r="CI299">
        <f ca="1">ROUND((Table14[[#This Row],[XP]]*Table14[[#This Row],[entity_spawned (AVG)]])*(Table14[[#This Row],[activating_chance]]/100),0)</f>
        <v>25</v>
      </c>
      <c r="CJ299" s="73" t="s">
        <v>344</v>
      </c>
      <c r="CL299" t="s">
        <v>455</v>
      </c>
      <c r="CM299">
        <v>1</v>
      </c>
      <c r="CN299" s="76">
        <v>90</v>
      </c>
      <c r="CO299" s="76">
        <v>30</v>
      </c>
      <c r="CP299" s="115">
        <f ca="1">INDIRECT(ADDRESS(11+(MATCH(RIGHT(Table18[[#This Row],[spawner_sku]],LEN(Table18[[#This Row],[spawner_sku]])-FIND("/",Table18[[#This Row],[spawner_sku]])),Table1[Entity Prefab],0)),10,1,1,"Entities"))</f>
        <v>25</v>
      </c>
      <c r="CQ299" s="115">
        <f ca="1">ROUND((Table18[[#This Row],[XP]]*Table18[[#This Row],[entity_spawned (AVG)]])*(Table18[[#This Row],[activating_chance]]/100),0)</f>
        <v>8</v>
      </c>
      <c r="CR299" t="s">
        <v>344</v>
      </c>
    </row>
    <row r="300" spans="2:96" x14ac:dyDescent="0.25">
      <c r="B300" s="74" t="s">
        <v>238</v>
      </c>
      <c r="C300">
        <v>1</v>
      </c>
      <c r="D300" s="76">
        <v>2500</v>
      </c>
      <c r="E300" s="76">
        <v>100</v>
      </c>
      <c r="F300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0" s="76">
        <f ca="1">ROUND((Table245[[#This Row],[XP]]*Table245[[#This Row],[entity_spawned (AVG)]])*(Table245[[#This Row],[activating_chance]]/100),0)</f>
        <v>263</v>
      </c>
      <c r="H300" s="73" t="s">
        <v>345</v>
      </c>
      <c r="Z300" t="s">
        <v>387</v>
      </c>
      <c r="AA300">
        <v>1</v>
      </c>
      <c r="AB300" s="76">
        <v>220</v>
      </c>
      <c r="AC300" s="76">
        <v>100</v>
      </c>
      <c r="AD300">
        <f ca="1">INDIRECT(ADDRESS(11+(MATCH(RIGHT(Table2[[#This Row],[spawner_sku]],LEN(Table2[[#This Row],[spawner_sku]])-FIND("/",Table2[[#This Row],[spawner_sku]])),Table1[Entity Prefab],0)),10,1,1,"Entities"))</f>
        <v>75</v>
      </c>
      <c r="AE300" s="76">
        <f ca="1">ROUND((Table2[[#This Row],[XP]]*Table2[[#This Row],[entity_spawned (AVG)]])*(Table2[[#This Row],[activating_chance]]/100),0)</f>
        <v>75</v>
      </c>
      <c r="AF300" s="73" t="s">
        <v>344</v>
      </c>
      <c r="AX300" t="s">
        <v>449</v>
      </c>
      <c r="AY300">
        <v>1</v>
      </c>
      <c r="AZ300" s="76">
        <v>200</v>
      </c>
      <c r="BA300" s="76">
        <v>100</v>
      </c>
      <c r="BB300">
        <f ca="1">INDIRECT(ADDRESS(11+(MATCH(RIGHT(Table61011[[#This Row],[spawner_sku]],LEN(Table61011[[#This Row],[spawner_sku]])-FIND("/",Table61011[[#This Row],[spawner_sku]])),Table1[Entity Prefab],0)),10,1,1,"Entities"))</f>
        <v>25</v>
      </c>
      <c r="BC300" s="76">
        <f ca="1">ROUND((Table61011[[#This Row],[XP]]*Table61011[[#This Row],[entity_spawned (AVG)]])*(Table61011[[#This Row],[activating_chance]]/100),0)</f>
        <v>25</v>
      </c>
      <c r="BD300" s="73" t="s">
        <v>345</v>
      </c>
      <c r="BF300" t="s">
        <v>449</v>
      </c>
      <c r="BG300">
        <v>1</v>
      </c>
      <c r="BH300" s="76">
        <v>120</v>
      </c>
      <c r="BI300">
        <v>100</v>
      </c>
      <c r="BJ300">
        <f ca="1">INDIRECT(ADDRESS(11+(MATCH(RIGHT(Table11[[#This Row],[spawner_sku]],LEN(Table11[[#This Row],[spawner_sku]])-FIND("/",Table11[[#This Row],[spawner_sku]])),Table1[Entity Prefab],0)),10,1,1,"Entities"))</f>
        <v>25</v>
      </c>
      <c r="BK300">
        <f ca="1">ROUND((Table11[[#This Row],[XP]]*Table11[[#This Row],[entity_spawned (AVG)]])*(Table11[[#This Row],[activating_chance]]/100),0)</f>
        <v>25</v>
      </c>
      <c r="BL300" s="73" t="s">
        <v>345</v>
      </c>
      <c r="BV300" t="s">
        <v>386</v>
      </c>
      <c r="BW300">
        <v>1</v>
      </c>
      <c r="BX300" s="76">
        <v>100</v>
      </c>
      <c r="BY300" s="76">
        <v>80</v>
      </c>
      <c r="BZ300">
        <f ca="1">INDIRECT(ADDRESS(11+(MATCH(RIGHT(Table13[[#This Row],[spawner_sku]],LEN(Table13[[#This Row],[spawner_sku]])-FIND("/",Table13[[#This Row],[spawner_sku]])),Table1[Entity Prefab],0)),10,1,1,"Entities"))</f>
        <v>25</v>
      </c>
      <c r="CA300">
        <f ca="1">ROUND((Table13[[#This Row],[XP]]*Table13[[#This Row],[entity_spawned (AVG)]])*(Table13[[#This Row],[activating_chance]]/100),0)</f>
        <v>20</v>
      </c>
      <c r="CB300" s="73" t="s">
        <v>344</v>
      </c>
      <c r="CD300" t="s">
        <v>524</v>
      </c>
      <c r="CE300">
        <v>1</v>
      </c>
      <c r="CF300" s="76">
        <v>90</v>
      </c>
      <c r="CG300" s="76">
        <v>10</v>
      </c>
      <c r="CH300">
        <f ca="1">INDIRECT(ADDRESS(11+(MATCH(RIGHT(Table14[[#This Row],[spawner_sku]],LEN(Table14[[#This Row],[spawner_sku]])-FIND("/",Table14[[#This Row],[spawner_sku]])),Table1[Entity Prefab],0)),10,1,1,"Entities"))</f>
        <v>35</v>
      </c>
      <c r="CI300">
        <f ca="1">ROUND((Table14[[#This Row],[XP]]*Table14[[#This Row],[entity_spawned (AVG)]])*(Table14[[#This Row],[activating_chance]]/100),0)</f>
        <v>4</v>
      </c>
      <c r="CJ300" s="73" t="s">
        <v>344</v>
      </c>
      <c r="CL300" t="s">
        <v>455</v>
      </c>
      <c r="CM300">
        <v>1</v>
      </c>
      <c r="CN300" s="76">
        <v>90</v>
      </c>
      <c r="CO300" s="76">
        <v>30</v>
      </c>
      <c r="CP300" s="115">
        <f ca="1">INDIRECT(ADDRESS(11+(MATCH(RIGHT(Table18[[#This Row],[spawner_sku]],LEN(Table18[[#This Row],[spawner_sku]])-FIND("/",Table18[[#This Row],[spawner_sku]])),Table1[Entity Prefab],0)),10,1,1,"Entities"))</f>
        <v>25</v>
      </c>
      <c r="CQ300" s="115">
        <f ca="1">ROUND((Table18[[#This Row],[XP]]*Table18[[#This Row],[entity_spawned (AVG)]])*(Table18[[#This Row],[activating_chance]]/100),0)</f>
        <v>8</v>
      </c>
      <c r="CR300" t="s">
        <v>344</v>
      </c>
    </row>
    <row r="301" spans="2:96" x14ac:dyDescent="0.25">
      <c r="B301" s="74" t="s">
        <v>238</v>
      </c>
      <c r="C301">
        <v>1</v>
      </c>
      <c r="D301" s="76">
        <v>2500</v>
      </c>
      <c r="E301" s="76">
        <v>100</v>
      </c>
      <c r="F301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1" s="76">
        <f ca="1">ROUND((Table245[[#This Row],[XP]]*Table245[[#This Row],[entity_spawned (AVG)]])*(Table245[[#This Row],[activating_chance]]/100),0)</f>
        <v>263</v>
      </c>
      <c r="H301" s="73" t="s">
        <v>345</v>
      </c>
      <c r="Z301" t="s">
        <v>387</v>
      </c>
      <c r="AA301">
        <v>1</v>
      </c>
      <c r="AB301" s="76">
        <v>200</v>
      </c>
      <c r="AC301" s="76">
        <v>100</v>
      </c>
      <c r="AD301">
        <f ca="1">INDIRECT(ADDRESS(11+(MATCH(RIGHT(Table2[[#This Row],[spawner_sku]],LEN(Table2[[#This Row],[spawner_sku]])-FIND("/",Table2[[#This Row],[spawner_sku]])),Table1[Entity Prefab],0)),10,1,1,"Entities"))</f>
        <v>75</v>
      </c>
      <c r="AE301" s="76">
        <f ca="1">ROUND((Table2[[#This Row],[XP]]*Table2[[#This Row],[entity_spawned (AVG)]])*(Table2[[#This Row],[activating_chance]]/100),0)</f>
        <v>75</v>
      </c>
      <c r="AF301" s="73" t="s">
        <v>344</v>
      </c>
      <c r="AX301" t="s">
        <v>449</v>
      </c>
      <c r="AY301">
        <v>1</v>
      </c>
      <c r="AZ301" s="76">
        <v>180</v>
      </c>
      <c r="BA301" s="76">
        <v>20</v>
      </c>
      <c r="BB301">
        <f ca="1">INDIRECT(ADDRESS(11+(MATCH(RIGHT(Table61011[[#This Row],[spawner_sku]],LEN(Table61011[[#This Row],[spawner_sku]])-FIND("/",Table61011[[#This Row],[spawner_sku]])),Table1[Entity Prefab],0)),10,1,1,"Entities"))</f>
        <v>25</v>
      </c>
      <c r="BC301" s="76">
        <f ca="1">ROUND((Table61011[[#This Row],[XP]]*Table61011[[#This Row],[entity_spawned (AVG)]])*(Table61011[[#This Row],[activating_chance]]/100),0)</f>
        <v>5</v>
      </c>
      <c r="BD301" s="73" t="s">
        <v>345</v>
      </c>
      <c r="BF301" t="s">
        <v>449</v>
      </c>
      <c r="BG301">
        <v>1</v>
      </c>
      <c r="BH301" s="76">
        <v>200</v>
      </c>
      <c r="BI301">
        <v>100</v>
      </c>
      <c r="BJ301">
        <f ca="1">INDIRECT(ADDRESS(11+(MATCH(RIGHT(Table11[[#This Row],[spawner_sku]],LEN(Table11[[#This Row],[spawner_sku]])-FIND("/",Table11[[#This Row],[spawner_sku]])),Table1[Entity Prefab],0)),10,1,1,"Entities"))</f>
        <v>25</v>
      </c>
      <c r="BK301">
        <f ca="1">ROUND((Table11[[#This Row],[XP]]*Table11[[#This Row],[entity_spawned (AVG)]])*(Table11[[#This Row],[activating_chance]]/100),0)</f>
        <v>25</v>
      </c>
      <c r="BL301" s="73" t="s">
        <v>345</v>
      </c>
      <c r="BV301" t="s">
        <v>386</v>
      </c>
      <c r="BW301">
        <v>1</v>
      </c>
      <c r="BX301" s="76">
        <v>100</v>
      </c>
      <c r="BY301" s="76">
        <v>10</v>
      </c>
      <c r="BZ301">
        <f ca="1">INDIRECT(ADDRESS(11+(MATCH(RIGHT(Table13[[#This Row],[spawner_sku]],LEN(Table13[[#This Row],[spawner_sku]])-FIND("/",Table13[[#This Row],[spawner_sku]])),Table1[Entity Prefab],0)),10,1,1,"Entities"))</f>
        <v>25</v>
      </c>
      <c r="CA301">
        <f ca="1">ROUND((Table13[[#This Row],[XP]]*Table13[[#This Row],[entity_spawned (AVG)]])*(Table13[[#This Row],[activating_chance]]/100),0)</f>
        <v>3</v>
      </c>
      <c r="CB301" s="73" t="s">
        <v>344</v>
      </c>
      <c r="CD301" t="s">
        <v>524</v>
      </c>
      <c r="CE301">
        <v>1</v>
      </c>
      <c r="CF301" s="76">
        <v>100</v>
      </c>
      <c r="CG301" s="76">
        <v>80</v>
      </c>
      <c r="CH301">
        <f ca="1">INDIRECT(ADDRESS(11+(MATCH(RIGHT(Table14[[#This Row],[spawner_sku]],LEN(Table14[[#This Row],[spawner_sku]])-FIND("/",Table14[[#This Row],[spawner_sku]])),Table1[Entity Prefab],0)),10,1,1,"Entities"))</f>
        <v>35</v>
      </c>
      <c r="CI301">
        <f ca="1">ROUND((Table14[[#This Row],[XP]]*Table14[[#This Row],[entity_spawned (AVG)]])*(Table14[[#This Row],[activating_chance]]/100),0)</f>
        <v>28</v>
      </c>
      <c r="CJ301" s="73" t="s">
        <v>344</v>
      </c>
      <c r="CL301" t="s">
        <v>454</v>
      </c>
      <c r="CM301">
        <v>1</v>
      </c>
      <c r="CN301" s="76">
        <v>90</v>
      </c>
      <c r="CO301" s="76">
        <v>100</v>
      </c>
      <c r="CP301" s="115">
        <f ca="1">INDIRECT(ADDRESS(11+(MATCH(RIGHT(Table18[[#This Row],[spawner_sku]],LEN(Table18[[#This Row],[spawner_sku]])-FIND("/",Table18[[#This Row],[spawner_sku]])),Table1[Entity Prefab],0)),10,1,1,"Entities"))</f>
        <v>25</v>
      </c>
      <c r="CQ301" s="115">
        <f ca="1">ROUND((Table18[[#This Row],[XP]]*Table18[[#This Row],[entity_spawned (AVG)]])*(Table18[[#This Row],[activating_chance]]/100),0)</f>
        <v>25</v>
      </c>
      <c r="CR301" t="s">
        <v>344</v>
      </c>
    </row>
    <row r="302" spans="2:96" x14ac:dyDescent="0.25">
      <c r="B302" s="74" t="s">
        <v>239</v>
      </c>
      <c r="C302">
        <v>1</v>
      </c>
      <c r="D302" s="76">
        <v>2500</v>
      </c>
      <c r="E302" s="76">
        <v>100</v>
      </c>
      <c r="F302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2" s="76">
        <f ca="1">ROUND((Table245[[#This Row],[XP]]*Table245[[#This Row],[entity_spawned (AVG)]])*(Table245[[#This Row],[activating_chance]]/100),0)</f>
        <v>263</v>
      </c>
      <c r="H302" s="73" t="s">
        <v>345</v>
      </c>
      <c r="Z302" t="s">
        <v>387</v>
      </c>
      <c r="AA302">
        <v>1</v>
      </c>
      <c r="AB302" s="76">
        <v>220</v>
      </c>
      <c r="AC302" s="76">
        <v>100</v>
      </c>
      <c r="AD302">
        <f ca="1">INDIRECT(ADDRESS(11+(MATCH(RIGHT(Table2[[#This Row],[spawner_sku]],LEN(Table2[[#This Row],[spawner_sku]])-FIND("/",Table2[[#This Row],[spawner_sku]])),Table1[Entity Prefab],0)),10,1,1,"Entities"))</f>
        <v>75</v>
      </c>
      <c r="AE302" s="76">
        <f ca="1">ROUND((Table2[[#This Row],[XP]]*Table2[[#This Row],[entity_spawned (AVG)]])*(Table2[[#This Row],[activating_chance]]/100),0)</f>
        <v>75</v>
      </c>
      <c r="AF302" s="73" t="s">
        <v>344</v>
      </c>
      <c r="AX302" t="s">
        <v>449</v>
      </c>
      <c r="AY302">
        <v>1</v>
      </c>
      <c r="AZ302" s="76">
        <v>200</v>
      </c>
      <c r="BA302" s="76">
        <v>100</v>
      </c>
      <c r="BB302">
        <f ca="1">INDIRECT(ADDRESS(11+(MATCH(RIGHT(Table61011[[#This Row],[spawner_sku]],LEN(Table61011[[#This Row],[spawner_sku]])-FIND("/",Table61011[[#This Row],[spawner_sku]])),Table1[Entity Prefab],0)),10,1,1,"Entities"))</f>
        <v>25</v>
      </c>
      <c r="BC302" s="76">
        <f ca="1">ROUND((Table61011[[#This Row],[XP]]*Table61011[[#This Row],[entity_spawned (AVG)]])*(Table61011[[#This Row],[activating_chance]]/100),0)</f>
        <v>25</v>
      </c>
      <c r="BD302" s="73" t="s">
        <v>345</v>
      </c>
      <c r="BF302" t="s">
        <v>449</v>
      </c>
      <c r="BG302">
        <v>1</v>
      </c>
      <c r="BH302" s="76">
        <v>200</v>
      </c>
      <c r="BI302">
        <v>30</v>
      </c>
      <c r="BJ302">
        <f ca="1">INDIRECT(ADDRESS(11+(MATCH(RIGHT(Table11[[#This Row],[spawner_sku]],LEN(Table11[[#This Row],[spawner_sku]])-FIND("/",Table11[[#This Row],[spawner_sku]])),Table1[Entity Prefab],0)),10,1,1,"Entities"))</f>
        <v>25</v>
      </c>
      <c r="BK302">
        <f ca="1">ROUND((Table11[[#This Row],[XP]]*Table11[[#This Row],[entity_spawned (AVG)]])*(Table11[[#This Row],[activating_chance]]/100),0)</f>
        <v>8</v>
      </c>
      <c r="BL302" s="73" t="s">
        <v>345</v>
      </c>
      <c r="BV302" t="s">
        <v>386</v>
      </c>
      <c r="BW302">
        <v>1</v>
      </c>
      <c r="BX302" s="76">
        <v>100</v>
      </c>
      <c r="BY302" s="76">
        <v>20</v>
      </c>
      <c r="BZ302">
        <f ca="1">INDIRECT(ADDRESS(11+(MATCH(RIGHT(Table13[[#This Row],[spawner_sku]],LEN(Table13[[#This Row],[spawner_sku]])-FIND("/",Table13[[#This Row],[spawner_sku]])),Table1[Entity Prefab],0)),10,1,1,"Entities"))</f>
        <v>25</v>
      </c>
      <c r="CA302">
        <f ca="1">ROUND((Table13[[#This Row],[XP]]*Table13[[#This Row],[entity_spawned (AVG)]])*(Table13[[#This Row],[activating_chance]]/100),0)</f>
        <v>5</v>
      </c>
      <c r="CB302" s="73" t="s">
        <v>344</v>
      </c>
      <c r="CD302" t="s">
        <v>524</v>
      </c>
      <c r="CE302">
        <v>1</v>
      </c>
      <c r="CF302" s="76">
        <v>120</v>
      </c>
      <c r="CG302" s="76">
        <v>100</v>
      </c>
      <c r="CH302">
        <f ca="1">INDIRECT(ADDRESS(11+(MATCH(RIGHT(Table14[[#This Row],[spawner_sku]],LEN(Table14[[#This Row],[spawner_sku]])-FIND("/",Table14[[#This Row],[spawner_sku]])),Table1[Entity Prefab],0)),10,1,1,"Entities"))</f>
        <v>35</v>
      </c>
      <c r="CI302">
        <f ca="1">ROUND((Table14[[#This Row],[XP]]*Table14[[#This Row],[entity_spawned (AVG)]])*(Table14[[#This Row],[activating_chance]]/100),0)</f>
        <v>35</v>
      </c>
      <c r="CJ302" s="73" t="s">
        <v>344</v>
      </c>
      <c r="CL302" t="s">
        <v>254</v>
      </c>
      <c r="CM302">
        <v>1</v>
      </c>
      <c r="CN302" s="76">
        <v>150</v>
      </c>
      <c r="CO302" s="76">
        <v>100</v>
      </c>
      <c r="CP302" s="115">
        <f ca="1">INDIRECT(ADDRESS(11+(MATCH(RIGHT(Table18[[#This Row],[spawner_sku]],LEN(Table18[[#This Row],[spawner_sku]])-FIND("/",Table18[[#This Row],[spawner_sku]])),Table1[Entity Prefab],0)),10,1,1,"Entities"))</f>
        <v>70</v>
      </c>
      <c r="CQ302" s="115">
        <f ca="1">ROUND((Table18[[#This Row],[XP]]*Table18[[#This Row],[entity_spawned (AVG)]])*(Table18[[#This Row],[activating_chance]]/100),0)</f>
        <v>70</v>
      </c>
      <c r="CR302" t="s">
        <v>345</v>
      </c>
    </row>
    <row r="303" spans="2:96" x14ac:dyDescent="0.25">
      <c r="B303" s="74" t="s">
        <v>239</v>
      </c>
      <c r="C303">
        <v>1</v>
      </c>
      <c r="D303" s="76">
        <v>2500</v>
      </c>
      <c r="E303" s="76">
        <v>100</v>
      </c>
      <c r="F303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3" s="76">
        <f ca="1">ROUND((Table245[[#This Row],[XP]]*Table245[[#This Row],[entity_spawned (AVG)]])*(Table245[[#This Row],[activating_chance]]/100),0)</f>
        <v>263</v>
      </c>
      <c r="H303" s="73" t="s">
        <v>345</v>
      </c>
      <c r="Z303" t="s">
        <v>387</v>
      </c>
      <c r="AA303">
        <v>1</v>
      </c>
      <c r="AB303" s="76">
        <v>220</v>
      </c>
      <c r="AC303" s="76">
        <v>100</v>
      </c>
      <c r="AD303">
        <f ca="1">INDIRECT(ADDRESS(11+(MATCH(RIGHT(Table2[[#This Row],[spawner_sku]],LEN(Table2[[#This Row],[spawner_sku]])-FIND("/",Table2[[#This Row],[spawner_sku]])),Table1[Entity Prefab],0)),10,1,1,"Entities"))</f>
        <v>75</v>
      </c>
      <c r="AE303" s="76">
        <f ca="1">ROUND((Table2[[#This Row],[XP]]*Table2[[#This Row],[entity_spawned (AVG)]])*(Table2[[#This Row],[activating_chance]]/100),0)</f>
        <v>75</v>
      </c>
      <c r="AF303" s="73" t="s">
        <v>344</v>
      </c>
      <c r="AX303" t="s">
        <v>449</v>
      </c>
      <c r="AY303">
        <v>1</v>
      </c>
      <c r="AZ303" s="76">
        <v>200</v>
      </c>
      <c r="BA303" s="76">
        <v>20</v>
      </c>
      <c r="BB303">
        <f ca="1">INDIRECT(ADDRESS(11+(MATCH(RIGHT(Table61011[[#This Row],[spawner_sku]],LEN(Table61011[[#This Row],[spawner_sku]])-FIND("/",Table61011[[#This Row],[spawner_sku]])),Table1[Entity Prefab],0)),10,1,1,"Entities"))</f>
        <v>25</v>
      </c>
      <c r="BC303" s="76">
        <f ca="1">ROUND((Table61011[[#This Row],[XP]]*Table61011[[#This Row],[entity_spawned (AVG)]])*(Table61011[[#This Row],[activating_chance]]/100),0)</f>
        <v>5</v>
      </c>
      <c r="BD303" s="73" t="s">
        <v>345</v>
      </c>
      <c r="BF303" t="s">
        <v>449</v>
      </c>
      <c r="BG303">
        <v>2</v>
      </c>
      <c r="BH303" s="76">
        <v>120</v>
      </c>
      <c r="BI303">
        <v>100</v>
      </c>
      <c r="BJ303">
        <f ca="1">INDIRECT(ADDRESS(11+(MATCH(RIGHT(Table11[[#This Row],[spawner_sku]],LEN(Table11[[#This Row],[spawner_sku]])-FIND("/",Table11[[#This Row],[spawner_sku]])),Table1[Entity Prefab],0)),10,1,1,"Entities"))</f>
        <v>25</v>
      </c>
      <c r="BK303">
        <f ca="1">ROUND((Table11[[#This Row],[XP]]*Table11[[#This Row],[entity_spawned (AVG)]])*(Table11[[#This Row],[activating_chance]]/100),0)</f>
        <v>50</v>
      </c>
      <c r="BL303" s="73" t="s">
        <v>345</v>
      </c>
      <c r="BV303" t="s">
        <v>386</v>
      </c>
      <c r="BW303">
        <v>1</v>
      </c>
      <c r="BX303" s="76">
        <v>100</v>
      </c>
      <c r="BY303" s="76">
        <v>30</v>
      </c>
      <c r="BZ303">
        <f ca="1">INDIRECT(ADDRESS(11+(MATCH(RIGHT(Table13[[#This Row],[spawner_sku]],LEN(Table13[[#This Row],[spawner_sku]])-FIND("/",Table13[[#This Row],[spawner_sku]])),Table1[Entity Prefab],0)),10,1,1,"Entities"))</f>
        <v>25</v>
      </c>
      <c r="CA303">
        <f ca="1">ROUND((Table13[[#This Row],[XP]]*Table13[[#This Row],[entity_spawned (AVG)]])*(Table13[[#This Row],[activating_chance]]/100),0)</f>
        <v>8</v>
      </c>
      <c r="CB303" s="73" t="s">
        <v>344</v>
      </c>
      <c r="CD303" t="s">
        <v>524</v>
      </c>
      <c r="CE303">
        <v>2</v>
      </c>
      <c r="CF303" s="76">
        <v>100</v>
      </c>
      <c r="CG303" s="76">
        <v>100</v>
      </c>
      <c r="CH303">
        <f ca="1">INDIRECT(ADDRESS(11+(MATCH(RIGHT(Table14[[#This Row],[spawner_sku]],LEN(Table14[[#This Row],[spawner_sku]])-FIND("/",Table14[[#This Row],[spawner_sku]])),Table1[Entity Prefab],0)),10,1,1,"Entities"))</f>
        <v>35</v>
      </c>
      <c r="CI303">
        <f ca="1">ROUND((Table14[[#This Row],[XP]]*Table14[[#This Row],[entity_spawned (AVG)]])*(Table14[[#This Row],[activating_chance]]/100),0)</f>
        <v>70</v>
      </c>
      <c r="CJ303" s="73" t="s">
        <v>344</v>
      </c>
      <c r="CL303" t="s">
        <v>255</v>
      </c>
      <c r="CM303">
        <v>1</v>
      </c>
      <c r="CN303" s="76">
        <v>140</v>
      </c>
      <c r="CO303" s="76">
        <v>30</v>
      </c>
      <c r="CP303" s="115">
        <f ca="1">INDIRECT(ADDRESS(11+(MATCH(RIGHT(Table18[[#This Row],[spawner_sku]],LEN(Table18[[#This Row],[spawner_sku]])-FIND("/",Table18[[#This Row],[spawner_sku]])),Table1[Entity Prefab],0)),10,1,1,"Entities"))</f>
        <v>70</v>
      </c>
      <c r="CQ303" s="115">
        <f ca="1">ROUND((Table18[[#This Row],[XP]]*Table18[[#This Row],[entity_spawned (AVG)]])*(Table18[[#This Row],[activating_chance]]/100),0)</f>
        <v>21</v>
      </c>
      <c r="CR303" t="s">
        <v>345</v>
      </c>
    </row>
    <row r="304" spans="2:96" x14ac:dyDescent="0.25">
      <c r="B304" s="74" t="s">
        <v>239</v>
      </c>
      <c r="C304">
        <v>1</v>
      </c>
      <c r="D304" s="76">
        <v>2500</v>
      </c>
      <c r="E304" s="76">
        <v>100</v>
      </c>
      <c r="F304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4" s="76">
        <f ca="1">ROUND((Table245[[#This Row],[XP]]*Table245[[#This Row],[entity_spawned (AVG)]])*(Table245[[#This Row],[activating_chance]]/100),0)</f>
        <v>263</v>
      </c>
      <c r="H304" s="73" t="s">
        <v>345</v>
      </c>
      <c r="Z304" t="s">
        <v>387</v>
      </c>
      <c r="AA304">
        <v>1</v>
      </c>
      <c r="AB304" s="76">
        <v>160</v>
      </c>
      <c r="AC304" s="76">
        <v>100</v>
      </c>
      <c r="AD304">
        <f ca="1">INDIRECT(ADDRESS(11+(MATCH(RIGHT(Table2[[#This Row],[spawner_sku]],LEN(Table2[[#This Row],[spawner_sku]])-FIND("/",Table2[[#This Row],[spawner_sku]])),Table1[Entity Prefab],0)),10,1,1,"Entities"))</f>
        <v>75</v>
      </c>
      <c r="AE304" s="76">
        <f ca="1">ROUND((Table2[[#This Row],[XP]]*Table2[[#This Row],[entity_spawned (AVG)]])*(Table2[[#This Row],[activating_chance]]/100),0)</f>
        <v>75</v>
      </c>
      <c r="AF304" s="73" t="s">
        <v>344</v>
      </c>
      <c r="AX304" t="s">
        <v>449</v>
      </c>
      <c r="AY304">
        <v>1</v>
      </c>
      <c r="AZ304" s="76">
        <v>220</v>
      </c>
      <c r="BA304" s="76">
        <v>100</v>
      </c>
      <c r="BB304">
        <f ca="1">INDIRECT(ADDRESS(11+(MATCH(RIGHT(Table61011[[#This Row],[spawner_sku]],LEN(Table61011[[#This Row],[spawner_sku]])-FIND("/",Table61011[[#This Row],[spawner_sku]])),Table1[Entity Prefab],0)),10,1,1,"Entities"))</f>
        <v>25</v>
      </c>
      <c r="BC304" s="76">
        <f ca="1">ROUND((Table61011[[#This Row],[XP]]*Table61011[[#This Row],[entity_spawned (AVG)]])*(Table61011[[#This Row],[activating_chance]]/100),0)</f>
        <v>25</v>
      </c>
      <c r="BD304" s="73" t="s">
        <v>345</v>
      </c>
      <c r="BF304" t="s">
        <v>449</v>
      </c>
      <c r="BG304">
        <v>1</v>
      </c>
      <c r="BH304" s="76">
        <v>200</v>
      </c>
      <c r="BI304">
        <v>70</v>
      </c>
      <c r="BJ304">
        <f ca="1">INDIRECT(ADDRESS(11+(MATCH(RIGHT(Table11[[#This Row],[spawner_sku]],LEN(Table11[[#This Row],[spawner_sku]])-FIND("/",Table11[[#This Row],[spawner_sku]])),Table1[Entity Prefab],0)),10,1,1,"Entities"))</f>
        <v>25</v>
      </c>
      <c r="BK304">
        <f ca="1">ROUND((Table11[[#This Row],[XP]]*Table11[[#This Row],[entity_spawned (AVG)]])*(Table11[[#This Row],[activating_chance]]/100),0)</f>
        <v>18</v>
      </c>
      <c r="BL304" s="73" t="s">
        <v>345</v>
      </c>
      <c r="BV304" t="s">
        <v>386</v>
      </c>
      <c r="BW304">
        <v>2</v>
      </c>
      <c r="BX304" s="76">
        <v>100</v>
      </c>
      <c r="BY304" s="76">
        <v>100</v>
      </c>
      <c r="BZ304">
        <f ca="1">INDIRECT(ADDRESS(11+(MATCH(RIGHT(Table13[[#This Row],[spawner_sku]],LEN(Table13[[#This Row],[spawner_sku]])-FIND("/",Table13[[#This Row],[spawner_sku]])),Table1[Entity Prefab],0)),10,1,1,"Entities"))</f>
        <v>25</v>
      </c>
      <c r="CA304">
        <f ca="1">ROUND((Table13[[#This Row],[XP]]*Table13[[#This Row],[entity_spawned (AVG)]])*(Table13[[#This Row],[activating_chance]]/100),0)</f>
        <v>50</v>
      </c>
      <c r="CB304" s="73" t="s">
        <v>344</v>
      </c>
      <c r="CD304" t="s">
        <v>524</v>
      </c>
      <c r="CE304">
        <v>1</v>
      </c>
      <c r="CF304" s="76">
        <v>120</v>
      </c>
      <c r="CG304" s="76">
        <v>10</v>
      </c>
      <c r="CH304">
        <f ca="1">INDIRECT(ADDRESS(11+(MATCH(RIGHT(Table14[[#This Row],[spawner_sku]],LEN(Table14[[#This Row],[spawner_sku]])-FIND("/",Table14[[#This Row],[spawner_sku]])),Table1[Entity Prefab],0)),10,1,1,"Entities"))</f>
        <v>35</v>
      </c>
      <c r="CI304">
        <f ca="1">ROUND((Table14[[#This Row],[XP]]*Table14[[#This Row],[entity_spawned (AVG)]])*(Table14[[#This Row],[activating_chance]]/100),0)</f>
        <v>4</v>
      </c>
      <c r="CJ304" s="73" t="s">
        <v>344</v>
      </c>
      <c r="CL304" t="s">
        <v>255</v>
      </c>
      <c r="CM304">
        <v>1</v>
      </c>
      <c r="CN304" s="76">
        <v>140</v>
      </c>
      <c r="CO304" s="76">
        <v>100</v>
      </c>
      <c r="CP304" s="115">
        <f ca="1">INDIRECT(ADDRESS(11+(MATCH(RIGHT(Table18[[#This Row],[spawner_sku]],LEN(Table18[[#This Row],[spawner_sku]])-FIND("/",Table18[[#This Row],[spawner_sku]])),Table1[Entity Prefab],0)),10,1,1,"Entities"))</f>
        <v>70</v>
      </c>
      <c r="CQ304" s="115">
        <f ca="1">ROUND((Table18[[#This Row],[XP]]*Table18[[#This Row],[entity_spawned (AVG)]])*(Table18[[#This Row],[activating_chance]]/100),0)</f>
        <v>70</v>
      </c>
      <c r="CR304" t="s">
        <v>345</v>
      </c>
    </row>
    <row r="305" spans="2:96" x14ac:dyDescent="0.25">
      <c r="B305" s="74" t="s">
        <v>239</v>
      </c>
      <c r="C305">
        <v>1</v>
      </c>
      <c r="D305" s="76">
        <v>2500</v>
      </c>
      <c r="E305" s="76">
        <v>100</v>
      </c>
      <c r="F305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5" s="76">
        <f ca="1">ROUND((Table245[[#This Row],[XP]]*Table245[[#This Row],[entity_spawned (AVG)]])*(Table245[[#This Row],[activating_chance]]/100),0)</f>
        <v>263</v>
      </c>
      <c r="H305" s="73" t="s">
        <v>345</v>
      </c>
      <c r="Z305" t="s">
        <v>387</v>
      </c>
      <c r="AA305">
        <v>1</v>
      </c>
      <c r="AB305" s="76">
        <v>200</v>
      </c>
      <c r="AC305" s="76">
        <v>100</v>
      </c>
      <c r="AD305">
        <f ca="1">INDIRECT(ADDRESS(11+(MATCH(RIGHT(Table2[[#This Row],[spawner_sku]],LEN(Table2[[#This Row],[spawner_sku]])-FIND("/",Table2[[#This Row],[spawner_sku]])),Table1[Entity Prefab],0)),10,1,1,"Entities"))</f>
        <v>75</v>
      </c>
      <c r="AE305" s="76">
        <f ca="1">ROUND((Table2[[#This Row],[XP]]*Table2[[#This Row],[entity_spawned (AVG)]])*(Table2[[#This Row],[activating_chance]]/100),0)</f>
        <v>75</v>
      </c>
      <c r="AF305" s="73" t="s">
        <v>344</v>
      </c>
      <c r="AX305" t="s">
        <v>449</v>
      </c>
      <c r="AY305">
        <v>1</v>
      </c>
      <c r="AZ305" s="76">
        <v>200</v>
      </c>
      <c r="BA305" s="76">
        <v>100</v>
      </c>
      <c r="BB305">
        <f ca="1">INDIRECT(ADDRESS(11+(MATCH(RIGHT(Table61011[[#This Row],[spawner_sku]],LEN(Table61011[[#This Row],[spawner_sku]])-FIND("/",Table61011[[#This Row],[spawner_sku]])),Table1[Entity Prefab],0)),10,1,1,"Entities"))</f>
        <v>25</v>
      </c>
      <c r="BC305" s="76">
        <f ca="1">ROUND((Table61011[[#This Row],[XP]]*Table61011[[#This Row],[entity_spawned (AVG)]])*(Table61011[[#This Row],[activating_chance]]/100),0)</f>
        <v>25</v>
      </c>
      <c r="BD305" s="73" t="s">
        <v>345</v>
      </c>
      <c r="BF305" t="s">
        <v>449</v>
      </c>
      <c r="BG305">
        <v>1</v>
      </c>
      <c r="BH305" s="76">
        <v>120</v>
      </c>
      <c r="BI305">
        <v>30</v>
      </c>
      <c r="BJ305">
        <f ca="1">INDIRECT(ADDRESS(11+(MATCH(RIGHT(Table11[[#This Row],[spawner_sku]],LEN(Table11[[#This Row],[spawner_sku]])-FIND("/",Table11[[#This Row],[spawner_sku]])),Table1[Entity Prefab],0)),10,1,1,"Entities"))</f>
        <v>25</v>
      </c>
      <c r="BK305">
        <f ca="1">ROUND((Table11[[#This Row],[XP]]*Table11[[#This Row],[entity_spawned (AVG)]])*(Table11[[#This Row],[activating_chance]]/100),0)</f>
        <v>8</v>
      </c>
      <c r="BL305" s="73" t="s">
        <v>345</v>
      </c>
      <c r="BV305" t="s">
        <v>386</v>
      </c>
      <c r="BW305">
        <v>2</v>
      </c>
      <c r="BX305" s="76">
        <v>100</v>
      </c>
      <c r="BY305" s="76">
        <v>100</v>
      </c>
      <c r="BZ305">
        <f ca="1">INDIRECT(ADDRESS(11+(MATCH(RIGHT(Table13[[#This Row],[spawner_sku]],LEN(Table13[[#This Row],[spawner_sku]])-FIND("/",Table13[[#This Row],[spawner_sku]])),Table1[Entity Prefab],0)),10,1,1,"Entities"))</f>
        <v>25</v>
      </c>
      <c r="CA305">
        <f ca="1">ROUND((Table13[[#This Row],[XP]]*Table13[[#This Row],[entity_spawned (AVG)]])*(Table13[[#This Row],[activating_chance]]/100),0)</f>
        <v>50</v>
      </c>
      <c r="CB305" s="73" t="s">
        <v>344</v>
      </c>
      <c r="CD305" t="s">
        <v>524</v>
      </c>
      <c r="CE305">
        <v>2</v>
      </c>
      <c r="CF305" s="76">
        <v>100</v>
      </c>
      <c r="CG305" s="76">
        <v>100</v>
      </c>
      <c r="CH305">
        <f ca="1">INDIRECT(ADDRESS(11+(MATCH(RIGHT(Table14[[#This Row],[spawner_sku]],LEN(Table14[[#This Row],[spawner_sku]])-FIND("/",Table14[[#This Row],[spawner_sku]])),Table1[Entity Prefab],0)),10,1,1,"Entities"))</f>
        <v>35</v>
      </c>
      <c r="CI305">
        <f ca="1">ROUND((Table14[[#This Row],[XP]]*Table14[[#This Row],[entity_spawned (AVG)]])*(Table14[[#This Row],[activating_chance]]/100),0)</f>
        <v>70</v>
      </c>
      <c r="CJ305" s="73" t="s">
        <v>344</v>
      </c>
      <c r="CL305" t="s">
        <v>255</v>
      </c>
      <c r="CM305">
        <v>1</v>
      </c>
      <c r="CN305" s="76">
        <v>140</v>
      </c>
      <c r="CO305" s="76">
        <v>100</v>
      </c>
      <c r="CP305" s="115">
        <f ca="1">INDIRECT(ADDRESS(11+(MATCH(RIGHT(Table18[[#This Row],[spawner_sku]],LEN(Table18[[#This Row],[spawner_sku]])-FIND("/",Table18[[#This Row],[spawner_sku]])),Table1[Entity Prefab],0)),10,1,1,"Entities"))</f>
        <v>70</v>
      </c>
      <c r="CQ305" s="115">
        <f ca="1">ROUND((Table18[[#This Row],[XP]]*Table18[[#This Row],[entity_spawned (AVG)]])*(Table18[[#This Row],[activating_chance]]/100),0)</f>
        <v>70</v>
      </c>
      <c r="CR305" t="s">
        <v>345</v>
      </c>
    </row>
    <row r="306" spans="2:96" x14ac:dyDescent="0.25">
      <c r="B306" s="74" t="s">
        <v>239</v>
      </c>
      <c r="C306">
        <v>1</v>
      </c>
      <c r="D306" s="76">
        <v>2500</v>
      </c>
      <c r="E306" s="76">
        <v>100</v>
      </c>
      <c r="F306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6" s="76">
        <f ca="1">ROUND((Table245[[#This Row],[XP]]*Table245[[#This Row],[entity_spawned (AVG)]])*(Table245[[#This Row],[activating_chance]]/100),0)</f>
        <v>263</v>
      </c>
      <c r="H306" s="73" t="s">
        <v>345</v>
      </c>
      <c r="Z306" t="s">
        <v>387</v>
      </c>
      <c r="AA306">
        <v>1</v>
      </c>
      <c r="AB306" s="76">
        <v>200</v>
      </c>
      <c r="AC306" s="76">
        <v>100</v>
      </c>
      <c r="AD306">
        <f ca="1">INDIRECT(ADDRESS(11+(MATCH(RIGHT(Table2[[#This Row],[spawner_sku]],LEN(Table2[[#This Row],[spawner_sku]])-FIND("/",Table2[[#This Row],[spawner_sku]])),Table1[Entity Prefab],0)),10,1,1,"Entities"))</f>
        <v>75</v>
      </c>
      <c r="AE306" s="76">
        <f ca="1">ROUND((Table2[[#This Row],[XP]]*Table2[[#This Row],[entity_spawned (AVG)]])*(Table2[[#This Row],[activating_chance]]/100),0)</f>
        <v>75</v>
      </c>
      <c r="AF306" s="73" t="s">
        <v>344</v>
      </c>
      <c r="AX306" t="s">
        <v>449</v>
      </c>
      <c r="AY306">
        <v>1</v>
      </c>
      <c r="AZ306" s="76">
        <v>180</v>
      </c>
      <c r="BA306" s="76">
        <v>100</v>
      </c>
      <c r="BB306">
        <f ca="1">INDIRECT(ADDRESS(11+(MATCH(RIGHT(Table61011[[#This Row],[spawner_sku]],LEN(Table61011[[#This Row],[spawner_sku]])-FIND("/",Table61011[[#This Row],[spawner_sku]])),Table1[Entity Prefab],0)),10,1,1,"Entities"))</f>
        <v>25</v>
      </c>
      <c r="BC306" s="76">
        <f ca="1">ROUND((Table61011[[#This Row],[XP]]*Table61011[[#This Row],[entity_spawned (AVG)]])*(Table61011[[#This Row],[activating_chance]]/100),0)</f>
        <v>25</v>
      </c>
      <c r="BD306" s="73" t="s">
        <v>345</v>
      </c>
      <c r="BF306" t="s">
        <v>449</v>
      </c>
      <c r="BG306">
        <v>1</v>
      </c>
      <c r="BH306" s="76">
        <v>120</v>
      </c>
      <c r="BI306">
        <v>100</v>
      </c>
      <c r="BJ306">
        <f ca="1">INDIRECT(ADDRESS(11+(MATCH(RIGHT(Table11[[#This Row],[spawner_sku]],LEN(Table11[[#This Row],[spawner_sku]])-FIND("/",Table11[[#This Row],[spawner_sku]])),Table1[Entity Prefab],0)),10,1,1,"Entities"))</f>
        <v>25</v>
      </c>
      <c r="BK306">
        <f ca="1">ROUND((Table11[[#This Row],[XP]]*Table11[[#This Row],[entity_spawned (AVG)]])*(Table11[[#This Row],[activating_chance]]/100),0)</f>
        <v>25</v>
      </c>
      <c r="BL306" s="73" t="s">
        <v>345</v>
      </c>
      <c r="BV306" t="s">
        <v>386</v>
      </c>
      <c r="BW306">
        <v>1</v>
      </c>
      <c r="BX306" s="76">
        <v>100</v>
      </c>
      <c r="BY306" s="76">
        <v>80</v>
      </c>
      <c r="BZ306">
        <f ca="1">INDIRECT(ADDRESS(11+(MATCH(RIGHT(Table13[[#This Row],[spawner_sku]],LEN(Table13[[#This Row],[spawner_sku]])-FIND("/",Table13[[#This Row],[spawner_sku]])),Table1[Entity Prefab],0)),10,1,1,"Entities"))</f>
        <v>25</v>
      </c>
      <c r="CA306">
        <f ca="1">ROUND((Table13[[#This Row],[XP]]*Table13[[#This Row],[entity_spawned (AVG)]])*(Table13[[#This Row],[activating_chance]]/100),0)</f>
        <v>20</v>
      </c>
      <c r="CB306" s="73" t="s">
        <v>344</v>
      </c>
      <c r="CD306" t="s">
        <v>524</v>
      </c>
      <c r="CE306">
        <v>3</v>
      </c>
      <c r="CF306" s="76">
        <v>100</v>
      </c>
      <c r="CG306" s="76">
        <v>100</v>
      </c>
      <c r="CH306">
        <f ca="1">INDIRECT(ADDRESS(11+(MATCH(RIGHT(Table14[[#This Row],[spawner_sku]],LEN(Table14[[#This Row],[spawner_sku]])-FIND("/",Table14[[#This Row],[spawner_sku]])),Table1[Entity Prefab],0)),10,1,1,"Entities"))</f>
        <v>35</v>
      </c>
      <c r="CI306">
        <f ca="1">ROUND((Table14[[#This Row],[XP]]*Table14[[#This Row],[entity_spawned (AVG)]])*(Table14[[#This Row],[activating_chance]]/100),0)</f>
        <v>105</v>
      </c>
      <c r="CJ306" s="73" t="s">
        <v>344</v>
      </c>
      <c r="CL306" t="s">
        <v>255</v>
      </c>
      <c r="CM306">
        <v>1</v>
      </c>
      <c r="CN306" s="76">
        <v>140</v>
      </c>
      <c r="CO306" s="76">
        <v>100</v>
      </c>
      <c r="CP306" s="115">
        <f ca="1">INDIRECT(ADDRESS(11+(MATCH(RIGHT(Table18[[#This Row],[spawner_sku]],LEN(Table18[[#This Row],[spawner_sku]])-FIND("/",Table18[[#This Row],[spawner_sku]])),Table1[Entity Prefab],0)),10,1,1,"Entities"))</f>
        <v>70</v>
      </c>
      <c r="CQ306" s="115">
        <f ca="1">ROUND((Table18[[#This Row],[XP]]*Table18[[#This Row],[entity_spawned (AVG)]])*(Table18[[#This Row],[activating_chance]]/100),0)</f>
        <v>70</v>
      </c>
      <c r="CR306" t="s">
        <v>345</v>
      </c>
    </row>
    <row r="307" spans="2:96" x14ac:dyDescent="0.25">
      <c r="B307" s="74" t="s">
        <v>239</v>
      </c>
      <c r="C307">
        <v>1</v>
      </c>
      <c r="D307" s="76">
        <v>2500</v>
      </c>
      <c r="E307" s="76">
        <v>100</v>
      </c>
      <c r="F307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7" s="76">
        <f ca="1">ROUND((Table245[[#This Row],[XP]]*Table245[[#This Row],[entity_spawned (AVG)]])*(Table245[[#This Row],[activating_chance]]/100),0)</f>
        <v>263</v>
      </c>
      <c r="H307" s="73" t="s">
        <v>345</v>
      </c>
      <c r="Z307" t="s">
        <v>387</v>
      </c>
      <c r="AA307">
        <v>1</v>
      </c>
      <c r="AB307" s="76">
        <v>150</v>
      </c>
      <c r="AC307" s="76">
        <v>100</v>
      </c>
      <c r="AD307">
        <f ca="1">INDIRECT(ADDRESS(11+(MATCH(RIGHT(Table2[[#This Row],[spawner_sku]],LEN(Table2[[#This Row],[spawner_sku]])-FIND("/",Table2[[#This Row],[spawner_sku]])),Table1[Entity Prefab],0)),10,1,1,"Entities"))</f>
        <v>75</v>
      </c>
      <c r="AE307" s="76">
        <f ca="1">ROUND((Table2[[#This Row],[XP]]*Table2[[#This Row],[entity_spawned (AVG)]])*(Table2[[#This Row],[activating_chance]]/100),0)</f>
        <v>75</v>
      </c>
      <c r="AF307" s="73" t="s">
        <v>344</v>
      </c>
      <c r="AX307" t="s">
        <v>449</v>
      </c>
      <c r="AY307">
        <v>1</v>
      </c>
      <c r="AZ307" s="76">
        <v>200</v>
      </c>
      <c r="BA307" s="76">
        <v>100</v>
      </c>
      <c r="BB307">
        <f ca="1">INDIRECT(ADDRESS(11+(MATCH(RIGHT(Table61011[[#This Row],[spawner_sku]],LEN(Table61011[[#This Row],[spawner_sku]])-FIND("/",Table61011[[#This Row],[spawner_sku]])),Table1[Entity Prefab],0)),10,1,1,"Entities"))</f>
        <v>25</v>
      </c>
      <c r="BC307" s="76">
        <f ca="1">ROUND((Table61011[[#This Row],[XP]]*Table61011[[#This Row],[entity_spawned (AVG)]])*(Table61011[[#This Row],[activating_chance]]/100),0)</f>
        <v>25</v>
      </c>
      <c r="BD307" s="73" t="s">
        <v>345</v>
      </c>
      <c r="BF307" t="s">
        <v>612</v>
      </c>
      <c r="BG307">
        <v>1</v>
      </c>
      <c r="BH307" s="76">
        <v>5000</v>
      </c>
      <c r="BI307">
        <v>75</v>
      </c>
      <c r="BJ307">
        <f ca="1">INDIRECT(ADDRESS(11+(MATCH(RIGHT(Table11[[#This Row],[spawner_sku]],LEN(Table11[[#This Row],[spawner_sku]])-FIND("/",Table11[[#This Row],[spawner_sku]])),Table1[Entity Prefab],0)),10,1,1,"Entities"))</f>
        <v>75</v>
      </c>
      <c r="BK307">
        <f ca="1">ROUND((Table11[[#This Row],[XP]]*Table11[[#This Row],[entity_spawned (AVG)]])*(Table11[[#This Row],[activating_chance]]/100),0)</f>
        <v>56</v>
      </c>
      <c r="BL307" s="73" t="s">
        <v>344</v>
      </c>
      <c r="BV307" t="s">
        <v>386</v>
      </c>
      <c r="BW307">
        <v>1</v>
      </c>
      <c r="BX307" s="76">
        <v>100</v>
      </c>
      <c r="BY307" s="76">
        <v>80</v>
      </c>
      <c r="BZ307">
        <f ca="1">INDIRECT(ADDRESS(11+(MATCH(RIGHT(Table13[[#This Row],[spawner_sku]],LEN(Table13[[#This Row],[spawner_sku]])-FIND("/",Table13[[#This Row],[spawner_sku]])),Table1[Entity Prefab],0)),10,1,1,"Entities"))</f>
        <v>25</v>
      </c>
      <c r="CA307">
        <f ca="1">ROUND((Table13[[#This Row],[XP]]*Table13[[#This Row],[entity_spawned (AVG)]])*(Table13[[#This Row],[activating_chance]]/100),0)</f>
        <v>20</v>
      </c>
      <c r="CB307" s="73" t="s">
        <v>344</v>
      </c>
      <c r="CD307" t="s">
        <v>524</v>
      </c>
      <c r="CE307">
        <v>2</v>
      </c>
      <c r="CF307" s="76">
        <v>120</v>
      </c>
      <c r="CG307" s="76">
        <v>80</v>
      </c>
      <c r="CH307">
        <f ca="1">INDIRECT(ADDRESS(11+(MATCH(RIGHT(Table14[[#This Row],[spawner_sku]],LEN(Table14[[#This Row],[spawner_sku]])-FIND("/",Table14[[#This Row],[spawner_sku]])),Table1[Entity Prefab],0)),10,1,1,"Entities"))</f>
        <v>35</v>
      </c>
      <c r="CI307">
        <f ca="1">ROUND((Table14[[#This Row],[XP]]*Table14[[#This Row],[entity_spawned (AVG)]])*(Table14[[#This Row],[activating_chance]]/100),0)</f>
        <v>56</v>
      </c>
      <c r="CJ307" s="73" t="s">
        <v>344</v>
      </c>
      <c r="CL307" t="s">
        <v>255</v>
      </c>
      <c r="CM307">
        <v>1</v>
      </c>
      <c r="CN307" s="76">
        <v>140</v>
      </c>
      <c r="CO307" s="76">
        <v>100</v>
      </c>
      <c r="CP307" s="115">
        <f ca="1">INDIRECT(ADDRESS(11+(MATCH(RIGHT(Table18[[#This Row],[spawner_sku]],LEN(Table18[[#This Row],[spawner_sku]])-FIND("/",Table18[[#This Row],[spawner_sku]])),Table1[Entity Prefab],0)),10,1,1,"Entities"))</f>
        <v>70</v>
      </c>
      <c r="CQ307" s="115">
        <f ca="1">ROUND((Table18[[#This Row],[XP]]*Table18[[#This Row],[entity_spawned (AVG)]])*(Table18[[#This Row],[activating_chance]]/100),0)</f>
        <v>70</v>
      </c>
      <c r="CR307" t="s">
        <v>345</v>
      </c>
    </row>
    <row r="308" spans="2:96" x14ac:dyDescent="0.25">
      <c r="B308" s="74" t="s">
        <v>239</v>
      </c>
      <c r="C308">
        <v>1</v>
      </c>
      <c r="D308" s="76">
        <v>2500</v>
      </c>
      <c r="E308" s="76">
        <v>100</v>
      </c>
      <c r="F308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8" s="76">
        <f ca="1">ROUND((Table245[[#This Row],[XP]]*Table245[[#This Row],[entity_spawned (AVG)]])*(Table245[[#This Row],[activating_chance]]/100),0)</f>
        <v>263</v>
      </c>
      <c r="H308" s="73" t="s">
        <v>345</v>
      </c>
      <c r="Z308" t="s">
        <v>387</v>
      </c>
      <c r="AA308">
        <v>1</v>
      </c>
      <c r="AB308" s="76">
        <v>220</v>
      </c>
      <c r="AC308" s="76">
        <v>100</v>
      </c>
      <c r="AD308">
        <f ca="1">INDIRECT(ADDRESS(11+(MATCH(RIGHT(Table2[[#This Row],[spawner_sku]],LEN(Table2[[#This Row],[spawner_sku]])-FIND("/",Table2[[#This Row],[spawner_sku]])),Table1[Entity Prefab],0)),10,1,1,"Entities"))</f>
        <v>75</v>
      </c>
      <c r="AE308" s="76">
        <f ca="1">ROUND((Table2[[#This Row],[XP]]*Table2[[#This Row],[entity_spawned (AVG)]])*(Table2[[#This Row],[activating_chance]]/100),0)</f>
        <v>75</v>
      </c>
      <c r="AF308" s="73" t="s">
        <v>344</v>
      </c>
      <c r="AX308" t="s">
        <v>449</v>
      </c>
      <c r="AY308">
        <v>1</v>
      </c>
      <c r="AZ308" s="76">
        <v>200</v>
      </c>
      <c r="BA308" s="76">
        <v>100</v>
      </c>
      <c r="BB308">
        <f ca="1">INDIRECT(ADDRESS(11+(MATCH(RIGHT(Table61011[[#This Row],[spawner_sku]],LEN(Table61011[[#This Row],[spawner_sku]])-FIND("/",Table61011[[#This Row],[spawner_sku]])),Table1[Entity Prefab],0)),10,1,1,"Entities"))</f>
        <v>25</v>
      </c>
      <c r="BC308" s="76">
        <f ca="1">ROUND((Table61011[[#This Row],[XP]]*Table61011[[#This Row],[entity_spawned (AVG)]])*(Table61011[[#This Row],[activating_chance]]/100),0)</f>
        <v>25</v>
      </c>
      <c r="BD308" s="73" t="s">
        <v>345</v>
      </c>
      <c r="BF308" t="s">
        <v>612</v>
      </c>
      <c r="BG308">
        <v>1</v>
      </c>
      <c r="BH308" s="76">
        <v>5000</v>
      </c>
      <c r="BI308">
        <v>75</v>
      </c>
      <c r="BJ308">
        <f ca="1">INDIRECT(ADDRESS(11+(MATCH(RIGHT(Table11[[#This Row],[spawner_sku]],LEN(Table11[[#This Row],[spawner_sku]])-FIND("/",Table11[[#This Row],[spawner_sku]])),Table1[Entity Prefab],0)),10,1,1,"Entities"))</f>
        <v>75</v>
      </c>
      <c r="BK308">
        <f ca="1">ROUND((Table11[[#This Row],[XP]]*Table11[[#This Row],[entity_spawned (AVG)]])*(Table11[[#This Row],[activating_chance]]/100),0)</f>
        <v>56</v>
      </c>
      <c r="BL308" s="73" t="s">
        <v>344</v>
      </c>
      <c r="BV308" t="s">
        <v>386</v>
      </c>
      <c r="BW308">
        <v>3</v>
      </c>
      <c r="BX308" s="76">
        <v>100</v>
      </c>
      <c r="BY308" s="76">
        <v>70</v>
      </c>
      <c r="BZ308">
        <f ca="1">INDIRECT(ADDRESS(11+(MATCH(RIGHT(Table13[[#This Row],[spawner_sku]],LEN(Table13[[#This Row],[spawner_sku]])-FIND("/",Table13[[#This Row],[spawner_sku]])),Table1[Entity Prefab],0)),10,1,1,"Entities"))</f>
        <v>25</v>
      </c>
      <c r="CA308">
        <f ca="1">ROUND((Table13[[#This Row],[XP]]*Table13[[#This Row],[entity_spawned (AVG)]])*(Table13[[#This Row],[activating_chance]]/100),0)</f>
        <v>53</v>
      </c>
      <c r="CB308" s="73" t="s">
        <v>344</v>
      </c>
      <c r="CD308" t="s">
        <v>524</v>
      </c>
      <c r="CE308">
        <v>1</v>
      </c>
      <c r="CF308" s="76">
        <v>100</v>
      </c>
      <c r="CG308" s="76">
        <v>100</v>
      </c>
      <c r="CH308">
        <f ca="1">INDIRECT(ADDRESS(11+(MATCH(RIGHT(Table14[[#This Row],[spawner_sku]],LEN(Table14[[#This Row],[spawner_sku]])-FIND("/",Table14[[#This Row],[spawner_sku]])),Table1[Entity Prefab],0)),10,1,1,"Entities"))</f>
        <v>35</v>
      </c>
      <c r="CI308">
        <f ca="1">ROUND((Table14[[#This Row],[XP]]*Table14[[#This Row],[entity_spawned (AVG)]])*(Table14[[#This Row],[activating_chance]]/100),0)</f>
        <v>35</v>
      </c>
      <c r="CJ308" s="73" t="s">
        <v>344</v>
      </c>
      <c r="CL308" t="s">
        <v>255</v>
      </c>
      <c r="CM308">
        <v>1</v>
      </c>
      <c r="CN308" s="76">
        <v>140</v>
      </c>
      <c r="CO308" s="76">
        <v>100</v>
      </c>
      <c r="CP308" s="115">
        <f ca="1">INDIRECT(ADDRESS(11+(MATCH(RIGHT(Table18[[#This Row],[spawner_sku]],LEN(Table18[[#This Row],[spawner_sku]])-FIND("/",Table18[[#This Row],[spawner_sku]])),Table1[Entity Prefab],0)),10,1,1,"Entities"))</f>
        <v>70</v>
      </c>
      <c r="CQ308" s="115">
        <f ca="1">ROUND((Table18[[#This Row],[XP]]*Table18[[#This Row],[entity_spawned (AVG)]])*(Table18[[#This Row],[activating_chance]]/100),0)</f>
        <v>70</v>
      </c>
      <c r="CR308" t="s">
        <v>345</v>
      </c>
    </row>
    <row r="309" spans="2:96" x14ac:dyDescent="0.25">
      <c r="B309" s="74" t="s">
        <v>240</v>
      </c>
      <c r="C309">
        <v>1</v>
      </c>
      <c r="D309" s="76">
        <v>2000</v>
      </c>
      <c r="E309" s="76">
        <v>100</v>
      </c>
      <c r="F309" s="76">
        <f ca="1">INDIRECT(ADDRESS(11+(MATCH(RIGHT(Table245[[#This Row],[spawner_sku]],LEN(Table245[[#This Row],[spawner_sku]])-FIND("/",Table245[[#This Row],[spawner_sku]])),Table1[Entity Prefab],0)),10,1,1,"Entities"))</f>
        <v>175</v>
      </c>
      <c r="G309" s="76">
        <f ca="1">ROUND((Table245[[#This Row],[XP]]*Table245[[#This Row],[entity_spawned (AVG)]])*(Table245[[#This Row],[activating_chance]]/100),0)</f>
        <v>175</v>
      </c>
      <c r="H309" s="73" t="s">
        <v>345</v>
      </c>
      <c r="Z309" t="s">
        <v>387</v>
      </c>
      <c r="AA309">
        <v>1</v>
      </c>
      <c r="AB309" s="76">
        <v>200</v>
      </c>
      <c r="AC309" s="76">
        <v>100</v>
      </c>
      <c r="AD309">
        <f ca="1">INDIRECT(ADDRESS(11+(MATCH(RIGHT(Table2[[#This Row],[spawner_sku]],LEN(Table2[[#This Row],[spawner_sku]])-FIND("/",Table2[[#This Row],[spawner_sku]])),Table1[Entity Prefab],0)),10,1,1,"Entities"))</f>
        <v>75</v>
      </c>
      <c r="AE309" s="76">
        <f ca="1">ROUND((Table2[[#This Row],[XP]]*Table2[[#This Row],[entity_spawned (AVG)]])*(Table2[[#This Row],[activating_chance]]/100),0)</f>
        <v>75</v>
      </c>
      <c r="AF309" s="73" t="s">
        <v>344</v>
      </c>
      <c r="AX309" t="s">
        <v>449</v>
      </c>
      <c r="AY309">
        <v>1</v>
      </c>
      <c r="AZ309" s="76">
        <v>200</v>
      </c>
      <c r="BA309" s="76">
        <v>100</v>
      </c>
      <c r="BB309">
        <f ca="1">INDIRECT(ADDRESS(11+(MATCH(RIGHT(Table61011[[#This Row],[spawner_sku]],LEN(Table61011[[#This Row],[spawner_sku]])-FIND("/",Table61011[[#This Row],[spawner_sku]])),Table1[Entity Prefab],0)),10,1,1,"Entities"))</f>
        <v>25</v>
      </c>
      <c r="BC309" s="76">
        <f ca="1">ROUND((Table61011[[#This Row],[XP]]*Table61011[[#This Row],[entity_spawned (AVG)]])*(Table61011[[#This Row],[activating_chance]]/100),0)</f>
        <v>25</v>
      </c>
      <c r="BD309" s="73" t="s">
        <v>345</v>
      </c>
      <c r="BF309" t="s">
        <v>612</v>
      </c>
      <c r="BG309">
        <v>1</v>
      </c>
      <c r="BH309" s="76">
        <v>5000</v>
      </c>
      <c r="BI309">
        <v>75</v>
      </c>
      <c r="BJ309">
        <f ca="1">INDIRECT(ADDRESS(11+(MATCH(RIGHT(Table11[[#This Row],[spawner_sku]],LEN(Table11[[#This Row],[spawner_sku]])-FIND("/",Table11[[#This Row],[spawner_sku]])),Table1[Entity Prefab],0)),10,1,1,"Entities"))</f>
        <v>75</v>
      </c>
      <c r="BK309">
        <f ca="1">ROUND((Table11[[#This Row],[XP]]*Table11[[#This Row],[entity_spawned (AVG)]])*(Table11[[#This Row],[activating_chance]]/100),0)</f>
        <v>56</v>
      </c>
      <c r="BL309" s="73" t="s">
        <v>344</v>
      </c>
      <c r="BV309" t="s">
        <v>386</v>
      </c>
      <c r="BW309">
        <v>2</v>
      </c>
      <c r="BX309" s="76">
        <v>100</v>
      </c>
      <c r="BY309" s="76">
        <v>30</v>
      </c>
      <c r="BZ309">
        <f ca="1">INDIRECT(ADDRESS(11+(MATCH(RIGHT(Table13[[#This Row],[spawner_sku]],LEN(Table13[[#This Row],[spawner_sku]])-FIND("/",Table13[[#This Row],[spawner_sku]])),Table1[Entity Prefab],0)),10,1,1,"Entities"))</f>
        <v>25</v>
      </c>
      <c r="CA309">
        <f ca="1">ROUND((Table13[[#This Row],[XP]]*Table13[[#This Row],[entity_spawned (AVG)]])*(Table13[[#This Row],[activating_chance]]/100),0)</f>
        <v>15</v>
      </c>
      <c r="CB309" s="73" t="s">
        <v>344</v>
      </c>
      <c r="CD309" t="s">
        <v>524</v>
      </c>
      <c r="CE309">
        <v>2</v>
      </c>
      <c r="CF309" s="76">
        <v>120</v>
      </c>
      <c r="CG309" s="76">
        <v>100</v>
      </c>
      <c r="CH309">
        <f ca="1">INDIRECT(ADDRESS(11+(MATCH(RIGHT(Table14[[#This Row],[spawner_sku]],LEN(Table14[[#This Row],[spawner_sku]])-FIND("/",Table14[[#This Row],[spawner_sku]])),Table1[Entity Prefab],0)),10,1,1,"Entities"))</f>
        <v>35</v>
      </c>
      <c r="CI309">
        <f ca="1">ROUND((Table14[[#This Row],[XP]]*Table14[[#This Row],[entity_spawned (AVG)]])*(Table14[[#This Row],[activating_chance]]/100),0)</f>
        <v>70</v>
      </c>
      <c r="CJ309" s="73" t="s">
        <v>344</v>
      </c>
      <c r="CL309" t="s">
        <v>255</v>
      </c>
      <c r="CM309">
        <v>1</v>
      </c>
      <c r="CN309" s="76">
        <v>120</v>
      </c>
      <c r="CO309" s="76">
        <v>100</v>
      </c>
      <c r="CP309" s="115">
        <f ca="1">INDIRECT(ADDRESS(11+(MATCH(RIGHT(Table18[[#This Row],[spawner_sku]],LEN(Table18[[#This Row],[spawner_sku]])-FIND("/",Table18[[#This Row],[spawner_sku]])),Table1[Entity Prefab],0)),10,1,1,"Entities"))</f>
        <v>70</v>
      </c>
      <c r="CQ309" s="115">
        <f ca="1">ROUND((Table18[[#This Row],[XP]]*Table18[[#This Row],[entity_spawned (AVG)]])*(Table18[[#This Row],[activating_chance]]/100),0)</f>
        <v>70</v>
      </c>
      <c r="CR309" t="s">
        <v>345</v>
      </c>
    </row>
    <row r="310" spans="2:96" x14ac:dyDescent="0.25">
      <c r="B310" s="74" t="s">
        <v>240</v>
      </c>
      <c r="C310">
        <v>1</v>
      </c>
      <c r="D310" s="76">
        <v>2000</v>
      </c>
      <c r="E310" s="76">
        <v>100</v>
      </c>
      <c r="F310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0" s="76">
        <f ca="1">ROUND((Table245[[#This Row],[XP]]*Table245[[#This Row],[entity_spawned (AVG)]])*(Table245[[#This Row],[activating_chance]]/100),0)</f>
        <v>175</v>
      </c>
      <c r="H310" s="73" t="s">
        <v>345</v>
      </c>
      <c r="Z310" t="s">
        <v>387</v>
      </c>
      <c r="AA310">
        <v>1</v>
      </c>
      <c r="AB310" s="76">
        <v>170</v>
      </c>
      <c r="AC310" s="76">
        <v>100</v>
      </c>
      <c r="AD310">
        <f ca="1">INDIRECT(ADDRESS(11+(MATCH(RIGHT(Table2[[#This Row],[spawner_sku]],LEN(Table2[[#This Row],[spawner_sku]])-FIND("/",Table2[[#This Row],[spawner_sku]])),Table1[Entity Prefab],0)),10,1,1,"Entities"))</f>
        <v>75</v>
      </c>
      <c r="AE310" s="76">
        <f ca="1">ROUND((Table2[[#This Row],[XP]]*Table2[[#This Row],[entity_spawned (AVG)]])*(Table2[[#This Row],[activating_chance]]/100),0)</f>
        <v>75</v>
      </c>
      <c r="AF310" s="73" t="s">
        <v>344</v>
      </c>
      <c r="AX310" t="s">
        <v>449</v>
      </c>
      <c r="AY310">
        <v>1</v>
      </c>
      <c r="AZ310" s="76">
        <v>220</v>
      </c>
      <c r="BA310" s="76">
        <v>80</v>
      </c>
      <c r="BB310">
        <f ca="1">INDIRECT(ADDRESS(11+(MATCH(RIGHT(Table61011[[#This Row],[spawner_sku]],LEN(Table61011[[#This Row],[spawner_sku]])-FIND("/",Table61011[[#This Row],[spawner_sku]])),Table1[Entity Prefab],0)),10,1,1,"Entities"))</f>
        <v>25</v>
      </c>
      <c r="BC310" s="76">
        <f ca="1">ROUND((Table61011[[#This Row],[XP]]*Table61011[[#This Row],[entity_spawned (AVG)]])*(Table61011[[#This Row],[activating_chance]]/100),0)</f>
        <v>20</v>
      </c>
      <c r="BD310" s="73" t="s">
        <v>345</v>
      </c>
      <c r="BF310" t="s">
        <v>247</v>
      </c>
      <c r="BG310">
        <v>1</v>
      </c>
      <c r="BH310" s="76">
        <v>500</v>
      </c>
      <c r="BI310">
        <v>100</v>
      </c>
      <c r="BJ310">
        <f ca="1">INDIRECT(ADDRESS(11+(MATCH(RIGHT(Table11[[#This Row],[spawner_sku]],LEN(Table11[[#This Row],[spawner_sku]])-FIND("/",Table11[[#This Row],[spawner_sku]])),Table1[Entity Prefab],0)),10,1,1,"Entities"))</f>
        <v>75</v>
      </c>
      <c r="BK310">
        <f ca="1">ROUND((Table11[[#This Row],[XP]]*Table11[[#This Row],[entity_spawned (AVG)]])*(Table11[[#This Row],[activating_chance]]/100),0)</f>
        <v>75</v>
      </c>
      <c r="BL310" s="73" t="s">
        <v>344</v>
      </c>
      <c r="BV310" t="s">
        <v>386</v>
      </c>
      <c r="BW310">
        <v>3</v>
      </c>
      <c r="BX310" s="76">
        <v>100</v>
      </c>
      <c r="BY310" s="76">
        <v>70</v>
      </c>
      <c r="BZ310">
        <f ca="1">INDIRECT(ADDRESS(11+(MATCH(RIGHT(Table13[[#This Row],[spawner_sku]],LEN(Table13[[#This Row],[spawner_sku]])-FIND("/",Table13[[#This Row],[spawner_sku]])),Table1[Entity Prefab],0)),10,1,1,"Entities"))</f>
        <v>25</v>
      </c>
      <c r="CA310">
        <f ca="1">ROUND((Table13[[#This Row],[XP]]*Table13[[#This Row],[entity_spawned (AVG)]])*(Table13[[#This Row],[activating_chance]]/100),0)</f>
        <v>53</v>
      </c>
      <c r="CB310" s="73" t="s">
        <v>344</v>
      </c>
      <c r="CD310" t="s">
        <v>524</v>
      </c>
      <c r="CE310">
        <v>1</v>
      </c>
      <c r="CF310" s="76">
        <v>90</v>
      </c>
      <c r="CG310" s="76">
        <v>100</v>
      </c>
      <c r="CH310">
        <f ca="1">INDIRECT(ADDRESS(11+(MATCH(RIGHT(Table14[[#This Row],[spawner_sku]],LEN(Table14[[#This Row],[spawner_sku]])-FIND("/",Table14[[#This Row],[spawner_sku]])),Table1[Entity Prefab],0)),10,1,1,"Entities"))</f>
        <v>35</v>
      </c>
      <c r="CI310">
        <f ca="1">ROUND((Table14[[#This Row],[XP]]*Table14[[#This Row],[entity_spawned (AVG)]])*(Table14[[#This Row],[activating_chance]]/100),0)</f>
        <v>35</v>
      </c>
      <c r="CJ310" s="73" t="s">
        <v>344</v>
      </c>
      <c r="CL310" t="s">
        <v>255</v>
      </c>
      <c r="CM310">
        <v>1</v>
      </c>
      <c r="CN310" s="76">
        <v>140</v>
      </c>
      <c r="CO310" s="76">
        <v>100</v>
      </c>
      <c r="CP310" s="115">
        <f ca="1">INDIRECT(ADDRESS(11+(MATCH(RIGHT(Table18[[#This Row],[spawner_sku]],LEN(Table18[[#This Row],[spawner_sku]])-FIND("/",Table18[[#This Row],[spawner_sku]])),Table1[Entity Prefab],0)),10,1,1,"Entities"))</f>
        <v>70</v>
      </c>
      <c r="CQ310" s="115">
        <f ca="1">ROUND((Table18[[#This Row],[XP]]*Table18[[#This Row],[entity_spawned (AVG)]])*(Table18[[#This Row],[activating_chance]]/100),0)</f>
        <v>70</v>
      </c>
      <c r="CR310" t="s">
        <v>345</v>
      </c>
    </row>
    <row r="311" spans="2:96" x14ac:dyDescent="0.25">
      <c r="B311" s="74" t="s">
        <v>241</v>
      </c>
      <c r="C311">
        <v>1</v>
      </c>
      <c r="D311" s="76">
        <v>2000</v>
      </c>
      <c r="E311" s="76">
        <v>100</v>
      </c>
      <c r="F311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1" s="76">
        <f ca="1">ROUND((Table245[[#This Row],[XP]]*Table245[[#This Row],[entity_spawned (AVG)]])*(Table245[[#This Row],[activating_chance]]/100),0)</f>
        <v>175</v>
      </c>
      <c r="H311" s="73" t="s">
        <v>345</v>
      </c>
      <c r="Z311" t="s">
        <v>387</v>
      </c>
      <c r="AA311">
        <v>1</v>
      </c>
      <c r="AB311" s="76">
        <v>220</v>
      </c>
      <c r="AC311" s="76">
        <v>100</v>
      </c>
      <c r="AD311">
        <f ca="1">INDIRECT(ADDRESS(11+(MATCH(RIGHT(Table2[[#This Row],[spawner_sku]],LEN(Table2[[#This Row],[spawner_sku]])-FIND("/",Table2[[#This Row],[spawner_sku]])),Table1[Entity Prefab],0)),10,1,1,"Entities"))</f>
        <v>75</v>
      </c>
      <c r="AE311" s="76">
        <f ca="1">ROUND((Table2[[#This Row],[XP]]*Table2[[#This Row],[entity_spawned (AVG)]])*(Table2[[#This Row],[activating_chance]]/100),0)</f>
        <v>75</v>
      </c>
      <c r="AF311" s="73" t="s">
        <v>344</v>
      </c>
      <c r="AX311" t="s">
        <v>449</v>
      </c>
      <c r="AY311">
        <v>1</v>
      </c>
      <c r="AZ311" s="76">
        <v>180</v>
      </c>
      <c r="BA311" s="76">
        <v>100</v>
      </c>
      <c r="BB311">
        <f ca="1">INDIRECT(ADDRESS(11+(MATCH(RIGHT(Table61011[[#This Row],[spawner_sku]],LEN(Table61011[[#This Row],[spawner_sku]])-FIND("/",Table61011[[#This Row],[spawner_sku]])),Table1[Entity Prefab],0)),10,1,1,"Entities"))</f>
        <v>25</v>
      </c>
      <c r="BC311" s="76">
        <f ca="1">ROUND((Table61011[[#This Row],[XP]]*Table61011[[#This Row],[entity_spawned (AVG)]])*(Table61011[[#This Row],[activating_chance]]/100),0)</f>
        <v>25</v>
      </c>
      <c r="BD311" s="73" t="s">
        <v>345</v>
      </c>
      <c r="BF311" t="s">
        <v>247</v>
      </c>
      <c r="BG311">
        <v>1</v>
      </c>
      <c r="BH311" s="76">
        <v>500</v>
      </c>
      <c r="BI311">
        <v>100</v>
      </c>
      <c r="BJ311">
        <f ca="1">INDIRECT(ADDRESS(11+(MATCH(RIGHT(Table11[[#This Row],[spawner_sku]],LEN(Table11[[#This Row],[spawner_sku]])-FIND("/",Table11[[#This Row],[spawner_sku]])),Table1[Entity Prefab],0)),10,1,1,"Entities"))</f>
        <v>75</v>
      </c>
      <c r="BK311">
        <f ca="1">ROUND((Table11[[#This Row],[XP]]*Table11[[#This Row],[entity_spawned (AVG)]])*(Table11[[#This Row],[activating_chance]]/100),0)</f>
        <v>75</v>
      </c>
      <c r="BL311" s="73" t="s">
        <v>344</v>
      </c>
      <c r="BV311" t="s">
        <v>386</v>
      </c>
      <c r="BW311">
        <v>1</v>
      </c>
      <c r="BX311" s="76">
        <v>100</v>
      </c>
      <c r="BY311" s="76">
        <v>100</v>
      </c>
      <c r="BZ311">
        <f ca="1">INDIRECT(ADDRESS(11+(MATCH(RIGHT(Table13[[#This Row],[spawner_sku]],LEN(Table13[[#This Row],[spawner_sku]])-FIND("/",Table13[[#This Row],[spawner_sku]])),Table1[Entity Prefab],0)),10,1,1,"Entities"))</f>
        <v>25</v>
      </c>
      <c r="CA311">
        <f ca="1">ROUND((Table13[[#This Row],[XP]]*Table13[[#This Row],[entity_spawned (AVG)]])*(Table13[[#This Row],[activating_chance]]/100),0)</f>
        <v>25</v>
      </c>
      <c r="CB311" s="73" t="s">
        <v>344</v>
      </c>
      <c r="CD311" t="s">
        <v>524</v>
      </c>
      <c r="CE311">
        <v>1</v>
      </c>
      <c r="CF311" s="76">
        <v>100</v>
      </c>
      <c r="CG311" s="76">
        <v>100</v>
      </c>
      <c r="CH311">
        <f ca="1">INDIRECT(ADDRESS(11+(MATCH(RIGHT(Table14[[#This Row],[spawner_sku]],LEN(Table14[[#This Row],[spawner_sku]])-FIND("/",Table14[[#This Row],[spawner_sku]])),Table1[Entity Prefab],0)),10,1,1,"Entities"))</f>
        <v>35</v>
      </c>
      <c r="CI311">
        <f ca="1">ROUND((Table14[[#This Row],[XP]]*Table14[[#This Row],[entity_spawned (AVG)]])*(Table14[[#This Row],[activating_chance]]/100),0)</f>
        <v>35</v>
      </c>
      <c r="CJ311" s="73" t="s">
        <v>344</v>
      </c>
      <c r="CL311" t="s">
        <v>255</v>
      </c>
      <c r="CM311">
        <v>1</v>
      </c>
      <c r="CN311" s="76">
        <v>140</v>
      </c>
      <c r="CO311" s="76">
        <v>80</v>
      </c>
      <c r="CP311" s="115">
        <f ca="1">INDIRECT(ADDRESS(11+(MATCH(RIGHT(Table18[[#This Row],[spawner_sku]],LEN(Table18[[#This Row],[spawner_sku]])-FIND("/",Table18[[#This Row],[spawner_sku]])),Table1[Entity Prefab],0)),10,1,1,"Entities"))</f>
        <v>70</v>
      </c>
      <c r="CQ311" s="115">
        <f ca="1">ROUND((Table18[[#This Row],[XP]]*Table18[[#This Row],[entity_spawned (AVG)]])*(Table18[[#This Row],[activating_chance]]/100),0)</f>
        <v>56</v>
      </c>
      <c r="CR311" t="s">
        <v>345</v>
      </c>
    </row>
    <row r="312" spans="2:96" x14ac:dyDescent="0.25">
      <c r="B312" s="74" t="s">
        <v>241</v>
      </c>
      <c r="C312">
        <v>1</v>
      </c>
      <c r="D312" s="76">
        <v>2000</v>
      </c>
      <c r="E312" s="76">
        <v>100</v>
      </c>
      <c r="F312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2" s="76">
        <f ca="1">ROUND((Table245[[#This Row],[XP]]*Table245[[#This Row],[entity_spawned (AVG)]])*(Table245[[#This Row],[activating_chance]]/100),0)</f>
        <v>175</v>
      </c>
      <c r="H312" s="73" t="s">
        <v>345</v>
      </c>
      <c r="Z312" t="s">
        <v>387</v>
      </c>
      <c r="AA312">
        <v>1</v>
      </c>
      <c r="AB312" s="76">
        <v>150</v>
      </c>
      <c r="AC312" s="76">
        <v>100</v>
      </c>
      <c r="AD312">
        <f ca="1">INDIRECT(ADDRESS(11+(MATCH(RIGHT(Table2[[#This Row],[spawner_sku]],LEN(Table2[[#This Row],[spawner_sku]])-FIND("/",Table2[[#This Row],[spawner_sku]])),Table1[Entity Prefab],0)),10,1,1,"Entities"))</f>
        <v>75</v>
      </c>
      <c r="AE312" s="76">
        <f ca="1">ROUND((Table2[[#This Row],[XP]]*Table2[[#This Row],[entity_spawned (AVG)]])*(Table2[[#This Row],[activating_chance]]/100),0)</f>
        <v>75</v>
      </c>
      <c r="AF312" s="73" t="s">
        <v>344</v>
      </c>
      <c r="AX312" t="s">
        <v>449</v>
      </c>
      <c r="AY312">
        <v>1</v>
      </c>
      <c r="AZ312" s="76">
        <v>200</v>
      </c>
      <c r="BA312" s="76">
        <v>100</v>
      </c>
      <c r="BB312">
        <f ca="1">INDIRECT(ADDRESS(11+(MATCH(RIGHT(Table61011[[#This Row],[spawner_sku]],LEN(Table61011[[#This Row],[spawner_sku]])-FIND("/",Table61011[[#This Row],[spawner_sku]])),Table1[Entity Prefab],0)),10,1,1,"Entities"))</f>
        <v>25</v>
      </c>
      <c r="BC312" s="76">
        <f ca="1">ROUND((Table61011[[#This Row],[XP]]*Table61011[[#This Row],[entity_spawned (AVG)]])*(Table61011[[#This Row],[activating_chance]]/100),0)</f>
        <v>25</v>
      </c>
      <c r="BD312" s="73" t="s">
        <v>345</v>
      </c>
      <c r="BF312" t="s">
        <v>247</v>
      </c>
      <c r="BG312">
        <v>1</v>
      </c>
      <c r="BH312" s="76">
        <v>500</v>
      </c>
      <c r="BI312">
        <v>75</v>
      </c>
      <c r="BJ312">
        <f ca="1">INDIRECT(ADDRESS(11+(MATCH(RIGHT(Table11[[#This Row],[spawner_sku]],LEN(Table11[[#This Row],[spawner_sku]])-FIND("/",Table11[[#This Row],[spawner_sku]])),Table1[Entity Prefab],0)),10,1,1,"Entities"))</f>
        <v>75</v>
      </c>
      <c r="BK312">
        <f ca="1">ROUND((Table11[[#This Row],[XP]]*Table11[[#This Row],[entity_spawned (AVG)]])*(Table11[[#This Row],[activating_chance]]/100),0)</f>
        <v>56</v>
      </c>
      <c r="BL312" s="73" t="s">
        <v>344</v>
      </c>
      <c r="BV312" t="s">
        <v>386</v>
      </c>
      <c r="BW312">
        <v>1</v>
      </c>
      <c r="BX312" s="76">
        <v>100</v>
      </c>
      <c r="BY312" s="76">
        <v>100</v>
      </c>
      <c r="BZ312">
        <f ca="1">INDIRECT(ADDRESS(11+(MATCH(RIGHT(Table13[[#This Row],[spawner_sku]],LEN(Table13[[#This Row],[spawner_sku]])-FIND("/",Table13[[#This Row],[spawner_sku]])),Table1[Entity Prefab],0)),10,1,1,"Entities"))</f>
        <v>25</v>
      </c>
      <c r="CA312">
        <f ca="1">ROUND((Table13[[#This Row],[XP]]*Table13[[#This Row],[entity_spawned (AVG)]])*(Table13[[#This Row],[activating_chance]]/100),0)</f>
        <v>25</v>
      </c>
      <c r="CB312" s="73" t="s">
        <v>344</v>
      </c>
      <c r="CD312" t="s">
        <v>524</v>
      </c>
      <c r="CE312">
        <v>1</v>
      </c>
      <c r="CF312" s="76">
        <v>120</v>
      </c>
      <c r="CG312" s="76">
        <v>100</v>
      </c>
      <c r="CH312">
        <f ca="1">INDIRECT(ADDRESS(11+(MATCH(RIGHT(Table14[[#This Row],[spawner_sku]],LEN(Table14[[#This Row],[spawner_sku]])-FIND("/",Table14[[#This Row],[spawner_sku]])),Table1[Entity Prefab],0)),10,1,1,"Entities"))</f>
        <v>35</v>
      </c>
      <c r="CI312">
        <f ca="1">ROUND((Table14[[#This Row],[XP]]*Table14[[#This Row],[entity_spawned (AVG)]])*(Table14[[#This Row],[activating_chance]]/100),0)</f>
        <v>35</v>
      </c>
      <c r="CJ312" s="73" t="s">
        <v>344</v>
      </c>
      <c r="CL312" t="s">
        <v>255</v>
      </c>
      <c r="CM312">
        <v>1</v>
      </c>
      <c r="CN312" s="76">
        <v>140</v>
      </c>
      <c r="CO312" s="76">
        <v>100</v>
      </c>
      <c r="CP312" s="115">
        <f ca="1">INDIRECT(ADDRESS(11+(MATCH(RIGHT(Table18[[#This Row],[spawner_sku]],LEN(Table18[[#This Row],[spawner_sku]])-FIND("/",Table18[[#This Row],[spawner_sku]])),Table1[Entity Prefab],0)),10,1,1,"Entities"))</f>
        <v>70</v>
      </c>
      <c r="CQ312" s="115">
        <f ca="1">ROUND((Table18[[#This Row],[XP]]*Table18[[#This Row],[entity_spawned (AVG)]])*(Table18[[#This Row],[activating_chance]]/100),0)</f>
        <v>70</v>
      </c>
      <c r="CR312" t="s">
        <v>345</v>
      </c>
    </row>
    <row r="313" spans="2:96" x14ac:dyDescent="0.25">
      <c r="B313" s="74" t="s">
        <v>241</v>
      </c>
      <c r="C313">
        <v>1</v>
      </c>
      <c r="D313" s="76">
        <v>2000</v>
      </c>
      <c r="E313" s="76">
        <v>100</v>
      </c>
      <c r="F313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3" s="76">
        <f ca="1">ROUND((Table245[[#This Row],[XP]]*Table245[[#This Row],[entity_spawned (AVG)]])*(Table245[[#This Row],[activating_chance]]/100),0)</f>
        <v>175</v>
      </c>
      <c r="H313" s="73" t="s">
        <v>345</v>
      </c>
      <c r="Z313" t="s">
        <v>387</v>
      </c>
      <c r="AA313">
        <v>1</v>
      </c>
      <c r="AB313" s="76">
        <v>170</v>
      </c>
      <c r="AC313" s="76">
        <v>100</v>
      </c>
      <c r="AD313">
        <f ca="1">INDIRECT(ADDRESS(11+(MATCH(RIGHT(Table2[[#This Row],[spawner_sku]],LEN(Table2[[#This Row],[spawner_sku]])-FIND("/",Table2[[#This Row],[spawner_sku]])),Table1[Entity Prefab],0)),10,1,1,"Entities"))</f>
        <v>75</v>
      </c>
      <c r="AE313" s="76">
        <f ca="1">ROUND((Table2[[#This Row],[XP]]*Table2[[#This Row],[entity_spawned (AVG)]])*(Table2[[#This Row],[activating_chance]]/100),0)</f>
        <v>75</v>
      </c>
      <c r="AF313" s="73" t="s">
        <v>344</v>
      </c>
      <c r="AX313" t="s">
        <v>449</v>
      </c>
      <c r="AY313">
        <v>1</v>
      </c>
      <c r="AZ313" s="76">
        <v>200</v>
      </c>
      <c r="BA313" s="76">
        <v>100</v>
      </c>
      <c r="BB313">
        <f ca="1">INDIRECT(ADDRESS(11+(MATCH(RIGHT(Table61011[[#This Row],[spawner_sku]],LEN(Table61011[[#This Row],[spawner_sku]])-FIND("/",Table61011[[#This Row],[spawner_sku]])),Table1[Entity Prefab],0)),10,1,1,"Entities"))</f>
        <v>25</v>
      </c>
      <c r="BC313" s="76">
        <f ca="1">ROUND((Table61011[[#This Row],[XP]]*Table61011[[#This Row],[entity_spawned (AVG)]])*(Table61011[[#This Row],[activating_chance]]/100),0)</f>
        <v>25</v>
      </c>
      <c r="BD313" s="73" t="s">
        <v>345</v>
      </c>
      <c r="BF313" t="s">
        <v>247</v>
      </c>
      <c r="BG313">
        <v>1</v>
      </c>
      <c r="BH313" s="76">
        <v>500</v>
      </c>
      <c r="BI313">
        <v>100</v>
      </c>
      <c r="BJ313">
        <f ca="1">INDIRECT(ADDRESS(11+(MATCH(RIGHT(Table11[[#This Row],[spawner_sku]],LEN(Table11[[#This Row],[spawner_sku]])-FIND("/",Table11[[#This Row],[spawner_sku]])),Table1[Entity Prefab],0)),10,1,1,"Entities"))</f>
        <v>75</v>
      </c>
      <c r="BK313">
        <f ca="1">ROUND((Table11[[#This Row],[XP]]*Table11[[#This Row],[entity_spawned (AVG)]])*(Table11[[#This Row],[activating_chance]]/100),0)</f>
        <v>75</v>
      </c>
      <c r="BL313" s="73" t="s">
        <v>344</v>
      </c>
      <c r="BV313" t="s">
        <v>386</v>
      </c>
      <c r="BW313">
        <v>2</v>
      </c>
      <c r="BX313" s="76">
        <v>100</v>
      </c>
      <c r="BY313" s="76">
        <v>100</v>
      </c>
      <c r="BZ313">
        <f ca="1">INDIRECT(ADDRESS(11+(MATCH(RIGHT(Table13[[#This Row],[spawner_sku]],LEN(Table13[[#This Row],[spawner_sku]])-FIND("/",Table13[[#This Row],[spawner_sku]])),Table1[Entity Prefab],0)),10,1,1,"Entities"))</f>
        <v>25</v>
      </c>
      <c r="CA313">
        <f ca="1">ROUND((Table13[[#This Row],[XP]]*Table13[[#This Row],[entity_spawned (AVG)]])*(Table13[[#This Row],[activating_chance]]/100),0)</f>
        <v>50</v>
      </c>
      <c r="CB313" s="73" t="s">
        <v>344</v>
      </c>
      <c r="CD313" t="s">
        <v>524</v>
      </c>
      <c r="CE313">
        <v>1</v>
      </c>
      <c r="CF313" s="76">
        <v>120</v>
      </c>
      <c r="CG313" s="76">
        <v>100</v>
      </c>
      <c r="CH313">
        <f ca="1">INDIRECT(ADDRESS(11+(MATCH(RIGHT(Table14[[#This Row],[spawner_sku]],LEN(Table14[[#This Row],[spawner_sku]])-FIND("/",Table14[[#This Row],[spawner_sku]])),Table1[Entity Prefab],0)),10,1,1,"Entities"))</f>
        <v>35</v>
      </c>
      <c r="CI313">
        <f ca="1">ROUND((Table14[[#This Row],[XP]]*Table14[[#This Row],[entity_spawned (AVG)]])*(Table14[[#This Row],[activating_chance]]/100),0)</f>
        <v>35</v>
      </c>
      <c r="CJ313" s="73" t="s">
        <v>344</v>
      </c>
      <c r="CL313" t="s">
        <v>255</v>
      </c>
      <c r="CM313">
        <v>1</v>
      </c>
      <c r="CN313" s="76">
        <v>140</v>
      </c>
      <c r="CO313" s="76">
        <v>100</v>
      </c>
      <c r="CP313" s="115">
        <f ca="1">INDIRECT(ADDRESS(11+(MATCH(RIGHT(Table18[[#This Row],[spawner_sku]],LEN(Table18[[#This Row],[spawner_sku]])-FIND("/",Table18[[#This Row],[spawner_sku]])),Table1[Entity Prefab],0)),10,1,1,"Entities"))</f>
        <v>70</v>
      </c>
      <c r="CQ313" s="115">
        <f ca="1">ROUND((Table18[[#This Row],[XP]]*Table18[[#This Row],[entity_spawned (AVG)]])*(Table18[[#This Row],[activating_chance]]/100),0)</f>
        <v>70</v>
      </c>
      <c r="CR313" t="s">
        <v>345</v>
      </c>
    </row>
    <row r="314" spans="2:96" x14ac:dyDescent="0.25">
      <c r="B314" s="74" t="s">
        <v>241</v>
      </c>
      <c r="C314">
        <v>1</v>
      </c>
      <c r="D314" s="76">
        <v>2000</v>
      </c>
      <c r="E314" s="76">
        <v>100</v>
      </c>
      <c r="F314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4" s="76">
        <f ca="1">ROUND((Table245[[#This Row],[XP]]*Table245[[#This Row],[entity_spawned (AVG)]])*(Table245[[#This Row],[activating_chance]]/100),0)</f>
        <v>175</v>
      </c>
      <c r="H314" s="73" t="s">
        <v>345</v>
      </c>
      <c r="Z314" t="s">
        <v>387</v>
      </c>
      <c r="AA314">
        <v>1</v>
      </c>
      <c r="AB314" s="76">
        <v>200</v>
      </c>
      <c r="AC314" s="76">
        <v>100</v>
      </c>
      <c r="AD314">
        <f ca="1">INDIRECT(ADDRESS(11+(MATCH(RIGHT(Table2[[#This Row],[spawner_sku]],LEN(Table2[[#This Row],[spawner_sku]])-FIND("/",Table2[[#This Row],[spawner_sku]])),Table1[Entity Prefab],0)),10,1,1,"Entities"))</f>
        <v>75</v>
      </c>
      <c r="AE314" s="76">
        <f ca="1">ROUND((Table2[[#This Row],[XP]]*Table2[[#This Row],[entity_spawned (AVG)]])*(Table2[[#This Row],[activating_chance]]/100),0)</f>
        <v>75</v>
      </c>
      <c r="AF314" s="73" t="s">
        <v>344</v>
      </c>
      <c r="AX314" t="s">
        <v>449</v>
      </c>
      <c r="AY314">
        <v>1</v>
      </c>
      <c r="AZ314" s="76">
        <v>180</v>
      </c>
      <c r="BA314" s="76">
        <v>100</v>
      </c>
      <c r="BB314">
        <f ca="1">INDIRECT(ADDRESS(11+(MATCH(RIGHT(Table61011[[#This Row],[spawner_sku]],LEN(Table61011[[#This Row],[spawner_sku]])-FIND("/",Table61011[[#This Row],[spawner_sku]])),Table1[Entity Prefab],0)),10,1,1,"Entities"))</f>
        <v>25</v>
      </c>
      <c r="BC314" s="76">
        <f ca="1">ROUND((Table61011[[#This Row],[XP]]*Table61011[[#This Row],[entity_spawned (AVG)]])*(Table61011[[#This Row],[activating_chance]]/100),0)</f>
        <v>25</v>
      </c>
      <c r="BD314" s="73" t="s">
        <v>345</v>
      </c>
      <c r="BF314" t="s">
        <v>247</v>
      </c>
      <c r="BG314">
        <v>1</v>
      </c>
      <c r="BH314" s="76">
        <v>500</v>
      </c>
      <c r="BI314">
        <v>75</v>
      </c>
      <c r="BJ314">
        <f ca="1">INDIRECT(ADDRESS(11+(MATCH(RIGHT(Table11[[#This Row],[spawner_sku]],LEN(Table11[[#This Row],[spawner_sku]])-FIND("/",Table11[[#This Row],[spawner_sku]])),Table1[Entity Prefab],0)),10,1,1,"Entities"))</f>
        <v>75</v>
      </c>
      <c r="BK314">
        <f ca="1">ROUND((Table11[[#This Row],[XP]]*Table11[[#This Row],[entity_spawned (AVG)]])*(Table11[[#This Row],[activating_chance]]/100),0)</f>
        <v>56</v>
      </c>
      <c r="BL314" s="73" t="s">
        <v>344</v>
      </c>
      <c r="BV314" t="s">
        <v>386</v>
      </c>
      <c r="BW314">
        <v>3</v>
      </c>
      <c r="BX314" s="76">
        <v>100</v>
      </c>
      <c r="BY314" s="76">
        <v>100</v>
      </c>
      <c r="BZ314">
        <f ca="1">INDIRECT(ADDRESS(11+(MATCH(RIGHT(Table13[[#This Row],[spawner_sku]],LEN(Table13[[#This Row],[spawner_sku]])-FIND("/",Table13[[#This Row],[spawner_sku]])),Table1[Entity Prefab],0)),10,1,1,"Entities"))</f>
        <v>25</v>
      </c>
      <c r="CA314">
        <f ca="1">ROUND((Table13[[#This Row],[XP]]*Table13[[#This Row],[entity_spawned (AVG)]])*(Table13[[#This Row],[activating_chance]]/100),0)</f>
        <v>75</v>
      </c>
      <c r="CB314" s="73" t="s">
        <v>344</v>
      </c>
      <c r="CD314" t="s">
        <v>524</v>
      </c>
      <c r="CE314">
        <v>1</v>
      </c>
      <c r="CF314" s="76">
        <v>100</v>
      </c>
      <c r="CG314" s="76">
        <v>30</v>
      </c>
      <c r="CH314">
        <f ca="1">INDIRECT(ADDRESS(11+(MATCH(RIGHT(Table14[[#This Row],[spawner_sku]],LEN(Table14[[#This Row],[spawner_sku]])-FIND("/",Table14[[#This Row],[spawner_sku]])),Table1[Entity Prefab],0)),10,1,1,"Entities"))</f>
        <v>35</v>
      </c>
      <c r="CI314">
        <f ca="1">ROUND((Table14[[#This Row],[XP]]*Table14[[#This Row],[entity_spawned (AVG)]])*(Table14[[#This Row],[activating_chance]]/100),0)</f>
        <v>11</v>
      </c>
      <c r="CJ314" s="73" t="s">
        <v>344</v>
      </c>
      <c r="CL314" t="s">
        <v>255</v>
      </c>
      <c r="CM314">
        <v>1</v>
      </c>
      <c r="CN314" s="76">
        <v>120</v>
      </c>
      <c r="CO314" s="76">
        <v>100</v>
      </c>
      <c r="CP314" s="115">
        <f ca="1">INDIRECT(ADDRESS(11+(MATCH(RIGHT(Table18[[#This Row],[spawner_sku]],LEN(Table18[[#This Row],[spawner_sku]])-FIND("/",Table18[[#This Row],[spawner_sku]])),Table1[Entity Prefab],0)),10,1,1,"Entities"))</f>
        <v>70</v>
      </c>
      <c r="CQ314" s="115">
        <f ca="1">ROUND((Table18[[#This Row],[XP]]*Table18[[#This Row],[entity_spawned (AVG)]])*(Table18[[#This Row],[activating_chance]]/100),0)</f>
        <v>70</v>
      </c>
      <c r="CR314" t="s">
        <v>345</v>
      </c>
    </row>
    <row r="315" spans="2:96" x14ac:dyDescent="0.25">
      <c r="B315" s="74" t="s">
        <v>241</v>
      </c>
      <c r="C315">
        <v>1</v>
      </c>
      <c r="D315" s="76">
        <v>2000</v>
      </c>
      <c r="E315" s="76">
        <v>100</v>
      </c>
      <c r="F315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5" s="76">
        <f ca="1">ROUND((Table245[[#This Row],[XP]]*Table245[[#This Row],[entity_spawned (AVG)]])*(Table245[[#This Row],[activating_chance]]/100),0)</f>
        <v>175</v>
      </c>
      <c r="H315" s="73" t="s">
        <v>345</v>
      </c>
      <c r="Z315" t="s">
        <v>387</v>
      </c>
      <c r="AA315">
        <v>1</v>
      </c>
      <c r="AB315" s="76">
        <v>160</v>
      </c>
      <c r="AC315" s="76">
        <v>100</v>
      </c>
      <c r="AD315">
        <f ca="1">INDIRECT(ADDRESS(11+(MATCH(RIGHT(Table2[[#This Row],[spawner_sku]],LEN(Table2[[#This Row],[spawner_sku]])-FIND("/",Table2[[#This Row],[spawner_sku]])),Table1[Entity Prefab],0)),10,1,1,"Entities"))</f>
        <v>75</v>
      </c>
      <c r="AE315" s="76">
        <f ca="1">ROUND((Table2[[#This Row],[XP]]*Table2[[#This Row],[entity_spawned (AVG)]])*(Table2[[#This Row],[activating_chance]]/100),0)</f>
        <v>75</v>
      </c>
      <c r="AF315" s="73" t="s">
        <v>344</v>
      </c>
      <c r="AX315" t="s">
        <v>449</v>
      </c>
      <c r="AY315">
        <v>1</v>
      </c>
      <c r="AZ315" s="76">
        <v>220</v>
      </c>
      <c r="BA315" s="76">
        <v>100</v>
      </c>
      <c r="BB315">
        <f ca="1">INDIRECT(ADDRESS(11+(MATCH(RIGHT(Table61011[[#This Row],[spawner_sku]],LEN(Table61011[[#This Row],[spawner_sku]])-FIND("/",Table61011[[#This Row],[spawner_sku]])),Table1[Entity Prefab],0)),10,1,1,"Entities"))</f>
        <v>25</v>
      </c>
      <c r="BC315" s="76">
        <f ca="1">ROUND((Table61011[[#This Row],[XP]]*Table61011[[#This Row],[entity_spawned (AVG)]])*(Table61011[[#This Row],[activating_chance]]/100),0)</f>
        <v>25</v>
      </c>
      <c r="BD315" s="73" t="s">
        <v>345</v>
      </c>
      <c r="BF315" t="s">
        <v>247</v>
      </c>
      <c r="BG315">
        <v>1</v>
      </c>
      <c r="BH315" s="76">
        <v>500</v>
      </c>
      <c r="BI315">
        <v>100</v>
      </c>
      <c r="BJ315">
        <f ca="1">INDIRECT(ADDRESS(11+(MATCH(RIGHT(Table11[[#This Row],[spawner_sku]],LEN(Table11[[#This Row],[spawner_sku]])-FIND("/",Table11[[#This Row],[spawner_sku]])),Table1[Entity Prefab],0)),10,1,1,"Entities"))</f>
        <v>75</v>
      </c>
      <c r="BK315">
        <f ca="1">ROUND((Table11[[#This Row],[XP]]*Table11[[#This Row],[entity_spawned (AVG)]])*(Table11[[#This Row],[activating_chance]]/100),0)</f>
        <v>75</v>
      </c>
      <c r="BL315" s="73" t="s">
        <v>344</v>
      </c>
      <c r="BV315" t="s">
        <v>386</v>
      </c>
      <c r="BW315">
        <v>2</v>
      </c>
      <c r="BX315" s="76">
        <v>100</v>
      </c>
      <c r="BY315" s="76">
        <v>100</v>
      </c>
      <c r="BZ315">
        <f ca="1">INDIRECT(ADDRESS(11+(MATCH(RIGHT(Table13[[#This Row],[spawner_sku]],LEN(Table13[[#This Row],[spawner_sku]])-FIND("/",Table13[[#This Row],[spawner_sku]])),Table1[Entity Prefab],0)),10,1,1,"Entities"))</f>
        <v>25</v>
      </c>
      <c r="CA315">
        <f ca="1">ROUND((Table13[[#This Row],[XP]]*Table13[[#This Row],[entity_spawned (AVG)]])*(Table13[[#This Row],[activating_chance]]/100),0)</f>
        <v>50</v>
      </c>
      <c r="CB315" s="73" t="s">
        <v>344</v>
      </c>
      <c r="CD315" t="s">
        <v>524</v>
      </c>
      <c r="CE315">
        <v>1</v>
      </c>
      <c r="CF315" s="76">
        <v>100</v>
      </c>
      <c r="CG315" s="76">
        <v>100</v>
      </c>
      <c r="CH315">
        <f ca="1">INDIRECT(ADDRESS(11+(MATCH(RIGHT(Table14[[#This Row],[spawner_sku]],LEN(Table14[[#This Row],[spawner_sku]])-FIND("/",Table14[[#This Row],[spawner_sku]])),Table1[Entity Prefab],0)),10,1,1,"Entities"))</f>
        <v>35</v>
      </c>
      <c r="CI315">
        <f ca="1">ROUND((Table14[[#This Row],[XP]]*Table14[[#This Row],[entity_spawned (AVG)]])*(Table14[[#This Row],[activating_chance]]/100),0)</f>
        <v>35</v>
      </c>
      <c r="CJ315" s="73" t="s">
        <v>344</v>
      </c>
      <c r="CL315" t="s">
        <v>255</v>
      </c>
      <c r="CM315">
        <v>1</v>
      </c>
      <c r="CN315" s="76">
        <v>120</v>
      </c>
      <c r="CO315" s="76">
        <v>30</v>
      </c>
      <c r="CP315" s="115">
        <f ca="1">INDIRECT(ADDRESS(11+(MATCH(RIGHT(Table18[[#This Row],[spawner_sku]],LEN(Table18[[#This Row],[spawner_sku]])-FIND("/",Table18[[#This Row],[spawner_sku]])),Table1[Entity Prefab],0)),10,1,1,"Entities"))</f>
        <v>70</v>
      </c>
      <c r="CQ315" s="115">
        <f ca="1">ROUND((Table18[[#This Row],[XP]]*Table18[[#This Row],[entity_spawned (AVG)]])*(Table18[[#This Row],[activating_chance]]/100),0)</f>
        <v>21</v>
      </c>
      <c r="CR315" t="s">
        <v>345</v>
      </c>
    </row>
    <row r="316" spans="2:96" x14ac:dyDescent="0.25">
      <c r="B316" s="74" t="s">
        <v>241</v>
      </c>
      <c r="C316">
        <v>1</v>
      </c>
      <c r="D316" s="76">
        <v>2000</v>
      </c>
      <c r="E316" s="76">
        <v>100</v>
      </c>
      <c r="F316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6" s="76">
        <f ca="1">ROUND((Table245[[#This Row],[XP]]*Table245[[#This Row],[entity_spawned (AVG)]])*(Table245[[#This Row],[activating_chance]]/100),0)</f>
        <v>175</v>
      </c>
      <c r="H316" s="73" t="s">
        <v>345</v>
      </c>
      <c r="Z316" t="s">
        <v>387</v>
      </c>
      <c r="AA316">
        <v>1</v>
      </c>
      <c r="AB316" s="76">
        <v>140</v>
      </c>
      <c r="AC316" s="76">
        <v>100</v>
      </c>
      <c r="AD316">
        <f ca="1">INDIRECT(ADDRESS(11+(MATCH(RIGHT(Table2[[#This Row],[spawner_sku]],LEN(Table2[[#This Row],[spawner_sku]])-FIND("/",Table2[[#This Row],[spawner_sku]])),Table1[Entity Prefab],0)),10,1,1,"Entities"))</f>
        <v>75</v>
      </c>
      <c r="AE316" s="76">
        <f ca="1">ROUND((Table2[[#This Row],[XP]]*Table2[[#This Row],[entity_spawned (AVG)]])*(Table2[[#This Row],[activating_chance]]/100),0)</f>
        <v>75</v>
      </c>
      <c r="AF316" s="73" t="s">
        <v>344</v>
      </c>
      <c r="AX316" t="s">
        <v>449</v>
      </c>
      <c r="AY316">
        <v>1</v>
      </c>
      <c r="AZ316" s="76">
        <v>220</v>
      </c>
      <c r="BA316" s="76">
        <v>100</v>
      </c>
      <c r="BB316">
        <f ca="1">INDIRECT(ADDRESS(11+(MATCH(RIGHT(Table61011[[#This Row],[spawner_sku]],LEN(Table61011[[#This Row],[spawner_sku]])-FIND("/",Table61011[[#This Row],[spawner_sku]])),Table1[Entity Prefab],0)),10,1,1,"Entities"))</f>
        <v>25</v>
      </c>
      <c r="BC316" s="76">
        <f ca="1">ROUND((Table61011[[#This Row],[XP]]*Table61011[[#This Row],[entity_spawned (AVG)]])*(Table61011[[#This Row],[activating_chance]]/100),0)</f>
        <v>25</v>
      </c>
      <c r="BD316" s="73" t="s">
        <v>345</v>
      </c>
      <c r="BF316" t="s">
        <v>247</v>
      </c>
      <c r="BG316">
        <v>1</v>
      </c>
      <c r="BH316" s="76">
        <v>500</v>
      </c>
      <c r="BI316">
        <v>75</v>
      </c>
      <c r="BJ316">
        <f ca="1">INDIRECT(ADDRESS(11+(MATCH(RIGHT(Table11[[#This Row],[spawner_sku]],LEN(Table11[[#This Row],[spawner_sku]])-FIND("/",Table11[[#This Row],[spawner_sku]])),Table1[Entity Prefab],0)),10,1,1,"Entities"))</f>
        <v>75</v>
      </c>
      <c r="BK316">
        <f ca="1">ROUND((Table11[[#This Row],[XP]]*Table11[[#This Row],[entity_spawned (AVG)]])*(Table11[[#This Row],[activating_chance]]/100),0)</f>
        <v>56</v>
      </c>
      <c r="BL316" s="73" t="s">
        <v>344</v>
      </c>
      <c r="BV316" t="s">
        <v>386</v>
      </c>
      <c r="BW316">
        <v>2</v>
      </c>
      <c r="BX316" s="76">
        <v>100</v>
      </c>
      <c r="BY316" s="76">
        <v>100</v>
      </c>
      <c r="BZ316">
        <f ca="1">INDIRECT(ADDRESS(11+(MATCH(RIGHT(Table13[[#This Row],[spawner_sku]],LEN(Table13[[#This Row],[spawner_sku]])-FIND("/",Table13[[#This Row],[spawner_sku]])),Table1[Entity Prefab],0)),10,1,1,"Entities"))</f>
        <v>25</v>
      </c>
      <c r="CA316">
        <f ca="1">ROUND((Table13[[#This Row],[XP]]*Table13[[#This Row],[entity_spawned (AVG)]])*(Table13[[#This Row],[activating_chance]]/100),0)</f>
        <v>50</v>
      </c>
      <c r="CB316" s="73" t="s">
        <v>344</v>
      </c>
      <c r="CD316" t="s">
        <v>524</v>
      </c>
      <c r="CE316">
        <v>2</v>
      </c>
      <c r="CF316" s="76">
        <v>120</v>
      </c>
      <c r="CG316" s="76">
        <v>100</v>
      </c>
      <c r="CH316">
        <f ca="1">INDIRECT(ADDRESS(11+(MATCH(RIGHT(Table14[[#This Row],[spawner_sku]],LEN(Table14[[#This Row],[spawner_sku]])-FIND("/",Table14[[#This Row],[spawner_sku]])),Table1[Entity Prefab],0)),10,1,1,"Entities"))</f>
        <v>35</v>
      </c>
      <c r="CI316">
        <f ca="1">ROUND((Table14[[#This Row],[XP]]*Table14[[#This Row],[entity_spawned (AVG)]])*(Table14[[#This Row],[activating_chance]]/100),0)</f>
        <v>70</v>
      </c>
      <c r="CJ316" s="73" t="s">
        <v>344</v>
      </c>
      <c r="CL316" t="s">
        <v>256</v>
      </c>
      <c r="CM316">
        <v>1</v>
      </c>
      <c r="CN316" s="76">
        <v>150</v>
      </c>
      <c r="CO316" s="76">
        <v>80</v>
      </c>
      <c r="CP316" s="115">
        <f ca="1">INDIRECT(ADDRESS(11+(MATCH(RIGHT(Table18[[#This Row],[spawner_sku]],LEN(Table18[[#This Row],[spawner_sku]])-FIND("/",Table18[[#This Row],[spawner_sku]])),Table1[Entity Prefab],0)),10,1,1,"Entities"))</f>
        <v>25</v>
      </c>
      <c r="CQ316" s="115">
        <f ca="1">ROUND((Table18[[#This Row],[XP]]*Table18[[#This Row],[entity_spawned (AVG)]])*(Table18[[#This Row],[activating_chance]]/100),0)</f>
        <v>20</v>
      </c>
      <c r="CR316" t="s">
        <v>344</v>
      </c>
    </row>
    <row r="317" spans="2:96" x14ac:dyDescent="0.25">
      <c r="B317" s="74" t="s">
        <v>241</v>
      </c>
      <c r="C317">
        <v>1</v>
      </c>
      <c r="D317" s="76">
        <v>2000</v>
      </c>
      <c r="E317" s="76">
        <v>100</v>
      </c>
      <c r="F317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7" s="76">
        <f ca="1">ROUND((Table245[[#This Row],[XP]]*Table245[[#This Row],[entity_spawned (AVG)]])*(Table245[[#This Row],[activating_chance]]/100),0)</f>
        <v>175</v>
      </c>
      <c r="H317" s="73" t="s">
        <v>345</v>
      </c>
      <c r="Z317" t="s">
        <v>387</v>
      </c>
      <c r="AA317">
        <v>1</v>
      </c>
      <c r="AB317" s="76">
        <v>200</v>
      </c>
      <c r="AC317" s="76">
        <v>100</v>
      </c>
      <c r="AD317">
        <f ca="1">INDIRECT(ADDRESS(11+(MATCH(RIGHT(Table2[[#This Row],[spawner_sku]],LEN(Table2[[#This Row],[spawner_sku]])-FIND("/",Table2[[#This Row],[spawner_sku]])),Table1[Entity Prefab],0)),10,1,1,"Entities"))</f>
        <v>75</v>
      </c>
      <c r="AE317" s="76">
        <f ca="1">ROUND((Table2[[#This Row],[XP]]*Table2[[#This Row],[entity_spawned (AVG)]])*(Table2[[#This Row],[activating_chance]]/100),0)</f>
        <v>75</v>
      </c>
      <c r="AF317" s="73" t="s">
        <v>344</v>
      </c>
      <c r="AX317" t="s">
        <v>449</v>
      </c>
      <c r="AY317">
        <v>1</v>
      </c>
      <c r="AZ317" s="76">
        <v>220</v>
      </c>
      <c r="BA317" s="76">
        <v>100</v>
      </c>
      <c r="BB317">
        <f ca="1">INDIRECT(ADDRESS(11+(MATCH(RIGHT(Table61011[[#This Row],[spawner_sku]],LEN(Table61011[[#This Row],[spawner_sku]])-FIND("/",Table61011[[#This Row],[spawner_sku]])),Table1[Entity Prefab],0)),10,1,1,"Entities"))</f>
        <v>25</v>
      </c>
      <c r="BC317" s="76">
        <f ca="1">ROUND((Table61011[[#This Row],[XP]]*Table61011[[#This Row],[entity_spawned (AVG)]])*(Table61011[[#This Row],[activating_chance]]/100),0)</f>
        <v>25</v>
      </c>
      <c r="BD317" s="73" t="s">
        <v>345</v>
      </c>
      <c r="BF317" t="s">
        <v>495</v>
      </c>
      <c r="BG317">
        <v>1</v>
      </c>
      <c r="BH317" s="76">
        <v>90</v>
      </c>
      <c r="BI317">
        <v>50</v>
      </c>
      <c r="BJ317">
        <f ca="1">INDIRECT(ADDRESS(11+(MATCH(RIGHT(Table11[[#This Row],[spawner_sku]],LEN(Table11[[#This Row],[spawner_sku]])-FIND("/",Table11[[#This Row],[spawner_sku]])),Table1[Entity Prefab],0)),10,1,1,"Entities"))</f>
        <v>25</v>
      </c>
      <c r="BK317">
        <f ca="1">ROUND((Table11[[#This Row],[XP]]*Table11[[#This Row],[entity_spawned (AVG)]])*(Table11[[#This Row],[activating_chance]]/100),0)</f>
        <v>13</v>
      </c>
      <c r="BL317" s="73" t="s">
        <v>344</v>
      </c>
      <c r="BV317" t="s">
        <v>386</v>
      </c>
      <c r="BW317">
        <v>1</v>
      </c>
      <c r="BX317" s="76">
        <v>100</v>
      </c>
      <c r="BY317" s="76">
        <v>100</v>
      </c>
      <c r="BZ317">
        <f ca="1">INDIRECT(ADDRESS(11+(MATCH(RIGHT(Table13[[#This Row],[spawner_sku]],LEN(Table13[[#This Row],[spawner_sku]])-FIND("/",Table13[[#This Row],[spawner_sku]])),Table1[Entity Prefab],0)),10,1,1,"Entities"))</f>
        <v>25</v>
      </c>
      <c r="CA317">
        <f ca="1">ROUND((Table13[[#This Row],[XP]]*Table13[[#This Row],[entity_spawned (AVG)]])*(Table13[[#This Row],[activating_chance]]/100),0)</f>
        <v>25</v>
      </c>
      <c r="CB317" s="73" t="s">
        <v>344</v>
      </c>
      <c r="CD317" t="s">
        <v>524</v>
      </c>
      <c r="CE317">
        <v>1</v>
      </c>
      <c r="CF317" s="76">
        <v>120</v>
      </c>
      <c r="CG317" s="76">
        <v>100</v>
      </c>
      <c r="CH317">
        <f ca="1">INDIRECT(ADDRESS(11+(MATCH(RIGHT(Table14[[#This Row],[spawner_sku]],LEN(Table14[[#This Row],[spawner_sku]])-FIND("/",Table14[[#This Row],[spawner_sku]])),Table1[Entity Prefab],0)),10,1,1,"Entities"))</f>
        <v>35</v>
      </c>
      <c r="CI317">
        <f ca="1">ROUND((Table14[[#This Row],[XP]]*Table14[[#This Row],[entity_spawned (AVG)]])*(Table14[[#This Row],[activating_chance]]/100),0)</f>
        <v>35</v>
      </c>
      <c r="CJ317" s="73" t="s">
        <v>344</v>
      </c>
      <c r="CL317" t="s">
        <v>256</v>
      </c>
      <c r="CM317">
        <v>1</v>
      </c>
      <c r="CN317" s="76">
        <v>150</v>
      </c>
      <c r="CO317" s="76">
        <v>80</v>
      </c>
      <c r="CP317" s="115">
        <f ca="1">INDIRECT(ADDRESS(11+(MATCH(RIGHT(Table18[[#This Row],[spawner_sku]],LEN(Table18[[#This Row],[spawner_sku]])-FIND("/",Table18[[#This Row],[spawner_sku]])),Table1[Entity Prefab],0)),10,1,1,"Entities"))</f>
        <v>25</v>
      </c>
      <c r="CQ317" s="115">
        <f ca="1">ROUND((Table18[[#This Row],[XP]]*Table18[[#This Row],[entity_spawned (AVG)]])*(Table18[[#This Row],[activating_chance]]/100),0)</f>
        <v>20</v>
      </c>
      <c r="CR317" t="s">
        <v>344</v>
      </c>
    </row>
    <row r="318" spans="2:96" x14ac:dyDescent="0.25">
      <c r="B318" s="74" t="s">
        <v>241</v>
      </c>
      <c r="C318">
        <v>1</v>
      </c>
      <c r="D318" s="76">
        <v>2000</v>
      </c>
      <c r="E318" s="76">
        <v>100</v>
      </c>
      <c r="F318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8" s="76">
        <f ca="1">ROUND((Table245[[#This Row],[XP]]*Table245[[#This Row],[entity_spawned (AVG)]])*(Table245[[#This Row],[activating_chance]]/100),0)</f>
        <v>175</v>
      </c>
      <c r="H318" s="73" t="s">
        <v>345</v>
      </c>
      <c r="Z318" t="s">
        <v>387</v>
      </c>
      <c r="AA318">
        <v>1</v>
      </c>
      <c r="AB318" s="76">
        <v>150</v>
      </c>
      <c r="AC318" s="76">
        <v>100</v>
      </c>
      <c r="AD318">
        <f ca="1">INDIRECT(ADDRESS(11+(MATCH(RIGHT(Table2[[#This Row],[spawner_sku]],LEN(Table2[[#This Row],[spawner_sku]])-FIND("/",Table2[[#This Row],[spawner_sku]])),Table1[Entity Prefab],0)),10,1,1,"Entities"))</f>
        <v>75</v>
      </c>
      <c r="AE318" s="76">
        <f ca="1">ROUND((Table2[[#This Row],[XP]]*Table2[[#This Row],[entity_spawned (AVG)]])*(Table2[[#This Row],[activating_chance]]/100),0)</f>
        <v>75</v>
      </c>
      <c r="AF318" s="73" t="s">
        <v>344</v>
      </c>
      <c r="AX318" t="s">
        <v>449</v>
      </c>
      <c r="AY318">
        <v>1</v>
      </c>
      <c r="AZ318" s="76">
        <v>200</v>
      </c>
      <c r="BA318" s="76">
        <v>100</v>
      </c>
      <c r="BB318">
        <f ca="1">INDIRECT(ADDRESS(11+(MATCH(RIGHT(Table61011[[#This Row],[spawner_sku]],LEN(Table61011[[#This Row],[spawner_sku]])-FIND("/",Table61011[[#This Row],[spawner_sku]])),Table1[Entity Prefab],0)),10,1,1,"Entities"))</f>
        <v>25</v>
      </c>
      <c r="BC318" s="76">
        <f ca="1">ROUND((Table61011[[#This Row],[XP]]*Table61011[[#This Row],[entity_spawned (AVG)]])*(Table61011[[#This Row],[activating_chance]]/100),0)</f>
        <v>25</v>
      </c>
      <c r="BD318" s="73" t="s">
        <v>345</v>
      </c>
      <c r="BF318" t="s">
        <v>495</v>
      </c>
      <c r="BG318">
        <v>1</v>
      </c>
      <c r="BH318" s="76">
        <v>120</v>
      </c>
      <c r="BI318">
        <v>100</v>
      </c>
      <c r="BJ318">
        <f ca="1">INDIRECT(ADDRESS(11+(MATCH(RIGHT(Table11[[#This Row],[spawner_sku]],LEN(Table11[[#This Row],[spawner_sku]])-FIND("/",Table11[[#This Row],[spawner_sku]])),Table1[Entity Prefab],0)),10,1,1,"Entities"))</f>
        <v>25</v>
      </c>
      <c r="BK318">
        <f ca="1">ROUND((Table11[[#This Row],[XP]]*Table11[[#This Row],[entity_spawned (AVG)]])*(Table11[[#This Row],[activating_chance]]/100),0)</f>
        <v>25</v>
      </c>
      <c r="BL318" s="73" t="s">
        <v>344</v>
      </c>
      <c r="BV318" t="s">
        <v>386</v>
      </c>
      <c r="BW318">
        <v>7</v>
      </c>
      <c r="BX318" s="76">
        <v>100</v>
      </c>
      <c r="BY318" s="76">
        <v>80</v>
      </c>
      <c r="BZ318">
        <f ca="1">INDIRECT(ADDRESS(11+(MATCH(RIGHT(Table13[[#This Row],[spawner_sku]],LEN(Table13[[#This Row],[spawner_sku]])-FIND("/",Table13[[#This Row],[spawner_sku]])),Table1[Entity Prefab],0)),10,1,1,"Entities"))</f>
        <v>25</v>
      </c>
      <c r="CA318">
        <f ca="1">ROUND((Table13[[#This Row],[XP]]*Table13[[#This Row],[entity_spawned (AVG)]])*(Table13[[#This Row],[activating_chance]]/100),0)</f>
        <v>140</v>
      </c>
      <c r="CB318" s="73" t="s">
        <v>344</v>
      </c>
      <c r="CD318" t="s">
        <v>524</v>
      </c>
      <c r="CE318">
        <v>1</v>
      </c>
      <c r="CF318" s="76">
        <v>100</v>
      </c>
      <c r="CG318" s="76">
        <v>30</v>
      </c>
      <c r="CH318">
        <f ca="1">INDIRECT(ADDRESS(11+(MATCH(RIGHT(Table14[[#This Row],[spawner_sku]],LEN(Table14[[#This Row],[spawner_sku]])-FIND("/",Table14[[#This Row],[spawner_sku]])),Table1[Entity Prefab],0)),10,1,1,"Entities"))</f>
        <v>35</v>
      </c>
      <c r="CI318">
        <f ca="1">ROUND((Table14[[#This Row],[XP]]*Table14[[#This Row],[entity_spawned (AVG)]])*(Table14[[#This Row],[activating_chance]]/100),0)</f>
        <v>11</v>
      </c>
      <c r="CJ318" s="73" t="s">
        <v>344</v>
      </c>
      <c r="CL318" t="s">
        <v>256</v>
      </c>
      <c r="CM318">
        <v>1</v>
      </c>
      <c r="CN318" s="76">
        <v>100</v>
      </c>
      <c r="CO318" s="76">
        <v>100</v>
      </c>
      <c r="CP318" s="115">
        <f ca="1">INDIRECT(ADDRESS(11+(MATCH(RIGHT(Table18[[#This Row],[spawner_sku]],LEN(Table18[[#This Row],[spawner_sku]])-FIND("/",Table18[[#This Row],[spawner_sku]])),Table1[Entity Prefab],0)),10,1,1,"Entities"))</f>
        <v>25</v>
      </c>
      <c r="CQ318" s="115">
        <f ca="1">ROUND((Table18[[#This Row],[XP]]*Table18[[#This Row],[entity_spawned (AVG)]])*(Table18[[#This Row],[activating_chance]]/100),0)</f>
        <v>25</v>
      </c>
      <c r="CR318" t="s">
        <v>344</v>
      </c>
    </row>
    <row r="319" spans="2:96" x14ac:dyDescent="0.25">
      <c r="B319" s="74" t="s">
        <v>241</v>
      </c>
      <c r="C319">
        <v>1</v>
      </c>
      <c r="D319" s="76">
        <v>2000</v>
      </c>
      <c r="E319" s="76">
        <v>100</v>
      </c>
      <c r="F319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9" s="76">
        <f ca="1">ROUND((Table245[[#This Row],[XP]]*Table245[[#This Row],[entity_spawned (AVG)]])*(Table245[[#This Row],[activating_chance]]/100),0)</f>
        <v>175</v>
      </c>
      <c r="H319" s="73" t="s">
        <v>345</v>
      </c>
      <c r="Z319" t="s">
        <v>387</v>
      </c>
      <c r="AA319">
        <v>1</v>
      </c>
      <c r="AB319" s="76">
        <v>220</v>
      </c>
      <c r="AC319" s="76">
        <v>100</v>
      </c>
      <c r="AD319">
        <f ca="1">INDIRECT(ADDRESS(11+(MATCH(RIGHT(Table2[[#This Row],[spawner_sku]],LEN(Table2[[#This Row],[spawner_sku]])-FIND("/",Table2[[#This Row],[spawner_sku]])),Table1[Entity Prefab],0)),10,1,1,"Entities"))</f>
        <v>75</v>
      </c>
      <c r="AE319" s="76">
        <f ca="1">ROUND((Table2[[#This Row],[XP]]*Table2[[#This Row],[entity_spawned (AVG)]])*(Table2[[#This Row],[activating_chance]]/100),0)</f>
        <v>75</v>
      </c>
      <c r="AF319" s="73" t="s">
        <v>344</v>
      </c>
      <c r="AX319" t="s">
        <v>449</v>
      </c>
      <c r="AY319">
        <v>1</v>
      </c>
      <c r="AZ319" s="76">
        <v>200</v>
      </c>
      <c r="BA319" s="76">
        <v>100</v>
      </c>
      <c r="BB319">
        <f ca="1">INDIRECT(ADDRESS(11+(MATCH(RIGHT(Table61011[[#This Row],[spawner_sku]],LEN(Table61011[[#This Row],[spawner_sku]])-FIND("/",Table61011[[#This Row],[spawner_sku]])),Table1[Entity Prefab],0)),10,1,1,"Entities"))</f>
        <v>25</v>
      </c>
      <c r="BC319" s="76">
        <f ca="1">ROUND((Table61011[[#This Row],[XP]]*Table61011[[#This Row],[entity_spawned (AVG)]])*(Table61011[[#This Row],[activating_chance]]/100),0)</f>
        <v>25</v>
      </c>
      <c r="BD319" s="73" t="s">
        <v>345</v>
      </c>
      <c r="BF319" t="s">
        <v>495</v>
      </c>
      <c r="BG319">
        <v>1</v>
      </c>
      <c r="BH319" s="76">
        <v>90</v>
      </c>
      <c r="BI319">
        <v>100</v>
      </c>
      <c r="BJ319">
        <f ca="1">INDIRECT(ADDRESS(11+(MATCH(RIGHT(Table11[[#This Row],[spawner_sku]],LEN(Table11[[#This Row],[spawner_sku]])-FIND("/",Table11[[#This Row],[spawner_sku]])),Table1[Entity Prefab],0)),10,1,1,"Entities"))</f>
        <v>25</v>
      </c>
      <c r="BK319">
        <f ca="1">ROUND((Table11[[#This Row],[XP]]*Table11[[#This Row],[entity_spawned (AVG)]])*(Table11[[#This Row],[activating_chance]]/100),0)</f>
        <v>25</v>
      </c>
      <c r="BL319" s="73" t="s">
        <v>344</v>
      </c>
      <c r="BV319" t="s">
        <v>386</v>
      </c>
      <c r="BW319">
        <v>7</v>
      </c>
      <c r="BX319" s="76">
        <v>100</v>
      </c>
      <c r="BY319" s="76">
        <v>30</v>
      </c>
      <c r="BZ319">
        <f ca="1">INDIRECT(ADDRESS(11+(MATCH(RIGHT(Table13[[#This Row],[spawner_sku]],LEN(Table13[[#This Row],[spawner_sku]])-FIND("/",Table13[[#This Row],[spawner_sku]])),Table1[Entity Prefab],0)),10,1,1,"Entities"))</f>
        <v>25</v>
      </c>
      <c r="CA319">
        <f ca="1">ROUND((Table13[[#This Row],[XP]]*Table13[[#This Row],[entity_spawned (AVG)]])*(Table13[[#This Row],[activating_chance]]/100),0)</f>
        <v>53</v>
      </c>
      <c r="CB319" s="73" t="s">
        <v>344</v>
      </c>
      <c r="CD319" t="s">
        <v>524</v>
      </c>
      <c r="CE319">
        <v>1</v>
      </c>
      <c r="CF319" s="76">
        <v>120</v>
      </c>
      <c r="CG319" s="76">
        <v>30</v>
      </c>
      <c r="CH319">
        <f ca="1">INDIRECT(ADDRESS(11+(MATCH(RIGHT(Table14[[#This Row],[spawner_sku]],LEN(Table14[[#This Row],[spawner_sku]])-FIND("/",Table14[[#This Row],[spawner_sku]])),Table1[Entity Prefab],0)),10,1,1,"Entities"))</f>
        <v>35</v>
      </c>
      <c r="CI319">
        <f ca="1">ROUND((Table14[[#This Row],[XP]]*Table14[[#This Row],[entity_spawned (AVG)]])*(Table14[[#This Row],[activating_chance]]/100),0)</f>
        <v>11</v>
      </c>
      <c r="CJ319" s="73" t="s">
        <v>344</v>
      </c>
      <c r="CL319" t="s">
        <v>256</v>
      </c>
      <c r="CM319">
        <v>1</v>
      </c>
      <c r="CN319" s="76">
        <v>130</v>
      </c>
      <c r="CO319" s="76">
        <v>100</v>
      </c>
      <c r="CP319" s="115">
        <f ca="1">INDIRECT(ADDRESS(11+(MATCH(RIGHT(Table18[[#This Row],[spawner_sku]],LEN(Table18[[#This Row],[spawner_sku]])-FIND("/",Table18[[#This Row],[spawner_sku]])),Table1[Entity Prefab],0)),10,1,1,"Entities"))</f>
        <v>25</v>
      </c>
      <c r="CQ319" s="115">
        <f ca="1">ROUND((Table18[[#This Row],[XP]]*Table18[[#This Row],[entity_spawned (AVG)]])*(Table18[[#This Row],[activating_chance]]/100),0)</f>
        <v>25</v>
      </c>
      <c r="CR319" t="s">
        <v>344</v>
      </c>
    </row>
    <row r="320" spans="2:96" x14ac:dyDescent="0.25">
      <c r="B320" s="74" t="s">
        <v>241</v>
      </c>
      <c r="C320">
        <v>1</v>
      </c>
      <c r="D320" s="76">
        <v>2000</v>
      </c>
      <c r="E320" s="76">
        <v>100</v>
      </c>
      <c r="F320" s="76">
        <f ca="1">INDIRECT(ADDRESS(11+(MATCH(RIGHT(Table245[[#This Row],[spawner_sku]],LEN(Table245[[#This Row],[spawner_sku]])-FIND("/",Table245[[#This Row],[spawner_sku]])),Table1[Entity Prefab],0)),10,1,1,"Entities"))</f>
        <v>175</v>
      </c>
      <c r="G320" s="76">
        <f ca="1">ROUND((Table245[[#This Row],[XP]]*Table245[[#This Row],[entity_spawned (AVG)]])*(Table245[[#This Row],[activating_chance]]/100),0)</f>
        <v>175</v>
      </c>
      <c r="H320" s="73" t="s">
        <v>345</v>
      </c>
      <c r="Z320" t="s">
        <v>387</v>
      </c>
      <c r="AA320">
        <v>1</v>
      </c>
      <c r="AB320" s="76">
        <v>220</v>
      </c>
      <c r="AC320" s="76">
        <v>100</v>
      </c>
      <c r="AD320">
        <f ca="1">INDIRECT(ADDRESS(11+(MATCH(RIGHT(Table2[[#This Row],[spawner_sku]],LEN(Table2[[#This Row],[spawner_sku]])-FIND("/",Table2[[#This Row],[spawner_sku]])),Table1[Entity Prefab],0)),10,1,1,"Entities"))</f>
        <v>75</v>
      </c>
      <c r="AE320" s="76">
        <f ca="1">ROUND((Table2[[#This Row],[XP]]*Table2[[#This Row],[entity_spawned (AVG)]])*(Table2[[#This Row],[activating_chance]]/100),0)</f>
        <v>75</v>
      </c>
      <c r="AF320" s="73" t="s">
        <v>344</v>
      </c>
      <c r="AX320" t="s">
        <v>449</v>
      </c>
      <c r="AY320">
        <v>1</v>
      </c>
      <c r="AZ320" s="76">
        <v>220</v>
      </c>
      <c r="BA320" s="76">
        <v>100</v>
      </c>
      <c r="BB320">
        <f ca="1">INDIRECT(ADDRESS(11+(MATCH(RIGHT(Table61011[[#This Row],[spawner_sku]],LEN(Table61011[[#This Row],[spawner_sku]])-FIND("/",Table61011[[#This Row],[spawner_sku]])),Table1[Entity Prefab],0)),10,1,1,"Entities"))</f>
        <v>25</v>
      </c>
      <c r="BC320" s="76">
        <f ca="1">ROUND((Table61011[[#This Row],[XP]]*Table61011[[#This Row],[entity_spawned (AVG)]])*(Table61011[[#This Row],[activating_chance]]/100),0)</f>
        <v>25</v>
      </c>
      <c r="BD320" s="73" t="s">
        <v>345</v>
      </c>
      <c r="BF320" t="s">
        <v>495</v>
      </c>
      <c r="BG320">
        <v>1</v>
      </c>
      <c r="BH320" s="76">
        <v>120</v>
      </c>
      <c r="BI320">
        <v>50</v>
      </c>
      <c r="BJ320">
        <f ca="1">INDIRECT(ADDRESS(11+(MATCH(RIGHT(Table11[[#This Row],[spawner_sku]],LEN(Table11[[#This Row],[spawner_sku]])-FIND("/",Table11[[#This Row],[spawner_sku]])),Table1[Entity Prefab],0)),10,1,1,"Entities"))</f>
        <v>25</v>
      </c>
      <c r="BK320">
        <f ca="1">ROUND((Table11[[#This Row],[XP]]*Table11[[#This Row],[entity_spawned (AVG)]])*(Table11[[#This Row],[activating_chance]]/100),0)</f>
        <v>13</v>
      </c>
      <c r="BL320" s="73" t="s">
        <v>344</v>
      </c>
      <c r="BV320" t="s">
        <v>386</v>
      </c>
      <c r="BW320">
        <v>2</v>
      </c>
      <c r="BX320" s="76">
        <v>100</v>
      </c>
      <c r="BY320" s="76">
        <v>80</v>
      </c>
      <c r="BZ320">
        <f ca="1">INDIRECT(ADDRESS(11+(MATCH(RIGHT(Table13[[#This Row],[spawner_sku]],LEN(Table13[[#This Row],[spawner_sku]])-FIND("/",Table13[[#This Row],[spawner_sku]])),Table1[Entity Prefab],0)),10,1,1,"Entities"))</f>
        <v>25</v>
      </c>
      <c r="CA320">
        <f ca="1">ROUND((Table13[[#This Row],[XP]]*Table13[[#This Row],[entity_spawned (AVG)]])*(Table13[[#This Row],[activating_chance]]/100),0)</f>
        <v>40</v>
      </c>
      <c r="CB320" s="73" t="s">
        <v>344</v>
      </c>
      <c r="CD320" t="s">
        <v>524</v>
      </c>
      <c r="CE320">
        <v>1</v>
      </c>
      <c r="CF320" s="76">
        <v>100</v>
      </c>
      <c r="CG320" s="76">
        <v>30</v>
      </c>
      <c r="CH320">
        <f ca="1">INDIRECT(ADDRESS(11+(MATCH(RIGHT(Table14[[#This Row],[spawner_sku]],LEN(Table14[[#This Row],[spawner_sku]])-FIND("/",Table14[[#This Row],[spawner_sku]])),Table1[Entity Prefab],0)),10,1,1,"Entities"))</f>
        <v>35</v>
      </c>
      <c r="CI320">
        <f ca="1">ROUND((Table14[[#This Row],[XP]]*Table14[[#This Row],[entity_spawned (AVG)]])*(Table14[[#This Row],[activating_chance]]/100),0)</f>
        <v>11</v>
      </c>
      <c r="CJ320" s="73" t="s">
        <v>344</v>
      </c>
      <c r="CL320" t="s">
        <v>256</v>
      </c>
      <c r="CM320">
        <v>1</v>
      </c>
      <c r="CN320" s="76">
        <v>150</v>
      </c>
      <c r="CO320" s="76">
        <v>100</v>
      </c>
      <c r="CP320" s="115">
        <f ca="1">INDIRECT(ADDRESS(11+(MATCH(RIGHT(Table18[[#This Row],[spawner_sku]],LEN(Table18[[#This Row],[spawner_sku]])-FIND("/",Table18[[#This Row],[spawner_sku]])),Table1[Entity Prefab],0)),10,1,1,"Entities"))</f>
        <v>25</v>
      </c>
      <c r="CQ320" s="115">
        <f ca="1">ROUND((Table18[[#This Row],[XP]]*Table18[[#This Row],[entity_spawned (AVG)]])*(Table18[[#This Row],[activating_chance]]/100),0)</f>
        <v>25</v>
      </c>
      <c r="CR320" t="s">
        <v>344</v>
      </c>
    </row>
    <row r="321" spans="2:96" x14ac:dyDescent="0.25">
      <c r="B321" s="74" t="s">
        <v>242</v>
      </c>
      <c r="C321">
        <v>1</v>
      </c>
      <c r="D321" s="76">
        <v>1500</v>
      </c>
      <c r="E321" s="76">
        <v>100</v>
      </c>
      <c r="F32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1" s="76">
        <f ca="1">ROUND((Table245[[#This Row],[XP]]*Table245[[#This Row],[entity_spawned (AVG)]])*(Table245[[#This Row],[activating_chance]]/100),0)</f>
        <v>130</v>
      </c>
      <c r="H321" s="73" t="s">
        <v>345</v>
      </c>
      <c r="Z321" t="s">
        <v>387</v>
      </c>
      <c r="AA321">
        <v>1</v>
      </c>
      <c r="AB321" s="76">
        <v>220</v>
      </c>
      <c r="AC321" s="76">
        <v>100</v>
      </c>
      <c r="AD321">
        <f ca="1">INDIRECT(ADDRESS(11+(MATCH(RIGHT(Table2[[#This Row],[spawner_sku]],LEN(Table2[[#This Row],[spawner_sku]])-FIND("/",Table2[[#This Row],[spawner_sku]])),Table1[Entity Prefab],0)),10,1,1,"Entities"))</f>
        <v>75</v>
      </c>
      <c r="AE321" s="76">
        <f ca="1">ROUND((Table2[[#This Row],[XP]]*Table2[[#This Row],[entity_spawned (AVG)]])*(Table2[[#This Row],[activating_chance]]/100),0)</f>
        <v>75</v>
      </c>
      <c r="AF321" s="73" t="s">
        <v>344</v>
      </c>
      <c r="AX321" t="s">
        <v>449</v>
      </c>
      <c r="AY321">
        <v>1</v>
      </c>
      <c r="AZ321" s="76">
        <v>180</v>
      </c>
      <c r="BA321" s="76">
        <v>100</v>
      </c>
      <c r="BB321">
        <f ca="1">INDIRECT(ADDRESS(11+(MATCH(RIGHT(Table61011[[#This Row],[spawner_sku]],LEN(Table61011[[#This Row],[spawner_sku]])-FIND("/",Table61011[[#This Row],[spawner_sku]])),Table1[Entity Prefab],0)),10,1,1,"Entities"))</f>
        <v>25</v>
      </c>
      <c r="BC321" s="76">
        <f ca="1">ROUND((Table61011[[#This Row],[XP]]*Table61011[[#This Row],[entity_spawned (AVG)]])*(Table61011[[#This Row],[activating_chance]]/100),0)</f>
        <v>25</v>
      </c>
      <c r="BD321" s="73" t="s">
        <v>345</v>
      </c>
      <c r="BF321" t="s">
        <v>495</v>
      </c>
      <c r="BG321">
        <v>1</v>
      </c>
      <c r="BH321" s="76">
        <v>140</v>
      </c>
      <c r="BI321">
        <v>100</v>
      </c>
      <c r="BJ321">
        <f ca="1">INDIRECT(ADDRESS(11+(MATCH(RIGHT(Table11[[#This Row],[spawner_sku]],LEN(Table11[[#This Row],[spawner_sku]])-FIND("/",Table11[[#This Row],[spawner_sku]])),Table1[Entity Prefab],0)),10,1,1,"Entities"))</f>
        <v>25</v>
      </c>
      <c r="BK321">
        <f ca="1">ROUND((Table11[[#This Row],[XP]]*Table11[[#This Row],[entity_spawned (AVG)]])*(Table11[[#This Row],[activating_chance]]/100),0)</f>
        <v>25</v>
      </c>
      <c r="BL321" s="73" t="s">
        <v>344</v>
      </c>
      <c r="BV321" t="s">
        <v>386</v>
      </c>
      <c r="BW321">
        <v>1</v>
      </c>
      <c r="BX321" s="76">
        <v>100</v>
      </c>
      <c r="BY321" s="76">
        <v>100</v>
      </c>
      <c r="BZ321">
        <f ca="1">INDIRECT(ADDRESS(11+(MATCH(RIGHT(Table13[[#This Row],[spawner_sku]],LEN(Table13[[#This Row],[spawner_sku]])-FIND("/",Table13[[#This Row],[spawner_sku]])),Table1[Entity Prefab],0)),10,1,1,"Entities"))</f>
        <v>25</v>
      </c>
      <c r="CA321">
        <f ca="1">ROUND((Table13[[#This Row],[XP]]*Table13[[#This Row],[entity_spawned (AVG)]])*(Table13[[#This Row],[activating_chance]]/100),0)</f>
        <v>25</v>
      </c>
      <c r="CB321" s="73" t="s">
        <v>344</v>
      </c>
      <c r="CD321" t="s">
        <v>524</v>
      </c>
      <c r="CE321">
        <v>1</v>
      </c>
      <c r="CF321" s="76">
        <v>100</v>
      </c>
      <c r="CG321" s="76">
        <v>100</v>
      </c>
      <c r="CH321">
        <f ca="1">INDIRECT(ADDRESS(11+(MATCH(RIGHT(Table14[[#This Row],[spawner_sku]],LEN(Table14[[#This Row],[spawner_sku]])-FIND("/",Table14[[#This Row],[spawner_sku]])),Table1[Entity Prefab],0)),10,1,1,"Entities"))</f>
        <v>35</v>
      </c>
      <c r="CI321">
        <f ca="1">ROUND((Table14[[#This Row],[XP]]*Table14[[#This Row],[entity_spawned (AVG)]])*(Table14[[#This Row],[activating_chance]]/100),0)</f>
        <v>35</v>
      </c>
      <c r="CJ321" s="73" t="s">
        <v>344</v>
      </c>
      <c r="CL321" t="s">
        <v>256</v>
      </c>
      <c r="CM321">
        <v>1</v>
      </c>
      <c r="CN321" s="76">
        <v>150</v>
      </c>
      <c r="CO321" s="76">
        <v>10</v>
      </c>
      <c r="CP321" s="115">
        <f ca="1">INDIRECT(ADDRESS(11+(MATCH(RIGHT(Table18[[#This Row],[spawner_sku]],LEN(Table18[[#This Row],[spawner_sku]])-FIND("/",Table18[[#This Row],[spawner_sku]])),Table1[Entity Prefab],0)),10,1,1,"Entities"))</f>
        <v>25</v>
      </c>
      <c r="CQ321" s="115">
        <f ca="1">ROUND((Table18[[#This Row],[XP]]*Table18[[#This Row],[entity_spawned (AVG)]])*(Table18[[#This Row],[activating_chance]]/100),0)</f>
        <v>3</v>
      </c>
      <c r="CR321" t="s">
        <v>344</v>
      </c>
    </row>
    <row r="322" spans="2:96" x14ac:dyDescent="0.25">
      <c r="B322" s="74" t="s">
        <v>242</v>
      </c>
      <c r="C322">
        <v>1</v>
      </c>
      <c r="D322" s="76">
        <v>1500</v>
      </c>
      <c r="E322" s="76">
        <v>100</v>
      </c>
      <c r="F32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2" s="76">
        <f ca="1">ROUND((Table245[[#This Row],[XP]]*Table245[[#This Row],[entity_spawned (AVG)]])*(Table245[[#This Row],[activating_chance]]/100),0)</f>
        <v>130</v>
      </c>
      <c r="H322" s="73" t="s">
        <v>345</v>
      </c>
      <c r="Z322" t="s">
        <v>387</v>
      </c>
      <c r="AA322">
        <v>1</v>
      </c>
      <c r="AB322" s="76">
        <v>170</v>
      </c>
      <c r="AC322" s="76">
        <v>100</v>
      </c>
      <c r="AD322">
        <f ca="1">INDIRECT(ADDRESS(11+(MATCH(RIGHT(Table2[[#This Row],[spawner_sku]],LEN(Table2[[#This Row],[spawner_sku]])-FIND("/",Table2[[#This Row],[spawner_sku]])),Table1[Entity Prefab],0)),10,1,1,"Entities"))</f>
        <v>75</v>
      </c>
      <c r="AE322" s="76">
        <f ca="1">ROUND((Table2[[#This Row],[XP]]*Table2[[#This Row],[entity_spawned (AVG)]])*(Table2[[#This Row],[activating_chance]]/100),0)</f>
        <v>75</v>
      </c>
      <c r="AF322" s="73" t="s">
        <v>344</v>
      </c>
      <c r="AX322" t="s">
        <v>449</v>
      </c>
      <c r="AY322">
        <v>1</v>
      </c>
      <c r="AZ322" s="76">
        <v>200</v>
      </c>
      <c r="BA322" s="76">
        <v>100</v>
      </c>
      <c r="BB322">
        <f ca="1">INDIRECT(ADDRESS(11+(MATCH(RIGHT(Table61011[[#This Row],[spawner_sku]],LEN(Table61011[[#This Row],[spawner_sku]])-FIND("/",Table61011[[#This Row],[spawner_sku]])),Table1[Entity Prefab],0)),10,1,1,"Entities"))</f>
        <v>25</v>
      </c>
      <c r="BC322" s="76">
        <f ca="1">ROUND((Table61011[[#This Row],[XP]]*Table61011[[#This Row],[entity_spawned (AVG)]])*(Table61011[[#This Row],[activating_chance]]/100),0)</f>
        <v>25</v>
      </c>
      <c r="BD322" s="73" t="s">
        <v>345</v>
      </c>
      <c r="BF322" t="s">
        <v>495</v>
      </c>
      <c r="BG322">
        <v>1</v>
      </c>
      <c r="BH322" s="76">
        <v>140</v>
      </c>
      <c r="BI322">
        <v>50</v>
      </c>
      <c r="BJ322">
        <f ca="1">INDIRECT(ADDRESS(11+(MATCH(RIGHT(Table11[[#This Row],[spawner_sku]],LEN(Table11[[#This Row],[spawner_sku]])-FIND("/",Table11[[#This Row],[spawner_sku]])),Table1[Entity Prefab],0)),10,1,1,"Entities"))</f>
        <v>25</v>
      </c>
      <c r="BK322">
        <f ca="1">ROUND((Table11[[#This Row],[XP]]*Table11[[#This Row],[entity_spawned (AVG)]])*(Table11[[#This Row],[activating_chance]]/100),0)</f>
        <v>13</v>
      </c>
      <c r="BL322" s="73" t="s">
        <v>344</v>
      </c>
      <c r="BV322" t="s">
        <v>386</v>
      </c>
      <c r="BW322">
        <v>5</v>
      </c>
      <c r="BX322" s="76">
        <v>100</v>
      </c>
      <c r="BY322" s="76">
        <v>100</v>
      </c>
      <c r="BZ322">
        <f ca="1">INDIRECT(ADDRESS(11+(MATCH(RIGHT(Table13[[#This Row],[spawner_sku]],LEN(Table13[[#This Row],[spawner_sku]])-FIND("/",Table13[[#This Row],[spawner_sku]])),Table1[Entity Prefab],0)),10,1,1,"Entities"))</f>
        <v>25</v>
      </c>
      <c r="CA322">
        <f ca="1">ROUND((Table13[[#This Row],[XP]]*Table13[[#This Row],[entity_spawned (AVG)]])*(Table13[[#This Row],[activating_chance]]/100),0)</f>
        <v>125</v>
      </c>
      <c r="CB322" s="73" t="s">
        <v>344</v>
      </c>
      <c r="CD322" t="s">
        <v>524</v>
      </c>
      <c r="CE322">
        <v>1</v>
      </c>
      <c r="CF322" s="76">
        <v>120</v>
      </c>
      <c r="CG322" s="76">
        <v>80</v>
      </c>
      <c r="CH322">
        <f ca="1">INDIRECT(ADDRESS(11+(MATCH(RIGHT(Table14[[#This Row],[spawner_sku]],LEN(Table14[[#This Row],[spawner_sku]])-FIND("/",Table14[[#This Row],[spawner_sku]])),Table1[Entity Prefab],0)),10,1,1,"Entities"))</f>
        <v>35</v>
      </c>
      <c r="CI322">
        <f ca="1">ROUND((Table14[[#This Row],[XP]]*Table14[[#This Row],[entity_spawned (AVG)]])*(Table14[[#This Row],[activating_chance]]/100),0)</f>
        <v>28</v>
      </c>
      <c r="CJ322" s="73" t="s">
        <v>344</v>
      </c>
      <c r="CL322" t="s">
        <v>256</v>
      </c>
      <c r="CM322">
        <v>1</v>
      </c>
      <c r="CN322" s="76">
        <v>150</v>
      </c>
      <c r="CO322" s="76">
        <v>30</v>
      </c>
      <c r="CP322" s="115">
        <f ca="1">INDIRECT(ADDRESS(11+(MATCH(RIGHT(Table18[[#This Row],[spawner_sku]],LEN(Table18[[#This Row],[spawner_sku]])-FIND("/",Table18[[#This Row],[spawner_sku]])),Table1[Entity Prefab],0)),10,1,1,"Entities"))</f>
        <v>25</v>
      </c>
      <c r="CQ322" s="115">
        <f ca="1">ROUND((Table18[[#This Row],[XP]]*Table18[[#This Row],[entity_spawned (AVG)]])*(Table18[[#This Row],[activating_chance]]/100),0)</f>
        <v>8</v>
      </c>
      <c r="CR322" t="s">
        <v>344</v>
      </c>
    </row>
    <row r="323" spans="2:96" x14ac:dyDescent="0.25">
      <c r="B323" s="74" t="s">
        <v>242</v>
      </c>
      <c r="C323">
        <v>1</v>
      </c>
      <c r="D323" s="76">
        <v>1500</v>
      </c>
      <c r="E323" s="76">
        <v>100</v>
      </c>
      <c r="F32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3" s="76">
        <f ca="1">ROUND((Table245[[#This Row],[XP]]*Table245[[#This Row],[entity_spawned (AVG)]])*(Table245[[#This Row],[activating_chance]]/100),0)</f>
        <v>130</v>
      </c>
      <c r="H323" s="73" t="s">
        <v>345</v>
      </c>
      <c r="Z323" t="s">
        <v>387</v>
      </c>
      <c r="AA323">
        <v>1</v>
      </c>
      <c r="AB323" s="76">
        <v>170</v>
      </c>
      <c r="AC323" s="76">
        <v>100</v>
      </c>
      <c r="AD323">
        <f ca="1">INDIRECT(ADDRESS(11+(MATCH(RIGHT(Table2[[#This Row],[spawner_sku]],LEN(Table2[[#This Row],[spawner_sku]])-FIND("/",Table2[[#This Row],[spawner_sku]])),Table1[Entity Prefab],0)),10,1,1,"Entities"))</f>
        <v>75</v>
      </c>
      <c r="AE323" s="76">
        <f ca="1">ROUND((Table2[[#This Row],[XP]]*Table2[[#This Row],[entity_spawned (AVG)]])*(Table2[[#This Row],[activating_chance]]/100),0)</f>
        <v>75</v>
      </c>
      <c r="AF323" s="73" t="s">
        <v>344</v>
      </c>
      <c r="AX323" t="s">
        <v>449</v>
      </c>
      <c r="AY323">
        <v>1</v>
      </c>
      <c r="AZ323" s="76">
        <v>180</v>
      </c>
      <c r="BA323" s="76">
        <v>100</v>
      </c>
      <c r="BB323">
        <f ca="1">INDIRECT(ADDRESS(11+(MATCH(RIGHT(Table61011[[#This Row],[spawner_sku]],LEN(Table61011[[#This Row],[spawner_sku]])-FIND("/",Table61011[[#This Row],[spawner_sku]])),Table1[Entity Prefab],0)),10,1,1,"Entities"))</f>
        <v>25</v>
      </c>
      <c r="BC323" s="76">
        <f ca="1">ROUND((Table61011[[#This Row],[XP]]*Table61011[[#This Row],[entity_spawned (AVG)]])*(Table61011[[#This Row],[activating_chance]]/100),0)</f>
        <v>25</v>
      </c>
      <c r="BD323" s="73" t="s">
        <v>345</v>
      </c>
      <c r="BF323" t="s">
        <v>495</v>
      </c>
      <c r="BG323">
        <v>1</v>
      </c>
      <c r="BH323" s="76">
        <v>90</v>
      </c>
      <c r="BI323">
        <v>50</v>
      </c>
      <c r="BJ323">
        <f ca="1">INDIRECT(ADDRESS(11+(MATCH(RIGHT(Table11[[#This Row],[spawner_sku]],LEN(Table11[[#This Row],[spawner_sku]])-FIND("/",Table11[[#This Row],[spawner_sku]])),Table1[Entity Prefab],0)),10,1,1,"Entities"))</f>
        <v>25</v>
      </c>
      <c r="BK323">
        <f ca="1">ROUND((Table11[[#This Row],[XP]]*Table11[[#This Row],[entity_spawned (AVG)]])*(Table11[[#This Row],[activating_chance]]/100),0)</f>
        <v>13</v>
      </c>
      <c r="BL323" s="73" t="s">
        <v>344</v>
      </c>
      <c r="BV323" t="s">
        <v>386</v>
      </c>
      <c r="BW323">
        <v>3</v>
      </c>
      <c r="BX323" s="76">
        <v>100</v>
      </c>
      <c r="BY323" s="76">
        <v>100</v>
      </c>
      <c r="BZ323">
        <f ca="1">INDIRECT(ADDRESS(11+(MATCH(RIGHT(Table13[[#This Row],[spawner_sku]],LEN(Table13[[#This Row],[spawner_sku]])-FIND("/",Table13[[#This Row],[spawner_sku]])),Table1[Entity Prefab],0)),10,1,1,"Entities"))</f>
        <v>25</v>
      </c>
      <c r="CA323">
        <f ca="1">ROUND((Table13[[#This Row],[XP]]*Table13[[#This Row],[entity_spawned (AVG)]])*(Table13[[#This Row],[activating_chance]]/100),0)</f>
        <v>75</v>
      </c>
      <c r="CB323" s="73" t="s">
        <v>344</v>
      </c>
      <c r="CD323" t="s">
        <v>524</v>
      </c>
      <c r="CE323">
        <v>3</v>
      </c>
      <c r="CF323" s="76">
        <v>100</v>
      </c>
      <c r="CG323" s="76">
        <v>80</v>
      </c>
      <c r="CH323">
        <f ca="1">INDIRECT(ADDRESS(11+(MATCH(RIGHT(Table14[[#This Row],[spawner_sku]],LEN(Table14[[#This Row],[spawner_sku]])-FIND("/",Table14[[#This Row],[spawner_sku]])),Table1[Entity Prefab],0)),10,1,1,"Entities"))</f>
        <v>35</v>
      </c>
      <c r="CI323">
        <f ca="1">ROUND((Table14[[#This Row],[XP]]*Table14[[#This Row],[entity_spawned (AVG)]])*(Table14[[#This Row],[activating_chance]]/100),0)</f>
        <v>84</v>
      </c>
      <c r="CJ323" s="73" t="s">
        <v>344</v>
      </c>
      <c r="CL323" t="s">
        <v>256</v>
      </c>
      <c r="CM323">
        <v>1</v>
      </c>
      <c r="CN323" s="76">
        <v>130</v>
      </c>
      <c r="CO323" s="76">
        <v>100</v>
      </c>
      <c r="CP323" s="115">
        <f ca="1">INDIRECT(ADDRESS(11+(MATCH(RIGHT(Table18[[#This Row],[spawner_sku]],LEN(Table18[[#This Row],[spawner_sku]])-FIND("/",Table18[[#This Row],[spawner_sku]])),Table1[Entity Prefab],0)),10,1,1,"Entities"))</f>
        <v>25</v>
      </c>
      <c r="CQ323" s="115">
        <f ca="1">ROUND((Table18[[#This Row],[XP]]*Table18[[#This Row],[entity_spawned (AVG)]])*(Table18[[#This Row],[activating_chance]]/100),0)</f>
        <v>25</v>
      </c>
      <c r="CR323" t="s">
        <v>344</v>
      </c>
    </row>
    <row r="324" spans="2:96" x14ac:dyDescent="0.25">
      <c r="B324" s="74" t="s">
        <v>242</v>
      </c>
      <c r="C324">
        <v>1</v>
      </c>
      <c r="D324" s="76">
        <v>1500</v>
      </c>
      <c r="E324" s="76">
        <v>100</v>
      </c>
      <c r="F32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4" s="76">
        <f ca="1">ROUND((Table245[[#This Row],[XP]]*Table245[[#This Row],[entity_spawned (AVG)]])*(Table245[[#This Row],[activating_chance]]/100),0)</f>
        <v>130</v>
      </c>
      <c r="H324" s="73" t="s">
        <v>345</v>
      </c>
      <c r="Z324" t="s">
        <v>387</v>
      </c>
      <c r="AA324">
        <v>1</v>
      </c>
      <c r="AB324" s="76">
        <v>200</v>
      </c>
      <c r="AC324" s="76">
        <v>100</v>
      </c>
      <c r="AD324">
        <f ca="1">INDIRECT(ADDRESS(11+(MATCH(RIGHT(Table2[[#This Row],[spawner_sku]],LEN(Table2[[#This Row],[spawner_sku]])-FIND("/",Table2[[#This Row],[spawner_sku]])),Table1[Entity Prefab],0)),10,1,1,"Entities"))</f>
        <v>75</v>
      </c>
      <c r="AE324" s="76">
        <f ca="1">ROUND((Table2[[#This Row],[XP]]*Table2[[#This Row],[entity_spawned (AVG)]])*(Table2[[#This Row],[activating_chance]]/100),0)</f>
        <v>75</v>
      </c>
      <c r="AF324" s="73" t="s">
        <v>344</v>
      </c>
      <c r="AX324" t="s">
        <v>449</v>
      </c>
      <c r="AY324">
        <v>1</v>
      </c>
      <c r="AZ324" s="76">
        <v>200</v>
      </c>
      <c r="BA324" s="76">
        <v>100</v>
      </c>
      <c r="BB324">
        <f ca="1">INDIRECT(ADDRESS(11+(MATCH(RIGHT(Table61011[[#This Row],[spawner_sku]],LEN(Table61011[[#This Row],[spawner_sku]])-FIND("/",Table61011[[#This Row],[spawner_sku]])),Table1[Entity Prefab],0)),10,1,1,"Entities"))</f>
        <v>25</v>
      </c>
      <c r="BC324" s="76">
        <f ca="1">ROUND((Table61011[[#This Row],[XP]]*Table61011[[#This Row],[entity_spawned (AVG)]])*(Table61011[[#This Row],[activating_chance]]/100),0)</f>
        <v>25</v>
      </c>
      <c r="BD324" s="73" t="s">
        <v>345</v>
      </c>
      <c r="BF324" t="s">
        <v>495</v>
      </c>
      <c r="BG324">
        <v>1</v>
      </c>
      <c r="BH324" s="76">
        <v>140</v>
      </c>
      <c r="BI324">
        <v>100</v>
      </c>
      <c r="BJ324">
        <f ca="1">INDIRECT(ADDRESS(11+(MATCH(RIGHT(Table11[[#This Row],[spawner_sku]],LEN(Table11[[#This Row],[spawner_sku]])-FIND("/",Table11[[#This Row],[spawner_sku]])),Table1[Entity Prefab],0)),10,1,1,"Entities"))</f>
        <v>25</v>
      </c>
      <c r="BK324">
        <f ca="1">ROUND((Table11[[#This Row],[XP]]*Table11[[#This Row],[entity_spawned (AVG)]])*(Table11[[#This Row],[activating_chance]]/100),0)</f>
        <v>25</v>
      </c>
      <c r="BL324" s="73" t="s">
        <v>344</v>
      </c>
      <c r="BV324" t="s">
        <v>386</v>
      </c>
      <c r="BW324">
        <v>1</v>
      </c>
      <c r="BX324" s="76">
        <v>100</v>
      </c>
      <c r="BY324" s="76">
        <v>80</v>
      </c>
      <c r="BZ324">
        <f ca="1">INDIRECT(ADDRESS(11+(MATCH(RIGHT(Table13[[#This Row],[spawner_sku]],LEN(Table13[[#This Row],[spawner_sku]])-FIND("/",Table13[[#This Row],[spawner_sku]])),Table1[Entity Prefab],0)),10,1,1,"Entities"))</f>
        <v>25</v>
      </c>
      <c r="CA324">
        <f ca="1">ROUND((Table13[[#This Row],[XP]]*Table13[[#This Row],[entity_spawned (AVG)]])*(Table13[[#This Row],[activating_chance]]/100),0)</f>
        <v>20</v>
      </c>
      <c r="CB324" s="73" t="s">
        <v>344</v>
      </c>
      <c r="CD324" t="s">
        <v>524</v>
      </c>
      <c r="CE324">
        <v>1</v>
      </c>
      <c r="CF324" s="76">
        <v>100</v>
      </c>
      <c r="CG324" s="76">
        <v>100</v>
      </c>
      <c r="CH324">
        <f ca="1">INDIRECT(ADDRESS(11+(MATCH(RIGHT(Table14[[#This Row],[spawner_sku]],LEN(Table14[[#This Row],[spawner_sku]])-FIND("/",Table14[[#This Row],[spawner_sku]])),Table1[Entity Prefab],0)),10,1,1,"Entities"))</f>
        <v>35</v>
      </c>
      <c r="CI324">
        <f ca="1">ROUND((Table14[[#This Row],[XP]]*Table14[[#This Row],[entity_spawned (AVG)]])*(Table14[[#This Row],[activating_chance]]/100),0)</f>
        <v>35</v>
      </c>
      <c r="CJ324" s="73" t="s">
        <v>344</v>
      </c>
      <c r="CL324" t="s">
        <v>256</v>
      </c>
      <c r="CM324">
        <v>1</v>
      </c>
      <c r="CN324" s="76">
        <v>130</v>
      </c>
      <c r="CO324" s="76">
        <v>30</v>
      </c>
      <c r="CP324" s="115">
        <f ca="1">INDIRECT(ADDRESS(11+(MATCH(RIGHT(Table18[[#This Row],[spawner_sku]],LEN(Table18[[#This Row],[spawner_sku]])-FIND("/",Table18[[#This Row],[spawner_sku]])),Table1[Entity Prefab],0)),10,1,1,"Entities"))</f>
        <v>25</v>
      </c>
      <c r="CQ324" s="115">
        <f ca="1">ROUND((Table18[[#This Row],[XP]]*Table18[[#This Row],[entity_spawned (AVG)]])*(Table18[[#This Row],[activating_chance]]/100),0)</f>
        <v>8</v>
      </c>
      <c r="CR324" t="s">
        <v>344</v>
      </c>
    </row>
    <row r="325" spans="2:96" x14ac:dyDescent="0.25">
      <c r="B325" s="74" t="s">
        <v>242</v>
      </c>
      <c r="C325">
        <v>1</v>
      </c>
      <c r="D325" s="76">
        <v>1500</v>
      </c>
      <c r="E325" s="76">
        <v>100</v>
      </c>
      <c r="F32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5" s="76">
        <f ca="1">ROUND((Table245[[#This Row],[XP]]*Table245[[#This Row],[entity_spawned (AVG)]])*(Table245[[#This Row],[activating_chance]]/100),0)</f>
        <v>130</v>
      </c>
      <c r="H325" s="73" t="s">
        <v>345</v>
      </c>
      <c r="Z325" t="s">
        <v>387</v>
      </c>
      <c r="AA325">
        <v>1</v>
      </c>
      <c r="AB325" s="76">
        <v>220</v>
      </c>
      <c r="AC325" s="76">
        <v>80</v>
      </c>
      <c r="AD325">
        <f ca="1">INDIRECT(ADDRESS(11+(MATCH(RIGHT(Table2[[#This Row],[spawner_sku]],LEN(Table2[[#This Row],[spawner_sku]])-FIND("/",Table2[[#This Row],[spawner_sku]])),Table1[Entity Prefab],0)),10,1,1,"Entities"))</f>
        <v>75</v>
      </c>
      <c r="AE325" s="76">
        <f ca="1">ROUND((Table2[[#This Row],[XP]]*Table2[[#This Row],[entity_spawned (AVG)]])*(Table2[[#This Row],[activating_chance]]/100),0)</f>
        <v>60</v>
      </c>
      <c r="AF325" s="73" t="s">
        <v>344</v>
      </c>
      <c r="AX325" t="s">
        <v>449</v>
      </c>
      <c r="AY325">
        <v>1</v>
      </c>
      <c r="AZ325" s="76">
        <v>200</v>
      </c>
      <c r="BA325" s="76">
        <v>100</v>
      </c>
      <c r="BB325">
        <f ca="1">INDIRECT(ADDRESS(11+(MATCH(RIGHT(Table61011[[#This Row],[spawner_sku]],LEN(Table61011[[#This Row],[spawner_sku]])-FIND("/",Table61011[[#This Row],[spawner_sku]])),Table1[Entity Prefab],0)),10,1,1,"Entities"))</f>
        <v>25</v>
      </c>
      <c r="BC325" s="76">
        <f ca="1">ROUND((Table61011[[#This Row],[XP]]*Table61011[[#This Row],[entity_spawned (AVG)]])*(Table61011[[#This Row],[activating_chance]]/100),0)</f>
        <v>25</v>
      </c>
      <c r="BD325" s="73" t="s">
        <v>345</v>
      </c>
      <c r="BF325" t="s">
        <v>495</v>
      </c>
      <c r="BG325">
        <v>1</v>
      </c>
      <c r="BH325" s="76">
        <v>120</v>
      </c>
      <c r="BI325">
        <v>50</v>
      </c>
      <c r="BJ325">
        <f ca="1">INDIRECT(ADDRESS(11+(MATCH(RIGHT(Table11[[#This Row],[spawner_sku]],LEN(Table11[[#This Row],[spawner_sku]])-FIND("/",Table11[[#This Row],[spawner_sku]])),Table1[Entity Prefab],0)),10,1,1,"Entities"))</f>
        <v>25</v>
      </c>
      <c r="BK325">
        <f ca="1">ROUND((Table11[[#This Row],[XP]]*Table11[[#This Row],[entity_spawned (AVG)]])*(Table11[[#This Row],[activating_chance]]/100),0)</f>
        <v>13</v>
      </c>
      <c r="BL325" s="73" t="s">
        <v>344</v>
      </c>
      <c r="BV325" t="s">
        <v>386</v>
      </c>
      <c r="BW325">
        <v>3</v>
      </c>
      <c r="BX325" s="76">
        <v>100</v>
      </c>
      <c r="BY325" s="76">
        <v>80</v>
      </c>
      <c r="BZ325">
        <f ca="1">INDIRECT(ADDRESS(11+(MATCH(RIGHT(Table13[[#This Row],[spawner_sku]],LEN(Table13[[#This Row],[spawner_sku]])-FIND("/",Table13[[#This Row],[spawner_sku]])),Table1[Entity Prefab],0)),10,1,1,"Entities"))</f>
        <v>25</v>
      </c>
      <c r="CA325">
        <f ca="1">ROUND((Table13[[#This Row],[XP]]*Table13[[#This Row],[entity_spawned (AVG)]])*(Table13[[#This Row],[activating_chance]]/100),0)</f>
        <v>60</v>
      </c>
      <c r="CB325" s="73" t="s">
        <v>344</v>
      </c>
      <c r="CD325" t="s">
        <v>524</v>
      </c>
      <c r="CE325">
        <v>3</v>
      </c>
      <c r="CF325" s="76">
        <v>150</v>
      </c>
      <c r="CG325" s="76">
        <v>100</v>
      </c>
      <c r="CH325">
        <f ca="1">INDIRECT(ADDRESS(11+(MATCH(RIGHT(Table14[[#This Row],[spawner_sku]],LEN(Table14[[#This Row],[spawner_sku]])-FIND("/",Table14[[#This Row],[spawner_sku]])),Table1[Entity Prefab],0)),10,1,1,"Entities"))</f>
        <v>35</v>
      </c>
      <c r="CI325">
        <f ca="1">ROUND((Table14[[#This Row],[XP]]*Table14[[#This Row],[entity_spawned (AVG)]])*(Table14[[#This Row],[activating_chance]]/100),0)</f>
        <v>105</v>
      </c>
      <c r="CJ325" s="73" t="s">
        <v>344</v>
      </c>
      <c r="CL325" t="s">
        <v>256</v>
      </c>
      <c r="CM325">
        <v>1</v>
      </c>
      <c r="CN325" s="76">
        <v>100</v>
      </c>
      <c r="CO325" s="76">
        <v>100</v>
      </c>
      <c r="CP325" s="115">
        <f ca="1">INDIRECT(ADDRESS(11+(MATCH(RIGHT(Table18[[#This Row],[spawner_sku]],LEN(Table18[[#This Row],[spawner_sku]])-FIND("/",Table18[[#This Row],[spawner_sku]])),Table1[Entity Prefab],0)),10,1,1,"Entities"))</f>
        <v>25</v>
      </c>
      <c r="CQ325" s="115">
        <f ca="1">ROUND((Table18[[#This Row],[XP]]*Table18[[#This Row],[entity_spawned (AVG)]])*(Table18[[#This Row],[activating_chance]]/100),0)</f>
        <v>25</v>
      </c>
      <c r="CR325" t="s">
        <v>344</v>
      </c>
    </row>
    <row r="326" spans="2:96" x14ac:dyDescent="0.25">
      <c r="B326" s="74" t="s">
        <v>242</v>
      </c>
      <c r="C326">
        <v>1</v>
      </c>
      <c r="D326" s="76">
        <v>1500</v>
      </c>
      <c r="E326" s="76">
        <v>100</v>
      </c>
      <c r="F32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6" s="76">
        <f ca="1">ROUND((Table245[[#This Row],[XP]]*Table245[[#This Row],[entity_spawned (AVG)]])*(Table245[[#This Row],[activating_chance]]/100),0)</f>
        <v>130</v>
      </c>
      <c r="H326" s="73" t="s">
        <v>345</v>
      </c>
      <c r="Z326" t="s">
        <v>387</v>
      </c>
      <c r="AA326">
        <v>1</v>
      </c>
      <c r="AB326" s="76">
        <v>200</v>
      </c>
      <c r="AC326" s="76">
        <v>80</v>
      </c>
      <c r="AD326">
        <f ca="1">INDIRECT(ADDRESS(11+(MATCH(RIGHT(Table2[[#This Row],[spawner_sku]],LEN(Table2[[#This Row],[spawner_sku]])-FIND("/",Table2[[#This Row],[spawner_sku]])),Table1[Entity Prefab],0)),10,1,1,"Entities"))</f>
        <v>75</v>
      </c>
      <c r="AE326" s="76">
        <f ca="1">ROUND((Table2[[#This Row],[XP]]*Table2[[#This Row],[entity_spawned (AVG)]])*(Table2[[#This Row],[activating_chance]]/100),0)</f>
        <v>60</v>
      </c>
      <c r="AF326" s="73" t="s">
        <v>344</v>
      </c>
      <c r="AX326" t="s">
        <v>449</v>
      </c>
      <c r="AY326">
        <v>1</v>
      </c>
      <c r="AZ326" s="76">
        <v>200</v>
      </c>
      <c r="BA326" s="76">
        <v>100</v>
      </c>
      <c r="BB326">
        <f ca="1">INDIRECT(ADDRESS(11+(MATCH(RIGHT(Table61011[[#This Row],[spawner_sku]],LEN(Table61011[[#This Row],[spawner_sku]])-FIND("/",Table61011[[#This Row],[spawner_sku]])),Table1[Entity Prefab],0)),10,1,1,"Entities"))</f>
        <v>25</v>
      </c>
      <c r="BC326" s="76">
        <f ca="1">ROUND((Table61011[[#This Row],[XP]]*Table61011[[#This Row],[entity_spawned (AVG)]])*(Table61011[[#This Row],[activating_chance]]/100),0)</f>
        <v>25</v>
      </c>
      <c r="BD326" s="73" t="s">
        <v>345</v>
      </c>
      <c r="BF326" t="s">
        <v>495</v>
      </c>
      <c r="BG326">
        <v>1</v>
      </c>
      <c r="BH326" s="76">
        <v>140</v>
      </c>
      <c r="BI326">
        <v>50</v>
      </c>
      <c r="BJ326">
        <f ca="1">INDIRECT(ADDRESS(11+(MATCH(RIGHT(Table11[[#This Row],[spawner_sku]],LEN(Table11[[#This Row],[spawner_sku]])-FIND("/",Table11[[#This Row],[spawner_sku]])),Table1[Entity Prefab],0)),10,1,1,"Entities"))</f>
        <v>25</v>
      </c>
      <c r="BK326">
        <f ca="1">ROUND((Table11[[#This Row],[XP]]*Table11[[#This Row],[entity_spawned (AVG)]])*(Table11[[#This Row],[activating_chance]]/100),0)</f>
        <v>13</v>
      </c>
      <c r="BL326" s="73" t="s">
        <v>344</v>
      </c>
      <c r="BV326" t="s">
        <v>386</v>
      </c>
      <c r="BW326">
        <v>1</v>
      </c>
      <c r="BX326" s="76">
        <v>100</v>
      </c>
      <c r="BY326" s="76">
        <v>100</v>
      </c>
      <c r="BZ326">
        <f ca="1">INDIRECT(ADDRESS(11+(MATCH(RIGHT(Table13[[#This Row],[spawner_sku]],LEN(Table13[[#This Row],[spawner_sku]])-FIND("/",Table13[[#This Row],[spawner_sku]])),Table1[Entity Prefab],0)),10,1,1,"Entities"))</f>
        <v>25</v>
      </c>
      <c r="CA326">
        <f ca="1">ROUND((Table13[[#This Row],[XP]]*Table13[[#This Row],[entity_spawned (AVG)]])*(Table13[[#This Row],[activating_chance]]/100),0)</f>
        <v>25</v>
      </c>
      <c r="CB326" s="73" t="s">
        <v>344</v>
      </c>
      <c r="CD326" t="s">
        <v>524</v>
      </c>
      <c r="CE326">
        <v>1</v>
      </c>
      <c r="CF326" s="76">
        <v>120</v>
      </c>
      <c r="CG326" s="76">
        <v>70</v>
      </c>
      <c r="CH326">
        <f ca="1">INDIRECT(ADDRESS(11+(MATCH(RIGHT(Table14[[#This Row],[spawner_sku]],LEN(Table14[[#This Row],[spawner_sku]])-FIND("/",Table14[[#This Row],[spawner_sku]])),Table1[Entity Prefab],0)),10,1,1,"Entities"))</f>
        <v>35</v>
      </c>
      <c r="CI326">
        <f ca="1">ROUND((Table14[[#This Row],[XP]]*Table14[[#This Row],[entity_spawned (AVG)]])*(Table14[[#This Row],[activating_chance]]/100),0)</f>
        <v>25</v>
      </c>
      <c r="CJ326" s="73" t="s">
        <v>344</v>
      </c>
      <c r="CL326" t="s">
        <v>256</v>
      </c>
      <c r="CM326">
        <v>1</v>
      </c>
      <c r="CN326" s="76">
        <v>100</v>
      </c>
      <c r="CO326" s="76">
        <v>100</v>
      </c>
      <c r="CP326" s="115">
        <f ca="1">INDIRECT(ADDRESS(11+(MATCH(RIGHT(Table18[[#This Row],[spawner_sku]],LEN(Table18[[#This Row],[spawner_sku]])-FIND("/",Table18[[#This Row],[spawner_sku]])),Table1[Entity Prefab],0)),10,1,1,"Entities"))</f>
        <v>25</v>
      </c>
      <c r="CQ326" s="115">
        <f ca="1">ROUND((Table18[[#This Row],[XP]]*Table18[[#This Row],[entity_spawned (AVG)]])*(Table18[[#This Row],[activating_chance]]/100),0)</f>
        <v>25</v>
      </c>
      <c r="CR326" t="s">
        <v>344</v>
      </c>
    </row>
    <row r="327" spans="2:96" x14ac:dyDescent="0.25">
      <c r="B327" s="74" t="s">
        <v>242</v>
      </c>
      <c r="C327">
        <v>1</v>
      </c>
      <c r="D327" s="76">
        <v>1500</v>
      </c>
      <c r="E327" s="76">
        <v>100</v>
      </c>
      <c r="F32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7" s="76">
        <f ca="1">ROUND((Table245[[#This Row],[XP]]*Table245[[#This Row],[entity_spawned (AVG)]])*(Table245[[#This Row],[activating_chance]]/100),0)</f>
        <v>130</v>
      </c>
      <c r="H327" s="73" t="s">
        <v>345</v>
      </c>
      <c r="Z327" t="s">
        <v>387</v>
      </c>
      <c r="AA327">
        <v>1</v>
      </c>
      <c r="AB327" s="76">
        <v>200</v>
      </c>
      <c r="AC327" s="76">
        <v>100</v>
      </c>
      <c r="AD327">
        <f ca="1">INDIRECT(ADDRESS(11+(MATCH(RIGHT(Table2[[#This Row],[spawner_sku]],LEN(Table2[[#This Row],[spawner_sku]])-FIND("/",Table2[[#This Row],[spawner_sku]])),Table1[Entity Prefab],0)),10,1,1,"Entities"))</f>
        <v>75</v>
      </c>
      <c r="AE327" s="76">
        <f ca="1">ROUND((Table2[[#This Row],[XP]]*Table2[[#This Row],[entity_spawned (AVG)]])*(Table2[[#This Row],[activating_chance]]/100),0)</f>
        <v>75</v>
      </c>
      <c r="AF327" s="73" t="s">
        <v>344</v>
      </c>
      <c r="AX327" t="s">
        <v>449</v>
      </c>
      <c r="AY327">
        <v>1</v>
      </c>
      <c r="AZ327" s="76">
        <v>180</v>
      </c>
      <c r="BA327" s="76">
        <v>100</v>
      </c>
      <c r="BB327">
        <f ca="1">INDIRECT(ADDRESS(11+(MATCH(RIGHT(Table61011[[#This Row],[spawner_sku]],LEN(Table61011[[#This Row],[spawner_sku]])-FIND("/",Table61011[[#This Row],[spawner_sku]])),Table1[Entity Prefab],0)),10,1,1,"Entities"))</f>
        <v>25</v>
      </c>
      <c r="BC327" s="76">
        <f ca="1">ROUND((Table61011[[#This Row],[XP]]*Table61011[[#This Row],[entity_spawned (AVG)]])*(Table61011[[#This Row],[activating_chance]]/100),0)</f>
        <v>25</v>
      </c>
      <c r="BD327" s="73" t="s">
        <v>345</v>
      </c>
      <c r="BF327" t="s">
        <v>403</v>
      </c>
      <c r="BG327">
        <v>1</v>
      </c>
      <c r="BH327" s="76">
        <v>300</v>
      </c>
      <c r="BI327">
        <v>100</v>
      </c>
      <c r="BJ327">
        <f ca="1">INDIRECT(ADDRESS(11+(MATCH(RIGHT(Table11[[#This Row],[spawner_sku]],LEN(Table11[[#This Row],[spawner_sku]])-FIND("/",Table11[[#This Row],[spawner_sku]])),Table1[Entity Prefab],0)),10,1,1,"Entities"))</f>
        <v>75</v>
      </c>
      <c r="BK327">
        <f ca="1">ROUND((Table11[[#This Row],[XP]]*Table11[[#This Row],[entity_spawned (AVG)]])*(Table11[[#This Row],[activating_chance]]/100),0)</f>
        <v>75</v>
      </c>
      <c r="BL327" s="73" t="s">
        <v>345</v>
      </c>
      <c r="BV327" t="s">
        <v>386</v>
      </c>
      <c r="BW327">
        <v>1</v>
      </c>
      <c r="BX327" s="76">
        <v>100</v>
      </c>
      <c r="BY327" s="76">
        <v>100</v>
      </c>
      <c r="BZ327">
        <f ca="1">INDIRECT(ADDRESS(11+(MATCH(RIGHT(Table13[[#This Row],[spawner_sku]],LEN(Table13[[#This Row],[spawner_sku]])-FIND("/",Table13[[#This Row],[spawner_sku]])),Table1[Entity Prefab],0)),10,1,1,"Entities"))</f>
        <v>25</v>
      </c>
      <c r="CA327">
        <f ca="1">ROUND((Table13[[#This Row],[XP]]*Table13[[#This Row],[entity_spawned (AVG)]])*(Table13[[#This Row],[activating_chance]]/100),0)</f>
        <v>25</v>
      </c>
      <c r="CB327" s="73" t="s">
        <v>344</v>
      </c>
      <c r="CD327" t="s">
        <v>524</v>
      </c>
      <c r="CE327">
        <v>1</v>
      </c>
      <c r="CF327" s="76">
        <v>100</v>
      </c>
      <c r="CG327" s="76">
        <v>100</v>
      </c>
      <c r="CH327">
        <f ca="1">INDIRECT(ADDRESS(11+(MATCH(RIGHT(Table14[[#This Row],[spawner_sku]],LEN(Table14[[#This Row],[spawner_sku]])-FIND("/",Table14[[#This Row],[spawner_sku]])),Table1[Entity Prefab],0)),10,1,1,"Entities"))</f>
        <v>35</v>
      </c>
      <c r="CI327">
        <f ca="1">ROUND((Table14[[#This Row],[XP]]*Table14[[#This Row],[entity_spawned (AVG)]])*(Table14[[#This Row],[activating_chance]]/100),0)</f>
        <v>35</v>
      </c>
      <c r="CJ327" s="73" t="s">
        <v>344</v>
      </c>
      <c r="CL327" t="s">
        <v>256</v>
      </c>
      <c r="CM327">
        <v>1</v>
      </c>
      <c r="CN327" s="76">
        <v>100</v>
      </c>
      <c r="CO327" s="76">
        <v>100</v>
      </c>
      <c r="CP327" s="115">
        <f ca="1">INDIRECT(ADDRESS(11+(MATCH(RIGHT(Table18[[#This Row],[spawner_sku]],LEN(Table18[[#This Row],[spawner_sku]])-FIND("/",Table18[[#This Row],[spawner_sku]])),Table1[Entity Prefab],0)),10,1,1,"Entities"))</f>
        <v>25</v>
      </c>
      <c r="CQ327" s="115">
        <f ca="1">ROUND((Table18[[#This Row],[XP]]*Table18[[#This Row],[entity_spawned (AVG)]])*(Table18[[#This Row],[activating_chance]]/100),0)</f>
        <v>25</v>
      </c>
      <c r="CR327" t="s">
        <v>344</v>
      </c>
    </row>
    <row r="328" spans="2:96" x14ac:dyDescent="0.25">
      <c r="B328" s="74" t="s">
        <v>242</v>
      </c>
      <c r="C328">
        <v>1</v>
      </c>
      <c r="D328" s="76">
        <v>1500</v>
      </c>
      <c r="E328" s="76">
        <v>100</v>
      </c>
      <c r="F32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8" s="76">
        <f ca="1">ROUND((Table245[[#This Row],[XP]]*Table245[[#This Row],[entity_spawned (AVG)]])*(Table245[[#This Row],[activating_chance]]/100),0)</f>
        <v>130</v>
      </c>
      <c r="H328" s="73" t="s">
        <v>345</v>
      </c>
      <c r="Z328" t="s">
        <v>387</v>
      </c>
      <c r="AA328">
        <v>1</v>
      </c>
      <c r="AB328" s="76">
        <v>220</v>
      </c>
      <c r="AC328" s="76">
        <v>100</v>
      </c>
      <c r="AD328">
        <f ca="1">INDIRECT(ADDRESS(11+(MATCH(RIGHT(Table2[[#This Row],[spawner_sku]],LEN(Table2[[#This Row],[spawner_sku]])-FIND("/",Table2[[#This Row],[spawner_sku]])),Table1[Entity Prefab],0)),10,1,1,"Entities"))</f>
        <v>75</v>
      </c>
      <c r="AE328" s="76">
        <f ca="1">ROUND((Table2[[#This Row],[XP]]*Table2[[#This Row],[entity_spawned (AVG)]])*(Table2[[#This Row],[activating_chance]]/100),0)</f>
        <v>75</v>
      </c>
      <c r="AF328" s="73" t="s">
        <v>344</v>
      </c>
      <c r="AX328" t="s">
        <v>449</v>
      </c>
      <c r="AY328">
        <v>1</v>
      </c>
      <c r="AZ328" s="76">
        <v>220</v>
      </c>
      <c r="BA328" s="76">
        <v>100</v>
      </c>
      <c r="BB328">
        <f ca="1">INDIRECT(ADDRESS(11+(MATCH(RIGHT(Table61011[[#This Row],[spawner_sku]],LEN(Table61011[[#This Row],[spawner_sku]])-FIND("/",Table61011[[#This Row],[spawner_sku]])),Table1[Entity Prefab],0)),10,1,1,"Entities"))</f>
        <v>25</v>
      </c>
      <c r="BC328" s="76">
        <f ca="1">ROUND((Table61011[[#This Row],[XP]]*Table61011[[#This Row],[entity_spawned (AVG)]])*(Table61011[[#This Row],[activating_chance]]/100),0)</f>
        <v>25</v>
      </c>
      <c r="BD328" s="73" t="s">
        <v>345</v>
      </c>
      <c r="BF328" t="s">
        <v>403</v>
      </c>
      <c r="BG328">
        <v>1</v>
      </c>
      <c r="BH328" s="76">
        <v>300</v>
      </c>
      <c r="BI328">
        <v>100</v>
      </c>
      <c r="BJ328">
        <f ca="1">INDIRECT(ADDRESS(11+(MATCH(RIGHT(Table11[[#This Row],[spawner_sku]],LEN(Table11[[#This Row],[spawner_sku]])-FIND("/",Table11[[#This Row],[spawner_sku]])),Table1[Entity Prefab],0)),10,1,1,"Entities"))</f>
        <v>75</v>
      </c>
      <c r="BK328">
        <f ca="1">ROUND((Table11[[#This Row],[XP]]*Table11[[#This Row],[entity_spawned (AVG)]])*(Table11[[#This Row],[activating_chance]]/100),0)</f>
        <v>75</v>
      </c>
      <c r="BL328" s="73" t="s">
        <v>345</v>
      </c>
      <c r="BV328" t="s">
        <v>386</v>
      </c>
      <c r="BW328">
        <v>1</v>
      </c>
      <c r="BX328" s="76">
        <v>100</v>
      </c>
      <c r="BY328" s="76">
        <v>30</v>
      </c>
      <c r="BZ328">
        <f ca="1">INDIRECT(ADDRESS(11+(MATCH(RIGHT(Table13[[#This Row],[spawner_sku]],LEN(Table13[[#This Row],[spawner_sku]])-FIND("/",Table13[[#This Row],[spawner_sku]])),Table1[Entity Prefab],0)),10,1,1,"Entities"))</f>
        <v>25</v>
      </c>
      <c r="CA328">
        <f ca="1">ROUND((Table13[[#This Row],[XP]]*Table13[[#This Row],[entity_spawned (AVG)]])*(Table13[[#This Row],[activating_chance]]/100),0)</f>
        <v>8</v>
      </c>
      <c r="CB328" s="73" t="s">
        <v>344</v>
      </c>
      <c r="CD328" t="s">
        <v>524</v>
      </c>
      <c r="CE328">
        <v>2</v>
      </c>
      <c r="CF328" s="76">
        <v>100</v>
      </c>
      <c r="CG328" s="76">
        <v>30</v>
      </c>
      <c r="CH328">
        <f ca="1">INDIRECT(ADDRESS(11+(MATCH(RIGHT(Table14[[#This Row],[spawner_sku]],LEN(Table14[[#This Row],[spawner_sku]])-FIND("/",Table14[[#This Row],[spawner_sku]])),Table1[Entity Prefab],0)),10,1,1,"Entities"))</f>
        <v>35</v>
      </c>
      <c r="CI328">
        <f ca="1">ROUND((Table14[[#This Row],[XP]]*Table14[[#This Row],[entity_spawned (AVG)]])*(Table14[[#This Row],[activating_chance]]/100),0)</f>
        <v>21</v>
      </c>
      <c r="CJ328" s="73" t="s">
        <v>344</v>
      </c>
      <c r="CL328" t="s">
        <v>256</v>
      </c>
      <c r="CM328">
        <v>1</v>
      </c>
      <c r="CN328" s="76">
        <v>100</v>
      </c>
      <c r="CO328" s="76">
        <v>100</v>
      </c>
      <c r="CP328" s="115">
        <f ca="1">INDIRECT(ADDRESS(11+(MATCH(RIGHT(Table18[[#This Row],[spawner_sku]],LEN(Table18[[#This Row],[spawner_sku]])-FIND("/",Table18[[#This Row],[spawner_sku]])),Table1[Entity Prefab],0)),10,1,1,"Entities"))</f>
        <v>25</v>
      </c>
      <c r="CQ328" s="115">
        <f ca="1">ROUND((Table18[[#This Row],[XP]]*Table18[[#This Row],[entity_spawned (AVG)]])*(Table18[[#This Row],[activating_chance]]/100),0)</f>
        <v>25</v>
      </c>
      <c r="CR328" t="s">
        <v>344</v>
      </c>
    </row>
    <row r="329" spans="2:96" x14ac:dyDescent="0.25">
      <c r="B329" s="74" t="s">
        <v>242</v>
      </c>
      <c r="C329">
        <v>1</v>
      </c>
      <c r="D329" s="76">
        <v>1500</v>
      </c>
      <c r="E329" s="76">
        <v>100</v>
      </c>
      <c r="F32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9" s="76">
        <f ca="1">ROUND((Table245[[#This Row],[XP]]*Table245[[#This Row],[entity_spawned (AVG)]])*(Table245[[#This Row],[activating_chance]]/100),0)</f>
        <v>130</v>
      </c>
      <c r="H329" s="73" t="s">
        <v>345</v>
      </c>
      <c r="Z329" t="s">
        <v>387</v>
      </c>
      <c r="AA329">
        <v>1</v>
      </c>
      <c r="AB329" s="76">
        <v>200</v>
      </c>
      <c r="AC329" s="76">
        <v>100</v>
      </c>
      <c r="AD329">
        <f ca="1">INDIRECT(ADDRESS(11+(MATCH(RIGHT(Table2[[#This Row],[spawner_sku]],LEN(Table2[[#This Row],[spawner_sku]])-FIND("/",Table2[[#This Row],[spawner_sku]])),Table1[Entity Prefab],0)),10,1,1,"Entities"))</f>
        <v>75</v>
      </c>
      <c r="AE329" s="76">
        <f ca="1">ROUND((Table2[[#This Row],[XP]]*Table2[[#This Row],[entity_spawned (AVG)]])*(Table2[[#This Row],[activating_chance]]/100),0)</f>
        <v>75</v>
      </c>
      <c r="AF329" s="73" t="s">
        <v>344</v>
      </c>
      <c r="AX329" t="s">
        <v>449</v>
      </c>
      <c r="AY329">
        <v>1</v>
      </c>
      <c r="AZ329" s="76">
        <v>200</v>
      </c>
      <c r="BA329" s="76">
        <v>100</v>
      </c>
      <c r="BB329">
        <f ca="1">INDIRECT(ADDRESS(11+(MATCH(RIGHT(Table61011[[#This Row],[spawner_sku]],LEN(Table61011[[#This Row],[spawner_sku]])-FIND("/",Table61011[[#This Row],[spawner_sku]])),Table1[Entity Prefab],0)),10,1,1,"Entities"))</f>
        <v>25</v>
      </c>
      <c r="BC329" s="76">
        <f ca="1">ROUND((Table61011[[#This Row],[XP]]*Table61011[[#This Row],[entity_spawned (AVG)]])*(Table61011[[#This Row],[activating_chance]]/100),0)</f>
        <v>25</v>
      </c>
      <c r="BD329" s="73" t="s">
        <v>345</v>
      </c>
      <c r="BF329" t="s">
        <v>403</v>
      </c>
      <c r="BG329">
        <v>1</v>
      </c>
      <c r="BH329" s="76">
        <v>300</v>
      </c>
      <c r="BI329">
        <v>100</v>
      </c>
      <c r="BJ329">
        <f ca="1">INDIRECT(ADDRESS(11+(MATCH(RIGHT(Table11[[#This Row],[spawner_sku]],LEN(Table11[[#This Row],[spawner_sku]])-FIND("/",Table11[[#This Row],[spawner_sku]])),Table1[Entity Prefab],0)),10,1,1,"Entities"))</f>
        <v>75</v>
      </c>
      <c r="BK329">
        <f ca="1">ROUND((Table11[[#This Row],[XP]]*Table11[[#This Row],[entity_spawned (AVG)]])*(Table11[[#This Row],[activating_chance]]/100),0)</f>
        <v>75</v>
      </c>
      <c r="BL329" s="73" t="s">
        <v>345</v>
      </c>
      <c r="BV329" t="s">
        <v>386</v>
      </c>
      <c r="BW329">
        <v>2</v>
      </c>
      <c r="BX329" s="76">
        <v>100</v>
      </c>
      <c r="BY329" s="76">
        <v>100</v>
      </c>
      <c r="BZ329">
        <f ca="1">INDIRECT(ADDRESS(11+(MATCH(RIGHT(Table13[[#This Row],[spawner_sku]],LEN(Table13[[#This Row],[spawner_sku]])-FIND("/",Table13[[#This Row],[spawner_sku]])),Table1[Entity Prefab],0)),10,1,1,"Entities"))</f>
        <v>25</v>
      </c>
      <c r="CA329">
        <f ca="1">ROUND((Table13[[#This Row],[XP]]*Table13[[#This Row],[entity_spawned (AVG)]])*(Table13[[#This Row],[activating_chance]]/100),0)</f>
        <v>50</v>
      </c>
      <c r="CB329" s="73" t="s">
        <v>344</v>
      </c>
      <c r="CD329" t="s">
        <v>524</v>
      </c>
      <c r="CE329">
        <v>1</v>
      </c>
      <c r="CF329" s="76">
        <v>120</v>
      </c>
      <c r="CG329" s="76">
        <v>100</v>
      </c>
      <c r="CH329">
        <f ca="1">INDIRECT(ADDRESS(11+(MATCH(RIGHT(Table14[[#This Row],[spawner_sku]],LEN(Table14[[#This Row],[spawner_sku]])-FIND("/",Table14[[#This Row],[spawner_sku]])),Table1[Entity Prefab],0)),10,1,1,"Entities"))</f>
        <v>35</v>
      </c>
      <c r="CI329">
        <f ca="1">ROUND((Table14[[#This Row],[XP]]*Table14[[#This Row],[entity_spawned (AVG)]])*(Table14[[#This Row],[activating_chance]]/100),0)</f>
        <v>35</v>
      </c>
      <c r="CJ329" s="73" t="s">
        <v>344</v>
      </c>
      <c r="CL329" t="s">
        <v>256</v>
      </c>
      <c r="CM329">
        <v>1</v>
      </c>
      <c r="CN329" s="76">
        <v>150</v>
      </c>
      <c r="CO329" s="76">
        <v>80</v>
      </c>
      <c r="CP329" s="115">
        <f ca="1">INDIRECT(ADDRESS(11+(MATCH(RIGHT(Table18[[#This Row],[spawner_sku]],LEN(Table18[[#This Row],[spawner_sku]])-FIND("/",Table18[[#This Row],[spawner_sku]])),Table1[Entity Prefab],0)),10,1,1,"Entities"))</f>
        <v>25</v>
      </c>
      <c r="CQ329" s="115">
        <f ca="1">ROUND((Table18[[#This Row],[XP]]*Table18[[#This Row],[entity_spawned (AVG)]])*(Table18[[#This Row],[activating_chance]]/100),0)</f>
        <v>20</v>
      </c>
      <c r="CR329" t="s">
        <v>344</v>
      </c>
    </row>
    <row r="330" spans="2:96" x14ac:dyDescent="0.25">
      <c r="B330" s="74" t="s">
        <v>242</v>
      </c>
      <c r="C330">
        <v>1</v>
      </c>
      <c r="D330" s="76">
        <v>1500</v>
      </c>
      <c r="E330" s="76">
        <v>100</v>
      </c>
      <c r="F33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0" s="76">
        <f ca="1">ROUND((Table245[[#This Row],[XP]]*Table245[[#This Row],[entity_spawned (AVG)]])*(Table245[[#This Row],[activating_chance]]/100),0)</f>
        <v>130</v>
      </c>
      <c r="H330" s="73" t="s">
        <v>345</v>
      </c>
      <c r="Z330" t="s">
        <v>387</v>
      </c>
      <c r="AA330">
        <v>1</v>
      </c>
      <c r="AB330" s="76">
        <v>220</v>
      </c>
      <c r="AC330" s="76">
        <v>100</v>
      </c>
      <c r="AD330">
        <f ca="1">INDIRECT(ADDRESS(11+(MATCH(RIGHT(Table2[[#This Row],[spawner_sku]],LEN(Table2[[#This Row],[spawner_sku]])-FIND("/",Table2[[#This Row],[spawner_sku]])),Table1[Entity Prefab],0)),10,1,1,"Entities"))</f>
        <v>75</v>
      </c>
      <c r="AE330" s="76">
        <f ca="1">ROUND((Table2[[#This Row],[XP]]*Table2[[#This Row],[entity_spawned (AVG)]])*(Table2[[#This Row],[activating_chance]]/100),0)</f>
        <v>75</v>
      </c>
      <c r="AF330" s="73" t="s">
        <v>344</v>
      </c>
      <c r="AX330" t="s">
        <v>612</v>
      </c>
      <c r="AY330">
        <v>1</v>
      </c>
      <c r="AZ330" s="76">
        <v>5000</v>
      </c>
      <c r="BA330" s="76">
        <v>30</v>
      </c>
      <c r="BB330">
        <f ca="1">INDIRECT(ADDRESS(11+(MATCH(RIGHT(Table61011[[#This Row],[spawner_sku]],LEN(Table61011[[#This Row],[spawner_sku]])-FIND("/",Table61011[[#This Row],[spawner_sku]])),Table1[Entity Prefab],0)),10,1,1,"Entities"))</f>
        <v>75</v>
      </c>
      <c r="BC330" s="76">
        <f ca="1">ROUND((Table61011[[#This Row],[XP]]*Table61011[[#This Row],[entity_spawned (AVG)]])*(Table61011[[#This Row],[activating_chance]]/100),0)</f>
        <v>23</v>
      </c>
      <c r="BD330" s="73" t="s">
        <v>344</v>
      </c>
      <c r="BF330" t="s">
        <v>403</v>
      </c>
      <c r="BG330">
        <v>1</v>
      </c>
      <c r="BH330" s="76">
        <v>300</v>
      </c>
      <c r="BI330">
        <v>100</v>
      </c>
      <c r="BJ330">
        <f ca="1">INDIRECT(ADDRESS(11+(MATCH(RIGHT(Table11[[#This Row],[spawner_sku]],LEN(Table11[[#This Row],[spawner_sku]])-FIND("/",Table11[[#This Row],[spawner_sku]])),Table1[Entity Prefab],0)),10,1,1,"Entities"))</f>
        <v>75</v>
      </c>
      <c r="BK330">
        <f ca="1">ROUND((Table11[[#This Row],[XP]]*Table11[[#This Row],[entity_spawned (AVG)]])*(Table11[[#This Row],[activating_chance]]/100),0)</f>
        <v>75</v>
      </c>
      <c r="BL330" s="73" t="s">
        <v>345</v>
      </c>
      <c r="BV330" t="s">
        <v>386</v>
      </c>
      <c r="BW330">
        <v>2</v>
      </c>
      <c r="BX330" s="76">
        <v>100</v>
      </c>
      <c r="BY330" s="76">
        <v>100</v>
      </c>
      <c r="BZ330">
        <f ca="1">INDIRECT(ADDRESS(11+(MATCH(RIGHT(Table13[[#This Row],[spawner_sku]],LEN(Table13[[#This Row],[spawner_sku]])-FIND("/",Table13[[#This Row],[spawner_sku]])),Table1[Entity Prefab],0)),10,1,1,"Entities"))</f>
        <v>25</v>
      </c>
      <c r="CA330">
        <f ca="1">ROUND((Table13[[#This Row],[XP]]*Table13[[#This Row],[entity_spawned (AVG)]])*(Table13[[#This Row],[activating_chance]]/100),0)</f>
        <v>50</v>
      </c>
      <c r="CB330" s="73" t="s">
        <v>344</v>
      </c>
      <c r="CD330" t="s">
        <v>524</v>
      </c>
      <c r="CE330">
        <v>2</v>
      </c>
      <c r="CF330" s="76">
        <v>100</v>
      </c>
      <c r="CG330" s="76">
        <v>100</v>
      </c>
      <c r="CH330">
        <f ca="1">INDIRECT(ADDRESS(11+(MATCH(RIGHT(Table14[[#This Row],[spawner_sku]],LEN(Table14[[#This Row],[spawner_sku]])-FIND("/",Table14[[#This Row],[spawner_sku]])),Table1[Entity Prefab],0)),10,1,1,"Entities"))</f>
        <v>35</v>
      </c>
      <c r="CI330">
        <f ca="1">ROUND((Table14[[#This Row],[XP]]*Table14[[#This Row],[entity_spawned (AVG)]])*(Table14[[#This Row],[activating_chance]]/100),0)</f>
        <v>70</v>
      </c>
      <c r="CJ330" s="73" t="s">
        <v>344</v>
      </c>
      <c r="CL330" t="s">
        <v>256</v>
      </c>
      <c r="CM330">
        <v>2</v>
      </c>
      <c r="CN330" s="76">
        <v>150</v>
      </c>
      <c r="CO330" s="76">
        <v>30</v>
      </c>
      <c r="CP330" s="115">
        <f ca="1">INDIRECT(ADDRESS(11+(MATCH(RIGHT(Table18[[#This Row],[spawner_sku]],LEN(Table18[[#This Row],[spawner_sku]])-FIND("/",Table18[[#This Row],[spawner_sku]])),Table1[Entity Prefab],0)),10,1,1,"Entities"))</f>
        <v>25</v>
      </c>
      <c r="CQ330" s="115">
        <f ca="1">ROUND((Table18[[#This Row],[XP]]*Table18[[#This Row],[entity_spawned (AVG)]])*(Table18[[#This Row],[activating_chance]]/100),0)</f>
        <v>15</v>
      </c>
      <c r="CR330" t="s">
        <v>344</v>
      </c>
    </row>
    <row r="331" spans="2:96" x14ac:dyDescent="0.25">
      <c r="B331" s="74" t="s">
        <v>243</v>
      </c>
      <c r="C331">
        <v>1</v>
      </c>
      <c r="D331" s="76">
        <v>1500</v>
      </c>
      <c r="E331" s="76">
        <v>80</v>
      </c>
      <c r="F33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1" s="76">
        <f ca="1">ROUND((Table245[[#This Row],[XP]]*Table245[[#This Row],[entity_spawned (AVG)]])*(Table245[[#This Row],[activating_chance]]/100),0)</f>
        <v>104</v>
      </c>
      <c r="H331" s="73" t="s">
        <v>345</v>
      </c>
      <c r="Z331" t="s">
        <v>387</v>
      </c>
      <c r="AA331">
        <v>1</v>
      </c>
      <c r="AB331" s="76">
        <v>170</v>
      </c>
      <c r="AC331" s="76">
        <v>100</v>
      </c>
      <c r="AD331">
        <f ca="1">INDIRECT(ADDRESS(11+(MATCH(RIGHT(Table2[[#This Row],[spawner_sku]],LEN(Table2[[#This Row],[spawner_sku]])-FIND("/",Table2[[#This Row],[spawner_sku]])),Table1[Entity Prefab],0)),10,1,1,"Entities"))</f>
        <v>75</v>
      </c>
      <c r="AE331" s="76">
        <f ca="1">ROUND((Table2[[#This Row],[XP]]*Table2[[#This Row],[entity_spawned (AVG)]])*(Table2[[#This Row],[activating_chance]]/100),0)</f>
        <v>75</v>
      </c>
      <c r="AF331" s="73" t="s">
        <v>344</v>
      </c>
      <c r="AX331" t="s">
        <v>612</v>
      </c>
      <c r="AY331">
        <v>1</v>
      </c>
      <c r="AZ331" s="76">
        <v>5000</v>
      </c>
      <c r="BA331" s="76">
        <v>30</v>
      </c>
      <c r="BB331">
        <f ca="1">INDIRECT(ADDRESS(11+(MATCH(RIGHT(Table61011[[#This Row],[spawner_sku]],LEN(Table61011[[#This Row],[spawner_sku]])-FIND("/",Table61011[[#This Row],[spawner_sku]])),Table1[Entity Prefab],0)),10,1,1,"Entities"))</f>
        <v>75</v>
      </c>
      <c r="BC331" s="76">
        <f ca="1">ROUND((Table61011[[#This Row],[XP]]*Table61011[[#This Row],[entity_spawned (AVG)]])*(Table61011[[#This Row],[activating_chance]]/100),0)</f>
        <v>23</v>
      </c>
      <c r="BD331" s="73" t="s">
        <v>344</v>
      </c>
      <c r="BF331" t="s">
        <v>457</v>
      </c>
      <c r="BG331">
        <v>1</v>
      </c>
      <c r="BH331" s="76">
        <v>300</v>
      </c>
      <c r="BI331">
        <v>100</v>
      </c>
      <c r="BJ331">
        <f ca="1">INDIRECT(ADDRESS(11+(MATCH(RIGHT(Table11[[#This Row],[spawner_sku]],LEN(Table11[[#This Row],[spawner_sku]])-FIND("/",Table11[[#This Row],[spawner_sku]])),Table1[Entity Prefab],0)),10,1,1,"Entities"))</f>
        <v>75</v>
      </c>
      <c r="BK331">
        <f ca="1">ROUND((Table11[[#This Row],[XP]]*Table11[[#This Row],[entity_spawned (AVG)]])*(Table11[[#This Row],[activating_chance]]/100),0)</f>
        <v>75</v>
      </c>
      <c r="BL331" s="73" t="s">
        <v>345</v>
      </c>
      <c r="BV331" t="s">
        <v>386</v>
      </c>
      <c r="BW331">
        <v>1</v>
      </c>
      <c r="BX331" s="76">
        <v>100</v>
      </c>
      <c r="BY331" s="76">
        <v>80</v>
      </c>
      <c r="BZ331">
        <f ca="1">INDIRECT(ADDRESS(11+(MATCH(RIGHT(Table13[[#This Row],[spawner_sku]],LEN(Table13[[#This Row],[spawner_sku]])-FIND("/",Table13[[#This Row],[spawner_sku]])),Table1[Entity Prefab],0)),10,1,1,"Entities"))</f>
        <v>25</v>
      </c>
      <c r="CA331">
        <f ca="1">ROUND((Table13[[#This Row],[XP]]*Table13[[#This Row],[entity_spawned (AVG)]])*(Table13[[#This Row],[activating_chance]]/100),0)</f>
        <v>20</v>
      </c>
      <c r="CB331" s="73" t="s">
        <v>344</v>
      </c>
      <c r="CD331" t="s">
        <v>524</v>
      </c>
      <c r="CE331">
        <v>2</v>
      </c>
      <c r="CF331" s="76">
        <v>100</v>
      </c>
      <c r="CG331" s="76">
        <v>100</v>
      </c>
      <c r="CH331">
        <f ca="1">INDIRECT(ADDRESS(11+(MATCH(RIGHT(Table14[[#This Row],[spawner_sku]],LEN(Table14[[#This Row],[spawner_sku]])-FIND("/",Table14[[#This Row],[spawner_sku]])),Table1[Entity Prefab],0)),10,1,1,"Entities"))</f>
        <v>35</v>
      </c>
      <c r="CI331">
        <f ca="1">ROUND((Table14[[#This Row],[XP]]*Table14[[#This Row],[entity_spawned (AVG)]])*(Table14[[#This Row],[activating_chance]]/100),0)</f>
        <v>70</v>
      </c>
      <c r="CJ331" s="73" t="s">
        <v>344</v>
      </c>
      <c r="CL331" t="s">
        <v>256</v>
      </c>
      <c r="CM331">
        <v>1</v>
      </c>
      <c r="CN331" s="76">
        <v>100</v>
      </c>
      <c r="CO331" s="76">
        <v>100</v>
      </c>
      <c r="CP331" s="115">
        <f ca="1">INDIRECT(ADDRESS(11+(MATCH(RIGHT(Table18[[#This Row],[spawner_sku]],LEN(Table18[[#This Row],[spawner_sku]])-FIND("/",Table18[[#This Row],[spawner_sku]])),Table1[Entity Prefab],0)),10,1,1,"Entities"))</f>
        <v>25</v>
      </c>
      <c r="CQ331" s="115">
        <f ca="1">ROUND((Table18[[#This Row],[XP]]*Table18[[#This Row],[entity_spawned (AVG)]])*(Table18[[#This Row],[activating_chance]]/100),0)</f>
        <v>25</v>
      </c>
      <c r="CR331" t="s">
        <v>344</v>
      </c>
    </row>
    <row r="332" spans="2:96" x14ac:dyDescent="0.25">
      <c r="B332" s="74" t="s">
        <v>243</v>
      </c>
      <c r="C332">
        <v>1</v>
      </c>
      <c r="D332" s="76">
        <v>1500</v>
      </c>
      <c r="E332" s="76">
        <v>100</v>
      </c>
      <c r="F33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2" s="76">
        <f ca="1">ROUND((Table245[[#This Row],[XP]]*Table245[[#This Row],[entity_spawned (AVG)]])*(Table245[[#This Row],[activating_chance]]/100),0)</f>
        <v>130</v>
      </c>
      <c r="H332" s="73" t="s">
        <v>345</v>
      </c>
      <c r="Z332" t="s">
        <v>387</v>
      </c>
      <c r="AA332">
        <v>1</v>
      </c>
      <c r="AB332" s="76">
        <v>200</v>
      </c>
      <c r="AC332" s="76">
        <v>30</v>
      </c>
      <c r="AD332">
        <f ca="1">INDIRECT(ADDRESS(11+(MATCH(RIGHT(Table2[[#This Row],[spawner_sku]],LEN(Table2[[#This Row],[spawner_sku]])-FIND("/",Table2[[#This Row],[spawner_sku]])),Table1[Entity Prefab],0)),10,1,1,"Entities"))</f>
        <v>75</v>
      </c>
      <c r="AE332" s="76">
        <f ca="1">ROUND((Table2[[#This Row],[XP]]*Table2[[#This Row],[entity_spawned (AVG)]])*(Table2[[#This Row],[activating_chance]]/100),0)</f>
        <v>23</v>
      </c>
      <c r="AF332" s="73" t="s">
        <v>344</v>
      </c>
      <c r="AX332" t="s">
        <v>612</v>
      </c>
      <c r="AY332">
        <v>1</v>
      </c>
      <c r="AZ332" s="76">
        <v>5000</v>
      </c>
      <c r="BA332" s="76">
        <v>30</v>
      </c>
      <c r="BB332">
        <f ca="1">INDIRECT(ADDRESS(11+(MATCH(RIGHT(Table61011[[#This Row],[spawner_sku]],LEN(Table61011[[#This Row],[spawner_sku]])-FIND("/",Table61011[[#This Row],[spawner_sku]])),Table1[Entity Prefab],0)),10,1,1,"Entities"))</f>
        <v>75</v>
      </c>
      <c r="BC332" s="76">
        <f ca="1">ROUND((Table61011[[#This Row],[XP]]*Table61011[[#This Row],[entity_spawned (AVG)]])*(Table61011[[#This Row],[activating_chance]]/100),0)</f>
        <v>23</v>
      </c>
      <c r="BD332" s="73" t="s">
        <v>344</v>
      </c>
      <c r="BF332" t="s">
        <v>457</v>
      </c>
      <c r="BG332">
        <v>1</v>
      </c>
      <c r="BH332" s="76">
        <v>300</v>
      </c>
      <c r="BI332">
        <v>100</v>
      </c>
      <c r="BJ332">
        <f ca="1">INDIRECT(ADDRESS(11+(MATCH(RIGHT(Table11[[#This Row],[spawner_sku]],LEN(Table11[[#This Row],[spawner_sku]])-FIND("/",Table11[[#This Row],[spawner_sku]])),Table1[Entity Prefab],0)),10,1,1,"Entities"))</f>
        <v>75</v>
      </c>
      <c r="BK332">
        <f ca="1">ROUND((Table11[[#This Row],[XP]]*Table11[[#This Row],[entity_spawned (AVG)]])*(Table11[[#This Row],[activating_chance]]/100),0)</f>
        <v>75</v>
      </c>
      <c r="BL332" s="73" t="s">
        <v>345</v>
      </c>
      <c r="BV332" t="s">
        <v>386</v>
      </c>
      <c r="BW332">
        <v>1</v>
      </c>
      <c r="BX332" s="76">
        <v>100</v>
      </c>
      <c r="BY332" s="76">
        <v>80</v>
      </c>
      <c r="BZ332">
        <f ca="1">INDIRECT(ADDRESS(11+(MATCH(RIGHT(Table13[[#This Row],[spawner_sku]],LEN(Table13[[#This Row],[spawner_sku]])-FIND("/",Table13[[#This Row],[spawner_sku]])),Table1[Entity Prefab],0)),10,1,1,"Entities"))</f>
        <v>25</v>
      </c>
      <c r="CA332">
        <f ca="1">ROUND((Table13[[#This Row],[XP]]*Table13[[#This Row],[entity_spawned (AVG)]])*(Table13[[#This Row],[activating_chance]]/100),0)</f>
        <v>20</v>
      </c>
      <c r="CB332" s="73" t="s">
        <v>344</v>
      </c>
      <c r="CD332" t="s">
        <v>524</v>
      </c>
      <c r="CE332">
        <v>2</v>
      </c>
      <c r="CF332" s="76">
        <v>120</v>
      </c>
      <c r="CG332" s="76">
        <v>10</v>
      </c>
      <c r="CH332">
        <f ca="1">INDIRECT(ADDRESS(11+(MATCH(RIGHT(Table14[[#This Row],[spawner_sku]],LEN(Table14[[#This Row],[spawner_sku]])-FIND("/",Table14[[#This Row],[spawner_sku]])),Table1[Entity Prefab],0)),10,1,1,"Entities"))</f>
        <v>35</v>
      </c>
      <c r="CI332">
        <f ca="1">ROUND((Table14[[#This Row],[XP]]*Table14[[#This Row],[entity_spawned (AVG)]])*(Table14[[#This Row],[activating_chance]]/100),0)</f>
        <v>7</v>
      </c>
      <c r="CJ332" s="73" t="s">
        <v>344</v>
      </c>
      <c r="CL332" t="s">
        <v>256</v>
      </c>
      <c r="CM332">
        <v>1</v>
      </c>
      <c r="CN332" s="76">
        <v>130</v>
      </c>
      <c r="CO332" s="76">
        <v>100</v>
      </c>
      <c r="CP332" s="115">
        <f ca="1">INDIRECT(ADDRESS(11+(MATCH(RIGHT(Table18[[#This Row],[spawner_sku]],LEN(Table18[[#This Row],[spawner_sku]])-FIND("/",Table18[[#This Row],[spawner_sku]])),Table1[Entity Prefab],0)),10,1,1,"Entities"))</f>
        <v>25</v>
      </c>
      <c r="CQ332" s="115">
        <f ca="1">ROUND((Table18[[#This Row],[XP]]*Table18[[#This Row],[entity_spawned (AVG)]])*(Table18[[#This Row],[activating_chance]]/100),0)</f>
        <v>25</v>
      </c>
      <c r="CR332" t="s">
        <v>344</v>
      </c>
    </row>
    <row r="333" spans="2:96" x14ac:dyDescent="0.25">
      <c r="B333" s="74" t="s">
        <v>243</v>
      </c>
      <c r="C333">
        <v>1</v>
      </c>
      <c r="D333" s="76">
        <v>1500</v>
      </c>
      <c r="E333" s="76">
        <v>80</v>
      </c>
      <c r="F33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3" s="76">
        <f ca="1">ROUND((Table245[[#This Row],[XP]]*Table245[[#This Row],[entity_spawned (AVG)]])*(Table245[[#This Row],[activating_chance]]/100),0)</f>
        <v>104</v>
      </c>
      <c r="H333" s="73" t="s">
        <v>345</v>
      </c>
      <c r="Z333" t="s">
        <v>387</v>
      </c>
      <c r="AA333">
        <v>1</v>
      </c>
      <c r="AB333" s="76">
        <v>200</v>
      </c>
      <c r="AC333" s="76">
        <v>30</v>
      </c>
      <c r="AD333">
        <f ca="1">INDIRECT(ADDRESS(11+(MATCH(RIGHT(Table2[[#This Row],[spawner_sku]],LEN(Table2[[#This Row],[spawner_sku]])-FIND("/",Table2[[#This Row],[spawner_sku]])),Table1[Entity Prefab],0)),10,1,1,"Entities"))</f>
        <v>75</v>
      </c>
      <c r="AE333" s="76">
        <f ca="1">ROUND((Table2[[#This Row],[XP]]*Table2[[#This Row],[entity_spawned (AVG)]])*(Table2[[#This Row],[activating_chance]]/100),0)</f>
        <v>23</v>
      </c>
      <c r="AF333" s="73" t="s">
        <v>344</v>
      </c>
      <c r="AX333" t="s">
        <v>612</v>
      </c>
      <c r="AY333">
        <v>1</v>
      </c>
      <c r="AZ333" s="76">
        <v>5000</v>
      </c>
      <c r="BA333" s="76">
        <v>30</v>
      </c>
      <c r="BB333">
        <f ca="1">INDIRECT(ADDRESS(11+(MATCH(RIGHT(Table61011[[#This Row],[spawner_sku]],LEN(Table61011[[#This Row],[spawner_sku]])-FIND("/",Table61011[[#This Row],[spawner_sku]])),Table1[Entity Prefab],0)),10,1,1,"Entities"))</f>
        <v>75</v>
      </c>
      <c r="BC333" s="76">
        <f ca="1">ROUND((Table61011[[#This Row],[XP]]*Table61011[[#This Row],[entity_spawned (AVG)]])*(Table61011[[#This Row],[activating_chance]]/100),0)</f>
        <v>23</v>
      </c>
      <c r="BD333" s="73" t="s">
        <v>344</v>
      </c>
      <c r="BF333" t="s">
        <v>457</v>
      </c>
      <c r="BG333">
        <v>1</v>
      </c>
      <c r="BH333" s="76">
        <v>300</v>
      </c>
      <c r="BI333">
        <v>100</v>
      </c>
      <c r="BJ333">
        <f ca="1">INDIRECT(ADDRESS(11+(MATCH(RIGHT(Table11[[#This Row],[spawner_sku]],LEN(Table11[[#This Row],[spawner_sku]])-FIND("/",Table11[[#This Row],[spawner_sku]])),Table1[Entity Prefab],0)),10,1,1,"Entities"))</f>
        <v>75</v>
      </c>
      <c r="BK333">
        <f ca="1">ROUND((Table11[[#This Row],[XP]]*Table11[[#This Row],[entity_spawned (AVG)]])*(Table11[[#This Row],[activating_chance]]/100),0)</f>
        <v>75</v>
      </c>
      <c r="BL333" s="73" t="s">
        <v>345</v>
      </c>
      <c r="BV333" t="s">
        <v>386</v>
      </c>
      <c r="BW333">
        <v>1</v>
      </c>
      <c r="BX333" s="76">
        <v>100</v>
      </c>
      <c r="BY333" s="76">
        <v>100</v>
      </c>
      <c r="BZ333">
        <f ca="1">INDIRECT(ADDRESS(11+(MATCH(RIGHT(Table13[[#This Row],[spawner_sku]],LEN(Table13[[#This Row],[spawner_sku]])-FIND("/",Table13[[#This Row],[spawner_sku]])),Table1[Entity Prefab],0)),10,1,1,"Entities"))</f>
        <v>25</v>
      </c>
      <c r="CA333">
        <f ca="1">ROUND((Table13[[#This Row],[XP]]*Table13[[#This Row],[entity_spawned (AVG)]])*(Table13[[#This Row],[activating_chance]]/100),0)</f>
        <v>25</v>
      </c>
      <c r="CB333" s="73" t="s">
        <v>344</v>
      </c>
      <c r="CD333" t="s">
        <v>524</v>
      </c>
      <c r="CE333">
        <v>2</v>
      </c>
      <c r="CF333" s="76">
        <v>120</v>
      </c>
      <c r="CG333" s="76">
        <v>100</v>
      </c>
      <c r="CH333">
        <f ca="1">INDIRECT(ADDRESS(11+(MATCH(RIGHT(Table14[[#This Row],[spawner_sku]],LEN(Table14[[#This Row],[spawner_sku]])-FIND("/",Table14[[#This Row],[spawner_sku]])),Table1[Entity Prefab],0)),10,1,1,"Entities"))</f>
        <v>35</v>
      </c>
      <c r="CI333">
        <f ca="1">ROUND((Table14[[#This Row],[XP]]*Table14[[#This Row],[entity_spawned (AVG)]])*(Table14[[#This Row],[activating_chance]]/100),0)</f>
        <v>70</v>
      </c>
      <c r="CJ333" s="73" t="s">
        <v>344</v>
      </c>
      <c r="CL333" t="s">
        <v>256</v>
      </c>
      <c r="CM333">
        <v>1</v>
      </c>
      <c r="CN333" s="76">
        <v>130</v>
      </c>
      <c r="CO333" s="76">
        <v>100</v>
      </c>
      <c r="CP333" s="115">
        <f ca="1">INDIRECT(ADDRESS(11+(MATCH(RIGHT(Table18[[#This Row],[spawner_sku]],LEN(Table18[[#This Row],[spawner_sku]])-FIND("/",Table18[[#This Row],[spawner_sku]])),Table1[Entity Prefab],0)),10,1,1,"Entities"))</f>
        <v>25</v>
      </c>
      <c r="CQ333" s="115">
        <f ca="1">ROUND((Table18[[#This Row],[XP]]*Table18[[#This Row],[entity_spawned (AVG)]])*(Table18[[#This Row],[activating_chance]]/100),0)</f>
        <v>25</v>
      </c>
      <c r="CR333" t="s">
        <v>344</v>
      </c>
    </row>
    <row r="334" spans="2:96" x14ac:dyDescent="0.25">
      <c r="B334" s="74" t="s">
        <v>243</v>
      </c>
      <c r="C334">
        <v>1</v>
      </c>
      <c r="D334" s="76">
        <v>1500</v>
      </c>
      <c r="E334" s="76">
        <v>100</v>
      </c>
      <c r="F33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4" s="76">
        <f ca="1">ROUND((Table245[[#This Row],[XP]]*Table245[[#This Row],[entity_spawned (AVG)]])*(Table245[[#This Row],[activating_chance]]/100),0)</f>
        <v>130</v>
      </c>
      <c r="H334" s="73" t="s">
        <v>345</v>
      </c>
      <c r="Z334" t="s">
        <v>387</v>
      </c>
      <c r="AA334">
        <v>1</v>
      </c>
      <c r="AB334" s="76">
        <v>150</v>
      </c>
      <c r="AC334" s="76">
        <v>100</v>
      </c>
      <c r="AD334">
        <f ca="1">INDIRECT(ADDRESS(11+(MATCH(RIGHT(Table2[[#This Row],[spawner_sku]],LEN(Table2[[#This Row],[spawner_sku]])-FIND("/",Table2[[#This Row],[spawner_sku]])),Table1[Entity Prefab],0)),10,1,1,"Entities"))</f>
        <v>75</v>
      </c>
      <c r="AE334" s="76">
        <f ca="1">ROUND((Table2[[#This Row],[XP]]*Table2[[#This Row],[entity_spawned (AVG)]])*(Table2[[#This Row],[activating_chance]]/100),0)</f>
        <v>75</v>
      </c>
      <c r="AF334" s="73" t="s">
        <v>344</v>
      </c>
      <c r="AX334" t="s">
        <v>612</v>
      </c>
      <c r="AY334">
        <v>1</v>
      </c>
      <c r="AZ334" s="76">
        <v>5000</v>
      </c>
      <c r="BA334" s="76">
        <v>30</v>
      </c>
      <c r="BB334">
        <f ca="1">INDIRECT(ADDRESS(11+(MATCH(RIGHT(Table61011[[#This Row],[spawner_sku]],LEN(Table61011[[#This Row],[spawner_sku]])-FIND("/",Table61011[[#This Row],[spawner_sku]])),Table1[Entity Prefab],0)),10,1,1,"Entities"))</f>
        <v>75</v>
      </c>
      <c r="BC334" s="76">
        <f ca="1">ROUND((Table61011[[#This Row],[XP]]*Table61011[[#This Row],[entity_spawned (AVG)]])*(Table61011[[#This Row],[activating_chance]]/100),0)</f>
        <v>23</v>
      </c>
      <c r="BD334" s="73" t="s">
        <v>344</v>
      </c>
      <c r="BF334" t="s">
        <v>457</v>
      </c>
      <c r="BG334">
        <v>1</v>
      </c>
      <c r="BH334" s="76">
        <v>300</v>
      </c>
      <c r="BI334">
        <v>100</v>
      </c>
      <c r="BJ334">
        <f ca="1">INDIRECT(ADDRESS(11+(MATCH(RIGHT(Table11[[#This Row],[spawner_sku]],LEN(Table11[[#This Row],[spawner_sku]])-FIND("/",Table11[[#This Row],[spawner_sku]])),Table1[Entity Prefab],0)),10,1,1,"Entities"))</f>
        <v>75</v>
      </c>
      <c r="BK334">
        <f ca="1">ROUND((Table11[[#This Row],[XP]]*Table11[[#This Row],[entity_spawned (AVG)]])*(Table11[[#This Row],[activating_chance]]/100),0)</f>
        <v>75</v>
      </c>
      <c r="BL334" s="73" t="s">
        <v>345</v>
      </c>
      <c r="BV334" t="s">
        <v>386</v>
      </c>
      <c r="BW334">
        <v>1</v>
      </c>
      <c r="BX334" s="76">
        <v>100</v>
      </c>
      <c r="BY334" s="76">
        <v>80</v>
      </c>
      <c r="BZ334">
        <f ca="1">INDIRECT(ADDRESS(11+(MATCH(RIGHT(Table13[[#This Row],[spawner_sku]],LEN(Table13[[#This Row],[spawner_sku]])-FIND("/",Table13[[#This Row],[spawner_sku]])),Table1[Entity Prefab],0)),10,1,1,"Entities"))</f>
        <v>25</v>
      </c>
      <c r="CA334">
        <f ca="1">ROUND((Table13[[#This Row],[XP]]*Table13[[#This Row],[entity_spawned (AVG)]])*(Table13[[#This Row],[activating_chance]]/100),0)</f>
        <v>20</v>
      </c>
      <c r="CB334" s="73" t="s">
        <v>344</v>
      </c>
      <c r="CD334" t="s">
        <v>524</v>
      </c>
      <c r="CE334">
        <v>2</v>
      </c>
      <c r="CF334" s="76">
        <v>120</v>
      </c>
      <c r="CG334" s="76">
        <v>100</v>
      </c>
      <c r="CH334">
        <f ca="1">INDIRECT(ADDRESS(11+(MATCH(RIGHT(Table14[[#This Row],[spawner_sku]],LEN(Table14[[#This Row],[spawner_sku]])-FIND("/",Table14[[#This Row],[spawner_sku]])),Table1[Entity Prefab],0)),10,1,1,"Entities"))</f>
        <v>35</v>
      </c>
      <c r="CI334">
        <f ca="1">ROUND((Table14[[#This Row],[XP]]*Table14[[#This Row],[entity_spawned (AVG)]])*(Table14[[#This Row],[activating_chance]]/100),0)</f>
        <v>70</v>
      </c>
      <c r="CJ334" s="73" t="s">
        <v>344</v>
      </c>
      <c r="CL334" t="s">
        <v>256</v>
      </c>
      <c r="CM334">
        <v>1</v>
      </c>
      <c r="CN334" s="76">
        <v>100</v>
      </c>
      <c r="CO334" s="76">
        <v>100</v>
      </c>
      <c r="CP334" s="115">
        <f ca="1">INDIRECT(ADDRESS(11+(MATCH(RIGHT(Table18[[#This Row],[spawner_sku]],LEN(Table18[[#This Row],[spawner_sku]])-FIND("/",Table18[[#This Row],[spawner_sku]])),Table1[Entity Prefab],0)),10,1,1,"Entities"))</f>
        <v>25</v>
      </c>
      <c r="CQ334" s="115">
        <f ca="1">ROUND((Table18[[#This Row],[XP]]*Table18[[#This Row],[entity_spawned (AVG)]])*(Table18[[#This Row],[activating_chance]]/100),0)</f>
        <v>25</v>
      </c>
      <c r="CR334" t="s">
        <v>344</v>
      </c>
    </row>
    <row r="335" spans="2:96" x14ac:dyDescent="0.25">
      <c r="B335" s="74" t="s">
        <v>243</v>
      </c>
      <c r="C335">
        <v>1</v>
      </c>
      <c r="D335" s="76">
        <v>1500</v>
      </c>
      <c r="E335" s="76">
        <v>80</v>
      </c>
      <c r="F33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5" s="76">
        <f ca="1">ROUND((Table245[[#This Row],[XP]]*Table245[[#This Row],[entity_spawned (AVG)]])*(Table245[[#This Row],[activating_chance]]/100),0)</f>
        <v>104</v>
      </c>
      <c r="H335" s="73" t="s">
        <v>345</v>
      </c>
      <c r="Z335" t="s">
        <v>387</v>
      </c>
      <c r="AA335">
        <v>1</v>
      </c>
      <c r="AB335" s="76">
        <v>180</v>
      </c>
      <c r="AC335" s="76">
        <v>100</v>
      </c>
      <c r="AD335">
        <f ca="1">INDIRECT(ADDRESS(11+(MATCH(RIGHT(Table2[[#This Row],[spawner_sku]],LEN(Table2[[#This Row],[spawner_sku]])-FIND("/",Table2[[#This Row],[spawner_sku]])),Table1[Entity Prefab],0)),10,1,1,"Entities"))</f>
        <v>75</v>
      </c>
      <c r="AE335" s="76">
        <f ca="1">ROUND((Table2[[#This Row],[XP]]*Table2[[#This Row],[entity_spawned (AVG)]])*(Table2[[#This Row],[activating_chance]]/100),0)</f>
        <v>75</v>
      </c>
      <c r="AF335" s="73" t="s">
        <v>344</v>
      </c>
      <c r="AX335" t="s">
        <v>612</v>
      </c>
      <c r="AY335">
        <v>1</v>
      </c>
      <c r="AZ335" s="76">
        <v>5000</v>
      </c>
      <c r="BA335" s="76">
        <v>30</v>
      </c>
      <c r="BB335">
        <f ca="1">INDIRECT(ADDRESS(11+(MATCH(RIGHT(Table61011[[#This Row],[spawner_sku]],LEN(Table61011[[#This Row],[spawner_sku]])-FIND("/",Table61011[[#This Row],[spawner_sku]])),Table1[Entity Prefab],0)),10,1,1,"Entities"))</f>
        <v>75</v>
      </c>
      <c r="BC335" s="76">
        <f ca="1">ROUND((Table61011[[#This Row],[XP]]*Table61011[[#This Row],[entity_spawned (AVG)]])*(Table61011[[#This Row],[activating_chance]]/100),0)</f>
        <v>23</v>
      </c>
      <c r="BD335" s="73" t="s">
        <v>344</v>
      </c>
      <c r="BF335" t="s">
        <v>457</v>
      </c>
      <c r="BG335">
        <v>1</v>
      </c>
      <c r="BH335" s="76">
        <v>300</v>
      </c>
      <c r="BI335">
        <v>100</v>
      </c>
      <c r="BJ335">
        <f ca="1">INDIRECT(ADDRESS(11+(MATCH(RIGHT(Table11[[#This Row],[spawner_sku]],LEN(Table11[[#This Row],[spawner_sku]])-FIND("/",Table11[[#This Row],[spawner_sku]])),Table1[Entity Prefab],0)),10,1,1,"Entities"))</f>
        <v>75</v>
      </c>
      <c r="BK335">
        <f ca="1">ROUND((Table11[[#This Row],[XP]]*Table11[[#This Row],[entity_spawned (AVG)]])*(Table11[[#This Row],[activating_chance]]/100),0)</f>
        <v>75</v>
      </c>
      <c r="BL335" s="73" t="s">
        <v>345</v>
      </c>
      <c r="BV335" t="s">
        <v>386</v>
      </c>
      <c r="BW335">
        <v>2</v>
      </c>
      <c r="BX335" s="76">
        <v>100</v>
      </c>
      <c r="BY335" s="76">
        <v>100</v>
      </c>
      <c r="BZ335">
        <f ca="1">INDIRECT(ADDRESS(11+(MATCH(RIGHT(Table13[[#This Row],[spawner_sku]],LEN(Table13[[#This Row],[spawner_sku]])-FIND("/",Table13[[#This Row],[spawner_sku]])),Table1[Entity Prefab],0)),10,1,1,"Entities"))</f>
        <v>25</v>
      </c>
      <c r="CA335">
        <f ca="1">ROUND((Table13[[#This Row],[XP]]*Table13[[#This Row],[entity_spawned (AVG)]])*(Table13[[#This Row],[activating_chance]]/100),0)</f>
        <v>50</v>
      </c>
      <c r="CB335" s="73" t="s">
        <v>344</v>
      </c>
      <c r="CD335" t="s">
        <v>524</v>
      </c>
      <c r="CE335">
        <v>1</v>
      </c>
      <c r="CF335" s="76">
        <v>140</v>
      </c>
      <c r="CG335" s="76">
        <v>100</v>
      </c>
      <c r="CH335">
        <f ca="1">INDIRECT(ADDRESS(11+(MATCH(RIGHT(Table14[[#This Row],[spawner_sku]],LEN(Table14[[#This Row],[spawner_sku]])-FIND("/",Table14[[#This Row],[spawner_sku]])),Table1[Entity Prefab],0)),10,1,1,"Entities"))</f>
        <v>35</v>
      </c>
      <c r="CI335">
        <f ca="1">ROUND((Table14[[#This Row],[XP]]*Table14[[#This Row],[entity_spawned (AVG)]])*(Table14[[#This Row],[activating_chance]]/100),0)</f>
        <v>35</v>
      </c>
      <c r="CJ335" s="73" t="s">
        <v>344</v>
      </c>
      <c r="CL335" t="s">
        <v>256</v>
      </c>
      <c r="CM335">
        <v>1</v>
      </c>
      <c r="CN335" s="76">
        <v>100</v>
      </c>
      <c r="CO335" s="76">
        <v>100</v>
      </c>
      <c r="CP335" s="115">
        <f ca="1">INDIRECT(ADDRESS(11+(MATCH(RIGHT(Table18[[#This Row],[spawner_sku]],LEN(Table18[[#This Row],[spawner_sku]])-FIND("/",Table18[[#This Row],[spawner_sku]])),Table1[Entity Prefab],0)),10,1,1,"Entities"))</f>
        <v>25</v>
      </c>
      <c r="CQ335" s="115">
        <f ca="1">ROUND((Table18[[#This Row],[XP]]*Table18[[#This Row],[entity_spawned (AVG)]])*(Table18[[#This Row],[activating_chance]]/100),0)</f>
        <v>25</v>
      </c>
      <c r="CR335" t="s">
        <v>344</v>
      </c>
    </row>
    <row r="336" spans="2:96" x14ac:dyDescent="0.25">
      <c r="B336" s="74" t="s">
        <v>243</v>
      </c>
      <c r="C336">
        <v>1</v>
      </c>
      <c r="D336" s="76">
        <v>1500</v>
      </c>
      <c r="E336" s="76">
        <v>100</v>
      </c>
      <c r="F33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6" s="76">
        <f ca="1">ROUND((Table245[[#This Row],[XP]]*Table245[[#This Row],[entity_spawned (AVG)]])*(Table245[[#This Row],[activating_chance]]/100),0)</f>
        <v>130</v>
      </c>
      <c r="H336" s="73" t="s">
        <v>345</v>
      </c>
      <c r="Z336" t="s">
        <v>387</v>
      </c>
      <c r="AA336">
        <v>1</v>
      </c>
      <c r="AB336" s="76">
        <v>220</v>
      </c>
      <c r="AC336" s="76">
        <v>80</v>
      </c>
      <c r="AD336">
        <f ca="1">INDIRECT(ADDRESS(11+(MATCH(RIGHT(Table2[[#This Row],[spawner_sku]],LEN(Table2[[#This Row],[spawner_sku]])-FIND("/",Table2[[#This Row],[spawner_sku]])),Table1[Entity Prefab],0)),10,1,1,"Entities"))</f>
        <v>75</v>
      </c>
      <c r="AE336" s="76">
        <f ca="1">ROUND((Table2[[#This Row],[XP]]*Table2[[#This Row],[entity_spawned (AVG)]])*(Table2[[#This Row],[activating_chance]]/100),0)</f>
        <v>60</v>
      </c>
      <c r="AF336" s="73" t="s">
        <v>344</v>
      </c>
      <c r="AX336" t="s">
        <v>612</v>
      </c>
      <c r="AY336">
        <v>1</v>
      </c>
      <c r="AZ336" s="76">
        <v>5000</v>
      </c>
      <c r="BA336" s="76">
        <v>30</v>
      </c>
      <c r="BB336">
        <f ca="1">INDIRECT(ADDRESS(11+(MATCH(RIGHT(Table61011[[#This Row],[spawner_sku]],LEN(Table61011[[#This Row],[spawner_sku]])-FIND("/",Table61011[[#This Row],[spawner_sku]])),Table1[Entity Prefab],0)),10,1,1,"Entities"))</f>
        <v>75</v>
      </c>
      <c r="BC336" s="76">
        <f ca="1">ROUND((Table61011[[#This Row],[XP]]*Table61011[[#This Row],[entity_spawned (AVG)]])*(Table61011[[#This Row],[activating_chance]]/100),0)</f>
        <v>23</v>
      </c>
      <c r="BD336" s="73" t="s">
        <v>344</v>
      </c>
      <c r="BF336" t="s">
        <v>457</v>
      </c>
      <c r="BG336">
        <v>1</v>
      </c>
      <c r="BH336" s="76">
        <v>270</v>
      </c>
      <c r="BI336">
        <v>100</v>
      </c>
      <c r="BJ336">
        <f ca="1">INDIRECT(ADDRESS(11+(MATCH(RIGHT(Table11[[#This Row],[spawner_sku]],LEN(Table11[[#This Row],[spawner_sku]])-FIND("/",Table11[[#This Row],[spawner_sku]])),Table1[Entity Prefab],0)),10,1,1,"Entities"))</f>
        <v>75</v>
      </c>
      <c r="BK336">
        <f ca="1">ROUND((Table11[[#This Row],[XP]]*Table11[[#This Row],[entity_spawned (AVG)]])*(Table11[[#This Row],[activating_chance]]/100),0)</f>
        <v>75</v>
      </c>
      <c r="BL336" s="73" t="s">
        <v>345</v>
      </c>
      <c r="BV336" t="s">
        <v>386</v>
      </c>
      <c r="BW336">
        <v>2</v>
      </c>
      <c r="BX336" s="76">
        <v>100</v>
      </c>
      <c r="BY336" s="76">
        <v>100</v>
      </c>
      <c r="BZ336">
        <f ca="1">INDIRECT(ADDRESS(11+(MATCH(RIGHT(Table13[[#This Row],[spawner_sku]],LEN(Table13[[#This Row],[spawner_sku]])-FIND("/",Table13[[#This Row],[spawner_sku]])),Table1[Entity Prefab],0)),10,1,1,"Entities"))</f>
        <v>25</v>
      </c>
      <c r="CA336">
        <f ca="1">ROUND((Table13[[#This Row],[XP]]*Table13[[#This Row],[entity_spawned (AVG)]])*(Table13[[#This Row],[activating_chance]]/100),0)</f>
        <v>50</v>
      </c>
      <c r="CB336" s="73" t="s">
        <v>344</v>
      </c>
      <c r="CD336" t="s">
        <v>524</v>
      </c>
      <c r="CE336">
        <v>1</v>
      </c>
      <c r="CF336" s="76">
        <v>100</v>
      </c>
      <c r="CG336" s="76">
        <v>100</v>
      </c>
      <c r="CH336">
        <f ca="1">INDIRECT(ADDRESS(11+(MATCH(RIGHT(Table14[[#This Row],[spawner_sku]],LEN(Table14[[#This Row],[spawner_sku]])-FIND("/",Table14[[#This Row],[spawner_sku]])),Table1[Entity Prefab],0)),10,1,1,"Entities"))</f>
        <v>35</v>
      </c>
      <c r="CI336">
        <f ca="1">ROUND((Table14[[#This Row],[XP]]*Table14[[#This Row],[entity_spawned (AVG)]])*(Table14[[#This Row],[activating_chance]]/100),0)</f>
        <v>35</v>
      </c>
      <c r="CJ336" s="73" t="s">
        <v>344</v>
      </c>
      <c r="CL336" t="s">
        <v>256</v>
      </c>
      <c r="CM336">
        <v>1</v>
      </c>
      <c r="CN336" s="76">
        <v>100</v>
      </c>
      <c r="CO336" s="76">
        <v>100</v>
      </c>
      <c r="CP336" s="115">
        <f ca="1">INDIRECT(ADDRESS(11+(MATCH(RIGHT(Table18[[#This Row],[spawner_sku]],LEN(Table18[[#This Row],[spawner_sku]])-FIND("/",Table18[[#This Row],[spawner_sku]])),Table1[Entity Prefab],0)),10,1,1,"Entities"))</f>
        <v>25</v>
      </c>
      <c r="CQ336" s="115">
        <f ca="1">ROUND((Table18[[#This Row],[XP]]*Table18[[#This Row],[entity_spawned (AVG)]])*(Table18[[#This Row],[activating_chance]]/100),0)</f>
        <v>25</v>
      </c>
      <c r="CR336" t="s">
        <v>344</v>
      </c>
    </row>
    <row r="337" spans="2:96" x14ac:dyDescent="0.25">
      <c r="B337" s="74" t="s">
        <v>243</v>
      </c>
      <c r="C337">
        <v>1</v>
      </c>
      <c r="D337" s="76">
        <v>1500</v>
      </c>
      <c r="E337" s="76">
        <v>100</v>
      </c>
      <c r="F33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7" s="76">
        <f ca="1">ROUND((Table245[[#This Row],[XP]]*Table245[[#This Row],[entity_spawned (AVG)]])*(Table245[[#This Row],[activating_chance]]/100),0)</f>
        <v>130</v>
      </c>
      <c r="H337" s="73" t="s">
        <v>345</v>
      </c>
      <c r="Z337" t="s">
        <v>387</v>
      </c>
      <c r="AA337">
        <v>1</v>
      </c>
      <c r="AB337" s="76">
        <v>200</v>
      </c>
      <c r="AC337" s="76">
        <v>100</v>
      </c>
      <c r="AD337">
        <f ca="1">INDIRECT(ADDRESS(11+(MATCH(RIGHT(Table2[[#This Row],[spawner_sku]],LEN(Table2[[#This Row],[spawner_sku]])-FIND("/",Table2[[#This Row],[spawner_sku]])),Table1[Entity Prefab],0)),10,1,1,"Entities"))</f>
        <v>75</v>
      </c>
      <c r="AE337" s="76">
        <f ca="1">ROUND((Table2[[#This Row],[XP]]*Table2[[#This Row],[entity_spawned (AVG)]])*(Table2[[#This Row],[activating_chance]]/100),0)</f>
        <v>75</v>
      </c>
      <c r="AF337" s="73" t="s">
        <v>344</v>
      </c>
      <c r="AX337" t="s">
        <v>247</v>
      </c>
      <c r="AY337">
        <v>1</v>
      </c>
      <c r="AZ337" s="76">
        <v>500</v>
      </c>
      <c r="BA337" s="76">
        <v>75</v>
      </c>
      <c r="BB337">
        <f ca="1">INDIRECT(ADDRESS(11+(MATCH(RIGHT(Table61011[[#This Row],[spawner_sku]],LEN(Table61011[[#This Row],[spawner_sku]])-FIND("/",Table61011[[#This Row],[spawner_sku]])),Table1[Entity Prefab],0)),10,1,1,"Entities"))</f>
        <v>75</v>
      </c>
      <c r="BC337" s="76">
        <f ca="1">ROUND((Table61011[[#This Row],[XP]]*Table61011[[#This Row],[entity_spawned (AVG)]])*(Table61011[[#This Row],[activating_chance]]/100),0)</f>
        <v>56</v>
      </c>
      <c r="BD337" s="73" t="s">
        <v>344</v>
      </c>
      <c r="BF337" t="s">
        <v>457</v>
      </c>
      <c r="BG337">
        <v>1</v>
      </c>
      <c r="BH337" s="76">
        <v>270</v>
      </c>
      <c r="BI337">
        <v>100</v>
      </c>
      <c r="BJ337">
        <f ca="1">INDIRECT(ADDRESS(11+(MATCH(RIGHT(Table11[[#This Row],[spawner_sku]],LEN(Table11[[#This Row],[spawner_sku]])-FIND("/",Table11[[#This Row],[spawner_sku]])),Table1[Entity Prefab],0)),10,1,1,"Entities"))</f>
        <v>75</v>
      </c>
      <c r="BK337">
        <f ca="1">ROUND((Table11[[#This Row],[XP]]*Table11[[#This Row],[entity_spawned (AVG)]])*(Table11[[#This Row],[activating_chance]]/100),0)</f>
        <v>75</v>
      </c>
      <c r="BL337" s="73" t="s">
        <v>345</v>
      </c>
      <c r="BV337" t="s">
        <v>386</v>
      </c>
      <c r="BW337">
        <v>2</v>
      </c>
      <c r="BX337" s="76">
        <v>100</v>
      </c>
      <c r="BY337" s="76">
        <v>80</v>
      </c>
      <c r="BZ337">
        <f ca="1">INDIRECT(ADDRESS(11+(MATCH(RIGHT(Table13[[#This Row],[spawner_sku]],LEN(Table13[[#This Row],[spawner_sku]])-FIND("/",Table13[[#This Row],[spawner_sku]])),Table1[Entity Prefab],0)),10,1,1,"Entities"))</f>
        <v>25</v>
      </c>
      <c r="CA337">
        <f ca="1">ROUND((Table13[[#This Row],[XP]]*Table13[[#This Row],[entity_spawned (AVG)]])*(Table13[[#This Row],[activating_chance]]/100),0)</f>
        <v>40</v>
      </c>
      <c r="CB337" s="73" t="s">
        <v>344</v>
      </c>
      <c r="CD337" t="s">
        <v>524</v>
      </c>
      <c r="CE337">
        <v>1</v>
      </c>
      <c r="CF337" s="76">
        <v>100</v>
      </c>
      <c r="CG337" s="76">
        <v>100</v>
      </c>
      <c r="CH337">
        <f ca="1">INDIRECT(ADDRESS(11+(MATCH(RIGHT(Table14[[#This Row],[spawner_sku]],LEN(Table14[[#This Row],[spawner_sku]])-FIND("/",Table14[[#This Row],[spawner_sku]])),Table1[Entity Prefab],0)),10,1,1,"Entities"))</f>
        <v>35</v>
      </c>
      <c r="CI337">
        <f ca="1">ROUND((Table14[[#This Row],[XP]]*Table14[[#This Row],[entity_spawned (AVG)]])*(Table14[[#This Row],[activating_chance]]/100),0)</f>
        <v>35</v>
      </c>
      <c r="CJ337" s="73" t="s">
        <v>344</v>
      </c>
      <c r="CL337" t="s">
        <v>256</v>
      </c>
      <c r="CM337">
        <v>1</v>
      </c>
      <c r="CN337" s="76">
        <v>130</v>
      </c>
      <c r="CO337" s="76">
        <v>100</v>
      </c>
      <c r="CP337" s="115">
        <f ca="1">INDIRECT(ADDRESS(11+(MATCH(RIGHT(Table18[[#This Row],[spawner_sku]],LEN(Table18[[#This Row],[spawner_sku]])-FIND("/",Table18[[#This Row],[spawner_sku]])),Table1[Entity Prefab],0)),10,1,1,"Entities"))</f>
        <v>25</v>
      </c>
      <c r="CQ337" s="115">
        <f ca="1">ROUND((Table18[[#This Row],[XP]]*Table18[[#This Row],[entity_spawned (AVG)]])*(Table18[[#This Row],[activating_chance]]/100),0)</f>
        <v>25</v>
      </c>
      <c r="CR337" t="s">
        <v>344</v>
      </c>
    </row>
    <row r="338" spans="2:96" x14ac:dyDescent="0.25">
      <c r="B338" s="74" t="s">
        <v>243</v>
      </c>
      <c r="C338">
        <v>1</v>
      </c>
      <c r="D338" s="76">
        <v>1500</v>
      </c>
      <c r="E338" s="76">
        <v>100</v>
      </c>
      <c r="F33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8" s="76">
        <f ca="1">ROUND((Table245[[#This Row],[XP]]*Table245[[#This Row],[entity_spawned (AVG)]])*(Table245[[#This Row],[activating_chance]]/100),0)</f>
        <v>130</v>
      </c>
      <c r="H338" s="73" t="s">
        <v>345</v>
      </c>
      <c r="Z338" t="s">
        <v>387</v>
      </c>
      <c r="AA338">
        <v>1</v>
      </c>
      <c r="AB338" s="76">
        <v>200</v>
      </c>
      <c r="AC338" s="76">
        <v>100</v>
      </c>
      <c r="AD338">
        <f ca="1">INDIRECT(ADDRESS(11+(MATCH(RIGHT(Table2[[#This Row],[spawner_sku]],LEN(Table2[[#This Row],[spawner_sku]])-FIND("/",Table2[[#This Row],[spawner_sku]])),Table1[Entity Prefab],0)),10,1,1,"Entities"))</f>
        <v>75</v>
      </c>
      <c r="AE338" s="76">
        <f ca="1">ROUND((Table2[[#This Row],[XP]]*Table2[[#This Row],[entity_spawned (AVG)]])*(Table2[[#This Row],[activating_chance]]/100),0)</f>
        <v>75</v>
      </c>
      <c r="AF338" s="73" t="s">
        <v>344</v>
      </c>
      <c r="AX338" t="s">
        <v>247</v>
      </c>
      <c r="AY338">
        <v>1</v>
      </c>
      <c r="AZ338" s="76">
        <v>500</v>
      </c>
      <c r="BA338" s="76">
        <v>75</v>
      </c>
      <c r="BB338">
        <f ca="1">INDIRECT(ADDRESS(11+(MATCH(RIGHT(Table61011[[#This Row],[spawner_sku]],LEN(Table61011[[#This Row],[spawner_sku]])-FIND("/",Table61011[[#This Row],[spawner_sku]])),Table1[Entity Prefab],0)),10,1,1,"Entities"))</f>
        <v>75</v>
      </c>
      <c r="BC338" s="76">
        <f ca="1">ROUND((Table61011[[#This Row],[XP]]*Table61011[[#This Row],[entity_spawned (AVG)]])*(Table61011[[#This Row],[activating_chance]]/100),0)</f>
        <v>56</v>
      </c>
      <c r="BD338" s="73" t="s">
        <v>344</v>
      </c>
      <c r="BF338" t="s">
        <v>457</v>
      </c>
      <c r="BG338">
        <v>1</v>
      </c>
      <c r="BH338" s="76">
        <v>300</v>
      </c>
      <c r="BI338">
        <v>100</v>
      </c>
      <c r="BJ338">
        <f ca="1">INDIRECT(ADDRESS(11+(MATCH(RIGHT(Table11[[#This Row],[spawner_sku]],LEN(Table11[[#This Row],[spawner_sku]])-FIND("/",Table11[[#This Row],[spawner_sku]])),Table1[Entity Prefab],0)),10,1,1,"Entities"))</f>
        <v>75</v>
      </c>
      <c r="BK338">
        <f ca="1">ROUND((Table11[[#This Row],[XP]]*Table11[[#This Row],[entity_spawned (AVG)]])*(Table11[[#This Row],[activating_chance]]/100),0)</f>
        <v>75</v>
      </c>
      <c r="BL338" s="73" t="s">
        <v>345</v>
      </c>
      <c r="BV338" t="s">
        <v>386</v>
      </c>
      <c r="BW338">
        <v>3</v>
      </c>
      <c r="BX338" s="76">
        <v>100</v>
      </c>
      <c r="BY338" s="76">
        <v>70</v>
      </c>
      <c r="BZ338">
        <f ca="1">INDIRECT(ADDRESS(11+(MATCH(RIGHT(Table13[[#This Row],[spawner_sku]],LEN(Table13[[#This Row],[spawner_sku]])-FIND("/",Table13[[#This Row],[spawner_sku]])),Table1[Entity Prefab],0)),10,1,1,"Entities"))</f>
        <v>25</v>
      </c>
      <c r="CA338">
        <f ca="1">ROUND((Table13[[#This Row],[XP]]*Table13[[#This Row],[entity_spawned (AVG)]])*(Table13[[#This Row],[activating_chance]]/100),0)</f>
        <v>53</v>
      </c>
      <c r="CB338" s="73" t="s">
        <v>344</v>
      </c>
      <c r="CD338" t="s">
        <v>618</v>
      </c>
      <c r="CE338">
        <v>1</v>
      </c>
      <c r="CF338" s="76">
        <v>450</v>
      </c>
      <c r="CG338" s="76">
        <v>100</v>
      </c>
      <c r="CH338">
        <f ca="1">INDIRECT(ADDRESS(11+(MATCH(RIGHT(Table14[[#This Row],[spawner_sku]],LEN(Table14[[#This Row],[spawner_sku]])-FIND("/",Table14[[#This Row],[spawner_sku]])),Table1[Entity Prefab],0)),10,1,1,"Entities"))</f>
        <v>0</v>
      </c>
      <c r="CI338">
        <f ca="1">ROUND((Table14[[#This Row],[XP]]*Table14[[#This Row],[entity_spawned (AVG)]])*(Table14[[#This Row],[activating_chance]]/100),0)</f>
        <v>0</v>
      </c>
      <c r="CJ338" s="73" t="s">
        <v>345</v>
      </c>
    </row>
    <row r="339" spans="2:96" x14ac:dyDescent="0.25">
      <c r="B339" s="74" t="s">
        <v>243</v>
      </c>
      <c r="C339">
        <v>1</v>
      </c>
      <c r="D339" s="76">
        <v>1500</v>
      </c>
      <c r="E339" s="76">
        <v>100</v>
      </c>
      <c r="F33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9" s="76">
        <f ca="1">ROUND((Table245[[#This Row],[XP]]*Table245[[#This Row],[entity_spawned (AVG)]])*(Table245[[#This Row],[activating_chance]]/100),0)</f>
        <v>130</v>
      </c>
      <c r="H339" s="73" t="s">
        <v>345</v>
      </c>
      <c r="Z339" t="s">
        <v>387</v>
      </c>
      <c r="AA339">
        <v>1</v>
      </c>
      <c r="AB339" s="76">
        <v>220</v>
      </c>
      <c r="AC339" s="76">
        <v>100</v>
      </c>
      <c r="AD339">
        <f ca="1">INDIRECT(ADDRESS(11+(MATCH(RIGHT(Table2[[#This Row],[spawner_sku]],LEN(Table2[[#This Row],[spawner_sku]])-FIND("/",Table2[[#This Row],[spawner_sku]])),Table1[Entity Prefab],0)),10,1,1,"Entities"))</f>
        <v>75</v>
      </c>
      <c r="AE339" s="76">
        <f ca="1">ROUND((Table2[[#This Row],[XP]]*Table2[[#This Row],[entity_spawned (AVG)]])*(Table2[[#This Row],[activating_chance]]/100),0)</f>
        <v>75</v>
      </c>
      <c r="AF339" s="73" t="s">
        <v>344</v>
      </c>
      <c r="AX339" t="s">
        <v>247</v>
      </c>
      <c r="AY339">
        <v>1</v>
      </c>
      <c r="AZ339" s="76">
        <v>500</v>
      </c>
      <c r="BA339" s="76">
        <v>75</v>
      </c>
      <c r="BB339">
        <f ca="1">INDIRECT(ADDRESS(11+(MATCH(RIGHT(Table61011[[#This Row],[spawner_sku]],LEN(Table61011[[#This Row],[spawner_sku]])-FIND("/",Table61011[[#This Row],[spawner_sku]])),Table1[Entity Prefab],0)),10,1,1,"Entities"))</f>
        <v>75</v>
      </c>
      <c r="BC339" s="76">
        <f ca="1">ROUND((Table61011[[#This Row],[XP]]*Table61011[[#This Row],[entity_spawned (AVG)]])*(Table61011[[#This Row],[activating_chance]]/100),0)</f>
        <v>56</v>
      </c>
      <c r="BD339" s="73" t="s">
        <v>344</v>
      </c>
      <c r="BF339" t="s">
        <v>457</v>
      </c>
      <c r="BG339">
        <v>1</v>
      </c>
      <c r="BH339" s="76">
        <v>300</v>
      </c>
      <c r="BI339">
        <v>100</v>
      </c>
      <c r="BJ339">
        <f ca="1">INDIRECT(ADDRESS(11+(MATCH(RIGHT(Table11[[#This Row],[spawner_sku]],LEN(Table11[[#This Row],[spawner_sku]])-FIND("/",Table11[[#This Row],[spawner_sku]])),Table1[Entity Prefab],0)),10,1,1,"Entities"))</f>
        <v>75</v>
      </c>
      <c r="BK339">
        <f ca="1">ROUND((Table11[[#This Row],[XP]]*Table11[[#This Row],[entity_spawned (AVG)]])*(Table11[[#This Row],[activating_chance]]/100),0)</f>
        <v>75</v>
      </c>
      <c r="BL339" s="73" t="s">
        <v>345</v>
      </c>
      <c r="BV339" t="s">
        <v>386</v>
      </c>
      <c r="BW339">
        <v>2</v>
      </c>
      <c r="BX339" s="76">
        <v>100</v>
      </c>
      <c r="BY339" s="76">
        <v>80</v>
      </c>
      <c r="BZ339">
        <f ca="1">INDIRECT(ADDRESS(11+(MATCH(RIGHT(Table13[[#This Row],[spawner_sku]],LEN(Table13[[#This Row],[spawner_sku]])-FIND("/",Table13[[#This Row],[spawner_sku]])),Table1[Entity Prefab],0)),10,1,1,"Entities"))</f>
        <v>25</v>
      </c>
      <c r="CA339">
        <f ca="1">ROUND((Table13[[#This Row],[XP]]*Table13[[#This Row],[entity_spawned (AVG)]])*(Table13[[#This Row],[activating_chance]]/100),0)</f>
        <v>40</v>
      </c>
      <c r="CB339" s="73" t="s">
        <v>344</v>
      </c>
      <c r="CD339" t="s">
        <v>618</v>
      </c>
      <c r="CE339">
        <v>1</v>
      </c>
      <c r="CF339" s="76">
        <v>450</v>
      </c>
      <c r="CG339" s="76">
        <v>100</v>
      </c>
      <c r="CH339">
        <f ca="1">INDIRECT(ADDRESS(11+(MATCH(RIGHT(Table14[[#This Row],[spawner_sku]],LEN(Table14[[#This Row],[spawner_sku]])-FIND("/",Table14[[#This Row],[spawner_sku]])),Table1[Entity Prefab],0)),10,1,1,"Entities"))</f>
        <v>0</v>
      </c>
      <c r="CI339">
        <f ca="1">ROUND((Table14[[#This Row],[XP]]*Table14[[#This Row],[entity_spawned (AVG)]])*(Table14[[#This Row],[activating_chance]]/100),0)</f>
        <v>0</v>
      </c>
      <c r="CJ339" s="73" t="s">
        <v>345</v>
      </c>
    </row>
    <row r="340" spans="2:96" x14ac:dyDescent="0.25">
      <c r="B340" s="74" t="s">
        <v>243</v>
      </c>
      <c r="C340">
        <v>1</v>
      </c>
      <c r="D340" s="76">
        <v>1500</v>
      </c>
      <c r="E340" s="76">
        <v>100</v>
      </c>
      <c r="F34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0" s="76">
        <f ca="1">ROUND((Table245[[#This Row],[XP]]*Table245[[#This Row],[entity_spawned (AVG)]])*(Table245[[#This Row],[activating_chance]]/100),0)</f>
        <v>130</v>
      </c>
      <c r="H340" s="73" t="s">
        <v>345</v>
      </c>
      <c r="Z340" t="s">
        <v>387</v>
      </c>
      <c r="AA340">
        <v>1</v>
      </c>
      <c r="AB340" s="76">
        <v>200</v>
      </c>
      <c r="AC340" s="76">
        <v>100</v>
      </c>
      <c r="AD340">
        <f ca="1">INDIRECT(ADDRESS(11+(MATCH(RIGHT(Table2[[#This Row],[spawner_sku]],LEN(Table2[[#This Row],[spawner_sku]])-FIND("/",Table2[[#This Row],[spawner_sku]])),Table1[Entity Prefab],0)),10,1,1,"Entities"))</f>
        <v>75</v>
      </c>
      <c r="AE340" s="76">
        <f ca="1">ROUND((Table2[[#This Row],[XP]]*Table2[[#This Row],[entity_spawned (AVG)]])*(Table2[[#This Row],[activating_chance]]/100),0)</f>
        <v>75</v>
      </c>
      <c r="AF340" s="73" t="s">
        <v>344</v>
      </c>
      <c r="AX340" t="s">
        <v>247</v>
      </c>
      <c r="AY340">
        <v>1</v>
      </c>
      <c r="AZ340" s="76">
        <v>500</v>
      </c>
      <c r="BA340" s="76">
        <v>75</v>
      </c>
      <c r="BB340">
        <f ca="1">INDIRECT(ADDRESS(11+(MATCH(RIGHT(Table61011[[#This Row],[spawner_sku]],LEN(Table61011[[#This Row],[spawner_sku]])-FIND("/",Table61011[[#This Row],[spawner_sku]])),Table1[Entity Prefab],0)),10,1,1,"Entities"))</f>
        <v>75</v>
      </c>
      <c r="BC340" s="76">
        <f ca="1">ROUND((Table61011[[#This Row],[XP]]*Table61011[[#This Row],[entity_spawned (AVG)]])*(Table61011[[#This Row],[activating_chance]]/100),0)</f>
        <v>56</v>
      </c>
      <c r="BD340" s="73" t="s">
        <v>344</v>
      </c>
      <c r="BF340" t="s">
        <v>457</v>
      </c>
      <c r="BG340">
        <v>1</v>
      </c>
      <c r="BH340" s="76">
        <v>300</v>
      </c>
      <c r="BI340">
        <v>100</v>
      </c>
      <c r="BJ340">
        <f ca="1">INDIRECT(ADDRESS(11+(MATCH(RIGHT(Table11[[#This Row],[spawner_sku]],LEN(Table11[[#This Row],[spawner_sku]])-FIND("/",Table11[[#This Row],[spawner_sku]])),Table1[Entity Prefab],0)),10,1,1,"Entities"))</f>
        <v>75</v>
      </c>
      <c r="BK340">
        <f ca="1">ROUND((Table11[[#This Row],[XP]]*Table11[[#This Row],[entity_spawned (AVG)]])*(Table11[[#This Row],[activating_chance]]/100),0)</f>
        <v>75</v>
      </c>
      <c r="BL340" s="73" t="s">
        <v>345</v>
      </c>
      <c r="BV340" t="s">
        <v>386</v>
      </c>
      <c r="BW340">
        <v>1</v>
      </c>
      <c r="BX340" s="76">
        <v>100</v>
      </c>
      <c r="BY340" s="76">
        <v>20</v>
      </c>
      <c r="BZ340">
        <f ca="1">INDIRECT(ADDRESS(11+(MATCH(RIGHT(Table13[[#This Row],[spawner_sku]],LEN(Table13[[#This Row],[spawner_sku]])-FIND("/",Table13[[#This Row],[spawner_sku]])),Table1[Entity Prefab],0)),10,1,1,"Entities"))</f>
        <v>25</v>
      </c>
      <c r="CA340">
        <f ca="1">ROUND((Table13[[#This Row],[XP]]*Table13[[#This Row],[entity_spawned (AVG)]])*(Table13[[#This Row],[activating_chance]]/100),0)</f>
        <v>5</v>
      </c>
      <c r="CB340" s="73" t="s">
        <v>344</v>
      </c>
      <c r="CD340" t="s">
        <v>618</v>
      </c>
      <c r="CE340">
        <v>1</v>
      </c>
      <c r="CF340" s="76">
        <v>450</v>
      </c>
      <c r="CG340" s="76">
        <v>100</v>
      </c>
      <c r="CH340">
        <f ca="1">INDIRECT(ADDRESS(11+(MATCH(RIGHT(Table14[[#This Row],[spawner_sku]],LEN(Table14[[#This Row],[spawner_sku]])-FIND("/",Table14[[#This Row],[spawner_sku]])),Table1[Entity Prefab],0)),10,1,1,"Entities"))</f>
        <v>0</v>
      </c>
      <c r="CI340">
        <f ca="1">ROUND((Table14[[#This Row],[XP]]*Table14[[#This Row],[entity_spawned (AVG)]])*(Table14[[#This Row],[activating_chance]]/100),0)</f>
        <v>0</v>
      </c>
      <c r="CJ340" s="73" t="s">
        <v>345</v>
      </c>
    </row>
    <row r="341" spans="2:96" x14ac:dyDescent="0.25">
      <c r="B341" s="74" t="s">
        <v>243</v>
      </c>
      <c r="C341">
        <v>1</v>
      </c>
      <c r="D341" s="76">
        <v>1500</v>
      </c>
      <c r="E341" s="76">
        <v>100</v>
      </c>
      <c r="F34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1" s="76">
        <f ca="1">ROUND((Table245[[#This Row],[XP]]*Table245[[#This Row],[entity_spawned (AVG)]])*(Table245[[#This Row],[activating_chance]]/100),0)</f>
        <v>130</v>
      </c>
      <c r="H341" s="73" t="s">
        <v>345</v>
      </c>
      <c r="Z341" t="s">
        <v>387</v>
      </c>
      <c r="AA341">
        <v>1</v>
      </c>
      <c r="AB341" s="76">
        <v>170</v>
      </c>
      <c r="AC341" s="76">
        <v>100</v>
      </c>
      <c r="AD341">
        <f ca="1">INDIRECT(ADDRESS(11+(MATCH(RIGHT(Table2[[#This Row],[spawner_sku]],LEN(Table2[[#This Row],[spawner_sku]])-FIND("/",Table2[[#This Row],[spawner_sku]])),Table1[Entity Prefab],0)),10,1,1,"Entities"))</f>
        <v>75</v>
      </c>
      <c r="AE341" s="76">
        <f ca="1">ROUND((Table2[[#This Row],[XP]]*Table2[[#This Row],[entity_spawned (AVG)]])*(Table2[[#This Row],[activating_chance]]/100),0)</f>
        <v>75</v>
      </c>
      <c r="AF341" s="73" t="s">
        <v>344</v>
      </c>
      <c r="AX341" t="s">
        <v>247</v>
      </c>
      <c r="AY341">
        <v>1</v>
      </c>
      <c r="AZ341" s="76">
        <v>500</v>
      </c>
      <c r="BA341" s="76">
        <v>75</v>
      </c>
      <c r="BB341">
        <f ca="1">INDIRECT(ADDRESS(11+(MATCH(RIGHT(Table61011[[#This Row],[spawner_sku]],LEN(Table61011[[#This Row],[spawner_sku]])-FIND("/",Table61011[[#This Row],[spawner_sku]])),Table1[Entity Prefab],0)),10,1,1,"Entities"))</f>
        <v>75</v>
      </c>
      <c r="BC341" s="76">
        <f ca="1">ROUND((Table61011[[#This Row],[XP]]*Table61011[[#This Row],[entity_spawned (AVG)]])*(Table61011[[#This Row],[activating_chance]]/100),0)</f>
        <v>56</v>
      </c>
      <c r="BD341" s="73" t="s">
        <v>344</v>
      </c>
      <c r="BF341" t="s">
        <v>451</v>
      </c>
      <c r="BG341">
        <v>1</v>
      </c>
      <c r="BH341" s="76">
        <v>240</v>
      </c>
      <c r="BI341">
        <v>80</v>
      </c>
      <c r="BJ341">
        <f ca="1">INDIRECT(ADDRESS(11+(MATCH(RIGHT(Table11[[#This Row],[spawner_sku]],LEN(Table11[[#This Row],[spawner_sku]])-FIND("/",Table11[[#This Row],[spawner_sku]])),Table1[Entity Prefab],0)),10,1,1,"Entities"))</f>
        <v>75</v>
      </c>
      <c r="BK341">
        <f ca="1">ROUND((Table11[[#This Row],[XP]]*Table11[[#This Row],[entity_spawned (AVG)]])*(Table11[[#This Row],[activating_chance]]/100),0)</f>
        <v>60</v>
      </c>
      <c r="BL341" s="73" t="s">
        <v>344</v>
      </c>
      <c r="BV341" t="s">
        <v>386</v>
      </c>
      <c r="BW341">
        <v>3</v>
      </c>
      <c r="BX341" s="76">
        <v>100</v>
      </c>
      <c r="BY341" s="76">
        <v>70</v>
      </c>
      <c r="BZ341">
        <f ca="1">INDIRECT(ADDRESS(11+(MATCH(RIGHT(Table13[[#This Row],[spawner_sku]],LEN(Table13[[#This Row],[spawner_sku]])-FIND("/",Table13[[#This Row],[spawner_sku]])),Table1[Entity Prefab],0)),10,1,1,"Entities"))</f>
        <v>25</v>
      </c>
      <c r="CA341">
        <f ca="1">ROUND((Table13[[#This Row],[XP]]*Table13[[#This Row],[entity_spawned (AVG)]])*(Table13[[#This Row],[activating_chance]]/100),0)</f>
        <v>53</v>
      </c>
      <c r="CB341" s="73" t="s">
        <v>344</v>
      </c>
      <c r="CD341" t="s">
        <v>391</v>
      </c>
      <c r="CE341">
        <v>1</v>
      </c>
      <c r="CF341" s="76">
        <v>450</v>
      </c>
      <c r="CG341" s="76">
        <v>30</v>
      </c>
      <c r="CH341">
        <f ca="1">INDIRECT(ADDRESS(11+(MATCH(RIGHT(Table14[[#This Row],[spawner_sku]],LEN(Table14[[#This Row],[spawner_sku]])-FIND("/",Table14[[#This Row],[spawner_sku]])),Table1[Entity Prefab],0)),10,1,1,"Entities"))</f>
        <v>0</v>
      </c>
      <c r="CI341">
        <f ca="1">ROUND((Table14[[#This Row],[XP]]*Table14[[#This Row],[entity_spawned (AVG)]])*(Table14[[#This Row],[activating_chance]]/100),0)</f>
        <v>0</v>
      </c>
      <c r="CJ341" s="73" t="s">
        <v>344</v>
      </c>
    </row>
    <row r="342" spans="2:96" x14ac:dyDescent="0.25">
      <c r="B342" s="74" t="s">
        <v>243</v>
      </c>
      <c r="C342">
        <v>1</v>
      </c>
      <c r="D342" s="76">
        <v>1500</v>
      </c>
      <c r="E342" s="76">
        <v>100</v>
      </c>
      <c r="F34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2" s="76">
        <f ca="1">ROUND((Table245[[#This Row],[XP]]*Table245[[#This Row],[entity_spawned (AVG)]])*(Table245[[#This Row],[activating_chance]]/100),0)</f>
        <v>130</v>
      </c>
      <c r="H342" s="73" t="s">
        <v>345</v>
      </c>
      <c r="Z342" t="s">
        <v>387</v>
      </c>
      <c r="AA342">
        <v>1</v>
      </c>
      <c r="AB342" s="76">
        <v>220</v>
      </c>
      <c r="AC342" s="76">
        <v>100</v>
      </c>
      <c r="AD342">
        <f ca="1">INDIRECT(ADDRESS(11+(MATCH(RIGHT(Table2[[#This Row],[spawner_sku]],LEN(Table2[[#This Row],[spawner_sku]])-FIND("/",Table2[[#This Row],[spawner_sku]])),Table1[Entity Prefab],0)),10,1,1,"Entities"))</f>
        <v>75</v>
      </c>
      <c r="AE342" s="76">
        <f ca="1">ROUND((Table2[[#This Row],[XP]]*Table2[[#This Row],[entity_spawned (AVG)]])*(Table2[[#This Row],[activating_chance]]/100),0)</f>
        <v>75</v>
      </c>
      <c r="AF342" s="73" t="s">
        <v>344</v>
      </c>
      <c r="AX342" t="s">
        <v>247</v>
      </c>
      <c r="AY342">
        <v>1</v>
      </c>
      <c r="AZ342" s="76">
        <v>500</v>
      </c>
      <c r="BA342" s="76">
        <v>75</v>
      </c>
      <c r="BB342">
        <f ca="1">INDIRECT(ADDRESS(11+(MATCH(RIGHT(Table61011[[#This Row],[spawner_sku]],LEN(Table61011[[#This Row],[spawner_sku]])-FIND("/",Table61011[[#This Row],[spawner_sku]])),Table1[Entity Prefab],0)),10,1,1,"Entities"))</f>
        <v>75</v>
      </c>
      <c r="BC342" s="76">
        <f ca="1">ROUND((Table61011[[#This Row],[XP]]*Table61011[[#This Row],[entity_spawned (AVG)]])*(Table61011[[#This Row],[activating_chance]]/100),0)</f>
        <v>56</v>
      </c>
      <c r="BD342" s="73" t="s">
        <v>344</v>
      </c>
      <c r="BF342" t="s">
        <v>451</v>
      </c>
      <c r="BG342">
        <v>1</v>
      </c>
      <c r="BH342" s="76">
        <v>240</v>
      </c>
      <c r="BI342">
        <v>80</v>
      </c>
      <c r="BJ342">
        <f ca="1">INDIRECT(ADDRESS(11+(MATCH(RIGHT(Table11[[#This Row],[spawner_sku]],LEN(Table11[[#This Row],[spawner_sku]])-FIND("/",Table11[[#This Row],[spawner_sku]])),Table1[Entity Prefab],0)),10,1,1,"Entities"))</f>
        <v>75</v>
      </c>
      <c r="BK342">
        <f ca="1">ROUND((Table11[[#This Row],[XP]]*Table11[[#This Row],[entity_spawned (AVG)]])*(Table11[[#This Row],[activating_chance]]/100),0)</f>
        <v>60</v>
      </c>
      <c r="BL342" s="73" t="s">
        <v>344</v>
      </c>
      <c r="BV342" t="s">
        <v>386</v>
      </c>
      <c r="BW342">
        <v>2</v>
      </c>
      <c r="BX342" s="76">
        <v>100</v>
      </c>
      <c r="BY342" s="76">
        <v>100</v>
      </c>
      <c r="BZ342">
        <f ca="1">INDIRECT(ADDRESS(11+(MATCH(RIGHT(Table13[[#This Row],[spawner_sku]],LEN(Table13[[#This Row],[spawner_sku]])-FIND("/",Table13[[#This Row],[spawner_sku]])),Table1[Entity Prefab],0)),10,1,1,"Entities"))</f>
        <v>25</v>
      </c>
      <c r="CA342">
        <f ca="1">ROUND((Table13[[#This Row],[XP]]*Table13[[#This Row],[entity_spawned (AVG)]])*(Table13[[#This Row],[activating_chance]]/100),0)</f>
        <v>50</v>
      </c>
      <c r="CB342" s="73" t="s">
        <v>344</v>
      </c>
      <c r="CD342" t="s">
        <v>391</v>
      </c>
      <c r="CE342">
        <v>1</v>
      </c>
      <c r="CF342" s="76">
        <v>450</v>
      </c>
      <c r="CG342" s="76">
        <v>100</v>
      </c>
      <c r="CH342">
        <f ca="1">INDIRECT(ADDRESS(11+(MATCH(RIGHT(Table14[[#This Row],[spawner_sku]],LEN(Table14[[#This Row],[spawner_sku]])-FIND("/",Table14[[#This Row],[spawner_sku]])),Table1[Entity Prefab],0)),10,1,1,"Entities"))</f>
        <v>0</v>
      </c>
      <c r="CI342">
        <f ca="1">ROUND((Table14[[#This Row],[XP]]*Table14[[#This Row],[entity_spawned (AVG)]])*(Table14[[#This Row],[activating_chance]]/100),0)</f>
        <v>0</v>
      </c>
      <c r="CJ342" s="73" t="s">
        <v>344</v>
      </c>
    </row>
    <row r="343" spans="2:96" x14ac:dyDescent="0.25">
      <c r="B343" s="74" t="s">
        <v>243</v>
      </c>
      <c r="C343">
        <v>1</v>
      </c>
      <c r="D343" s="76">
        <v>1500</v>
      </c>
      <c r="E343" s="76">
        <v>100</v>
      </c>
      <c r="F34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3" s="76">
        <f ca="1">ROUND((Table245[[#This Row],[XP]]*Table245[[#This Row],[entity_spawned (AVG)]])*(Table245[[#This Row],[activating_chance]]/100),0)</f>
        <v>130</v>
      </c>
      <c r="H343" s="73" t="s">
        <v>345</v>
      </c>
      <c r="Z343" t="s">
        <v>387</v>
      </c>
      <c r="AA343">
        <v>1</v>
      </c>
      <c r="AB343" s="76">
        <v>180</v>
      </c>
      <c r="AC343" s="76">
        <v>100</v>
      </c>
      <c r="AD343">
        <f ca="1">INDIRECT(ADDRESS(11+(MATCH(RIGHT(Table2[[#This Row],[spawner_sku]],LEN(Table2[[#This Row],[spawner_sku]])-FIND("/",Table2[[#This Row],[spawner_sku]])),Table1[Entity Prefab],0)),10,1,1,"Entities"))</f>
        <v>75</v>
      </c>
      <c r="AE343" s="76">
        <f ca="1">ROUND((Table2[[#This Row],[XP]]*Table2[[#This Row],[entity_spawned (AVG)]])*(Table2[[#This Row],[activating_chance]]/100),0)</f>
        <v>75</v>
      </c>
      <c r="AF343" s="73" t="s">
        <v>344</v>
      </c>
      <c r="AX343" t="s">
        <v>494</v>
      </c>
      <c r="AY343">
        <v>1</v>
      </c>
      <c r="AZ343" s="76">
        <v>200</v>
      </c>
      <c r="BA343" s="76">
        <v>100</v>
      </c>
      <c r="BB343">
        <f ca="1">INDIRECT(ADDRESS(11+(MATCH(RIGHT(Table61011[[#This Row],[spawner_sku]],LEN(Table61011[[#This Row],[spawner_sku]])-FIND("/",Table61011[[#This Row],[spawner_sku]])),Table1[Entity Prefab],0)),10,1,1,"Entities"))</f>
        <v>55</v>
      </c>
      <c r="BC343" s="76">
        <f ca="1">ROUND((Table61011[[#This Row],[XP]]*Table61011[[#This Row],[entity_spawned (AVG)]])*(Table61011[[#This Row],[activating_chance]]/100),0)</f>
        <v>55</v>
      </c>
      <c r="BD343" s="73" t="s">
        <v>344</v>
      </c>
      <c r="BF343" t="s">
        <v>451</v>
      </c>
      <c r="BG343">
        <v>1</v>
      </c>
      <c r="BH343" s="76">
        <v>240</v>
      </c>
      <c r="BI343">
        <v>80</v>
      </c>
      <c r="BJ343">
        <f ca="1">INDIRECT(ADDRESS(11+(MATCH(RIGHT(Table11[[#This Row],[spawner_sku]],LEN(Table11[[#This Row],[spawner_sku]])-FIND("/",Table11[[#This Row],[spawner_sku]])),Table1[Entity Prefab],0)),10,1,1,"Entities"))</f>
        <v>75</v>
      </c>
      <c r="BK343">
        <f ca="1">ROUND((Table11[[#This Row],[XP]]*Table11[[#This Row],[entity_spawned (AVG)]])*(Table11[[#This Row],[activating_chance]]/100),0)</f>
        <v>60</v>
      </c>
      <c r="BL343" s="73" t="s">
        <v>344</v>
      </c>
      <c r="BV343" t="s">
        <v>538</v>
      </c>
      <c r="BW343">
        <v>6</v>
      </c>
      <c r="BX343" s="76">
        <v>100</v>
      </c>
      <c r="BY343" s="76">
        <v>100</v>
      </c>
      <c r="BZ343">
        <f ca="1">INDIRECT(ADDRESS(11+(MATCH(RIGHT(Table13[[#This Row],[spawner_sku]],LEN(Table13[[#This Row],[spawner_sku]])-FIND("/",Table13[[#This Row],[spawner_sku]])),Table1[Entity Prefab],0)),10,1,1,"Entities"))</f>
        <v>25</v>
      </c>
      <c r="CA343">
        <f ca="1">ROUND((Table13[[#This Row],[XP]]*Table13[[#This Row],[entity_spawned (AVG)]])*(Table13[[#This Row],[activating_chance]]/100),0)</f>
        <v>150</v>
      </c>
      <c r="CB343" s="73" t="s">
        <v>344</v>
      </c>
      <c r="CD343" t="s">
        <v>391</v>
      </c>
      <c r="CE343">
        <v>1</v>
      </c>
      <c r="CF343" s="76">
        <v>450</v>
      </c>
      <c r="CG343" s="76">
        <v>100</v>
      </c>
      <c r="CH343">
        <f ca="1">INDIRECT(ADDRESS(11+(MATCH(RIGHT(Table14[[#This Row],[spawner_sku]],LEN(Table14[[#This Row],[spawner_sku]])-FIND("/",Table14[[#This Row],[spawner_sku]])),Table1[Entity Prefab],0)),10,1,1,"Entities"))</f>
        <v>0</v>
      </c>
      <c r="CI343">
        <f ca="1">ROUND((Table14[[#This Row],[XP]]*Table14[[#This Row],[entity_spawned (AVG)]])*(Table14[[#This Row],[activating_chance]]/100),0)</f>
        <v>0</v>
      </c>
      <c r="CJ343" s="73" t="s">
        <v>344</v>
      </c>
    </row>
    <row r="344" spans="2:96" x14ac:dyDescent="0.25">
      <c r="B344" s="74" t="s">
        <v>243</v>
      </c>
      <c r="C344">
        <v>1</v>
      </c>
      <c r="D344" s="76">
        <v>1500</v>
      </c>
      <c r="E344" s="76">
        <v>100</v>
      </c>
      <c r="F34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4" s="76">
        <f ca="1">ROUND((Table245[[#This Row],[XP]]*Table245[[#This Row],[entity_spawned (AVG)]])*(Table245[[#This Row],[activating_chance]]/100),0)</f>
        <v>130</v>
      </c>
      <c r="H344" s="73" t="s">
        <v>345</v>
      </c>
      <c r="Z344" t="s">
        <v>612</v>
      </c>
      <c r="AA344">
        <v>1</v>
      </c>
      <c r="AB344" s="76">
        <v>5000</v>
      </c>
      <c r="AC344" s="76">
        <v>30</v>
      </c>
      <c r="AD344">
        <f ca="1">INDIRECT(ADDRESS(11+(MATCH(RIGHT(Table2[[#This Row],[spawner_sku]],LEN(Table2[[#This Row],[spawner_sku]])-FIND("/",Table2[[#This Row],[spawner_sku]])),Table1[Entity Prefab],0)),10,1,1,"Entities"))</f>
        <v>75</v>
      </c>
      <c r="AE344" s="76">
        <f ca="1">ROUND((Table2[[#This Row],[XP]]*Table2[[#This Row],[entity_spawned (AVG)]])*(Table2[[#This Row],[activating_chance]]/100),0)</f>
        <v>23</v>
      </c>
      <c r="AF344" s="73" t="s">
        <v>344</v>
      </c>
      <c r="AX344" t="s">
        <v>494</v>
      </c>
      <c r="AY344">
        <v>1</v>
      </c>
      <c r="AZ344" s="76">
        <v>220</v>
      </c>
      <c r="BA344" s="76">
        <v>100</v>
      </c>
      <c r="BB344">
        <f ca="1">INDIRECT(ADDRESS(11+(MATCH(RIGHT(Table61011[[#This Row],[spawner_sku]],LEN(Table61011[[#This Row],[spawner_sku]])-FIND("/",Table61011[[#This Row],[spawner_sku]])),Table1[Entity Prefab],0)),10,1,1,"Entities"))</f>
        <v>55</v>
      </c>
      <c r="BC344" s="76">
        <f ca="1">ROUND((Table61011[[#This Row],[XP]]*Table61011[[#This Row],[entity_spawned (AVG)]])*(Table61011[[#This Row],[activating_chance]]/100),0)</f>
        <v>55</v>
      </c>
      <c r="BD344" s="73" t="s">
        <v>344</v>
      </c>
      <c r="BF344" t="s">
        <v>451</v>
      </c>
      <c r="BG344">
        <v>1</v>
      </c>
      <c r="BH344" s="76">
        <v>240</v>
      </c>
      <c r="BI344">
        <v>80</v>
      </c>
      <c r="BJ344">
        <f ca="1">INDIRECT(ADDRESS(11+(MATCH(RIGHT(Table11[[#This Row],[spawner_sku]],LEN(Table11[[#This Row],[spawner_sku]])-FIND("/",Table11[[#This Row],[spawner_sku]])),Table1[Entity Prefab],0)),10,1,1,"Entities"))</f>
        <v>75</v>
      </c>
      <c r="BK344">
        <f ca="1">ROUND((Table11[[#This Row],[XP]]*Table11[[#This Row],[entity_spawned (AVG)]])*(Table11[[#This Row],[activating_chance]]/100),0)</f>
        <v>60</v>
      </c>
      <c r="BL344" s="73" t="s">
        <v>344</v>
      </c>
      <c r="BV344" t="s">
        <v>538</v>
      </c>
      <c r="BW344">
        <v>6</v>
      </c>
      <c r="BX344" s="76">
        <v>100</v>
      </c>
      <c r="BY344" s="76">
        <v>100</v>
      </c>
      <c r="BZ344">
        <f ca="1">INDIRECT(ADDRESS(11+(MATCH(RIGHT(Table13[[#This Row],[spawner_sku]],LEN(Table13[[#This Row],[spawner_sku]])-FIND("/",Table13[[#This Row],[spawner_sku]])),Table1[Entity Prefab],0)),10,1,1,"Entities"))</f>
        <v>25</v>
      </c>
      <c r="CA344">
        <f ca="1">ROUND((Table13[[#This Row],[XP]]*Table13[[#This Row],[entity_spawned (AVG)]])*(Table13[[#This Row],[activating_chance]]/100),0)</f>
        <v>150</v>
      </c>
      <c r="CB344" s="73" t="s">
        <v>344</v>
      </c>
      <c r="CD344" t="s">
        <v>391</v>
      </c>
      <c r="CE344">
        <v>1</v>
      </c>
      <c r="CF344" s="76">
        <v>450</v>
      </c>
      <c r="CG344" s="76">
        <v>100</v>
      </c>
      <c r="CH344">
        <f ca="1">INDIRECT(ADDRESS(11+(MATCH(RIGHT(Table14[[#This Row],[spawner_sku]],LEN(Table14[[#This Row],[spawner_sku]])-FIND("/",Table14[[#This Row],[spawner_sku]])),Table1[Entity Prefab],0)),10,1,1,"Entities"))</f>
        <v>0</v>
      </c>
      <c r="CI344">
        <f ca="1">ROUND((Table14[[#This Row],[XP]]*Table14[[#This Row],[entity_spawned (AVG)]])*(Table14[[#This Row],[activating_chance]]/100),0)</f>
        <v>0</v>
      </c>
      <c r="CJ344" s="73" t="s">
        <v>344</v>
      </c>
    </row>
    <row r="345" spans="2:96" x14ac:dyDescent="0.25">
      <c r="B345" s="74" t="s">
        <v>243</v>
      </c>
      <c r="C345">
        <v>1</v>
      </c>
      <c r="D345" s="76">
        <v>1500</v>
      </c>
      <c r="E345" s="76">
        <v>100</v>
      </c>
      <c r="F34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5" s="76">
        <f ca="1">ROUND((Table245[[#This Row],[XP]]*Table245[[#This Row],[entity_spawned (AVG)]])*(Table245[[#This Row],[activating_chance]]/100),0)</f>
        <v>130</v>
      </c>
      <c r="H345" s="73" t="s">
        <v>345</v>
      </c>
      <c r="Z345" t="s">
        <v>612</v>
      </c>
      <c r="AA345">
        <v>1</v>
      </c>
      <c r="AB345" s="76">
        <v>5000</v>
      </c>
      <c r="AC345" s="76">
        <v>30</v>
      </c>
      <c r="AD345">
        <f ca="1">INDIRECT(ADDRESS(11+(MATCH(RIGHT(Table2[[#This Row],[spawner_sku]],LEN(Table2[[#This Row],[spawner_sku]])-FIND("/",Table2[[#This Row],[spawner_sku]])),Table1[Entity Prefab],0)),10,1,1,"Entities"))</f>
        <v>75</v>
      </c>
      <c r="AE345" s="76">
        <f ca="1">ROUND((Table2[[#This Row],[XP]]*Table2[[#This Row],[entity_spawned (AVG)]])*(Table2[[#This Row],[activating_chance]]/100),0)</f>
        <v>23</v>
      </c>
      <c r="AF345" s="73" t="s">
        <v>344</v>
      </c>
      <c r="AX345" t="s">
        <v>494</v>
      </c>
      <c r="AY345">
        <v>1</v>
      </c>
      <c r="AZ345" s="76">
        <v>220</v>
      </c>
      <c r="BA345" s="76">
        <v>100</v>
      </c>
      <c r="BB345">
        <f ca="1">INDIRECT(ADDRESS(11+(MATCH(RIGHT(Table61011[[#This Row],[spawner_sku]],LEN(Table61011[[#This Row],[spawner_sku]])-FIND("/",Table61011[[#This Row],[spawner_sku]])),Table1[Entity Prefab],0)),10,1,1,"Entities"))</f>
        <v>55</v>
      </c>
      <c r="BC345" s="76">
        <f ca="1">ROUND((Table61011[[#This Row],[XP]]*Table61011[[#This Row],[entity_spawned (AVG)]])*(Table61011[[#This Row],[activating_chance]]/100),0)</f>
        <v>55</v>
      </c>
      <c r="BD345" s="73" t="s">
        <v>344</v>
      </c>
      <c r="BF345" t="s">
        <v>395</v>
      </c>
      <c r="BG345">
        <v>1</v>
      </c>
      <c r="BH345" s="76">
        <v>220</v>
      </c>
      <c r="BI345">
        <v>80</v>
      </c>
      <c r="BJ345">
        <f ca="1">INDIRECT(ADDRESS(11+(MATCH(RIGHT(Table11[[#This Row],[spawner_sku]],LEN(Table11[[#This Row],[spawner_sku]])-FIND("/",Table11[[#This Row],[spawner_sku]])),Table1[Entity Prefab],0)),10,1,1,"Entities"))</f>
        <v>83</v>
      </c>
      <c r="BK345">
        <f ca="1">ROUND((Table11[[#This Row],[XP]]*Table11[[#This Row],[entity_spawned (AVG)]])*(Table11[[#This Row],[activating_chance]]/100),0)</f>
        <v>66</v>
      </c>
      <c r="BL345" s="73" t="s">
        <v>344</v>
      </c>
      <c r="BV345" t="s">
        <v>539</v>
      </c>
      <c r="BW345">
        <v>4</v>
      </c>
      <c r="BX345" s="76">
        <v>100</v>
      </c>
      <c r="BY345" s="76">
        <v>100</v>
      </c>
      <c r="BZ345">
        <f ca="1">INDIRECT(ADDRESS(11+(MATCH(RIGHT(Table13[[#This Row],[spawner_sku]],LEN(Table13[[#This Row],[spawner_sku]])-FIND("/",Table13[[#This Row],[spawner_sku]])),Table1[Entity Prefab],0)),10,1,1,"Entities"))</f>
        <v>25</v>
      </c>
      <c r="CA345">
        <f ca="1">ROUND((Table13[[#This Row],[XP]]*Table13[[#This Row],[entity_spawned (AVG)]])*(Table13[[#This Row],[activating_chance]]/100),0)</f>
        <v>100</v>
      </c>
      <c r="CB345" s="73" t="s">
        <v>344</v>
      </c>
      <c r="CD345" t="s">
        <v>391</v>
      </c>
      <c r="CE345">
        <v>1</v>
      </c>
      <c r="CF345" s="76">
        <v>450</v>
      </c>
      <c r="CG345" s="76">
        <v>100</v>
      </c>
      <c r="CH345">
        <f ca="1">INDIRECT(ADDRESS(11+(MATCH(RIGHT(Table14[[#This Row],[spawner_sku]],LEN(Table14[[#This Row],[spawner_sku]])-FIND("/",Table14[[#This Row],[spawner_sku]])),Table1[Entity Prefab],0)),10,1,1,"Entities"))</f>
        <v>0</v>
      </c>
      <c r="CI345">
        <f ca="1">ROUND((Table14[[#This Row],[XP]]*Table14[[#This Row],[entity_spawned (AVG)]])*(Table14[[#This Row],[activating_chance]]/100),0)</f>
        <v>0</v>
      </c>
      <c r="CJ345" s="73" t="s">
        <v>344</v>
      </c>
    </row>
    <row r="346" spans="2:96" x14ac:dyDescent="0.25">
      <c r="B346" s="74" t="s">
        <v>243</v>
      </c>
      <c r="C346">
        <v>1</v>
      </c>
      <c r="D346" s="76">
        <v>1500</v>
      </c>
      <c r="E346" s="76">
        <v>100</v>
      </c>
      <c r="F34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6" s="76">
        <f ca="1">ROUND((Table245[[#This Row],[XP]]*Table245[[#This Row],[entity_spawned (AVG)]])*(Table245[[#This Row],[activating_chance]]/100),0)</f>
        <v>130</v>
      </c>
      <c r="H346" s="73" t="s">
        <v>345</v>
      </c>
      <c r="Z346" t="s">
        <v>612</v>
      </c>
      <c r="AA346">
        <v>1</v>
      </c>
      <c r="AB346" s="76">
        <v>5000</v>
      </c>
      <c r="AC346" s="76">
        <v>30</v>
      </c>
      <c r="AD346">
        <f ca="1">INDIRECT(ADDRESS(11+(MATCH(RIGHT(Table2[[#This Row],[spawner_sku]],LEN(Table2[[#This Row],[spawner_sku]])-FIND("/",Table2[[#This Row],[spawner_sku]])),Table1[Entity Prefab],0)),10,1,1,"Entities"))</f>
        <v>75</v>
      </c>
      <c r="AE346" s="76">
        <f ca="1">ROUND((Table2[[#This Row],[XP]]*Table2[[#This Row],[entity_spawned (AVG)]])*(Table2[[#This Row],[activating_chance]]/100),0)</f>
        <v>23</v>
      </c>
      <c r="AF346" s="73" t="s">
        <v>344</v>
      </c>
      <c r="AX346" t="s">
        <v>495</v>
      </c>
      <c r="AY346">
        <v>1</v>
      </c>
      <c r="AZ346" s="76">
        <v>160</v>
      </c>
      <c r="BA346" s="76">
        <v>100</v>
      </c>
      <c r="BB346">
        <f ca="1">INDIRECT(ADDRESS(11+(MATCH(RIGHT(Table61011[[#This Row],[spawner_sku]],LEN(Table61011[[#This Row],[spawner_sku]])-FIND("/",Table61011[[#This Row],[spawner_sku]])),Table1[Entity Prefab],0)),10,1,1,"Entities"))</f>
        <v>25</v>
      </c>
      <c r="BC346" s="76">
        <f ca="1">ROUND((Table61011[[#This Row],[XP]]*Table61011[[#This Row],[entity_spawned (AVG)]])*(Table61011[[#This Row],[activating_chance]]/100),0)</f>
        <v>25</v>
      </c>
      <c r="BD346" s="73" t="s">
        <v>344</v>
      </c>
      <c r="BF346" t="s">
        <v>395</v>
      </c>
      <c r="BG346">
        <v>1</v>
      </c>
      <c r="BH346" s="76">
        <v>220</v>
      </c>
      <c r="BI346">
        <v>30</v>
      </c>
      <c r="BJ346">
        <f ca="1">INDIRECT(ADDRESS(11+(MATCH(RIGHT(Table11[[#This Row],[spawner_sku]],LEN(Table11[[#This Row],[spawner_sku]])-FIND("/",Table11[[#This Row],[spawner_sku]])),Table1[Entity Prefab],0)),10,1,1,"Entities"))</f>
        <v>83</v>
      </c>
      <c r="BK346">
        <f ca="1">ROUND((Table11[[#This Row],[XP]]*Table11[[#This Row],[entity_spawned (AVG)]])*(Table11[[#This Row],[activating_chance]]/100),0)</f>
        <v>25</v>
      </c>
      <c r="BL346" s="73" t="s">
        <v>344</v>
      </c>
      <c r="BV346" t="s">
        <v>385</v>
      </c>
      <c r="BW346">
        <v>1</v>
      </c>
      <c r="BX346" s="76">
        <v>170</v>
      </c>
      <c r="BY346" s="76">
        <v>100</v>
      </c>
      <c r="BZ346">
        <f ca="1">INDIRECT(ADDRESS(11+(MATCH(RIGHT(Table13[[#This Row],[spawner_sku]],LEN(Table13[[#This Row],[spawner_sku]])-FIND("/",Table13[[#This Row],[spawner_sku]])),Table1[Entity Prefab],0)),10,1,1,"Entities"))</f>
        <v>28</v>
      </c>
      <c r="CA346">
        <f ca="1">ROUND((Table13[[#This Row],[XP]]*Table13[[#This Row],[entity_spawned (AVG)]])*(Table13[[#This Row],[activating_chance]]/100),0)</f>
        <v>28</v>
      </c>
      <c r="CB346" s="73" t="s">
        <v>345</v>
      </c>
      <c r="CD346" t="s">
        <v>391</v>
      </c>
      <c r="CE346">
        <v>1</v>
      </c>
      <c r="CF346" s="76">
        <v>450</v>
      </c>
      <c r="CG346" s="76">
        <v>100</v>
      </c>
      <c r="CH346">
        <f ca="1">INDIRECT(ADDRESS(11+(MATCH(RIGHT(Table14[[#This Row],[spawner_sku]],LEN(Table14[[#This Row],[spawner_sku]])-FIND("/",Table14[[#This Row],[spawner_sku]])),Table1[Entity Prefab],0)),10,1,1,"Entities"))</f>
        <v>0</v>
      </c>
      <c r="CI346">
        <f ca="1">ROUND((Table14[[#This Row],[XP]]*Table14[[#This Row],[entity_spawned (AVG)]])*(Table14[[#This Row],[activating_chance]]/100),0)</f>
        <v>0</v>
      </c>
      <c r="CJ346" s="73" t="s">
        <v>344</v>
      </c>
    </row>
    <row r="347" spans="2:96" x14ac:dyDescent="0.25">
      <c r="B347" s="74" t="s">
        <v>243</v>
      </c>
      <c r="C347">
        <v>1</v>
      </c>
      <c r="D347" s="76">
        <v>1500</v>
      </c>
      <c r="E347" s="76">
        <v>20</v>
      </c>
      <c r="F34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7" s="76">
        <f ca="1">ROUND((Table245[[#This Row],[XP]]*Table245[[#This Row],[entity_spawned (AVG)]])*(Table245[[#This Row],[activating_chance]]/100),0)</f>
        <v>26</v>
      </c>
      <c r="H347" s="73" t="s">
        <v>345</v>
      </c>
      <c r="Z347" t="s">
        <v>612</v>
      </c>
      <c r="AA347">
        <v>1</v>
      </c>
      <c r="AB347" s="76">
        <v>5000</v>
      </c>
      <c r="AC347" s="76">
        <v>30</v>
      </c>
      <c r="AD347">
        <f ca="1">INDIRECT(ADDRESS(11+(MATCH(RIGHT(Table2[[#This Row],[spawner_sku]],LEN(Table2[[#This Row],[spawner_sku]])-FIND("/",Table2[[#This Row],[spawner_sku]])),Table1[Entity Prefab],0)),10,1,1,"Entities"))</f>
        <v>75</v>
      </c>
      <c r="AE347" s="76">
        <f ca="1">ROUND((Table2[[#This Row],[XP]]*Table2[[#This Row],[entity_spawned (AVG)]])*(Table2[[#This Row],[activating_chance]]/100),0)</f>
        <v>23</v>
      </c>
      <c r="AF347" s="73" t="s">
        <v>344</v>
      </c>
      <c r="AX347" t="s">
        <v>495</v>
      </c>
      <c r="AY347">
        <v>1</v>
      </c>
      <c r="AZ347" s="76">
        <v>160</v>
      </c>
      <c r="BA347" s="76">
        <v>100</v>
      </c>
      <c r="BB347">
        <f ca="1">INDIRECT(ADDRESS(11+(MATCH(RIGHT(Table61011[[#This Row],[spawner_sku]],LEN(Table61011[[#This Row],[spawner_sku]])-FIND("/",Table61011[[#This Row],[spawner_sku]])),Table1[Entity Prefab],0)),10,1,1,"Entities"))</f>
        <v>25</v>
      </c>
      <c r="BC347" s="76">
        <f ca="1">ROUND((Table61011[[#This Row],[XP]]*Table61011[[#This Row],[entity_spawned (AVG)]])*(Table61011[[#This Row],[activating_chance]]/100),0)</f>
        <v>25</v>
      </c>
      <c r="BD347" s="73" t="s">
        <v>344</v>
      </c>
      <c r="BF347" t="s">
        <v>395</v>
      </c>
      <c r="BG347">
        <v>1</v>
      </c>
      <c r="BH347" s="76">
        <v>220</v>
      </c>
      <c r="BI347">
        <v>90</v>
      </c>
      <c r="BJ347">
        <f ca="1">INDIRECT(ADDRESS(11+(MATCH(RIGHT(Table11[[#This Row],[spawner_sku]],LEN(Table11[[#This Row],[spawner_sku]])-FIND("/",Table11[[#This Row],[spawner_sku]])),Table1[Entity Prefab],0)),10,1,1,"Entities"))</f>
        <v>83</v>
      </c>
      <c r="BK347">
        <f ca="1">ROUND((Table11[[#This Row],[XP]]*Table11[[#This Row],[entity_spawned (AVG)]])*(Table11[[#This Row],[activating_chance]]/100),0)</f>
        <v>75</v>
      </c>
      <c r="BL347" s="73" t="s">
        <v>344</v>
      </c>
      <c r="BV347" t="s">
        <v>385</v>
      </c>
      <c r="BW347">
        <v>5</v>
      </c>
      <c r="BX347" s="76">
        <v>170</v>
      </c>
      <c r="BY347" s="76">
        <v>100</v>
      </c>
      <c r="BZ347">
        <f ca="1">INDIRECT(ADDRESS(11+(MATCH(RIGHT(Table13[[#This Row],[spawner_sku]],LEN(Table13[[#This Row],[spawner_sku]])-FIND("/",Table13[[#This Row],[spawner_sku]])),Table1[Entity Prefab],0)),10,1,1,"Entities"))</f>
        <v>28</v>
      </c>
      <c r="CA347">
        <f ca="1">ROUND((Table13[[#This Row],[XP]]*Table13[[#This Row],[entity_spawned (AVG)]])*(Table13[[#This Row],[activating_chance]]/100),0)</f>
        <v>140</v>
      </c>
      <c r="CB347" s="73" t="s">
        <v>345</v>
      </c>
      <c r="CD347" t="s">
        <v>474</v>
      </c>
      <c r="CE347">
        <v>1</v>
      </c>
      <c r="CF347" s="76">
        <v>240</v>
      </c>
      <c r="CG347" s="76">
        <v>100</v>
      </c>
      <c r="CH347">
        <f ca="1">INDIRECT(ADDRESS(11+(MATCH(RIGHT(Table14[[#This Row],[spawner_sku]],LEN(Table14[[#This Row],[spawner_sku]])-FIND("/",Table14[[#This Row],[spawner_sku]])),Table1[Entity Prefab],0)),10,1,1,"Entities"))</f>
        <v>55</v>
      </c>
      <c r="CI347">
        <f ca="1">ROUND((Table14[[#This Row],[XP]]*Table14[[#This Row],[entity_spawned (AVG)]])*(Table14[[#This Row],[activating_chance]]/100),0)</f>
        <v>55</v>
      </c>
      <c r="CJ347" s="73" t="s">
        <v>345</v>
      </c>
    </row>
    <row r="348" spans="2:96" x14ac:dyDescent="0.25">
      <c r="B348" s="74" t="s">
        <v>243</v>
      </c>
      <c r="C348">
        <v>1</v>
      </c>
      <c r="D348" s="76">
        <v>1500</v>
      </c>
      <c r="E348" s="76">
        <v>100</v>
      </c>
      <c r="F34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8" s="76">
        <f ca="1">ROUND((Table245[[#This Row],[XP]]*Table245[[#This Row],[entity_spawned (AVG)]])*(Table245[[#This Row],[activating_chance]]/100),0)</f>
        <v>130</v>
      </c>
      <c r="H348" s="73" t="s">
        <v>345</v>
      </c>
      <c r="Z348" t="s">
        <v>612</v>
      </c>
      <c r="AA348">
        <v>1</v>
      </c>
      <c r="AB348" s="76">
        <v>5000</v>
      </c>
      <c r="AC348" s="76">
        <v>30</v>
      </c>
      <c r="AD348">
        <f ca="1">INDIRECT(ADDRESS(11+(MATCH(RIGHT(Table2[[#This Row],[spawner_sku]],LEN(Table2[[#This Row],[spawner_sku]])-FIND("/",Table2[[#This Row],[spawner_sku]])),Table1[Entity Prefab],0)),10,1,1,"Entities"))</f>
        <v>75</v>
      </c>
      <c r="AE348" s="76">
        <f ca="1">ROUND((Table2[[#This Row],[XP]]*Table2[[#This Row],[entity_spawned (AVG)]])*(Table2[[#This Row],[activating_chance]]/100),0)</f>
        <v>23</v>
      </c>
      <c r="AF348" s="73" t="s">
        <v>344</v>
      </c>
      <c r="AX348" t="s">
        <v>495</v>
      </c>
      <c r="AY348">
        <v>1</v>
      </c>
      <c r="AZ348" s="76">
        <v>160</v>
      </c>
      <c r="BA348" s="76">
        <v>100</v>
      </c>
      <c r="BB348">
        <f ca="1">INDIRECT(ADDRESS(11+(MATCH(RIGHT(Table61011[[#This Row],[spawner_sku]],LEN(Table61011[[#This Row],[spawner_sku]])-FIND("/",Table61011[[#This Row],[spawner_sku]])),Table1[Entity Prefab],0)),10,1,1,"Entities"))</f>
        <v>25</v>
      </c>
      <c r="BC348" s="76">
        <f ca="1">ROUND((Table61011[[#This Row],[XP]]*Table61011[[#This Row],[entity_spawned (AVG)]])*(Table61011[[#This Row],[activating_chance]]/100),0)</f>
        <v>25</v>
      </c>
      <c r="BD348" s="73" t="s">
        <v>344</v>
      </c>
      <c r="BF348" t="s">
        <v>395</v>
      </c>
      <c r="BG348">
        <v>1</v>
      </c>
      <c r="BH348" s="76">
        <v>220</v>
      </c>
      <c r="BI348">
        <v>80</v>
      </c>
      <c r="BJ348">
        <f ca="1">INDIRECT(ADDRESS(11+(MATCH(RIGHT(Table11[[#This Row],[spawner_sku]],LEN(Table11[[#This Row],[spawner_sku]])-FIND("/",Table11[[#This Row],[spawner_sku]])),Table1[Entity Prefab],0)),10,1,1,"Entities"))</f>
        <v>83</v>
      </c>
      <c r="BK348">
        <f ca="1">ROUND((Table11[[#This Row],[XP]]*Table11[[#This Row],[entity_spawned (AVG)]])*(Table11[[#This Row],[activating_chance]]/100),0)</f>
        <v>66</v>
      </c>
      <c r="BL348" s="73" t="s">
        <v>344</v>
      </c>
      <c r="BV348" t="s">
        <v>385</v>
      </c>
      <c r="BW348">
        <v>1</v>
      </c>
      <c r="BX348" s="76">
        <v>170</v>
      </c>
      <c r="BY348" s="76">
        <v>30</v>
      </c>
      <c r="BZ348">
        <f ca="1">INDIRECT(ADDRESS(11+(MATCH(RIGHT(Table13[[#This Row],[spawner_sku]],LEN(Table13[[#This Row],[spawner_sku]])-FIND("/",Table13[[#This Row],[spawner_sku]])),Table1[Entity Prefab],0)),10,1,1,"Entities"))</f>
        <v>28</v>
      </c>
      <c r="CA348">
        <f ca="1">ROUND((Table13[[#This Row],[XP]]*Table13[[#This Row],[entity_spawned (AVG)]])*(Table13[[#This Row],[activating_chance]]/100),0)</f>
        <v>8</v>
      </c>
      <c r="CB348" s="73" t="s">
        <v>345</v>
      </c>
      <c r="CD348" t="s">
        <v>476</v>
      </c>
      <c r="CE348">
        <v>1</v>
      </c>
      <c r="CF348" s="76">
        <v>280</v>
      </c>
      <c r="CG348" s="76">
        <v>100</v>
      </c>
      <c r="CH348">
        <f ca="1">INDIRECT(ADDRESS(11+(MATCH(RIGHT(Table14[[#This Row],[spawner_sku]],LEN(Table14[[#This Row],[spawner_sku]])-FIND("/",Table14[[#This Row],[spawner_sku]])),Table1[Entity Prefab],0)),10,1,1,"Entities"))</f>
        <v>143</v>
      </c>
      <c r="CI348">
        <f ca="1">ROUND((Table14[[#This Row],[XP]]*Table14[[#This Row],[entity_spawned (AVG)]])*(Table14[[#This Row],[activating_chance]]/100),0)</f>
        <v>143</v>
      </c>
      <c r="CJ348" s="73" t="s">
        <v>345</v>
      </c>
    </row>
    <row r="349" spans="2:96" x14ac:dyDescent="0.25">
      <c r="B349" s="74" t="s">
        <v>243</v>
      </c>
      <c r="C349">
        <v>1</v>
      </c>
      <c r="D349" s="76">
        <v>1500</v>
      </c>
      <c r="E349" s="76">
        <v>100</v>
      </c>
      <c r="F34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9" s="76">
        <f ca="1">ROUND((Table245[[#This Row],[XP]]*Table245[[#This Row],[entity_spawned (AVG)]])*(Table245[[#This Row],[activating_chance]]/100),0)</f>
        <v>130</v>
      </c>
      <c r="H349" s="73" t="s">
        <v>345</v>
      </c>
      <c r="Z349" t="s">
        <v>247</v>
      </c>
      <c r="AA349">
        <v>1</v>
      </c>
      <c r="AB349" s="76">
        <v>500</v>
      </c>
      <c r="AC349" s="76">
        <v>75</v>
      </c>
      <c r="AD349">
        <f ca="1">INDIRECT(ADDRESS(11+(MATCH(RIGHT(Table2[[#This Row],[spawner_sku]],LEN(Table2[[#This Row],[spawner_sku]])-FIND("/",Table2[[#This Row],[spawner_sku]])),Table1[Entity Prefab],0)),10,1,1,"Entities"))</f>
        <v>75</v>
      </c>
      <c r="AE349" s="76">
        <f ca="1">ROUND((Table2[[#This Row],[XP]]*Table2[[#This Row],[entity_spawned (AVG)]])*(Table2[[#This Row],[activating_chance]]/100),0)</f>
        <v>56</v>
      </c>
      <c r="AF349" s="73" t="s">
        <v>344</v>
      </c>
      <c r="AX349" t="s">
        <v>495</v>
      </c>
      <c r="AY349">
        <v>1</v>
      </c>
      <c r="AZ349" s="76">
        <v>160</v>
      </c>
      <c r="BA349" s="76">
        <v>100</v>
      </c>
      <c r="BB349">
        <f ca="1">INDIRECT(ADDRESS(11+(MATCH(RIGHT(Table61011[[#This Row],[spawner_sku]],LEN(Table61011[[#This Row],[spawner_sku]])-FIND("/",Table61011[[#This Row],[spawner_sku]])),Table1[Entity Prefab],0)),10,1,1,"Entities"))</f>
        <v>25</v>
      </c>
      <c r="BC349" s="76">
        <f ca="1">ROUND((Table61011[[#This Row],[XP]]*Table61011[[#This Row],[entity_spawned (AVG)]])*(Table61011[[#This Row],[activating_chance]]/100),0)</f>
        <v>25</v>
      </c>
      <c r="BD349" s="73" t="s">
        <v>344</v>
      </c>
      <c r="BF349" t="s">
        <v>395</v>
      </c>
      <c r="BG349">
        <v>1</v>
      </c>
      <c r="BH349" s="76">
        <v>220</v>
      </c>
      <c r="BI349">
        <v>80</v>
      </c>
      <c r="BJ349">
        <f ca="1">INDIRECT(ADDRESS(11+(MATCH(RIGHT(Table11[[#This Row],[spawner_sku]],LEN(Table11[[#This Row],[spawner_sku]])-FIND("/",Table11[[#This Row],[spawner_sku]])),Table1[Entity Prefab],0)),10,1,1,"Entities"))</f>
        <v>83</v>
      </c>
      <c r="BK349">
        <f ca="1">ROUND((Table11[[#This Row],[XP]]*Table11[[#This Row],[entity_spawned (AVG)]])*(Table11[[#This Row],[activating_chance]]/100),0)</f>
        <v>66</v>
      </c>
      <c r="BL349" s="73" t="s">
        <v>344</v>
      </c>
      <c r="BV349" t="s">
        <v>385</v>
      </c>
      <c r="BW349">
        <v>2</v>
      </c>
      <c r="BX349" s="76">
        <v>170</v>
      </c>
      <c r="BY349" s="76">
        <v>100</v>
      </c>
      <c r="BZ349">
        <f ca="1">INDIRECT(ADDRESS(11+(MATCH(RIGHT(Table13[[#This Row],[spawner_sku]],LEN(Table13[[#This Row],[spawner_sku]])-FIND("/",Table13[[#This Row],[spawner_sku]])),Table1[Entity Prefab],0)),10,1,1,"Entities"))</f>
        <v>28</v>
      </c>
      <c r="CA349">
        <f ca="1">ROUND((Table13[[#This Row],[XP]]*Table13[[#This Row],[entity_spawned (AVG)]])*(Table13[[#This Row],[activating_chance]]/100),0)</f>
        <v>56</v>
      </c>
      <c r="CB349" s="73" t="s">
        <v>345</v>
      </c>
      <c r="CD349" t="s">
        <v>476</v>
      </c>
      <c r="CE349">
        <v>1</v>
      </c>
      <c r="CF349" s="76">
        <v>280</v>
      </c>
      <c r="CG349" s="76">
        <v>100</v>
      </c>
      <c r="CH349">
        <f ca="1">INDIRECT(ADDRESS(11+(MATCH(RIGHT(Table14[[#This Row],[spawner_sku]],LEN(Table14[[#This Row],[spawner_sku]])-FIND("/",Table14[[#This Row],[spawner_sku]])),Table1[Entity Prefab],0)),10,1,1,"Entities"))</f>
        <v>143</v>
      </c>
      <c r="CI349">
        <f ca="1">ROUND((Table14[[#This Row],[XP]]*Table14[[#This Row],[entity_spawned (AVG)]])*(Table14[[#This Row],[activating_chance]]/100),0)</f>
        <v>143</v>
      </c>
      <c r="CJ349" s="73" t="s">
        <v>345</v>
      </c>
    </row>
    <row r="350" spans="2:96" x14ac:dyDescent="0.25">
      <c r="B350" s="74" t="s">
        <v>243</v>
      </c>
      <c r="C350">
        <v>1</v>
      </c>
      <c r="D350" s="76">
        <v>1500</v>
      </c>
      <c r="E350" s="76">
        <v>100</v>
      </c>
      <c r="F35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0" s="76">
        <f ca="1">ROUND((Table245[[#This Row],[XP]]*Table245[[#This Row],[entity_spawned (AVG)]])*(Table245[[#This Row],[activating_chance]]/100),0)</f>
        <v>130</v>
      </c>
      <c r="H350" s="73" t="s">
        <v>345</v>
      </c>
      <c r="Z350" t="s">
        <v>247</v>
      </c>
      <c r="AA350">
        <v>1</v>
      </c>
      <c r="AB350" s="76">
        <v>500</v>
      </c>
      <c r="AC350" s="76">
        <v>75</v>
      </c>
      <c r="AD350">
        <f ca="1">INDIRECT(ADDRESS(11+(MATCH(RIGHT(Table2[[#This Row],[spawner_sku]],LEN(Table2[[#This Row],[spawner_sku]])-FIND("/",Table2[[#This Row],[spawner_sku]])),Table1[Entity Prefab],0)),10,1,1,"Entities"))</f>
        <v>75</v>
      </c>
      <c r="AE350" s="76">
        <f ca="1">ROUND((Table2[[#This Row],[XP]]*Table2[[#This Row],[entity_spawned (AVG)]])*(Table2[[#This Row],[activating_chance]]/100),0)</f>
        <v>56</v>
      </c>
      <c r="AF350" s="73" t="s">
        <v>344</v>
      </c>
      <c r="AX350" t="s">
        <v>495</v>
      </c>
      <c r="AY350">
        <v>1</v>
      </c>
      <c r="AZ350" s="76">
        <v>160</v>
      </c>
      <c r="BA350" s="76">
        <v>100</v>
      </c>
      <c r="BB350">
        <f ca="1">INDIRECT(ADDRESS(11+(MATCH(RIGHT(Table61011[[#This Row],[spawner_sku]],LEN(Table61011[[#This Row],[spawner_sku]])-FIND("/",Table61011[[#This Row],[spawner_sku]])),Table1[Entity Prefab],0)),10,1,1,"Entities"))</f>
        <v>25</v>
      </c>
      <c r="BC350" s="76">
        <f ca="1">ROUND((Table61011[[#This Row],[XP]]*Table61011[[#This Row],[entity_spawned (AVG)]])*(Table61011[[#This Row],[activating_chance]]/100),0)</f>
        <v>25</v>
      </c>
      <c r="BD350" s="73" t="s">
        <v>344</v>
      </c>
      <c r="BF350" t="s">
        <v>395</v>
      </c>
      <c r="BG350">
        <v>1</v>
      </c>
      <c r="BH350" s="76">
        <v>220</v>
      </c>
      <c r="BI350">
        <v>100</v>
      </c>
      <c r="BJ350">
        <f ca="1">INDIRECT(ADDRESS(11+(MATCH(RIGHT(Table11[[#This Row],[spawner_sku]],LEN(Table11[[#This Row],[spawner_sku]])-FIND("/",Table11[[#This Row],[spawner_sku]])),Table1[Entity Prefab],0)),10,1,1,"Entities"))</f>
        <v>83</v>
      </c>
      <c r="BK350">
        <f ca="1">ROUND((Table11[[#This Row],[XP]]*Table11[[#This Row],[entity_spawned (AVG)]])*(Table11[[#This Row],[activating_chance]]/100),0)</f>
        <v>83</v>
      </c>
      <c r="BL350" s="73" t="s">
        <v>344</v>
      </c>
      <c r="BV350" t="s">
        <v>385</v>
      </c>
      <c r="BW350">
        <v>1</v>
      </c>
      <c r="BX350" s="76">
        <v>170</v>
      </c>
      <c r="BY350" s="76">
        <v>100</v>
      </c>
      <c r="BZ350">
        <f ca="1">INDIRECT(ADDRESS(11+(MATCH(RIGHT(Table13[[#This Row],[spawner_sku]],LEN(Table13[[#This Row],[spawner_sku]])-FIND("/",Table13[[#This Row],[spawner_sku]])),Table1[Entity Prefab],0)),10,1,1,"Entities"))</f>
        <v>28</v>
      </c>
      <c r="CA350">
        <f ca="1">ROUND((Table13[[#This Row],[XP]]*Table13[[#This Row],[entity_spawned (AVG)]])*(Table13[[#This Row],[activating_chance]]/100),0)</f>
        <v>28</v>
      </c>
      <c r="CB350" s="73" t="s">
        <v>345</v>
      </c>
      <c r="CD350" t="s">
        <v>477</v>
      </c>
      <c r="CE350">
        <v>1</v>
      </c>
      <c r="CF350" s="76">
        <v>300</v>
      </c>
      <c r="CG350" s="76">
        <v>100</v>
      </c>
      <c r="CH350">
        <f ca="1">INDIRECT(ADDRESS(11+(MATCH(RIGHT(Table14[[#This Row],[spawner_sku]],LEN(Table14[[#This Row],[spawner_sku]])-FIND("/",Table14[[#This Row],[spawner_sku]])),Table1[Entity Prefab],0)),10,1,1,"Entities"))</f>
        <v>195</v>
      </c>
      <c r="CI350">
        <f ca="1">ROUND((Table14[[#This Row],[XP]]*Table14[[#This Row],[entity_spawned (AVG)]])*(Table14[[#This Row],[activating_chance]]/100),0)</f>
        <v>195</v>
      </c>
      <c r="CJ350" s="73" t="s">
        <v>345</v>
      </c>
    </row>
    <row r="351" spans="2:96" x14ac:dyDescent="0.25">
      <c r="B351" s="74" t="s">
        <v>243</v>
      </c>
      <c r="C351">
        <v>1</v>
      </c>
      <c r="D351" s="76">
        <v>1500</v>
      </c>
      <c r="E351" s="76">
        <v>100</v>
      </c>
      <c r="F35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1" s="76">
        <f ca="1">ROUND((Table245[[#This Row],[XP]]*Table245[[#This Row],[entity_spawned (AVG)]])*(Table245[[#This Row],[activating_chance]]/100),0)</f>
        <v>130</v>
      </c>
      <c r="H351" s="73" t="s">
        <v>345</v>
      </c>
      <c r="Z351" t="s">
        <v>495</v>
      </c>
      <c r="AA351">
        <v>1</v>
      </c>
      <c r="AB351" s="76">
        <v>140</v>
      </c>
      <c r="AC351" s="76">
        <v>100</v>
      </c>
      <c r="AD351">
        <f ca="1">INDIRECT(ADDRESS(11+(MATCH(RIGHT(Table2[[#This Row],[spawner_sku]],LEN(Table2[[#This Row],[spawner_sku]])-FIND("/",Table2[[#This Row],[spawner_sku]])),Table1[Entity Prefab],0)),10,1,1,"Entities"))</f>
        <v>25</v>
      </c>
      <c r="AE351" s="76">
        <f ca="1">ROUND((Table2[[#This Row],[XP]]*Table2[[#This Row],[entity_spawned (AVG)]])*(Table2[[#This Row],[activating_chance]]/100),0)</f>
        <v>25</v>
      </c>
      <c r="AF351" s="73" t="s">
        <v>344</v>
      </c>
      <c r="AX351" t="s">
        <v>495</v>
      </c>
      <c r="AY351">
        <v>1</v>
      </c>
      <c r="AZ351" s="76">
        <v>160</v>
      </c>
      <c r="BA351" s="76">
        <v>100</v>
      </c>
      <c r="BB351">
        <f ca="1">INDIRECT(ADDRESS(11+(MATCH(RIGHT(Table61011[[#This Row],[spawner_sku]],LEN(Table61011[[#This Row],[spawner_sku]])-FIND("/",Table61011[[#This Row],[spawner_sku]])),Table1[Entity Prefab],0)),10,1,1,"Entities"))</f>
        <v>25</v>
      </c>
      <c r="BC351" s="76">
        <f ca="1">ROUND((Table61011[[#This Row],[XP]]*Table61011[[#This Row],[entity_spawned (AVG)]])*(Table61011[[#This Row],[activating_chance]]/100),0)</f>
        <v>25</v>
      </c>
      <c r="BD351" s="73" t="s">
        <v>344</v>
      </c>
      <c r="BF351" t="s">
        <v>398</v>
      </c>
      <c r="BG351">
        <v>1</v>
      </c>
      <c r="BH351" s="76">
        <v>120</v>
      </c>
      <c r="BI351">
        <v>30</v>
      </c>
      <c r="BJ351">
        <f ca="1">INDIRECT(ADDRESS(11+(MATCH(RIGHT(Table11[[#This Row],[spawner_sku]],LEN(Table11[[#This Row],[spawner_sku]])-FIND("/",Table11[[#This Row],[spawner_sku]])),Table1[Entity Prefab],0)),10,1,1,"Entities"))</f>
        <v>25</v>
      </c>
      <c r="BK351">
        <f ca="1">ROUND((Table11[[#This Row],[XP]]*Table11[[#This Row],[entity_spawned (AVG)]])*(Table11[[#This Row],[activating_chance]]/100),0)</f>
        <v>8</v>
      </c>
      <c r="BL351" s="73" t="s">
        <v>344</v>
      </c>
      <c r="BV351" t="s">
        <v>385</v>
      </c>
      <c r="BW351">
        <v>5</v>
      </c>
      <c r="BX351" s="76">
        <v>170</v>
      </c>
      <c r="BY351" s="76">
        <v>100</v>
      </c>
      <c r="BZ351">
        <f ca="1">INDIRECT(ADDRESS(11+(MATCH(RIGHT(Table13[[#This Row],[spawner_sku]],LEN(Table13[[#This Row],[spawner_sku]])-FIND("/",Table13[[#This Row],[spawner_sku]])),Table1[Entity Prefab],0)),10,1,1,"Entities"))</f>
        <v>28</v>
      </c>
      <c r="CA351">
        <f ca="1">ROUND((Table13[[#This Row],[XP]]*Table13[[#This Row],[entity_spawned (AVG)]])*(Table13[[#This Row],[activating_chance]]/100),0)</f>
        <v>140</v>
      </c>
      <c r="CB351" s="73" t="s">
        <v>345</v>
      </c>
      <c r="CD351" t="s">
        <v>477</v>
      </c>
      <c r="CE351">
        <v>1</v>
      </c>
      <c r="CF351" s="76">
        <v>300</v>
      </c>
      <c r="CG351" s="76">
        <v>100</v>
      </c>
      <c r="CH351">
        <f ca="1">INDIRECT(ADDRESS(11+(MATCH(RIGHT(Table14[[#This Row],[spawner_sku]],LEN(Table14[[#This Row],[spawner_sku]])-FIND("/",Table14[[#This Row],[spawner_sku]])),Table1[Entity Prefab],0)),10,1,1,"Entities"))</f>
        <v>195</v>
      </c>
      <c r="CI351">
        <f ca="1">ROUND((Table14[[#This Row],[XP]]*Table14[[#This Row],[entity_spawned (AVG)]])*(Table14[[#This Row],[activating_chance]]/100),0)</f>
        <v>195</v>
      </c>
      <c r="CJ351" s="73" t="s">
        <v>345</v>
      </c>
    </row>
    <row r="352" spans="2:96" x14ac:dyDescent="0.25">
      <c r="B352" s="74" t="s">
        <v>243</v>
      </c>
      <c r="C352">
        <v>1</v>
      </c>
      <c r="D352" s="76">
        <v>1500</v>
      </c>
      <c r="E352" s="76">
        <v>100</v>
      </c>
      <c r="F35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2" s="76">
        <f ca="1">ROUND((Table245[[#This Row],[XP]]*Table245[[#This Row],[entity_spawned (AVG)]])*(Table245[[#This Row],[activating_chance]]/100),0)</f>
        <v>130</v>
      </c>
      <c r="H352" s="73" t="s">
        <v>345</v>
      </c>
      <c r="Z352" t="s">
        <v>495</v>
      </c>
      <c r="AA352">
        <v>1</v>
      </c>
      <c r="AB352" s="76">
        <v>160</v>
      </c>
      <c r="AC352" s="76">
        <v>100</v>
      </c>
      <c r="AD352">
        <f ca="1">INDIRECT(ADDRESS(11+(MATCH(RIGHT(Table2[[#This Row],[spawner_sku]],LEN(Table2[[#This Row],[spawner_sku]])-FIND("/",Table2[[#This Row],[spawner_sku]])),Table1[Entity Prefab],0)),10,1,1,"Entities"))</f>
        <v>25</v>
      </c>
      <c r="AE352" s="76">
        <f ca="1">ROUND((Table2[[#This Row],[XP]]*Table2[[#This Row],[entity_spawned (AVG)]])*(Table2[[#This Row],[activating_chance]]/100),0)</f>
        <v>25</v>
      </c>
      <c r="AF352" s="73" t="s">
        <v>344</v>
      </c>
      <c r="AX352" t="s">
        <v>496</v>
      </c>
      <c r="AY352">
        <v>1</v>
      </c>
      <c r="AZ352" s="76">
        <v>140</v>
      </c>
      <c r="BA352" s="76">
        <v>100</v>
      </c>
      <c r="BB352">
        <f ca="1">INDIRECT(ADDRESS(11+(MATCH(RIGHT(Table61011[[#This Row],[spawner_sku]],LEN(Table61011[[#This Row],[spawner_sku]])-FIND("/",Table61011[[#This Row],[spawner_sku]])),Table1[Entity Prefab],0)),10,1,1,"Entities"))</f>
        <v>50</v>
      </c>
      <c r="BC352" s="76">
        <f ca="1">ROUND((Table61011[[#This Row],[XP]]*Table61011[[#This Row],[entity_spawned (AVG)]])*(Table61011[[#This Row],[activating_chance]]/100),0)</f>
        <v>50</v>
      </c>
      <c r="BD352" s="73" t="s">
        <v>344</v>
      </c>
      <c r="BF352" t="s">
        <v>398</v>
      </c>
      <c r="BG352">
        <v>1</v>
      </c>
      <c r="BH352" s="76">
        <v>120</v>
      </c>
      <c r="BI352">
        <v>30</v>
      </c>
      <c r="BJ352">
        <f ca="1">INDIRECT(ADDRESS(11+(MATCH(RIGHT(Table11[[#This Row],[spawner_sku]],LEN(Table11[[#This Row],[spawner_sku]])-FIND("/",Table11[[#This Row],[spawner_sku]])),Table1[Entity Prefab],0)),10,1,1,"Entities"))</f>
        <v>25</v>
      </c>
      <c r="BK352">
        <f ca="1">ROUND((Table11[[#This Row],[XP]]*Table11[[#This Row],[entity_spawned (AVG)]])*(Table11[[#This Row],[activating_chance]]/100),0)</f>
        <v>8</v>
      </c>
      <c r="BL352" s="73" t="s">
        <v>344</v>
      </c>
      <c r="BV352" t="s">
        <v>385</v>
      </c>
      <c r="BW352">
        <v>1</v>
      </c>
      <c r="BX352" s="76">
        <v>170</v>
      </c>
      <c r="BY352" s="76">
        <v>100</v>
      </c>
      <c r="BZ352">
        <f ca="1">INDIRECT(ADDRESS(11+(MATCH(RIGHT(Table13[[#This Row],[spawner_sku]],LEN(Table13[[#This Row],[spawner_sku]])-FIND("/",Table13[[#This Row],[spawner_sku]])),Table1[Entity Prefab],0)),10,1,1,"Entities"))</f>
        <v>28</v>
      </c>
      <c r="CA352">
        <f ca="1">ROUND((Table13[[#This Row],[XP]]*Table13[[#This Row],[entity_spawned (AVG)]])*(Table13[[#This Row],[activating_chance]]/100),0)</f>
        <v>28</v>
      </c>
      <c r="CB352" s="73" t="s">
        <v>345</v>
      </c>
      <c r="CD352" t="s">
        <v>390</v>
      </c>
      <c r="CE352">
        <v>1</v>
      </c>
      <c r="CF352" s="76">
        <v>180</v>
      </c>
      <c r="CG352" s="76">
        <v>100</v>
      </c>
      <c r="CH352">
        <f ca="1">INDIRECT(ADDRESS(11+(MATCH(RIGHT(Table14[[#This Row],[spawner_sku]],LEN(Table14[[#This Row],[spawner_sku]])-FIND("/",Table14[[#This Row],[spawner_sku]])),Table1[Entity Prefab],0)),10,1,1,"Entities"))</f>
        <v>75</v>
      </c>
      <c r="CI352">
        <f ca="1">ROUND((Table14[[#This Row],[XP]]*Table14[[#This Row],[entity_spawned (AVG)]])*(Table14[[#This Row],[activating_chance]]/100),0)</f>
        <v>75</v>
      </c>
      <c r="CJ352" s="73" t="s">
        <v>345</v>
      </c>
    </row>
    <row r="353" spans="2:88" x14ac:dyDescent="0.25">
      <c r="B353" s="74" t="s">
        <v>243</v>
      </c>
      <c r="C353">
        <v>1</v>
      </c>
      <c r="D353" s="76">
        <v>1500</v>
      </c>
      <c r="E353" s="76">
        <v>100</v>
      </c>
      <c r="F35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3" s="76">
        <f ca="1">ROUND((Table245[[#This Row],[XP]]*Table245[[#This Row],[entity_spawned (AVG)]])*(Table245[[#This Row],[activating_chance]]/100),0)</f>
        <v>130</v>
      </c>
      <c r="H353" s="73" t="s">
        <v>345</v>
      </c>
      <c r="Z353" t="s">
        <v>495</v>
      </c>
      <c r="AA353">
        <v>1</v>
      </c>
      <c r="AB353" s="76">
        <v>160</v>
      </c>
      <c r="AC353" s="76">
        <v>100</v>
      </c>
      <c r="AD353">
        <f ca="1">INDIRECT(ADDRESS(11+(MATCH(RIGHT(Table2[[#This Row],[spawner_sku]],LEN(Table2[[#This Row],[spawner_sku]])-FIND("/",Table2[[#This Row],[spawner_sku]])),Table1[Entity Prefab],0)),10,1,1,"Entities"))</f>
        <v>25</v>
      </c>
      <c r="AE353" s="76">
        <f ca="1">ROUND((Table2[[#This Row],[XP]]*Table2[[#This Row],[entity_spawned (AVG)]])*(Table2[[#This Row],[activating_chance]]/100),0)</f>
        <v>25</v>
      </c>
      <c r="AF353" s="73" t="s">
        <v>344</v>
      </c>
      <c r="AX353" t="s">
        <v>496</v>
      </c>
      <c r="AY353">
        <v>1</v>
      </c>
      <c r="AZ353" s="76">
        <v>100</v>
      </c>
      <c r="BA353" s="76">
        <v>100</v>
      </c>
      <c r="BB353">
        <f ca="1">INDIRECT(ADDRESS(11+(MATCH(RIGHT(Table61011[[#This Row],[spawner_sku]],LEN(Table61011[[#This Row],[spawner_sku]])-FIND("/",Table61011[[#This Row],[spawner_sku]])),Table1[Entity Prefab],0)),10,1,1,"Entities"))</f>
        <v>50</v>
      </c>
      <c r="BC353" s="76">
        <f ca="1">ROUND((Table61011[[#This Row],[XP]]*Table61011[[#This Row],[entity_spawned (AVG)]])*(Table61011[[#This Row],[activating_chance]]/100),0)</f>
        <v>50</v>
      </c>
      <c r="BD353" s="73" t="s">
        <v>344</v>
      </c>
      <c r="BF353" t="s">
        <v>398</v>
      </c>
      <c r="BG353">
        <v>1</v>
      </c>
      <c r="BH353" s="76">
        <v>120</v>
      </c>
      <c r="BI353">
        <v>30</v>
      </c>
      <c r="BJ353">
        <f ca="1">INDIRECT(ADDRESS(11+(MATCH(RIGHT(Table11[[#This Row],[spawner_sku]],LEN(Table11[[#This Row],[spawner_sku]])-FIND("/",Table11[[#This Row],[spawner_sku]])),Table1[Entity Prefab],0)),10,1,1,"Entities"))</f>
        <v>25</v>
      </c>
      <c r="BK353">
        <f ca="1">ROUND((Table11[[#This Row],[XP]]*Table11[[#This Row],[entity_spawned (AVG)]])*(Table11[[#This Row],[activating_chance]]/100),0)</f>
        <v>8</v>
      </c>
      <c r="BL353" s="73" t="s">
        <v>344</v>
      </c>
      <c r="BV353" t="s">
        <v>385</v>
      </c>
      <c r="BW353">
        <v>1</v>
      </c>
      <c r="BX353" s="76">
        <v>170</v>
      </c>
      <c r="BY353" s="76">
        <v>100</v>
      </c>
      <c r="BZ353">
        <f ca="1">INDIRECT(ADDRESS(11+(MATCH(RIGHT(Table13[[#This Row],[spawner_sku]],LEN(Table13[[#This Row],[spawner_sku]])-FIND("/",Table13[[#This Row],[spawner_sku]])),Table1[Entity Prefab],0)),10,1,1,"Entities"))</f>
        <v>28</v>
      </c>
      <c r="CA353">
        <f ca="1">ROUND((Table13[[#This Row],[XP]]*Table13[[#This Row],[entity_spawned (AVG)]])*(Table13[[#This Row],[activating_chance]]/100),0)</f>
        <v>28</v>
      </c>
      <c r="CB353" s="73" t="s">
        <v>345</v>
      </c>
      <c r="CD353" t="s">
        <v>390</v>
      </c>
      <c r="CE353">
        <v>1</v>
      </c>
      <c r="CF353" s="76">
        <v>220</v>
      </c>
      <c r="CG353" s="76">
        <v>100</v>
      </c>
      <c r="CH353">
        <f ca="1">INDIRECT(ADDRESS(11+(MATCH(RIGHT(Table14[[#This Row],[spawner_sku]],LEN(Table14[[#This Row],[spawner_sku]])-FIND("/",Table14[[#This Row],[spawner_sku]])),Table1[Entity Prefab],0)),10,1,1,"Entities"))</f>
        <v>75</v>
      </c>
      <c r="CI353">
        <f ca="1">ROUND((Table14[[#This Row],[XP]]*Table14[[#This Row],[entity_spawned (AVG)]])*(Table14[[#This Row],[activating_chance]]/100),0)</f>
        <v>75</v>
      </c>
      <c r="CJ353" s="73" t="s">
        <v>345</v>
      </c>
    </row>
    <row r="354" spans="2:88" x14ac:dyDescent="0.25">
      <c r="B354" s="74" t="s">
        <v>243</v>
      </c>
      <c r="C354">
        <v>1</v>
      </c>
      <c r="D354" s="76">
        <v>1500</v>
      </c>
      <c r="E354" s="76">
        <v>100</v>
      </c>
      <c r="F35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4" s="76">
        <f ca="1">ROUND((Table245[[#This Row],[XP]]*Table245[[#This Row],[entity_spawned (AVG)]])*(Table245[[#This Row],[activating_chance]]/100),0)</f>
        <v>130</v>
      </c>
      <c r="H354" s="73" t="s">
        <v>345</v>
      </c>
      <c r="Z354" t="s">
        <v>495</v>
      </c>
      <c r="AA354">
        <v>1</v>
      </c>
      <c r="AB354" s="76">
        <v>140</v>
      </c>
      <c r="AC354" s="76">
        <v>100</v>
      </c>
      <c r="AD354">
        <f ca="1">INDIRECT(ADDRESS(11+(MATCH(RIGHT(Table2[[#This Row],[spawner_sku]],LEN(Table2[[#This Row],[spawner_sku]])-FIND("/",Table2[[#This Row],[spawner_sku]])),Table1[Entity Prefab],0)),10,1,1,"Entities"))</f>
        <v>25</v>
      </c>
      <c r="AE354" s="76">
        <f ca="1">ROUND((Table2[[#This Row],[XP]]*Table2[[#This Row],[entity_spawned (AVG)]])*(Table2[[#This Row],[activating_chance]]/100),0)</f>
        <v>25</v>
      </c>
      <c r="AF354" s="73" t="s">
        <v>344</v>
      </c>
      <c r="AX354" t="s">
        <v>248</v>
      </c>
      <c r="AY354">
        <v>1</v>
      </c>
      <c r="AZ354" s="76">
        <v>420</v>
      </c>
      <c r="BA354" s="76">
        <v>100</v>
      </c>
      <c r="BB354">
        <f ca="1">INDIRECT(ADDRESS(11+(MATCH(RIGHT(Table61011[[#This Row],[spawner_sku]],LEN(Table61011[[#This Row],[spawner_sku]])-FIND("/",Table61011[[#This Row],[spawner_sku]])),Table1[Entity Prefab],0)),10,1,1,"Entities"))</f>
        <v>83</v>
      </c>
      <c r="BC354" s="76">
        <f ca="1">ROUND((Table61011[[#This Row],[XP]]*Table61011[[#This Row],[entity_spawned (AVG)]])*(Table61011[[#This Row],[activating_chance]]/100),0)</f>
        <v>83</v>
      </c>
      <c r="BD354" s="73" t="s">
        <v>345</v>
      </c>
      <c r="BF354" t="s">
        <v>398</v>
      </c>
      <c r="BG354">
        <v>1</v>
      </c>
      <c r="BH354" s="76">
        <v>120</v>
      </c>
      <c r="BI354">
        <v>30</v>
      </c>
      <c r="BJ354">
        <f ca="1">INDIRECT(ADDRESS(11+(MATCH(RIGHT(Table11[[#This Row],[spawner_sku]],LEN(Table11[[#This Row],[spawner_sku]])-FIND("/",Table11[[#This Row],[spawner_sku]])),Table1[Entity Prefab],0)),10,1,1,"Entities"))</f>
        <v>25</v>
      </c>
      <c r="BK354">
        <f ca="1">ROUND((Table11[[#This Row],[XP]]*Table11[[#This Row],[entity_spawned (AVG)]])*(Table11[[#This Row],[activating_chance]]/100),0)</f>
        <v>8</v>
      </c>
      <c r="BL354" s="73" t="s">
        <v>344</v>
      </c>
      <c r="BV354" t="s">
        <v>385</v>
      </c>
      <c r="BW354">
        <v>3</v>
      </c>
      <c r="BX354" s="76">
        <v>170</v>
      </c>
      <c r="BY354" s="76">
        <v>30</v>
      </c>
      <c r="BZ354">
        <f ca="1">INDIRECT(ADDRESS(11+(MATCH(RIGHT(Table13[[#This Row],[spawner_sku]],LEN(Table13[[#This Row],[spawner_sku]])-FIND("/",Table13[[#This Row],[spawner_sku]])),Table1[Entity Prefab],0)),10,1,1,"Entities"))</f>
        <v>28</v>
      </c>
      <c r="CA354">
        <f ca="1">ROUND((Table13[[#This Row],[XP]]*Table13[[#This Row],[entity_spawned (AVG)]])*(Table13[[#This Row],[activating_chance]]/100),0)</f>
        <v>25</v>
      </c>
      <c r="CB354" s="73" t="s">
        <v>345</v>
      </c>
      <c r="CD354" t="s">
        <v>390</v>
      </c>
      <c r="CE354">
        <v>1</v>
      </c>
      <c r="CF354" s="76">
        <v>150</v>
      </c>
      <c r="CG354" s="76">
        <v>100</v>
      </c>
      <c r="CH354">
        <f ca="1">INDIRECT(ADDRESS(11+(MATCH(RIGHT(Table14[[#This Row],[spawner_sku]],LEN(Table14[[#This Row],[spawner_sku]])-FIND("/",Table14[[#This Row],[spawner_sku]])),Table1[Entity Prefab],0)),10,1,1,"Entities"))</f>
        <v>75</v>
      </c>
      <c r="CI354">
        <f ca="1">ROUND((Table14[[#This Row],[XP]]*Table14[[#This Row],[entity_spawned (AVG)]])*(Table14[[#This Row],[activating_chance]]/100),0)</f>
        <v>75</v>
      </c>
      <c r="CJ354" s="73" t="s">
        <v>345</v>
      </c>
    </row>
    <row r="355" spans="2:88" x14ac:dyDescent="0.25">
      <c r="B355" s="74" t="s">
        <v>243</v>
      </c>
      <c r="C355">
        <v>1</v>
      </c>
      <c r="D355" s="76">
        <v>1500</v>
      </c>
      <c r="E355" s="76">
        <v>100</v>
      </c>
      <c r="F35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5" s="76">
        <f ca="1">ROUND((Table245[[#This Row],[XP]]*Table245[[#This Row],[entity_spawned (AVG)]])*(Table245[[#This Row],[activating_chance]]/100),0)</f>
        <v>130</v>
      </c>
      <c r="H355" s="73" t="s">
        <v>345</v>
      </c>
      <c r="Z355" t="s">
        <v>495</v>
      </c>
      <c r="AA355">
        <v>1</v>
      </c>
      <c r="AB355" s="76">
        <v>140</v>
      </c>
      <c r="AC355" s="76">
        <v>100</v>
      </c>
      <c r="AD355">
        <f ca="1">INDIRECT(ADDRESS(11+(MATCH(RIGHT(Table2[[#This Row],[spawner_sku]],LEN(Table2[[#This Row],[spawner_sku]])-FIND("/",Table2[[#This Row],[spawner_sku]])),Table1[Entity Prefab],0)),10,1,1,"Entities"))</f>
        <v>25</v>
      </c>
      <c r="AE355" s="76">
        <f ca="1">ROUND((Table2[[#This Row],[XP]]*Table2[[#This Row],[entity_spawned (AVG)]])*(Table2[[#This Row],[activating_chance]]/100),0)</f>
        <v>25</v>
      </c>
      <c r="AF355" s="73" t="s">
        <v>344</v>
      </c>
      <c r="AX355" t="s">
        <v>248</v>
      </c>
      <c r="AY355">
        <v>1</v>
      </c>
      <c r="AZ355" s="76">
        <v>420</v>
      </c>
      <c r="BA355" s="76">
        <v>100</v>
      </c>
      <c r="BB355">
        <f ca="1">INDIRECT(ADDRESS(11+(MATCH(RIGHT(Table61011[[#This Row],[spawner_sku]],LEN(Table61011[[#This Row],[spawner_sku]])-FIND("/",Table61011[[#This Row],[spawner_sku]])),Table1[Entity Prefab],0)),10,1,1,"Entities"))</f>
        <v>83</v>
      </c>
      <c r="BC355" s="76">
        <f ca="1">ROUND((Table61011[[#This Row],[XP]]*Table61011[[#This Row],[entity_spawned (AVG)]])*(Table61011[[#This Row],[activating_chance]]/100),0)</f>
        <v>83</v>
      </c>
      <c r="BD355" s="73" t="s">
        <v>345</v>
      </c>
      <c r="BF355" t="s">
        <v>398</v>
      </c>
      <c r="BG355">
        <v>1</v>
      </c>
      <c r="BH355" s="76">
        <v>120</v>
      </c>
      <c r="BI355">
        <v>10</v>
      </c>
      <c r="BJ355">
        <f ca="1">INDIRECT(ADDRESS(11+(MATCH(RIGHT(Table11[[#This Row],[spawner_sku]],LEN(Table11[[#This Row],[spawner_sku]])-FIND("/",Table11[[#This Row],[spawner_sku]])),Table1[Entity Prefab],0)),10,1,1,"Entities"))</f>
        <v>25</v>
      </c>
      <c r="BK355">
        <f ca="1">ROUND((Table11[[#This Row],[XP]]*Table11[[#This Row],[entity_spawned (AVG)]])*(Table11[[#This Row],[activating_chance]]/100),0)</f>
        <v>3</v>
      </c>
      <c r="BL355" s="73" t="s">
        <v>344</v>
      </c>
      <c r="BV355" t="s">
        <v>385</v>
      </c>
      <c r="BW355">
        <v>1</v>
      </c>
      <c r="BX355" s="76">
        <v>170</v>
      </c>
      <c r="BY355" s="76">
        <v>100</v>
      </c>
      <c r="BZ355">
        <f ca="1">INDIRECT(ADDRESS(11+(MATCH(RIGHT(Table13[[#This Row],[spawner_sku]],LEN(Table13[[#This Row],[spawner_sku]])-FIND("/",Table13[[#This Row],[spawner_sku]])),Table1[Entity Prefab],0)),10,1,1,"Entities"))</f>
        <v>28</v>
      </c>
      <c r="CA355">
        <f ca="1">ROUND((Table13[[#This Row],[XP]]*Table13[[#This Row],[entity_spawned (AVG)]])*(Table13[[#This Row],[activating_chance]]/100),0)</f>
        <v>28</v>
      </c>
      <c r="CB355" s="73" t="s">
        <v>345</v>
      </c>
      <c r="CD355" t="s">
        <v>390</v>
      </c>
      <c r="CE355">
        <v>1</v>
      </c>
      <c r="CF355" s="76">
        <v>180</v>
      </c>
      <c r="CG355" s="76">
        <v>80</v>
      </c>
      <c r="CH355">
        <f ca="1">INDIRECT(ADDRESS(11+(MATCH(RIGHT(Table14[[#This Row],[spawner_sku]],LEN(Table14[[#This Row],[spawner_sku]])-FIND("/",Table14[[#This Row],[spawner_sku]])),Table1[Entity Prefab],0)),10,1,1,"Entities"))</f>
        <v>75</v>
      </c>
      <c r="CI355">
        <f ca="1">ROUND((Table14[[#This Row],[XP]]*Table14[[#This Row],[entity_spawned (AVG)]])*(Table14[[#This Row],[activating_chance]]/100),0)</f>
        <v>60</v>
      </c>
      <c r="CJ355" s="73" t="s">
        <v>345</v>
      </c>
    </row>
    <row r="356" spans="2:88" x14ac:dyDescent="0.25">
      <c r="B356" s="74" t="s">
        <v>243</v>
      </c>
      <c r="C356">
        <v>1</v>
      </c>
      <c r="D356" s="76">
        <v>1500</v>
      </c>
      <c r="E356" s="76">
        <v>100</v>
      </c>
      <c r="F35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6" s="76">
        <f ca="1">ROUND((Table245[[#This Row],[XP]]*Table245[[#This Row],[entity_spawned (AVG)]])*(Table245[[#This Row],[activating_chance]]/100),0)</f>
        <v>130</v>
      </c>
      <c r="H356" s="73" t="s">
        <v>345</v>
      </c>
      <c r="Z356" t="s">
        <v>248</v>
      </c>
      <c r="AA356">
        <v>1</v>
      </c>
      <c r="AB356" s="76">
        <v>420</v>
      </c>
      <c r="AC356" s="76">
        <v>100</v>
      </c>
      <c r="AD356">
        <f ca="1">INDIRECT(ADDRESS(11+(MATCH(RIGHT(Table2[[#This Row],[spawner_sku]],LEN(Table2[[#This Row],[spawner_sku]])-FIND("/",Table2[[#This Row],[spawner_sku]])),Table1[Entity Prefab],0)),10,1,1,"Entities"))</f>
        <v>83</v>
      </c>
      <c r="AE356" s="76">
        <f ca="1">ROUND((Table2[[#This Row],[XP]]*Table2[[#This Row],[entity_spawned (AVG)]])*(Table2[[#This Row],[activating_chance]]/100),0)</f>
        <v>83</v>
      </c>
      <c r="AF356" s="73" t="s">
        <v>345</v>
      </c>
      <c r="AX356" t="s">
        <v>248</v>
      </c>
      <c r="AY356">
        <v>1</v>
      </c>
      <c r="AZ356" s="76">
        <v>420</v>
      </c>
      <c r="BA356" s="76">
        <v>100</v>
      </c>
      <c r="BB356">
        <f ca="1">INDIRECT(ADDRESS(11+(MATCH(RIGHT(Table61011[[#This Row],[spawner_sku]],LEN(Table61011[[#This Row],[spawner_sku]])-FIND("/",Table61011[[#This Row],[spawner_sku]])),Table1[Entity Prefab],0)),10,1,1,"Entities"))</f>
        <v>83</v>
      </c>
      <c r="BC356" s="76">
        <f ca="1">ROUND((Table61011[[#This Row],[XP]]*Table61011[[#This Row],[entity_spawned (AVG)]])*(Table61011[[#This Row],[activating_chance]]/100),0)</f>
        <v>83</v>
      </c>
      <c r="BD356" s="73" t="s">
        <v>345</v>
      </c>
      <c r="BF356" t="s">
        <v>398</v>
      </c>
      <c r="BG356">
        <v>1</v>
      </c>
      <c r="BH356" s="76">
        <v>120</v>
      </c>
      <c r="BI356">
        <v>30</v>
      </c>
      <c r="BJ356">
        <f ca="1">INDIRECT(ADDRESS(11+(MATCH(RIGHT(Table11[[#This Row],[spawner_sku]],LEN(Table11[[#This Row],[spawner_sku]])-FIND("/",Table11[[#This Row],[spawner_sku]])),Table1[Entity Prefab],0)),10,1,1,"Entities"))</f>
        <v>25</v>
      </c>
      <c r="BK356">
        <f ca="1">ROUND((Table11[[#This Row],[XP]]*Table11[[#This Row],[entity_spawned (AVG)]])*(Table11[[#This Row],[activating_chance]]/100),0)</f>
        <v>8</v>
      </c>
      <c r="BL356" s="73" t="s">
        <v>344</v>
      </c>
      <c r="BV356" t="s">
        <v>385</v>
      </c>
      <c r="BW356">
        <v>3</v>
      </c>
      <c r="BX356" s="76">
        <v>170</v>
      </c>
      <c r="BY356" s="76">
        <v>30</v>
      </c>
      <c r="BZ356">
        <f ca="1">INDIRECT(ADDRESS(11+(MATCH(RIGHT(Table13[[#This Row],[spawner_sku]],LEN(Table13[[#This Row],[spawner_sku]])-FIND("/",Table13[[#This Row],[spawner_sku]])),Table1[Entity Prefab],0)),10,1,1,"Entities"))</f>
        <v>28</v>
      </c>
      <c r="CA356">
        <f ca="1">ROUND((Table13[[#This Row],[XP]]*Table13[[#This Row],[entity_spawned (AVG)]])*(Table13[[#This Row],[activating_chance]]/100),0)</f>
        <v>25</v>
      </c>
      <c r="CB356" s="73" t="s">
        <v>345</v>
      </c>
      <c r="CD356" t="s">
        <v>390</v>
      </c>
      <c r="CE356">
        <v>1</v>
      </c>
      <c r="CF356" s="76">
        <v>90</v>
      </c>
      <c r="CG356" s="76">
        <v>100</v>
      </c>
      <c r="CH356">
        <f ca="1">INDIRECT(ADDRESS(11+(MATCH(RIGHT(Table14[[#This Row],[spawner_sku]],LEN(Table14[[#This Row],[spawner_sku]])-FIND("/",Table14[[#This Row],[spawner_sku]])),Table1[Entity Prefab],0)),10,1,1,"Entities"))</f>
        <v>75</v>
      </c>
      <c r="CI356">
        <f ca="1">ROUND((Table14[[#This Row],[XP]]*Table14[[#This Row],[entity_spawned (AVG)]])*(Table14[[#This Row],[activating_chance]]/100),0)</f>
        <v>75</v>
      </c>
      <c r="CJ356" s="73" t="s">
        <v>345</v>
      </c>
    </row>
    <row r="357" spans="2:88" x14ac:dyDescent="0.25">
      <c r="B357" s="74" t="s">
        <v>243</v>
      </c>
      <c r="C357">
        <v>1</v>
      </c>
      <c r="D357" s="76">
        <v>1500</v>
      </c>
      <c r="E357" s="76">
        <v>100</v>
      </c>
      <c r="F35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7" s="76">
        <f ca="1">ROUND((Table245[[#This Row],[XP]]*Table245[[#This Row],[entity_spawned (AVG)]])*(Table245[[#This Row],[activating_chance]]/100),0)</f>
        <v>130</v>
      </c>
      <c r="H357" s="73" t="s">
        <v>345</v>
      </c>
      <c r="Z357" t="s">
        <v>255</v>
      </c>
      <c r="AA357">
        <v>1</v>
      </c>
      <c r="AB357" s="76">
        <v>190</v>
      </c>
      <c r="AC357" s="76">
        <v>100</v>
      </c>
      <c r="AD357">
        <f ca="1">INDIRECT(ADDRESS(11+(MATCH(RIGHT(Table2[[#This Row],[spawner_sku]],LEN(Table2[[#This Row],[spawner_sku]])-FIND("/",Table2[[#This Row],[spawner_sku]])),Table1[Entity Prefab],0)),10,1,1,"Entities"))</f>
        <v>70</v>
      </c>
      <c r="AE357" s="76">
        <f ca="1">ROUND((Table2[[#This Row],[XP]]*Table2[[#This Row],[entity_spawned (AVG)]])*(Table2[[#This Row],[activating_chance]]/100),0)</f>
        <v>70</v>
      </c>
      <c r="AF357" s="73" t="s">
        <v>345</v>
      </c>
      <c r="AX357" t="s">
        <v>248</v>
      </c>
      <c r="AY357">
        <v>1</v>
      </c>
      <c r="AZ357" s="76">
        <v>420</v>
      </c>
      <c r="BA357" s="76">
        <v>100</v>
      </c>
      <c r="BB357">
        <f ca="1">INDIRECT(ADDRESS(11+(MATCH(RIGHT(Table61011[[#This Row],[spawner_sku]],LEN(Table61011[[#This Row],[spawner_sku]])-FIND("/",Table61011[[#This Row],[spawner_sku]])),Table1[Entity Prefab],0)),10,1,1,"Entities"))</f>
        <v>83</v>
      </c>
      <c r="BC357" s="76">
        <f ca="1">ROUND((Table61011[[#This Row],[XP]]*Table61011[[#This Row],[entity_spawned (AVG)]])*(Table61011[[#This Row],[activating_chance]]/100),0)</f>
        <v>83</v>
      </c>
      <c r="BD357" s="73" t="s">
        <v>345</v>
      </c>
      <c r="BF357" t="s">
        <v>398</v>
      </c>
      <c r="BG357">
        <v>1</v>
      </c>
      <c r="BH357" s="76">
        <v>120</v>
      </c>
      <c r="BI357">
        <v>20</v>
      </c>
      <c r="BJ357">
        <f ca="1">INDIRECT(ADDRESS(11+(MATCH(RIGHT(Table11[[#This Row],[spawner_sku]],LEN(Table11[[#This Row],[spawner_sku]])-FIND("/",Table11[[#This Row],[spawner_sku]])),Table1[Entity Prefab],0)),10,1,1,"Entities"))</f>
        <v>25</v>
      </c>
      <c r="BK357">
        <f ca="1">ROUND((Table11[[#This Row],[XP]]*Table11[[#This Row],[entity_spawned (AVG)]])*(Table11[[#This Row],[activating_chance]]/100),0)</f>
        <v>5</v>
      </c>
      <c r="BL357" s="73" t="s">
        <v>344</v>
      </c>
      <c r="CD357" t="s">
        <v>390</v>
      </c>
      <c r="CE357">
        <v>1</v>
      </c>
      <c r="CF357" s="76">
        <v>180</v>
      </c>
      <c r="CG357" s="76">
        <v>100</v>
      </c>
      <c r="CH357">
        <f ca="1">INDIRECT(ADDRESS(11+(MATCH(RIGHT(Table14[[#This Row],[spawner_sku]],LEN(Table14[[#This Row],[spawner_sku]])-FIND("/",Table14[[#This Row],[spawner_sku]])),Table1[Entity Prefab],0)),10,1,1,"Entities"))</f>
        <v>75</v>
      </c>
      <c r="CI357">
        <f ca="1">ROUND((Table14[[#This Row],[XP]]*Table14[[#This Row],[entity_spawned (AVG)]])*(Table14[[#This Row],[activating_chance]]/100),0)</f>
        <v>75</v>
      </c>
      <c r="CJ357" s="73" t="s">
        <v>345</v>
      </c>
    </row>
    <row r="358" spans="2:88" x14ac:dyDescent="0.25">
      <c r="B358" s="74" t="s">
        <v>243</v>
      </c>
      <c r="C358">
        <v>1</v>
      </c>
      <c r="D358" s="76">
        <v>1500</v>
      </c>
      <c r="E358" s="76">
        <v>100</v>
      </c>
      <c r="F35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8" s="76">
        <f ca="1">ROUND((Table245[[#This Row],[XP]]*Table245[[#This Row],[entity_spawned (AVG)]])*(Table245[[#This Row],[activating_chance]]/100),0)</f>
        <v>130</v>
      </c>
      <c r="H358" s="73" t="s">
        <v>345</v>
      </c>
      <c r="Z358" t="s">
        <v>255</v>
      </c>
      <c r="AA358">
        <v>1</v>
      </c>
      <c r="AB358" s="76">
        <v>120</v>
      </c>
      <c r="AC358" s="76">
        <v>100</v>
      </c>
      <c r="AD358">
        <f ca="1">INDIRECT(ADDRESS(11+(MATCH(RIGHT(Table2[[#This Row],[spawner_sku]],LEN(Table2[[#This Row],[spawner_sku]])-FIND("/",Table2[[#This Row],[spawner_sku]])),Table1[Entity Prefab],0)),10,1,1,"Entities"))</f>
        <v>70</v>
      </c>
      <c r="AE358" s="76">
        <f ca="1">ROUND((Table2[[#This Row],[XP]]*Table2[[#This Row],[entity_spawned (AVG)]])*(Table2[[#This Row],[activating_chance]]/100),0)</f>
        <v>70</v>
      </c>
      <c r="AF358" s="73" t="s">
        <v>345</v>
      </c>
      <c r="AX358" t="s">
        <v>248</v>
      </c>
      <c r="AY358">
        <v>1</v>
      </c>
      <c r="AZ358" s="76">
        <v>420</v>
      </c>
      <c r="BA358" s="76">
        <v>100</v>
      </c>
      <c r="BB358">
        <f ca="1">INDIRECT(ADDRESS(11+(MATCH(RIGHT(Table61011[[#This Row],[spawner_sku]],LEN(Table61011[[#This Row],[spawner_sku]])-FIND("/",Table61011[[#This Row],[spawner_sku]])),Table1[Entity Prefab],0)),10,1,1,"Entities"))</f>
        <v>83</v>
      </c>
      <c r="BC358" s="76">
        <f ca="1">ROUND((Table61011[[#This Row],[XP]]*Table61011[[#This Row],[entity_spawned (AVG)]])*(Table61011[[#This Row],[activating_chance]]/100),0)</f>
        <v>83</v>
      </c>
      <c r="BD358" s="73" t="s">
        <v>345</v>
      </c>
      <c r="BF358" t="s">
        <v>398</v>
      </c>
      <c r="BG358">
        <v>1</v>
      </c>
      <c r="BH358" s="76">
        <v>120</v>
      </c>
      <c r="BI358">
        <v>20</v>
      </c>
      <c r="BJ358">
        <f ca="1">INDIRECT(ADDRESS(11+(MATCH(RIGHT(Table11[[#This Row],[spawner_sku]],LEN(Table11[[#This Row],[spawner_sku]])-FIND("/",Table11[[#This Row],[spawner_sku]])),Table1[Entity Prefab],0)),10,1,1,"Entities"))</f>
        <v>25</v>
      </c>
      <c r="BK358">
        <f ca="1">ROUND((Table11[[#This Row],[XP]]*Table11[[#This Row],[entity_spawned (AVG)]])*(Table11[[#This Row],[activating_chance]]/100),0)</f>
        <v>5</v>
      </c>
      <c r="BL358" s="73" t="s">
        <v>344</v>
      </c>
      <c r="CD358" t="s">
        <v>390</v>
      </c>
      <c r="CE358">
        <v>1</v>
      </c>
      <c r="CF358" s="76">
        <v>150</v>
      </c>
      <c r="CG358" s="76">
        <v>100</v>
      </c>
      <c r="CH358">
        <f ca="1">INDIRECT(ADDRESS(11+(MATCH(RIGHT(Table14[[#This Row],[spawner_sku]],LEN(Table14[[#This Row],[spawner_sku]])-FIND("/",Table14[[#This Row],[spawner_sku]])),Table1[Entity Prefab],0)),10,1,1,"Entities"))</f>
        <v>75</v>
      </c>
      <c r="CI358">
        <f ca="1">ROUND((Table14[[#This Row],[XP]]*Table14[[#This Row],[entity_spawned (AVG)]])*(Table14[[#This Row],[activating_chance]]/100),0)</f>
        <v>75</v>
      </c>
      <c r="CJ358" s="73" t="s">
        <v>345</v>
      </c>
    </row>
    <row r="359" spans="2:88" x14ac:dyDescent="0.25">
      <c r="B359" s="74" t="s">
        <v>243</v>
      </c>
      <c r="C359">
        <v>1</v>
      </c>
      <c r="D359" s="76">
        <v>1500</v>
      </c>
      <c r="E359" s="76">
        <v>100</v>
      </c>
      <c r="F35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9" s="76">
        <f ca="1">ROUND((Table245[[#This Row],[XP]]*Table245[[#This Row],[entity_spawned (AVG)]])*(Table245[[#This Row],[activating_chance]]/100),0)</f>
        <v>130</v>
      </c>
      <c r="H359" s="73" t="s">
        <v>345</v>
      </c>
      <c r="Z359" t="s">
        <v>255</v>
      </c>
      <c r="AA359">
        <v>1</v>
      </c>
      <c r="AB359" s="76">
        <v>190</v>
      </c>
      <c r="AC359" s="76">
        <v>100</v>
      </c>
      <c r="AD359">
        <f ca="1">INDIRECT(ADDRESS(11+(MATCH(RIGHT(Table2[[#This Row],[spawner_sku]],LEN(Table2[[#This Row],[spawner_sku]])-FIND("/",Table2[[#This Row],[spawner_sku]])),Table1[Entity Prefab],0)),10,1,1,"Entities"))</f>
        <v>70</v>
      </c>
      <c r="AE359" s="76">
        <f ca="1">ROUND((Table2[[#This Row],[XP]]*Table2[[#This Row],[entity_spawned (AVG)]])*(Table2[[#This Row],[activating_chance]]/100),0)</f>
        <v>70</v>
      </c>
      <c r="AF359" s="73" t="s">
        <v>345</v>
      </c>
      <c r="AX359" t="s">
        <v>248</v>
      </c>
      <c r="AY359">
        <v>1</v>
      </c>
      <c r="AZ359" s="76">
        <v>420</v>
      </c>
      <c r="BA359" s="76">
        <v>100</v>
      </c>
      <c r="BB359">
        <f ca="1">INDIRECT(ADDRESS(11+(MATCH(RIGHT(Table61011[[#This Row],[spawner_sku]],LEN(Table61011[[#This Row],[spawner_sku]])-FIND("/",Table61011[[#This Row],[spawner_sku]])),Table1[Entity Prefab],0)),10,1,1,"Entities"))</f>
        <v>83</v>
      </c>
      <c r="BC359" s="76">
        <f ca="1">ROUND((Table61011[[#This Row],[XP]]*Table61011[[#This Row],[entity_spawned (AVG)]])*(Table61011[[#This Row],[activating_chance]]/100),0)</f>
        <v>83</v>
      </c>
      <c r="BD359" s="73" t="s">
        <v>345</v>
      </c>
      <c r="BF359" t="s">
        <v>398</v>
      </c>
      <c r="BG359">
        <v>2</v>
      </c>
      <c r="BH359" s="76">
        <v>120</v>
      </c>
      <c r="BI359">
        <v>30</v>
      </c>
      <c r="BJ359">
        <f ca="1">INDIRECT(ADDRESS(11+(MATCH(RIGHT(Table11[[#This Row],[spawner_sku]],LEN(Table11[[#This Row],[spawner_sku]])-FIND("/",Table11[[#This Row],[spawner_sku]])),Table1[Entity Prefab],0)),10,1,1,"Entities"))</f>
        <v>25</v>
      </c>
      <c r="BK359">
        <f ca="1">ROUND((Table11[[#This Row],[XP]]*Table11[[#This Row],[entity_spawned (AVG)]])*(Table11[[#This Row],[activating_chance]]/100),0)</f>
        <v>15</v>
      </c>
      <c r="BL359" s="73" t="s">
        <v>344</v>
      </c>
      <c r="CD359" t="s">
        <v>390</v>
      </c>
      <c r="CE359">
        <v>1</v>
      </c>
      <c r="CF359" s="76">
        <v>220</v>
      </c>
      <c r="CG359" s="76">
        <v>100</v>
      </c>
      <c r="CH359">
        <f ca="1">INDIRECT(ADDRESS(11+(MATCH(RIGHT(Table14[[#This Row],[spawner_sku]],LEN(Table14[[#This Row],[spawner_sku]])-FIND("/",Table14[[#This Row],[spawner_sku]])),Table1[Entity Prefab],0)),10,1,1,"Entities"))</f>
        <v>75</v>
      </c>
      <c r="CI359">
        <f ca="1">ROUND((Table14[[#This Row],[XP]]*Table14[[#This Row],[entity_spawned (AVG)]])*(Table14[[#This Row],[activating_chance]]/100),0)</f>
        <v>75</v>
      </c>
      <c r="CJ359" s="73" t="s">
        <v>345</v>
      </c>
    </row>
    <row r="360" spans="2:88" x14ac:dyDescent="0.25">
      <c r="B360" s="74" t="s">
        <v>243</v>
      </c>
      <c r="C360">
        <v>1</v>
      </c>
      <c r="D360" s="76">
        <v>1500</v>
      </c>
      <c r="E360" s="76">
        <v>100</v>
      </c>
      <c r="F36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0" s="76">
        <f ca="1">ROUND((Table245[[#This Row],[XP]]*Table245[[#This Row],[entity_spawned (AVG)]])*(Table245[[#This Row],[activating_chance]]/100),0)</f>
        <v>130</v>
      </c>
      <c r="H360" s="73" t="s">
        <v>345</v>
      </c>
      <c r="Z360" t="s">
        <v>255</v>
      </c>
      <c r="AA360">
        <v>1</v>
      </c>
      <c r="AB360" s="76">
        <v>190</v>
      </c>
      <c r="AC360" s="76">
        <v>100</v>
      </c>
      <c r="AD360">
        <f ca="1">INDIRECT(ADDRESS(11+(MATCH(RIGHT(Table2[[#This Row],[spawner_sku]],LEN(Table2[[#This Row],[spawner_sku]])-FIND("/",Table2[[#This Row],[spawner_sku]])),Table1[Entity Prefab],0)),10,1,1,"Entities"))</f>
        <v>70</v>
      </c>
      <c r="AE360" s="76">
        <f ca="1">ROUND((Table2[[#This Row],[XP]]*Table2[[#This Row],[entity_spawned (AVG)]])*(Table2[[#This Row],[activating_chance]]/100),0)</f>
        <v>70</v>
      </c>
      <c r="AF360" s="73" t="s">
        <v>345</v>
      </c>
      <c r="AX360" t="s">
        <v>248</v>
      </c>
      <c r="AY360">
        <v>1</v>
      </c>
      <c r="AZ360" s="76">
        <v>420</v>
      </c>
      <c r="BA360" s="76">
        <v>100</v>
      </c>
      <c r="BB360">
        <f ca="1">INDIRECT(ADDRESS(11+(MATCH(RIGHT(Table61011[[#This Row],[spawner_sku]],LEN(Table61011[[#This Row],[spawner_sku]])-FIND("/",Table61011[[#This Row],[spawner_sku]])),Table1[Entity Prefab],0)),10,1,1,"Entities"))</f>
        <v>83</v>
      </c>
      <c r="BC360" s="76">
        <f ca="1">ROUND((Table61011[[#This Row],[XP]]*Table61011[[#This Row],[entity_spawned (AVG)]])*(Table61011[[#This Row],[activating_chance]]/100),0)</f>
        <v>83</v>
      </c>
      <c r="BD360" s="73" t="s">
        <v>345</v>
      </c>
      <c r="BF360" t="s">
        <v>527</v>
      </c>
      <c r="BG360">
        <v>1</v>
      </c>
      <c r="BH360" s="76">
        <v>260</v>
      </c>
      <c r="BI360">
        <v>100</v>
      </c>
      <c r="BJ360">
        <f ca="1">INDIRECT(ADDRESS(11+(MATCH(RIGHT(Table11[[#This Row],[spawner_sku]],LEN(Table11[[#This Row],[spawner_sku]])-FIND("/",Table11[[#This Row],[spawner_sku]])),Table1[Entity Prefab],0)),10,1,1,"Entities"))</f>
        <v>75</v>
      </c>
      <c r="BK360">
        <f ca="1">ROUND((Table11[[#This Row],[XP]]*Table11[[#This Row],[entity_spawned (AVG)]])*(Table11[[#This Row],[activating_chance]]/100),0)</f>
        <v>75</v>
      </c>
      <c r="BL360" s="73" t="s">
        <v>344</v>
      </c>
      <c r="CD360" t="s">
        <v>390</v>
      </c>
      <c r="CE360">
        <v>1</v>
      </c>
      <c r="CF360" s="76">
        <v>220</v>
      </c>
      <c r="CG360" s="76">
        <v>100</v>
      </c>
      <c r="CH360">
        <f ca="1">INDIRECT(ADDRESS(11+(MATCH(RIGHT(Table14[[#This Row],[spawner_sku]],LEN(Table14[[#This Row],[spawner_sku]])-FIND("/",Table14[[#This Row],[spawner_sku]])),Table1[Entity Prefab],0)),10,1,1,"Entities"))</f>
        <v>75</v>
      </c>
      <c r="CI360">
        <f ca="1">ROUND((Table14[[#This Row],[XP]]*Table14[[#This Row],[entity_spawned (AVG)]])*(Table14[[#This Row],[activating_chance]]/100),0)</f>
        <v>75</v>
      </c>
      <c r="CJ360" s="73" t="s">
        <v>345</v>
      </c>
    </row>
    <row r="361" spans="2:88" x14ac:dyDescent="0.25">
      <c r="B361" s="74" t="s">
        <v>243</v>
      </c>
      <c r="C361">
        <v>1</v>
      </c>
      <c r="D361" s="76">
        <v>1500</v>
      </c>
      <c r="E361" s="76">
        <v>100</v>
      </c>
      <c r="F36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1" s="76">
        <f ca="1">ROUND((Table245[[#This Row],[XP]]*Table245[[#This Row],[entity_spawned (AVG)]])*(Table245[[#This Row],[activating_chance]]/100),0)</f>
        <v>130</v>
      </c>
      <c r="H361" s="73" t="s">
        <v>345</v>
      </c>
      <c r="Z361" t="s">
        <v>255</v>
      </c>
      <c r="AA361">
        <v>1</v>
      </c>
      <c r="AB361" s="76">
        <v>190</v>
      </c>
      <c r="AC361" s="76">
        <v>40</v>
      </c>
      <c r="AD361">
        <f ca="1">INDIRECT(ADDRESS(11+(MATCH(RIGHT(Table2[[#This Row],[spawner_sku]],LEN(Table2[[#This Row],[spawner_sku]])-FIND("/",Table2[[#This Row],[spawner_sku]])),Table1[Entity Prefab],0)),10,1,1,"Entities"))</f>
        <v>70</v>
      </c>
      <c r="AE361" s="76">
        <f ca="1">ROUND((Table2[[#This Row],[XP]]*Table2[[#This Row],[entity_spawned (AVG)]])*(Table2[[#This Row],[activating_chance]]/100),0)</f>
        <v>28</v>
      </c>
      <c r="AF361" s="73" t="s">
        <v>345</v>
      </c>
      <c r="AX361" t="s">
        <v>613</v>
      </c>
      <c r="AY361">
        <v>1</v>
      </c>
      <c r="AZ361" s="76">
        <v>300</v>
      </c>
      <c r="BA361" s="76">
        <v>100</v>
      </c>
      <c r="BB361">
        <f ca="1">INDIRECT(ADDRESS(11+(MATCH(RIGHT(Table61011[[#This Row],[spawner_sku]],LEN(Table61011[[#This Row],[spawner_sku]])-FIND("/",Table61011[[#This Row],[spawner_sku]])),Table1[Entity Prefab],0)),10,1,1,"Entities"))</f>
        <v>50</v>
      </c>
      <c r="BC361" s="76">
        <f ca="1">ROUND((Table61011[[#This Row],[XP]]*Table61011[[#This Row],[entity_spawned (AVG)]])*(Table61011[[#This Row],[activating_chance]]/100),0)</f>
        <v>50</v>
      </c>
      <c r="BD361" s="73" t="s">
        <v>345</v>
      </c>
      <c r="BF361" t="s">
        <v>522</v>
      </c>
      <c r="BG361">
        <v>1</v>
      </c>
      <c r="BH361" s="76">
        <v>300</v>
      </c>
      <c r="BI361">
        <v>70</v>
      </c>
      <c r="BJ361">
        <f ca="1">INDIRECT(ADDRESS(11+(MATCH(RIGHT(Table11[[#This Row],[spawner_sku]],LEN(Table11[[#This Row],[spawner_sku]])-FIND("/",Table11[[#This Row],[spawner_sku]])),Table1[Entity Prefab],0)),10,1,1,"Entities"))</f>
        <v>105</v>
      </c>
      <c r="BK361">
        <f ca="1">ROUND((Table11[[#This Row],[XP]]*Table11[[#This Row],[entity_spawned (AVG)]])*(Table11[[#This Row],[activating_chance]]/100),0)</f>
        <v>74</v>
      </c>
      <c r="BL361" s="73" t="s">
        <v>344</v>
      </c>
      <c r="CD361" t="s">
        <v>390</v>
      </c>
      <c r="CE361">
        <v>1</v>
      </c>
      <c r="CF361" s="76">
        <v>220</v>
      </c>
      <c r="CG361" s="76">
        <v>30</v>
      </c>
      <c r="CH361">
        <f ca="1">INDIRECT(ADDRESS(11+(MATCH(RIGHT(Table14[[#This Row],[spawner_sku]],LEN(Table14[[#This Row],[spawner_sku]])-FIND("/",Table14[[#This Row],[spawner_sku]])),Table1[Entity Prefab],0)),10,1,1,"Entities"))</f>
        <v>75</v>
      </c>
      <c r="CI361">
        <f ca="1">ROUND((Table14[[#This Row],[XP]]*Table14[[#This Row],[entity_spawned (AVG)]])*(Table14[[#This Row],[activating_chance]]/100),0)</f>
        <v>23</v>
      </c>
      <c r="CJ361" s="73" t="s">
        <v>345</v>
      </c>
    </row>
    <row r="362" spans="2:88" x14ac:dyDescent="0.25">
      <c r="B362" s="74" t="s">
        <v>243</v>
      </c>
      <c r="C362">
        <v>1</v>
      </c>
      <c r="D362" s="76">
        <v>1500</v>
      </c>
      <c r="E362" s="76">
        <v>80</v>
      </c>
      <c r="F36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2" s="76">
        <f ca="1">ROUND((Table245[[#This Row],[XP]]*Table245[[#This Row],[entity_spawned (AVG)]])*(Table245[[#This Row],[activating_chance]]/100),0)</f>
        <v>104</v>
      </c>
      <c r="H362" s="73" t="s">
        <v>345</v>
      </c>
      <c r="Z362" t="s">
        <v>255</v>
      </c>
      <c r="AA362">
        <v>1</v>
      </c>
      <c r="AB362" s="76">
        <v>190</v>
      </c>
      <c r="AC362" s="76">
        <v>100</v>
      </c>
      <c r="AD362">
        <f ca="1">INDIRECT(ADDRESS(11+(MATCH(RIGHT(Table2[[#This Row],[spawner_sku]],LEN(Table2[[#This Row],[spawner_sku]])-FIND("/",Table2[[#This Row],[spawner_sku]])),Table1[Entity Prefab],0)),10,1,1,"Entities"))</f>
        <v>70</v>
      </c>
      <c r="AE362" s="76">
        <f ca="1">ROUND((Table2[[#This Row],[XP]]*Table2[[#This Row],[entity_spawned (AVG)]])*(Table2[[#This Row],[activating_chance]]/100),0)</f>
        <v>70</v>
      </c>
      <c r="AF362" s="73" t="s">
        <v>345</v>
      </c>
      <c r="AX362" t="s">
        <v>613</v>
      </c>
      <c r="AY362">
        <v>1</v>
      </c>
      <c r="AZ362" s="76">
        <v>300</v>
      </c>
      <c r="BA362" s="76">
        <v>100</v>
      </c>
      <c r="BB362">
        <f ca="1">INDIRECT(ADDRESS(11+(MATCH(RIGHT(Table61011[[#This Row],[spawner_sku]],LEN(Table61011[[#This Row],[spawner_sku]])-FIND("/",Table61011[[#This Row],[spawner_sku]])),Table1[Entity Prefab],0)),10,1,1,"Entities"))</f>
        <v>50</v>
      </c>
      <c r="BC362" s="76">
        <f ca="1">ROUND((Table61011[[#This Row],[XP]]*Table61011[[#This Row],[entity_spawned (AVG)]])*(Table61011[[#This Row],[activating_chance]]/100),0)</f>
        <v>50</v>
      </c>
      <c r="BD362" s="73" t="s">
        <v>345</v>
      </c>
      <c r="BF362" t="s">
        <v>522</v>
      </c>
      <c r="BG362">
        <v>1</v>
      </c>
      <c r="BH362" s="76">
        <v>300</v>
      </c>
      <c r="BI362">
        <v>70</v>
      </c>
      <c r="BJ362">
        <f ca="1">INDIRECT(ADDRESS(11+(MATCH(RIGHT(Table11[[#This Row],[spawner_sku]],LEN(Table11[[#This Row],[spawner_sku]])-FIND("/",Table11[[#This Row],[spawner_sku]])),Table1[Entity Prefab],0)),10,1,1,"Entities"))</f>
        <v>105</v>
      </c>
      <c r="BK362">
        <f ca="1">ROUND((Table11[[#This Row],[XP]]*Table11[[#This Row],[entity_spawned (AVG)]])*(Table11[[#This Row],[activating_chance]]/100),0)</f>
        <v>74</v>
      </c>
      <c r="BL362" s="73" t="s">
        <v>344</v>
      </c>
      <c r="CD362" t="s">
        <v>390</v>
      </c>
      <c r="CE362">
        <v>1</v>
      </c>
      <c r="CF362" s="76">
        <v>80</v>
      </c>
      <c r="CG362" s="76">
        <v>80</v>
      </c>
      <c r="CH362">
        <f ca="1">INDIRECT(ADDRESS(11+(MATCH(RIGHT(Table14[[#This Row],[spawner_sku]],LEN(Table14[[#This Row],[spawner_sku]])-FIND("/",Table14[[#This Row],[spawner_sku]])),Table1[Entity Prefab],0)),10,1,1,"Entities"))</f>
        <v>75</v>
      </c>
      <c r="CI362">
        <f ca="1">ROUND((Table14[[#This Row],[XP]]*Table14[[#This Row],[entity_spawned (AVG)]])*(Table14[[#This Row],[activating_chance]]/100),0)</f>
        <v>60</v>
      </c>
      <c r="CJ362" s="73" t="s">
        <v>345</v>
      </c>
    </row>
    <row r="363" spans="2:88" x14ac:dyDescent="0.25">
      <c r="B363" s="74" t="s">
        <v>243</v>
      </c>
      <c r="C363">
        <v>1</v>
      </c>
      <c r="D363" s="76">
        <v>1500</v>
      </c>
      <c r="E363" s="76">
        <v>100</v>
      </c>
      <c r="F36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3" s="76">
        <f ca="1">ROUND((Table245[[#This Row],[XP]]*Table245[[#This Row],[entity_spawned (AVG)]])*(Table245[[#This Row],[activating_chance]]/100),0)</f>
        <v>130</v>
      </c>
      <c r="H363" s="73" t="s">
        <v>345</v>
      </c>
      <c r="Z363" t="s">
        <v>255</v>
      </c>
      <c r="AA363">
        <v>1</v>
      </c>
      <c r="AB363" s="76">
        <v>190</v>
      </c>
      <c r="AC363" s="76">
        <v>100</v>
      </c>
      <c r="AD363">
        <f ca="1">INDIRECT(ADDRESS(11+(MATCH(RIGHT(Table2[[#This Row],[spawner_sku]],LEN(Table2[[#This Row],[spawner_sku]])-FIND("/",Table2[[#This Row],[spawner_sku]])),Table1[Entity Prefab],0)),10,1,1,"Entities"))</f>
        <v>70</v>
      </c>
      <c r="AE363" s="76">
        <f ca="1">ROUND((Table2[[#This Row],[XP]]*Table2[[#This Row],[entity_spawned (AVG)]])*(Table2[[#This Row],[activating_chance]]/100),0)</f>
        <v>70</v>
      </c>
      <c r="AF363" s="73" t="s">
        <v>345</v>
      </c>
      <c r="AX363" t="s">
        <v>613</v>
      </c>
      <c r="AY363">
        <v>1</v>
      </c>
      <c r="AZ363" s="76">
        <v>300</v>
      </c>
      <c r="BA363" s="76">
        <v>100</v>
      </c>
      <c r="BB363">
        <f ca="1">INDIRECT(ADDRESS(11+(MATCH(RIGHT(Table61011[[#This Row],[spawner_sku]],LEN(Table61011[[#This Row],[spawner_sku]])-FIND("/",Table61011[[#This Row],[spawner_sku]])),Table1[Entity Prefab],0)),10,1,1,"Entities"))</f>
        <v>50</v>
      </c>
      <c r="BC363" s="76">
        <f ca="1">ROUND((Table61011[[#This Row],[XP]]*Table61011[[#This Row],[entity_spawned (AVG)]])*(Table61011[[#This Row],[activating_chance]]/100),0)</f>
        <v>50</v>
      </c>
      <c r="BD363" s="73" t="s">
        <v>345</v>
      </c>
      <c r="BF363" t="s">
        <v>526</v>
      </c>
      <c r="BG363">
        <v>1</v>
      </c>
      <c r="BH363" s="76">
        <v>240</v>
      </c>
      <c r="BI363">
        <v>100</v>
      </c>
      <c r="BJ363">
        <f ca="1">INDIRECT(ADDRESS(11+(MATCH(RIGHT(Table11[[#This Row],[spawner_sku]],LEN(Table11[[#This Row],[spawner_sku]])-FIND("/",Table11[[#This Row],[spawner_sku]])),Table1[Entity Prefab],0)),10,1,1,"Entities"))</f>
        <v>70</v>
      </c>
      <c r="BK363">
        <f ca="1">ROUND((Table11[[#This Row],[XP]]*Table11[[#This Row],[entity_spawned (AVG)]])*(Table11[[#This Row],[activating_chance]]/100),0)</f>
        <v>70</v>
      </c>
      <c r="BL363" s="73" t="s">
        <v>345</v>
      </c>
      <c r="CD363" t="s">
        <v>390</v>
      </c>
      <c r="CE363">
        <v>1</v>
      </c>
      <c r="CF363" s="76">
        <v>220</v>
      </c>
      <c r="CG363" s="76">
        <v>100</v>
      </c>
      <c r="CH363">
        <f ca="1">INDIRECT(ADDRESS(11+(MATCH(RIGHT(Table14[[#This Row],[spawner_sku]],LEN(Table14[[#This Row],[spawner_sku]])-FIND("/",Table14[[#This Row],[spawner_sku]])),Table1[Entity Prefab],0)),10,1,1,"Entities"))</f>
        <v>75</v>
      </c>
      <c r="CI363">
        <f ca="1">ROUND((Table14[[#This Row],[XP]]*Table14[[#This Row],[entity_spawned (AVG)]])*(Table14[[#This Row],[activating_chance]]/100),0)</f>
        <v>75</v>
      </c>
      <c r="CJ363" s="73" t="s">
        <v>345</v>
      </c>
    </row>
    <row r="364" spans="2:88" x14ac:dyDescent="0.25">
      <c r="B364" s="74" t="s">
        <v>245</v>
      </c>
      <c r="C364">
        <v>1</v>
      </c>
      <c r="D364" s="76">
        <v>220</v>
      </c>
      <c r="E364" s="76">
        <v>100</v>
      </c>
      <c r="F364" s="76">
        <f ca="1">INDIRECT(ADDRESS(11+(MATCH(RIGHT(Table245[[#This Row],[spawner_sku]],LEN(Table245[[#This Row],[spawner_sku]])-FIND("/",Table245[[#This Row],[spawner_sku]])),Table1[Entity Prefab],0)),10,1,1,"Entities"))</f>
        <v>35</v>
      </c>
      <c r="G364" s="76">
        <f ca="1">ROUND((Table245[[#This Row],[XP]]*Table245[[#This Row],[entity_spawned (AVG)]])*(Table245[[#This Row],[activating_chance]]/100),0)</f>
        <v>35</v>
      </c>
      <c r="H364" s="73" t="s">
        <v>345</v>
      </c>
      <c r="Z364" t="s">
        <v>255</v>
      </c>
      <c r="AA364">
        <v>1</v>
      </c>
      <c r="AB364" s="76">
        <v>190</v>
      </c>
      <c r="AC364" s="76">
        <v>100</v>
      </c>
      <c r="AD364">
        <f ca="1">INDIRECT(ADDRESS(11+(MATCH(RIGHT(Table2[[#This Row],[spawner_sku]],LEN(Table2[[#This Row],[spawner_sku]])-FIND("/",Table2[[#This Row],[spawner_sku]])),Table1[Entity Prefab],0)),10,1,1,"Entities"))</f>
        <v>70</v>
      </c>
      <c r="AE364" s="76">
        <f ca="1">ROUND((Table2[[#This Row],[XP]]*Table2[[#This Row],[entity_spawned (AVG)]])*(Table2[[#This Row],[activating_chance]]/100),0)</f>
        <v>70</v>
      </c>
      <c r="AF364" s="73" t="s">
        <v>345</v>
      </c>
      <c r="AX364" t="s">
        <v>613</v>
      </c>
      <c r="AY364">
        <v>1</v>
      </c>
      <c r="AZ364" s="76">
        <v>300</v>
      </c>
      <c r="BA364" s="76">
        <v>100</v>
      </c>
      <c r="BB364">
        <f ca="1">INDIRECT(ADDRESS(11+(MATCH(RIGHT(Table61011[[#This Row],[spawner_sku]],LEN(Table61011[[#This Row],[spawner_sku]])-FIND("/",Table61011[[#This Row],[spawner_sku]])),Table1[Entity Prefab],0)),10,1,1,"Entities"))</f>
        <v>50</v>
      </c>
      <c r="BC364" s="76">
        <f ca="1">ROUND((Table61011[[#This Row],[XP]]*Table61011[[#This Row],[entity_spawned (AVG)]])*(Table61011[[#This Row],[activating_chance]]/100),0)</f>
        <v>50</v>
      </c>
      <c r="BD364" s="73" t="s">
        <v>345</v>
      </c>
      <c r="BF364" t="s">
        <v>526</v>
      </c>
      <c r="BG364">
        <v>1</v>
      </c>
      <c r="BH364" s="76">
        <v>310</v>
      </c>
      <c r="BI364">
        <v>100</v>
      </c>
      <c r="BJ364">
        <f ca="1">INDIRECT(ADDRESS(11+(MATCH(RIGHT(Table11[[#This Row],[spawner_sku]],LEN(Table11[[#This Row],[spawner_sku]])-FIND("/",Table11[[#This Row],[spawner_sku]])),Table1[Entity Prefab],0)),10,1,1,"Entities"))</f>
        <v>70</v>
      </c>
      <c r="BK364">
        <f ca="1">ROUND((Table11[[#This Row],[XP]]*Table11[[#This Row],[entity_spawned (AVG)]])*(Table11[[#This Row],[activating_chance]]/100),0)</f>
        <v>70</v>
      </c>
      <c r="BL364" s="73" t="s">
        <v>345</v>
      </c>
      <c r="CD364" t="s">
        <v>390</v>
      </c>
      <c r="CE364">
        <v>1</v>
      </c>
      <c r="CF364" s="76">
        <v>220</v>
      </c>
      <c r="CG364" s="76">
        <v>100</v>
      </c>
      <c r="CH364">
        <f ca="1">INDIRECT(ADDRESS(11+(MATCH(RIGHT(Table14[[#This Row],[spawner_sku]],LEN(Table14[[#This Row],[spawner_sku]])-FIND("/",Table14[[#This Row],[spawner_sku]])),Table1[Entity Prefab],0)),10,1,1,"Entities"))</f>
        <v>75</v>
      </c>
      <c r="CI364">
        <f ca="1">ROUND((Table14[[#This Row],[XP]]*Table14[[#This Row],[entity_spawned (AVG)]])*(Table14[[#This Row],[activating_chance]]/100),0)</f>
        <v>75</v>
      </c>
      <c r="CJ364" s="73" t="s">
        <v>345</v>
      </c>
    </row>
    <row r="365" spans="2:88" x14ac:dyDescent="0.25">
      <c r="B365" s="74" t="s">
        <v>245</v>
      </c>
      <c r="C365">
        <v>1</v>
      </c>
      <c r="D365" s="76">
        <v>180</v>
      </c>
      <c r="E365" s="76">
        <v>70</v>
      </c>
      <c r="F365" s="76">
        <f ca="1">INDIRECT(ADDRESS(11+(MATCH(RIGHT(Table245[[#This Row],[spawner_sku]],LEN(Table245[[#This Row],[spawner_sku]])-FIND("/",Table245[[#This Row],[spawner_sku]])),Table1[Entity Prefab],0)),10,1,1,"Entities"))</f>
        <v>35</v>
      </c>
      <c r="G365" s="76">
        <f ca="1">ROUND((Table245[[#This Row],[XP]]*Table245[[#This Row],[entity_spawned (AVG)]])*(Table245[[#This Row],[activating_chance]]/100),0)</f>
        <v>25</v>
      </c>
      <c r="H365" s="73" t="s">
        <v>345</v>
      </c>
      <c r="Z365" t="s">
        <v>255</v>
      </c>
      <c r="AA365">
        <v>1</v>
      </c>
      <c r="AB365" s="76">
        <v>190</v>
      </c>
      <c r="AC365" s="76">
        <v>40</v>
      </c>
      <c r="AD365">
        <f ca="1">INDIRECT(ADDRESS(11+(MATCH(RIGHT(Table2[[#This Row],[spawner_sku]],LEN(Table2[[#This Row],[spawner_sku]])-FIND("/",Table2[[#This Row],[spawner_sku]])),Table1[Entity Prefab],0)),10,1,1,"Entities"))</f>
        <v>70</v>
      </c>
      <c r="AE365" s="76">
        <f ca="1">ROUND((Table2[[#This Row],[XP]]*Table2[[#This Row],[entity_spawned (AVG)]])*(Table2[[#This Row],[activating_chance]]/100),0)</f>
        <v>28</v>
      </c>
      <c r="AF365" s="73" t="s">
        <v>345</v>
      </c>
      <c r="AX365" t="s">
        <v>613</v>
      </c>
      <c r="AY365">
        <v>1</v>
      </c>
      <c r="AZ365" s="76">
        <v>300</v>
      </c>
      <c r="BA365" s="76">
        <v>100</v>
      </c>
      <c r="BB365">
        <f ca="1">INDIRECT(ADDRESS(11+(MATCH(RIGHT(Table61011[[#This Row],[spawner_sku]],LEN(Table61011[[#This Row],[spawner_sku]])-FIND("/",Table61011[[#This Row],[spawner_sku]])),Table1[Entity Prefab],0)),10,1,1,"Entities"))</f>
        <v>50</v>
      </c>
      <c r="BC365" s="76">
        <f ca="1">ROUND((Table61011[[#This Row],[XP]]*Table61011[[#This Row],[entity_spawned (AVG)]])*(Table61011[[#This Row],[activating_chance]]/100),0)</f>
        <v>50</v>
      </c>
      <c r="BD365" s="73" t="s">
        <v>345</v>
      </c>
      <c r="BF365" t="s">
        <v>526</v>
      </c>
      <c r="BG365">
        <v>1</v>
      </c>
      <c r="BH365" s="76">
        <v>240</v>
      </c>
      <c r="BI365">
        <v>100</v>
      </c>
      <c r="BJ365">
        <f ca="1">INDIRECT(ADDRESS(11+(MATCH(RIGHT(Table11[[#This Row],[spawner_sku]],LEN(Table11[[#This Row],[spawner_sku]])-FIND("/",Table11[[#This Row],[spawner_sku]])),Table1[Entity Prefab],0)),10,1,1,"Entities"))</f>
        <v>70</v>
      </c>
      <c r="BK365">
        <f ca="1">ROUND((Table11[[#This Row],[XP]]*Table11[[#This Row],[entity_spawned (AVG)]])*(Table11[[#This Row],[activating_chance]]/100),0)</f>
        <v>70</v>
      </c>
      <c r="BL365" s="73" t="s">
        <v>345</v>
      </c>
      <c r="CD365" t="s">
        <v>390</v>
      </c>
      <c r="CE365">
        <v>1</v>
      </c>
      <c r="CF365" s="76">
        <v>150</v>
      </c>
      <c r="CG365" s="76">
        <v>100</v>
      </c>
      <c r="CH365">
        <f ca="1">INDIRECT(ADDRESS(11+(MATCH(RIGHT(Table14[[#This Row],[spawner_sku]],LEN(Table14[[#This Row],[spawner_sku]])-FIND("/",Table14[[#This Row],[spawner_sku]])),Table1[Entity Prefab],0)),10,1,1,"Entities"))</f>
        <v>75</v>
      </c>
      <c r="CI365">
        <f ca="1">ROUND((Table14[[#This Row],[XP]]*Table14[[#This Row],[entity_spawned (AVG)]])*(Table14[[#This Row],[activating_chance]]/100),0)</f>
        <v>75</v>
      </c>
      <c r="CJ365" s="73" t="s">
        <v>345</v>
      </c>
    </row>
    <row r="366" spans="2:88" x14ac:dyDescent="0.25">
      <c r="B366" s="74" t="s">
        <v>245</v>
      </c>
      <c r="C366">
        <v>1</v>
      </c>
      <c r="D366" s="76">
        <v>200</v>
      </c>
      <c r="E366" s="76">
        <v>80</v>
      </c>
      <c r="F366" s="76">
        <f ca="1">INDIRECT(ADDRESS(11+(MATCH(RIGHT(Table245[[#This Row],[spawner_sku]],LEN(Table245[[#This Row],[spawner_sku]])-FIND("/",Table245[[#This Row],[spawner_sku]])),Table1[Entity Prefab],0)),10,1,1,"Entities"))</f>
        <v>35</v>
      </c>
      <c r="G366" s="76">
        <f ca="1">ROUND((Table245[[#This Row],[XP]]*Table245[[#This Row],[entity_spawned (AVG)]])*(Table245[[#This Row],[activating_chance]]/100),0)</f>
        <v>28</v>
      </c>
      <c r="H366" s="73" t="s">
        <v>345</v>
      </c>
      <c r="Z366" t="s">
        <v>255</v>
      </c>
      <c r="AA366">
        <v>1</v>
      </c>
      <c r="AB366" s="76">
        <v>190</v>
      </c>
      <c r="AC366" s="76">
        <v>100</v>
      </c>
      <c r="AD366">
        <f ca="1">INDIRECT(ADDRESS(11+(MATCH(RIGHT(Table2[[#This Row],[spawner_sku]],LEN(Table2[[#This Row],[spawner_sku]])-FIND("/",Table2[[#This Row],[spawner_sku]])),Table1[Entity Prefab],0)),10,1,1,"Entities"))</f>
        <v>70</v>
      </c>
      <c r="AE366" s="76">
        <f ca="1">ROUND((Table2[[#This Row],[XP]]*Table2[[#This Row],[entity_spawned (AVG)]])*(Table2[[#This Row],[activating_chance]]/100),0)</f>
        <v>70</v>
      </c>
      <c r="AF366" s="73" t="s">
        <v>345</v>
      </c>
      <c r="AX366" t="s">
        <v>249</v>
      </c>
      <c r="AY366">
        <v>1</v>
      </c>
      <c r="AZ366" s="76">
        <v>200</v>
      </c>
      <c r="BA366" s="76">
        <v>30</v>
      </c>
      <c r="BB366">
        <f ca="1">INDIRECT(ADDRESS(11+(MATCH(RIGHT(Table61011[[#This Row],[spawner_sku]],LEN(Table61011[[#This Row],[spawner_sku]])-FIND("/",Table61011[[#This Row],[spawner_sku]])),Table1[Entity Prefab],0)),10,1,1,"Entities"))</f>
        <v>75</v>
      </c>
      <c r="BC366" s="76">
        <f ca="1">ROUND((Table61011[[#This Row],[XP]]*Table61011[[#This Row],[entity_spawned (AVG)]])*(Table61011[[#This Row],[activating_chance]]/100),0)</f>
        <v>23</v>
      </c>
      <c r="BD366" s="73" t="s">
        <v>345</v>
      </c>
      <c r="BF366" t="s">
        <v>523</v>
      </c>
      <c r="BG366">
        <v>1</v>
      </c>
      <c r="BH366" s="76">
        <v>310</v>
      </c>
      <c r="BI366">
        <v>100</v>
      </c>
      <c r="BJ366">
        <f ca="1">INDIRECT(ADDRESS(11+(MATCH(RIGHT(Table11[[#This Row],[spawner_sku]],LEN(Table11[[#This Row],[spawner_sku]])-FIND("/",Table11[[#This Row],[spawner_sku]])),Table1[Entity Prefab],0)),10,1,1,"Entities"))</f>
        <v>70</v>
      </c>
      <c r="BK366">
        <f ca="1">ROUND((Table11[[#This Row],[XP]]*Table11[[#This Row],[entity_spawned (AVG)]])*(Table11[[#This Row],[activating_chance]]/100),0)</f>
        <v>70</v>
      </c>
      <c r="BL366" s="73" t="s">
        <v>345</v>
      </c>
      <c r="CD366" t="s">
        <v>390</v>
      </c>
      <c r="CE366">
        <v>1</v>
      </c>
      <c r="CF366" s="76">
        <v>150</v>
      </c>
      <c r="CG366" s="76">
        <v>100</v>
      </c>
      <c r="CH366">
        <f ca="1">INDIRECT(ADDRESS(11+(MATCH(RIGHT(Table14[[#This Row],[spawner_sku]],LEN(Table14[[#This Row],[spawner_sku]])-FIND("/",Table14[[#This Row],[spawner_sku]])),Table1[Entity Prefab],0)),10,1,1,"Entities"))</f>
        <v>75</v>
      </c>
      <c r="CI366">
        <f ca="1">ROUND((Table14[[#This Row],[XP]]*Table14[[#This Row],[entity_spawned (AVG)]])*(Table14[[#This Row],[activating_chance]]/100),0)</f>
        <v>75</v>
      </c>
      <c r="CJ366" s="73" t="s">
        <v>345</v>
      </c>
    </row>
    <row r="367" spans="2:88" x14ac:dyDescent="0.25">
      <c r="B367" s="74" t="s">
        <v>245</v>
      </c>
      <c r="C367">
        <v>1</v>
      </c>
      <c r="D367" s="76">
        <v>240</v>
      </c>
      <c r="E367" s="76">
        <v>80</v>
      </c>
      <c r="F367" s="76">
        <f ca="1">INDIRECT(ADDRESS(11+(MATCH(RIGHT(Table245[[#This Row],[spawner_sku]],LEN(Table245[[#This Row],[spawner_sku]])-FIND("/",Table245[[#This Row],[spawner_sku]])),Table1[Entity Prefab],0)),10,1,1,"Entities"))</f>
        <v>35</v>
      </c>
      <c r="G367" s="76">
        <f ca="1">ROUND((Table245[[#This Row],[XP]]*Table245[[#This Row],[entity_spawned (AVG)]])*(Table245[[#This Row],[activating_chance]]/100),0)</f>
        <v>28</v>
      </c>
      <c r="H367" s="73" t="s">
        <v>345</v>
      </c>
      <c r="Z367" t="s">
        <v>255</v>
      </c>
      <c r="AA367">
        <v>1</v>
      </c>
      <c r="AB367" s="76">
        <v>110</v>
      </c>
      <c r="AC367" s="76">
        <v>100</v>
      </c>
      <c r="AD367">
        <f ca="1">INDIRECT(ADDRESS(11+(MATCH(RIGHT(Table2[[#This Row],[spawner_sku]],LEN(Table2[[#This Row],[spawner_sku]])-FIND("/",Table2[[#This Row],[spawner_sku]])),Table1[Entity Prefab],0)),10,1,1,"Entities"))</f>
        <v>70</v>
      </c>
      <c r="AE367" s="76">
        <f ca="1">ROUND((Table2[[#This Row],[XP]]*Table2[[#This Row],[entity_spawned (AVG)]])*(Table2[[#This Row],[activating_chance]]/100),0)</f>
        <v>70</v>
      </c>
      <c r="AF367" s="73" t="s">
        <v>345</v>
      </c>
      <c r="AX367" t="s">
        <v>249</v>
      </c>
      <c r="AY367">
        <v>1</v>
      </c>
      <c r="AZ367" s="76">
        <v>280</v>
      </c>
      <c r="BA367" s="76">
        <v>30</v>
      </c>
      <c r="BB367">
        <f ca="1">INDIRECT(ADDRESS(11+(MATCH(RIGHT(Table61011[[#This Row],[spawner_sku]],LEN(Table61011[[#This Row],[spawner_sku]])-FIND("/",Table61011[[#This Row],[spawner_sku]])),Table1[Entity Prefab],0)),10,1,1,"Entities"))</f>
        <v>75</v>
      </c>
      <c r="BC367" s="76">
        <f ca="1">ROUND((Table61011[[#This Row],[XP]]*Table61011[[#This Row],[entity_spawned (AVG)]])*(Table61011[[#This Row],[activating_chance]]/100),0)</f>
        <v>23</v>
      </c>
      <c r="BD367" s="73" t="s">
        <v>345</v>
      </c>
      <c r="BF367" t="s">
        <v>523</v>
      </c>
      <c r="BG367">
        <v>1</v>
      </c>
      <c r="BH367" s="76">
        <v>310</v>
      </c>
      <c r="BI367">
        <v>100</v>
      </c>
      <c r="BJ367">
        <f ca="1">INDIRECT(ADDRESS(11+(MATCH(RIGHT(Table11[[#This Row],[spawner_sku]],LEN(Table11[[#This Row],[spawner_sku]])-FIND("/",Table11[[#This Row],[spawner_sku]])),Table1[Entity Prefab],0)),10,1,1,"Entities"))</f>
        <v>70</v>
      </c>
      <c r="BK367">
        <f ca="1">ROUND((Table11[[#This Row],[XP]]*Table11[[#This Row],[entity_spawned (AVG)]])*(Table11[[#This Row],[activating_chance]]/100),0)</f>
        <v>70</v>
      </c>
      <c r="BL367" s="73" t="s">
        <v>345</v>
      </c>
      <c r="CD367" t="s">
        <v>390</v>
      </c>
      <c r="CE367">
        <v>1</v>
      </c>
      <c r="CF367" s="76">
        <v>150</v>
      </c>
      <c r="CG367" s="76">
        <v>100</v>
      </c>
      <c r="CH367">
        <f ca="1">INDIRECT(ADDRESS(11+(MATCH(RIGHT(Table14[[#This Row],[spawner_sku]],LEN(Table14[[#This Row],[spawner_sku]])-FIND("/",Table14[[#This Row],[spawner_sku]])),Table1[Entity Prefab],0)),10,1,1,"Entities"))</f>
        <v>75</v>
      </c>
      <c r="CI367">
        <f ca="1">ROUND((Table14[[#This Row],[XP]]*Table14[[#This Row],[entity_spawned (AVG)]])*(Table14[[#This Row],[activating_chance]]/100),0)</f>
        <v>75</v>
      </c>
      <c r="CJ367" s="73" t="s">
        <v>345</v>
      </c>
    </row>
    <row r="368" spans="2:88" x14ac:dyDescent="0.25">
      <c r="B368" s="74" t="s">
        <v>245</v>
      </c>
      <c r="C368">
        <v>1</v>
      </c>
      <c r="D368" s="76">
        <v>240</v>
      </c>
      <c r="E368" s="76">
        <v>100</v>
      </c>
      <c r="F368" s="76">
        <f ca="1">INDIRECT(ADDRESS(11+(MATCH(RIGHT(Table245[[#This Row],[spawner_sku]],LEN(Table245[[#This Row],[spawner_sku]])-FIND("/",Table245[[#This Row],[spawner_sku]])),Table1[Entity Prefab],0)),10,1,1,"Entities"))</f>
        <v>35</v>
      </c>
      <c r="G368" s="76">
        <f ca="1">ROUND((Table245[[#This Row],[XP]]*Table245[[#This Row],[entity_spawned (AVG)]])*(Table245[[#This Row],[activating_chance]]/100),0)</f>
        <v>35</v>
      </c>
      <c r="H368" s="73" t="s">
        <v>345</v>
      </c>
      <c r="Z368" t="s">
        <v>255</v>
      </c>
      <c r="AA368">
        <v>1</v>
      </c>
      <c r="AB368" s="76">
        <v>190</v>
      </c>
      <c r="AC368" s="76">
        <v>100</v>
      </c>
      <c r="AD368">
        <f ca="1">INDIRECT(ADDRESS(11+(MATCH(RIGHT(Table2[[#This Row],[spawner_sku]],LEN(Table2[[#This Row],[spawner_sku]])-FIND("/",Table2[[#This Row],[spawner_sku]])),Table1[Entity Prefab],0)),10,1,1,"Entities"))</f>
        <v>70</v>
      </c>
      <c r="AE368" s="76">
        <f ca="1">ROUND((Table2[[#This Row],[XP]]*Table2[[#This Row],[entity_spawned (AVG)]])*(Table2[[#This Row],[activating_chance]]/100),0)</f>
        <v>70</v>
      </c>
      <c r="AF368" s="73" t="s">
        <v>345</v>
      </c>
      <c r="AX368" t="s">
        <v>402</v>
      </c>
      <c r="AY368">
        <v>1</v>
      </c>
      <c r="AZ368" s="76">
        <v>280</v>
      </c>
      <c r="BA368" s="76">
        <v>100</v>
      </c>
      <c r="BB368">
        <f ca="1">INDIRECT(ADDRESS(11+(MATCH(RIGHT(Table61011[[#This Row],[spawner_sku]],LEN(Table61011[[#This Row],[spawner_sku]])-FIND("/",Table61011[[#This Row],[spawner_sku]])),Table1[Entity Prefab],0)),10,1,1,"Entities"))</f>
        <v>75</v>
      </c>
      <c r="BC368" s="76">
        <f ca="1">ROUND((Table61011[[#This Row],[XP]]*Table61011[[#This Row],[entity_spawned (AVG)]])*(Table61011[[#This Row],[activating_chance]]/100),0)</f>
        <v>75</v>
      </c>
      <c r="BD368" s="73" t="s">
        <v>345</v>
      </c>
      <c r="BF368" t="s">
        <v>523</v>
      </c>
      <c r="BG368">
        <v>1</v>
      </c>
      <c r="BH368" s="76">
        <v>310</v>
      </c>
      <c r="BI368">
        <v>100</v>
      </c>
      <c r="BJ368">
        <f ca="1">INDIRECT(ADDRESS(11+(MATCH(RIGHT(Table11[[#This Row],[spawner_sku]],LEN(Table11[[#This Row],[spawner_sku]])-FIND("/",Table11[[#This Row],[spawner_sku]])),Table1[Entity Prefab],0)),10,1,1,"Entities"))</f>
        <v>70</v>
      </c>
      <c r="BK368">
        <f ca="1">ROUND((Table11[[#This Row],[XP]]*Table11[[#This Row],[entity_spawned (AVG)]])*(Table11[[#This Row],[activating_chance]]/100),0)</f>
        <v>70</v>
      </c>
      <c r="BL368" s="73" t="s">
        <v>345</v>
      </c>
      <c r="CD368" t="s">
        <v>543</v>
      </c>
      <c r="CE368">
        <v>1</v>
      </c>
      <c r="CF368" s="76">
        <v>240</v>
      </c>
      <c r="CG368" s="76">
        <v>100</v>
      </c>
      <c r="CH368">
        <f ca="1">INDIRECT(ADDRESS(11+(MATCH(RIGHT(Table14[[#This Row],[spawner_sku]],LEN(Table14[[#This Row],[spawner_sku]])-FIND("/",Table14[[#This Row],[spawner_sku]])),Table1[Entity Prefab],0)),10,1,1,"Entities"))</f>
        <v>105</v>
      </c>
      <c r="CI368">
        <f ca="1">ROUND((Table14[[#This Row],[XP]]*Table14[[#This Row],[entity_spawned (AVG)]])*(Table14[[#This Row],[activating_chance]]/100),0)</f>
        <v>105</v>
      </c>
      <c r="CJ368" s="73" t="s">
        <v>345</v>
      </c>
    </row>
    <row r="369" spans="2:88" x14ac:dyDescent="0.25">
      <c r="B369" s="74" t="s">
        <v>245</v>
      </c>
      <c r="C369">
        <v>1</v>
      </c>
      <c r="D369" s="76">
        <v>200</v>
      </c>
      <c r="E369" s="76">
        <v>100</v>
      </c>
      <c r="F369" s="76">
        <f ca="1">INDIRECT(ADDRESS(11+(MATCH(RIGHT(Table245[[#This Row],[spawner_sku]],LEN(Table245[[#This Row],[spawner_sku]])-FIND("/",Table245[[#This Row],[spawner_sku]])),Table1[Entity Prefab],0)),10,1,1,"Entities"))</f>
        <v>35</v>
      </c>
      <c r="G369" s="76">
        <f ca="1">ROUND((Table245[[#This Row],[XP]]*Table245[[#This Row],[entity_spawned (AVG)]])*(Table245[[#This Row],[activating_chance]]/100),0)</f>
        <v>35</v>
      </c>
      <c r="H369" s="73" t="s">
        <v>345</v>
      </c>
      <c r="Z369" t="s">
        <v>255</v>
      </c>
      <c r="AA369">
        <v>1</v>
      </c>
      <c r="AB369" s="76">
        <v>120</v>
      </c>
      <c r="AC369" s="76">
        <v>100</v>
      </c>
      <c r="AD369">
        <f ca="1">INDIRECT(ADDRESS(11+(MATCH(RIGHT(Table2[[#This Row],[spawner_sku]],LEN(Table2[[#This Row],[spawner_sku]])-FIND("/",Table2[[#This Row],[spawner_sku]])),Table1[Entity Prefab],0)),10,1,1,"Entities"))</f>
        <v>70</v>
      </c>
      <c r="AE369" s="76">
        <f ca="1">ROUND((Table2[[#This Row],[XP]]*Table2[[#This Row],[entity_spawned (AVG)]])*(Table2[[#This Row],[activating_chance]]/100),0)</f>
        <v>70</v>
      </c>
      <c r="AF369" s="73" t="s">
        <v>345</v>
      </c>
      <c r="AX369" t="s">
        <v>402</v>
      </c>
      <c r="AY369">
        <v>1</v>
      </c>
      <c r="AZ369" s="76">
        <v>280</v>
      </c>
      <c r="BA369" s="76">
        <v>100</v>
      </c>
      <c r="BB369">
        <f ca="1">INDIRECT(ADDRESS(11+(MATCH(RIGHT(Table61011[[#This Row],[spawner_sku]],LEN(Table61011[[#This Row],[spawner_sku]])-FIND("/",Table61011[[#This Row],[spawner_sku]])),Table1[Entity Prefab],0)),10,1,1,"Entities"))</f>
        <v>75</v>
      </c>
      <c r="BC369" s="76">
        <f ca="1">ROUND((Table61011[[#This Row],[XP]]*Table61011[[#This Row],[entity_spawned (AVG)]])*(Table61011[[#This Row],[activating_chance]]/100),0)</f>
        <v>75</v>
      </c>
      <c r="BD369" s="73" t="s">
        <v>345</v>
      </c>
      <c r="BF369" t="s">
        <v>523</v>
      </c>
      <c r="BG369">
        <v>1</v>
      </c>
      <c r="BH369" s="76">
        <v>310</v>
      </c>
      <c r="BI369">
        <v>100</v>
      </c>
      <c r="BJ369">
        <f ca="1">INDIRECT(ADDRESS(11+(MATCH(RIGHT(Table11[[#This Row],[spawner_sku]],LEN(Table11[[#This Row],[spawner_sku]])-FIND("/",Table11[[#This Row],[spawner_sku]])),Table1[Entity Prefab],0)),10,1,1,"Entities"))</f>
        <v>70</v>
      </c>
      <c r="BK369">
        <f ca="1">ROUND((Table11[[#This Row],[XP]]*Table11[[#This Row],[entity_spawned (AVG)]])*(Table11[[#This Row],[activating_chance]]/100),0)</f>
        <v>70</v>
      </c>
      <c r="BL369" s="73" t="s">
        <v>345</v>
      </c>
      <c r="CD369" t="s">
        <v>543</v>
      </c>
      <c r="CE369">
        <v>1</v>
      </c>
      <c r="CF369" s="76">
        <v>240</v>
      </c>
      <c r="CG369" s="76">
        <v>100</v>
      </c>
      <c r="CH369">
        <f ca="1">INDIRECT(ADDRESS(11+(MATCH(RIGHT(Table14[[#This Row],[spawner_sku]],LEN(Table14[[#This Row],[spawner_sku]])-FIND("/",Table14[[#This Row],[spawner_sku]])),Table1[Entity Prefab],0)),10,1,1,"Entities"))</f>
        <v>105</v>
      </c>
      <c r="CI369">
        <f ca="1">ROUND((Table14[[#This Row],[XP]]*Table14[[#This Row],[entity_spawned (AVG)]])*(Table14[[#This Row],[activating_chance]]/100),0)</f>
        <v>105</v>
      </c>
      <c r="CJ369" s="73" t="s">
        <v>345</v>
      </c>
    </row>
    <row r="370" spans="2:88" x14ac:dyDescent="0.25">
      <c r="B370" s="74" t="s">
        <v>245</v>
      </c>
      <c r="C370">
        <v>1</v>
      </c>
      <c r="D370" s="76">
        <v>220</v>
      </c>
      <c r="E370" s="76">
        <v>100</v>
      </c>
      <c r="F370" s="76">
        <f ca="1">INDIRECT(ADDRESS(11+(MATCH(RIGHT(Table245[[#This Row],[spawner_sku]],LEN(Table245[[#This Row],[spawner_sku]])-FIND("/",Table245[[#This Row],[spawner_sku]])),Table1[Entity Prefab],0)),10,1,1,"Entities"))</f>
        <v>35</v>
      </c>
      <c r="G370" s="76">
        <f ca="1">ROUND((Table245[[#This Row],[XP]]*Table245[[#This Row],[entity_spawned (AVG)]])*(Table245[[#This Row],[activating_chance]]/100),0)</f>
        <v>35</v>
      </c>
      <c r="H370" s="73" t="s">
        <v>345</v>
      </c>
      <c r="Z370" t="s">
        <v>255</v>
      </c>
      <c r="AA370">
        <v>1</v>
      </c>
      <c r="AB370" s="76">
        <v>190</v>
      </c>
      <c r="AC370" s="76">
        <v>100</v>
      </c>
      <c r="AD370">
        <f ca="1">INDIRECT(ADDRESS(11+(MATCH(RIGHT(Table2[[#This Row],[spawner_sku]],LEN(Table2[[#This Row],[spawner_sku]])-FIND("/",Table2[[#This Row],[spawner_sku]])),Table1[Entity Prefab],0)),10,1,1,"Entities"))</f>
        <v>70</v>
      </c>
      <c r="AE370" s="76">
        <f ca="1">ROUND((Table2[[#This Row],[XP]]*Table2[[#This Row],[entity_spawned (AVG)]])*(Table2[[#This Row],[activating_chance]]/100),0)</f>
        <v>70</v>
      </c>
      <c r="AF370" s="73" t="s">
        <v>345</v>
      </c>
      <c r="AX370" t="s">
        <v>402</v>
      </c>
      <c r="AY370">
        <v>1</v>
      </c>
      <c r="AZ370" s="76">
        <v>200</v>
      </c>
      <c r="BA370" s="76">
        <v>100</v>
      </c>
      <c r="BB370">
        <f ca="1">INDIRECT(ADDRESS(11+(MATCH(RIGHT(Table61011[[#This Row],[spawner_sku]],LEN(Table61011[[#This Row],[spawner_sku]])-FIND("/",Table61011[[#This Row],[spawner_sku]])),Table1[Entity Prefab],0)),10,1,1,"Entities"))</f>
        <v>75</v>
      </c>
      <c r="BC370" s="76">
        <f ca="1">ROUND((Table61011[[#This Row],[XP]]*Table61011[[#This Row],[entity_spawned (AVG)]])*(Table61011[[#This Row],[activating_chance]]/100),0)</f>
        <v>75</v>
      </c>
      <c r="BD370" s="73" t="s">
        <v>345</v>
      </c>
      <c r="BF370" t="s">
        <v>523</v>
      </c>
      <c r="BG370">
        <v>1</v>
      </c>
      <c r="BH370" s="76">
        <v>310</v>
      </c>
      <c r="BI370">
        <v>100</v>
      </c>
      <c r="BJ370">
        <f ca="1">INDIRECT(ADDRESS(11+(MATCH(RIGHT(Table11[[#This Row],[spawner_sku]],LEN(Table11[[#This Row],[spawner_sku]])-FIND("/",Table11[[#This Row],[spawner_sku]])),Table1[Entity Prefab],0)),10,1,1,"Entities"))</f>
        <v>70</v>
      </c>
      <c r="BK370">
        <f ca="1">ROUND((Table11[[#This Row],[XP]]*Table11[[#This Row],[entity_spawned (AVG)]])*(Table11[[#This Row],[activating_chance]]/100),0)</f>
        <v>70</v>
      </c>
      <c r="BL370" s="73" t="s">
        <v>345</v>
      </c>
      <c r="CD370" t="s">
        <v>543</v>
      </c>
      <c r="CE370">
        <v>1</v>
      </c>
      <c r="CF370" s="76">
        <v>220</v>
      </c>
      <c r="CG370" s="76">
        <v>100</v>
      </c>
      <c r="CH370">
        <f ca="1">INDIRECT(ADDRESS(11+(MATCH(RIGHT(Table14[[#This Row],[spawner_sku]],LEN(Table14[[#This Row],[spawner_sku]])-FIND("/",Table14[[#This Row],[spawner_sku]])),Table1[Entity Prefab],0)),10,1,1,"Entities"))</f>
        <v>105</v>
      </c>
      <c r="CI370">
        <f ca="1">ROUND((Table14[[#This Row],[XP]]*Table14[[#This Row],[entity_spawned (AVG)]])*(Table14[[#This Row],[activating_chance]]/100),0)</f>
        <v>105</v>
      </c>
      <c r="CJ370" s="73" t="s">
        <v>345</v>
      </c>
    </row>
    <row r="371" spans="2:88" x14ac:dyDescent="0.25">
      <c r="B371" s="74" t="s">
        <v>245</v>
      </c>
      <c r="C371">
        <v>1</v>
      </c>
      <c r="D371" s="76">
        <v>180</v>
      </c>
      <c r="E371" s="76">
        <v>80</v>
      </c>
      <c r="F371" s="76">
        <f ca="1">INDIRECT(ADDRESS(11+(MATCH(RIGHT(Table245[[#This Row],[spawner_sku]],LEN(Table245[[#This Row],[spawner_sku]])-FIND("/",Table245[[#This Row],[spawner_sku]])),Table1[Entity Prefab],0)),10,1,1,"Entities"))</f>
        <v>35</v>
      </c>
      <c r="G371" s="76">
        <f ca="1">ROUND((Table245[[#This Row],[XP]]*Table245[[#This Row],[entity_spawned (AVG)]])*(Table245[[#This Row],[activating_chance]]/100),0)</f>
        <v>28</v>
      </c>
      <c r="H371" s="73" t="s">
        <v>345</v>
      </c>
      <c r="Z371" t="s">
        <v>255</v>
      </c>
      <c r="AA371">
        <v>1</v>
      </c>
      <c r="AB371" s="76">
        <v>190</v>
      </c>
      <c r="AC371" s="76">
        <v>100</v>
      </c>
      <c r="AD371">
        <f ca="1">INDIRECT(ADDRESS(11+(MATCH(RIGHT(Table2[[#This Row],[spawner_sku]],LEN(Table2[[#This Row],[spawner_sku]])-FIND("/",Table2[[#This Row],[spawner_sku]])),Table1[Entity Prefab],0)),10,1,1,"Entities"))</f>
        <v>70</v>
      </c>
      <c r="AE371" s="76">
        <f ca="1">ROUND((Table2[[#This Row],[XP]]*Table2[[#This Row],[entity_spawned (AVG)]])*(Table2[[#This Row],[activating_chance]]/100),0)</f>
        <v>70</v>
      </c>
      <c r="AF371" s="73" t="s">
        <v>345</v>
      </c>
      <c r="AX371" t="s">
        <v>402</v>
      </c>
      <c r="AY371">
        <v>1</v>
      </c>
      <c r="AZ371" s="76">
        <v>210</v>
      </c>
      <c r="BA371" s="76">
        <v>100</v>
      </c>
      <c r="BB371">
        <f ca="1">INDIRECT(ADDRESS(11+(MATCH(RIGHT(Table61011[[#This Row],[spawner_sku]],LEN(Table61011[[#This Row],[spawner_sku]])-FIND("/",Table61011[[#This Row],[spawner_sku]])),Table1[Entity Prefab],0)),10,1,1,"Entities"))</f>
        <v>75</v>
      </c>
      <c r="BC371" s="76">
        <f ca="1">ROUND((Table61011[[#This Row],[XP]]*Table61011[[#This Row],[entity_spawned (AVG)]])*(Table61011[[#This Row],[activating_chance]]/100),0)</f>
        <v>75</v>
      </c>
      <c r="BD371" s="73" t="s">
        <v>345</v>
      </c>
      <c r="BF371" t="s">
        <v>254</v>
      </c>
      <c r="BG371">
        <v>1</v>
      </c>
      <c r="BH371" s="76">
        <v>170</v>
      </c>
      <c r="BI371">
        <v>100</v>
      </c>
      <c r="BJ371">
        <f ca="1">INDIRECT(ADDRESS(11+(MATCH(RIGHT(Table11[[#This Row],[spawner_sku]],LEN(Table11[[#This Row],[spawner_sku]])-FIND("/",Table11[[#This Row],[spawner_sku]])),Table1[Entity Prefab],0)),10,1,1,"Entities"))</f>
        <v>70</v>
      </c>
      <c r="BK371">
        <f ca="1">ROUND((Table11[[#This Row],[XP]]*Table11[[#This Row],[entity_spawned (AVG)]])*(Table11[[#This Row],[activating_chance]]/100),0)</f>
        <v>70</v>
      </c>
      <c r="BL371" s="73" t="s">
        <v>345</v>
      </c>
      <c r="CD371" t="s">
        <v>543</v>
      </c>
      <c r="CE371">
        <v>1</v>
      </c>
      <c r="CF371" s="76">
        <v>220</v>
      </c>
      <c r="CG371" s="76">
        <v>100</v>
      </c>
      <c r="CH371">
        <f ca="1">INDIRECT(ADDRESS(11+(MATCH(RIGHT(Table14[[#This Row],[spawner_sku]],LEN(Table14[[#This Row],[spawner_sku]])-FIND("/",Table14[[#This Row],[spawner_sku]])),Table1[Entity Prefab],0)),10,1,1,"Entities"))</f>
        <v>105</v>
      </c>
      <c r="CI371">
        <f ca="1">ROUND((Table14[[#This Row],[XP]]*Table14[[#This Row],[entity_spawned (AVG)]])*(Table14[[#This Row],[activating_chance]]/100),0)</f>
        <v>105</v>
      </c>
      <c r="CJ371" s="73" t="s">
        <v>345</v>
      </c>
    </row>
    <row r="372" spans="2:88" x14ac:dyDescent="0.25">
      <c r="B372" s="74" t="s">
        <v>245</v>
      </c>
      <c r="C372">
        <v>1</v>
      </c>
      <c r="D372" s="76">
        <v>240</v>
      </c>
      <c r="E372" s="76">
        <v>100</v>
      </c>
      <c r="F372" s="76">
        <f ca="1">INDIRECT(ADDRESS(11+(MATCH(RIGHT(Table245[[#This Row],[spawner_sku]],LEN(Table245[[#This Row],[spawner_sku]])-FIND("/",Table245[[#This Row],[spawner_sku]])),Table1[Entity Prefab],0)),10,1,1,"Entities"))</f>
        <v>35</v>
      </c>
      <c r="G372" s="76">
        <f ca="1">ROUND((Table245[[#This Row],[XP]]*Table245[[#This Row],[entity_spawned (AVG)]])*(Table245[[#This Row],[activating_chance]]/100),0)</f>
        <v>35</v>
      </c>
      <c r="H372" s="73" t="s">
        <v>345</v>
      </c>
      <c r="Z372" t="s">
        <v>256</v>
      </c>
      <c r="AA372">
        <v>1</v>
      </c>
      <c r="AB372" s="76">
        <v>120</v>
      </c>
      <c r="AC372" s="76">
        <v>90</v>
      </c>
      <c r="AD372">
        <f ca="1">INDIRECT(ADDRESS(11+(MATCH(RIGHT(Table2[[#This Row],[spawner_sku]],LEN(Table2[[#This Row],[spawner_sku]])-FIND("/",Table2[[#This Row],[spawner_sku]])),Table1[Entity Prefab],0)),10,1,1,"Entities"))</f>
        <v>25</v>
      </c>
      <c r="AE372" s="76">
        <f ca="1">ROUND((Table2[[#This Row],[XP]]*Table2[[#This Row],[entity_spawned (AVG)]])*(Table2[[#This Row],[activating_chance]]/100),0)</f>
        <v>23</v>
      </c>
      <c r="AF372" s="73" t="s">
        <v>344</v>
      </c>
      <c r="AX372" t="s">
        <v>403</v>
      </c>
      <c r="AY372">
        <v>1</v>
      </c>
      <c r="AZ372" s="76">
        <v>220</v>
      </c>
      <c r="BA372" s="76">
        <v>100</v>
      </c>
      <c r="BB372">
        <f ca="1">INDIRECT(ADDRESS(11+(MATCH(RIGHT(Table61011[[#This Row],[spawner_sku]],LEN(Table61011[[#This Row],[spawner_sku]])-FIND("/",Table61011[[#This Row],[spawner_sku]])),Table1[Entity Prefab],0)),10,1,1,"Entities"))</f>
        <v>75</v>
      </c>
      <c r="BC372" s="76">
        <f ca="1">ROUND((Table61011[[#This Row],[XP]]*Table61011[[#This Row],[entity_spawned (AVG)]])*(Table61011[[#This Row],[activating_chance]]/100),0)</f>
        <v>75</v>
      </c>
      <c r="BD372" s="73" t="s">
        <v>345</v>
      </c>
      <c r="BF372" t="s">
        <v>254</v>
      </c>
      <c r="BG372">
        <v>1</v>
      </c>
      <c r="BH372" s="76">
        <v>170</v>
      </c>
      <c r="BI372">
        <v>100</v>
      </c>
      <c r="BJ372">
        <f ca="1">INDIRECT(ADDRESS(11+(MATCH(RIGHT(Table11[[#This Row],[spawner_sku]],LEN(Table11[[#This Row],[spawner_sku]])-FIND("/",Table11[[#This Row],[spawner_sku]])),Table1[Entity Prefab],0)),10,1,1,"Entities"))</f>
        <v>70</v>
      </c>
      <c r="BK372">
        <f ca="1">ROUND((Table11[[#This Row],[XP]]*Table11[[#This Row],[entity_spawned (AVG)]])*(Table11[[#This Row],[activating_chance]]/100),0)</f>
        <v>70</v>
      </c>
      <c r="BL372" s="73" t="s">
        <v>345</v>
      </c>
      <c r="CD372" t="s">
        <v>543</v>
      </c>
      <c r="CE372">
        <v>1</v>
      </c>
      <c r="CF372" s="76">
        <v>220</v>
      </c>
      <c r="CG372" s="76">
        <v>100</v>
      </c>
      <c r="CH372">
        <f ca="1">INDIRECT(ADDRESS(11+(MATCH(RIGHT(Table14[[#This Row],[spawner_sku]],LEN(Table14[[#This Row],[spawner_sku]])-FIND("/",Table14[[#This Row],[spawner_sku]])),Table1[Entity Prefab],0)),10,1,1,"Entities"))</f>
        <v>105</v>
      </c>
      <c r="CI372">
        <f ca="1">ROUND((Table14[[#This Row],[XP]]*Table14[[#This Row],[entity_spawned (AVG)]])*(Table14[[#This Row],[activating_chance]]/100),0)</f>
        <v>105</v>
      </c>
      <c r="CJ372" s="73" t="s">
        <v>345</v>
      </c>
    </row>
    <row r="373" spans="2:88" x14ac:dyDescent="0.25">
      <c r="B373" s="74" t="s">
        <v>245</v>
      </c>
      <c r="C373">
        <v>1</v>
      </c>
      <c r="D373" s="76">
        <v>220</v>
      </c>
      <c r="E373" s="76">
        <v>100</v>
      </c>
      <c r="F373" s="76">
        <f ca="1">INDIRECT(ADDRESS(11+(MATCH(RIGHT(Table245[[#This Row],[spawner_sku]],LEN(Table245[[#This Row],[spawner_sku]])-FIND("/",Table245[[#This Row],[spawner_sku]])),Table1[Entity Prefab],0)),10,1,1,"Entities"))</f>
        <v>35</v>
      </c>
      <c r="G373" s="76">
        <f ca="1">ROUND((Table245[[#This Row],[XP]]*Table245[[#This Row],[entity_spawned (AVG)]])*(Table245[[#This Row],[activating_chance]]/100),0)</f>
        <v>35</v>
      </c>
      <c r="H373" s="73" t="s">
        <v>345</v>
      </c>
      <c r="Z373" t="s">
        <v>256</v>
      </c>
      <c r="AA373">
        <v>1</v>
      </c>
      <c r="AB373" s="76">
        <v>120</v>
      </c>
      <c r="AC373" s="76">
        <v>80</v>
      </c>
      <c r="AD373">
        <f ca="1">INDIRECT(ADDRESS(11+(MATCH(RIGHT(Table2[[#This Row],[spawner_sku]],LEN(Table2[[#This Row],[spawner_sku]])-FIND("/",Table2[[#This Row],[spawner_sku]])),Table1[Entity Prefab],0)),10,1,1,"Entities"))</f>
        <v>25</v>
      </c>
      <c r="AE373" s="76">
        <f ca="1">ROUND((Table2[[#This Row],[XP]]*Table2[[#This Row],[entity_spawned (AVG)]])*(Table2[[#This Row],[activating_chance]]/100),0)</f>
        <v>20</v>
      </c>
      <c r="AF373" s="73" t="s">
        <v>344</v>
      </c>
      <c r="AX373" t="s">
        <v>403</v>
      </c>
      <c r="AY373">
        <v>1</v>
      </c>
      <c r="AZ373" s="76">
        <v>300</v>
      </c>
      <c r="BA373" s="76">
        <v>100</v>
      </c>
      <c r="BB373">
        <f ca="1">INDIRECT(ADDRESS(11+(MATCH(RIGHT(Table61011[[#This Row],[spawner_sku]],LEN(Table61011[[#This Row],[spawner_sku]])-FIND("/",Table61011[[#This Row],[spawner_sku]])),Table1[Entity Prefab],0)),10,1,1,"Entities"))</f>
        <v>75</v>
      </c>
      <c r="BC373" s="76">
        <f ca="1">ROUND((Table61011[[#This Row],[XP]]*Table61011[[#This Row],[entity_spawned (AVG)]])*(Table61011[[#This Row],[activating_chance]]/100),0)</f>
        <v>75</v>
      </c>
      <c r="BD373" s="73" t="s">
        <v>345</v>
      </c>
      <c r="BF373" t="s">
        <v>254</v>
      </c>
      <c r="BG373">
        <v>1</v>
      </c>
      <c r="BH373" s="76">
        <v>170</v>
      </c>
      <c r="BI373">
        <v>100</v>
      </c>
      <c r="BJ373">
        <f ca="1">INDIRECT(ADDRESS(11+(MATCH(RIGHT(Table11[[#This Row],[spawner_sku]],LEN(Table11[[#This Row],[spawner_sku]])-FIND("/",Table11[[#This Row],[spawner_sku]])),Table1[Entity Prefab],0)),10,1,1,"Entities"))</f>
        <v>70</v>
      </c>
      <c r="BK373">
        <f ca="1">ROUND((Table11[[#This Row],[XP]]*Table11[[#This Row],[entity_spawned (AVG)]])*(Table11[[#This Row],[activating_chance]]/100),0)</f>
        <v>70</v>
      </c>
      <c r="BL373" s="73" t="s">
        <v>345</v>
      </c>
      <c r="CD373" t="s">
        <v>543</v>
      </c>
      <c r="CE373">
        <v>1</v>
      </c>
      <c r="CF373" s="76">
        <v>220</v>
      </c>
      <c r="CG373" s="76">
        <v>100</v>
      </c>
      <c r="CH373">
        <f ca="1">INDIRECT(ADDRESS(11+(MATCH(RIGHT(Table14[[#This Row],[spawner_sku]],LEN(Table14[[#This Row],[spawner_sku]])-FIND("/",Table14[[#This Row],[spawner_sku]])),Table1[Entity Prefab],0)),10,1,1,"Entities"))</f>
        <v>105</v>
      </c>
      <c r="CI373">
        <f ca="1">ROUND((Table14[[#This Row],[XP]]*Table14[[#This Row],[entity_spawned (AVG)]])*(Table14[[#This Row],[activating_chance]]/100),0)</f>
        <v>105</v>
      </c>
      <c r="CJ373" s="73" t="s">
        <v>345</v>
      </c>
    </row>
    <row r="374" spans="2:88" x14ac:dyDescent="0.25">
      <c r="B374" s="74" t="s">
        <v>245</v>
      </c>
      <c r="C374">
        <v>1</v>
      </c>
      <c r="D374" s="76">
        <v>240</v>
      </c>
      <c r="E374" s="76">
        <v>100</v>
      </c>
      <c r="F374" s="76">
        <f ca="1">INDIRECT(ADDRESS(11+(MATCH(RIGHT(Table245[[#This Row],[spawner_sku]],LEN(Table245[[#This Row],[spawner_sku]])-FIND("/",Table245[[#This Row],[spawner_sku]])),Table1[Entity Prefab],0)),10,1,1,"Entities"))</f>
        <v>35</v>
      </c>
      <c r="G374" s="76">
        <f ca="1">ROUND((Table245[[#This Row],[XP]]*Table245[[#This Row],[entity_spawned (AVG)]])*(Table245[[#This Row],[activating_chance]]/100),0)</f>
        <v>35</v>
      </c>
      <c r="H374" s="73" t="s">
        <v>345</v>
      </c>
      <c r="Z374" t="s">
        <v>256</v>
      </c>
      <c r="AA374">
        <v>1</v>
      </c>
      <c r="AB374" s="76">
        <v>180</v>
      </c>
      <c r="AC374" s="76">
        <v>80</v>
      </c>
      <c r="AD374">
        <f ca="1">INDIRECT(ADDRESS(11+(MATCH(RIGHT(Table2[[#This Row],[spawner_sku]],LEN(Table2[[#This Row],[spawner_sku]])-FIND("/",Table2[[#This Row],[spawner_sku]])),Table1[Entity Prefab],0)),10,1,1,"Entities"))</f>
        <v>25</v>
      </c>
      <c r="AE374" s="76">
        <f ca="1">ROUND((Table2[[#This Row],[XP]]*Table2[[#This Row],[entity_spawned (AVG)]])*(Table2[[#This Row],[activating_chance]]/100),0)</f>
        <v>20</v>
      </c>
      <c r="AF374" s="73" t="s">
        <v>344</v>
      </c>
      <c r="AX374" t="s">
        <v>403</v>
      </c>
      <c r="AY374">
        <v>1</v>
      </c>
      <c r="AZ374" s="76">
        <v>300</v>
      </c>
      <c r="BA374" s="76">
        <v>30</v>
      </c>
      <c r="BB374">
        <f ca="1">INDIRECT(ADDRESS(11+(MATCH(RIGHT(Table61011[[#This Row],[spawner_sku]],LEN(Table61011[[#This Row],[spawner_sku]])-FIND("/",Table61011[[#This Row],[spawner_sku]])),Table1[Entity Prefab],0)),10,1,1,"Entities"))</f>
        <v>75</v>
      </c>
      <c r="BC374" s="76">
        <f ca="1">ROUND((Table61011[[#This Row],[XP]]*Table61011[[#This Row],[entity_spawned (AVG)]])*(Table61011[[#This Row],[activating_chance]]/100),0)</f>
        <v>23</v>
      </c>
      <c r="BD374" s="73" t="s">
        <v>345</v>
      </c>
      <c r="BF374" t="s">
        <v>255</v>
      </c>
      <c r="BG374">
        <v>1</v>
      </c>
      <c r="BH374" s="76">
        <v>170</v>
      </c>
      <c r="BI374">
        <v>80</v>
      </c>
      <c r="BJ374">
        <f ca="1">INDIRECT(ADDRESS(11+(MATCH(RIGHT(Table11[[#This Row],[spawner_sku]],LEN(Table11[[#This Row],[spawner_sku]])-FIND("/",Table11[[#This Row],[spawner_sku]])),Table1[Entity Prefab],0)),10,1,1,"Entities"))</f>
        <v>70</v>
      </c>
      <c r="BK374">
        <f ca="1">ROUND((Table11[[#This Row],[XP]]*Table11[[#This Row],[entity_spawned (AVG)]])*(Table11[[#This Row],[activating_chance]]/100),0)</f>
        <v>56</v>
      </c>
      <c r="BL374" s="73" t="s">
        <v>345</v>
      </c>
      <c r="CD374" t="s">
        <v>543</v>
      </c>
      <c r="CE374">
        <v>1</v>
      </c>
      <c r="CF374" s="76">
        <v>220</v>
      </c>
      <c r="CG374" s="76">
        <v>100</v>
      </c>
      <c r="CH374">
        <f ca="1">INDIRECT(ADDRESS(11+(MATCH(RIGHT(Table14[[#This Row],[spawner_sku]],LEN(Table14[[#This Row],[spawner_sku]])-FIND("/",Table14[[#This Row],[spawner_sku]])),Table1[Entity Prefab],0)),10,1,1,"Entities"))</f>
        <v>105</v>
      </c>
      <c r="CI374">
        <f ca="1">ROUND((Table14[[#This Row],[XP]]*Table14[[#This Row],[entity_spawned (AVG)]])*(Table14[[#This Row],[activating_chance]]/100),0)</f>
        <v>105</v>
      </c>
      <c r="CJ374" s="73" t="s">
        <v>345</v>
      </c>
    </row>
    <row r="375" spans="2:88" x14ac:dyDescent="0.25">
      <c r="B375" s="74" t="s">
        <v>245</v>
      </c>
      <c r="C375">
        <v>1</v>
      </c>
      <c r="D375" s="76">
        <v>220</v>
      </c>
      <c r="E375" s="76">
        <v>100</v>
      </c>
      <c r="F375" s="76">
        <f ca="1">INDIRECT(ADDRESS(11+(MATCH(RIGHT(Table245[[#This Row],[spawner_sku]],LEN(Table245[[#This Row],[spawner_sku]])-FIND("/",Table245[[#This Row],[spawner_sku]])),Table1[Entity Prefab],0)),10,1,1,"Entities"))</f>
        <v>35</v>
      </c>
      <c r="G375" s="76">
        <f ca="1">ROUND((Table245[[#This Row],[XP]]*Table245[[#This Row],[entity_spawned (AVG)]])*(Table245[[#This Row],[activating_chance]]/100),0)</f>
        <v>35</v>
      </c>
      <c r="H375" s="73" t="s">
        <v>345</v>
      </c>
      <c r="Z375" t="s">
        <v>256</v>
      </c>
      <c r="AA375">
        <v>1</v>
      </c>
      <c r="AB375" s="76">
        <v>130</v>
      </c>
      <c r="AC375" s="76">
        <v>90</v>
      </c>
      <c r="AD375">
        <f ca="1">INDIRECT(ADDRESS(11+(MATCH(RIGHT(Table2[[#This Row],[spawner_sku]],LEN(Table2[[#This Row],[spawner_sku]])-FIND("/",Table2[[#This Row],[spawner_sku]])),Table1[Entity Prefab],0)),10,1,1,"Entities"))</f>
        <v>25</v>
      </c>
      <c r="AE375" s="76">
        <f ca="1">ROUND((Table2[[#This Row],[XP]]*Table2[[#This Row],[entity_spawned (AVG)]])*(Table2[[#This Row],[activating_chance]]/100),0)</f>
        <v>23</v>
      </c>
      <c r="AF375" s="73" t="s">
        <v>344</v>
      </c>
      <c r="AX375" t="s">
        <v>403</v>
      </c>
      <c r="AY375">
        <v>1</v>
      </c>
      <c r="AZ375" s="76">
        <v>300</v>
      </c>
      <c r="BA375" s="76">
        <v>100</v>
      </c>
      <c r="BB375">
        <f ca="1">INDIRECT(ADDRESS(11+(MATCH(RIGHT(Table61011[[#This Row],[spawner_sku]],LEN(Table61011[[#This Row],[spawner_sku]])-FIND("/",Table61011[[#This Row],[spawner_sku]])),Table1[Entity Prefab],0)),10,1,1,"Entities"))</f>
        <v>75</v>
      </c>
      <c r="BC375" s="76">
        <f ca="1">ROUND((Table61011[[#This Row],[XP]]*Table61011[[#This Row],[entity_spawned (AVG)]])*(Table61011[[#This Row],[activating_chance]]/100),0)</f>
        <v>75</v>
      </c>
      <c r="BD375" s="73" t="s">
        <v>345</v>
      </c>
      <c r="BF375" t="s">
        <v>255</v>
      </c>
      <c r="BG375">
        <v>1</v>
      </c>
      <c r="BH375" s="76">
        <v>170</v>
      </c>
      <c r="BI375">
        <v>100</v>
      </c>
      <c r="BJ375">
        <f ca="1">INDIRECT(ADDRESS(11+(MATCH(RIGHT(Table11[[#This Row],[spawner_sku]],LEN(Table11[[#This Row],[spawner_sku]])-FIND("/",Table11[[#This Row],[spawner_sku]])),Table1[Entity Prefab],0)),10,1,1,"Entities"))</f>
        <v>70</v>
      </c>
      <c r="BK375">
        <f ca="1">ROUND((Table11[[#This Row],[XP]]*Table11[[#This Row],[entity_spawned (AVG)]])*(Table11[[#This Row],[activating_chance]]/100),0)</f>
        <v>70</v>
      </c>
      <c r="BL375" s="73" t="s">
        <v>345</v>
      </c>
      <c r="CD375" t="s">
        <v>543</v>
      </c>
      <c r="CE375">
        <v>1</v>
      </c>
      <c r="CF375" s="76">
        <v>220</v>
      </c>
      <c r="CG375" s="76">
        <v>100</v>
      </c>
      <c r="CH375">
        <f ca="1">INDIRECT(ADDRESS(11+(MATCH(RIGHT(Table14[[#This Row],[spawner_sku]],LEN(Table14[[#This Row],[spawner_sku]])-FIND("/",Table14[[#This Row],[spawner_sku]])),Table1[Entity Prefab],0)),10,1,1,"Entities"))</f>
        <v>105</v>
      </c>
      <c r="CI375">
        <f ca="1">ROUND((Table14[[#This Row],[XP]]*Table14[[#This Row],[entity_spawned (AVG)]])*(Table14[[#This Row],[activating_chance]]/100),0)</f>
        <v>105</v>
      </c>
      <c r="CJ375" s="73" t="s">
        <v>345</v>
      </c>
    </row>
    <row r="376" spans="2:88" x14ac:dyDescent="0.25">
      <c r="B376" s="74" t="s">
        <v>245</v>
      </c>
      <c r="C376">
        <v>1</v>
      </c>
      <c r="D376" s="76">
        <v>220</v>
      </c>
      <c r="E376" s="76">
        <v>100</v>
      </c>
      <c r="F376" s="76">
        <f ca="1">INDIRECT(ADDRESS(11+(MATCH(RIGHT(Table245[[#This Row],[spawner_sku]],LEN(Table245[[#This Row],[spawner_sku]])-FIND("/",Table245[[#This Row],[spawner_sku]])),Table1[Entity Prefab],0)),10,1,1,"Entities"))</f>
        <v>35</v>
      </c>
      <c r="G376" s="76">
        <f ca="1">ROUND((Table245[[#This Row],[XP]]*Table245[[#This Row],[entity_spawned (AVG)]])*(Table245[[#This Row],[activating_chance]]/100),0)</f>
        <v>35</v>
      </c>
      <c r="H376" s="73" t="s">
        <v>345</v>
      </c>
      <c r="Z376" t="s">
        <v>256</v>
      </c>
      <c r="AA376">
        <v>1</v>
      </c>
      <c r="AB376" s="76">
        <v>180</v>
      </c>
      <c r="AC376" s="76">
        <v>100</v>
      </c>
      <c r="AD376">
        <f ca="1">INDIRECT(ADDRESS(11+(MATCH(RIGHT(Table2[[#This Row],[spawner_sku]],LEN(Table2[[#This Row],[spawner_sku]])-FIND("/",Table2[[#This Row],[spawner_sku]])),Table1[Entity Prefab],0)),10,1,1,"Entities"))</f>
        <v>25</v>
      </c>
      <c r="AE376" s="76">
        <f ca="1">ROUND((Table2[[#This Row],[XP]]*Table2[[#This Row],[entity_spawned (AVG)]])*(Table2[[#This Row],[activating_chance]]/100),0)</f>
        <v>25</v>
      </c>
      <c r="AF376" s="73" t="s">
        <v>344</v>
      </c>
      <c r="AX376" t="s">
        <v>403</v>
      </c>
      <c r="AY376">
        <v>1</v>
      </c>
      <c r="AZ376" s="76">
        <v>220</v>
      </c>
      <c r="BA376" s="76">
        <v>100</v>
      </c>
      <c r="BB376">
        <f ca="1">INDIRECT(ADDRESS(11+(MATCH(RIGHT(Table61011[[#This Row],[spawner_sku]],LEN(Table61011[[#This Row],[spawner_sku]])-FIND("/",Table61011[[#This Row],[spawner_sku]])),Table1[Entity Prefab],0)),10,1,1,"Entities"))</f>
        <v>75</v>
      </c>
      <c r="BC376" s="76">
        <f ca="1">ROUND((Table61011[[#This Row],[XP]]*Table61011[[#This Row],[entity_spawned (AVG)]])*(Table61011[[#This Row],[activating_chance]]/100),0)</f>
        <v>75</v>
      </c>
      <c r="BD376" s="73" t="s">
        <v>345</v>
      </c>
      <c r="BF376" t="s">
        <v>255</v>
      </c>
      <c r="BG376">
        <v>1</v>
      </c>
      <c r="BH376" s="76">
        <v>170</v>
      </c>
      <c r="BI376">
        <v>100</v>
      </c>
      <c r="BJ376">
        <f ca="1">INDIRECT(ADDRESS(11+(MATCH(RIGHT(Table11[[#This Row],[spawner_sku]],LEN(Table11[[#This Row],[spawner_sku]])-FIND("/",Table11[[#This Row],[spawner_sku]])),Table1[Entity Prefab],0)),10,1,1,"Entities"))</f>
        <v>70</v>
      </c>
      <c r="BK376">
        <f ca="1">ROUND((Table11[[#This Row],[XP]]*Table11[[#This Row],[entity_spawned (AVG)]])*(Table11[[#This Row],[activating_chance]]/100),0)</f>
        <v>70</v>
      </c>
      <c r="BL376" s="73" t="s">
        <v>345</v>
      </c>
      <c r="CD376" t="s">
        <v>543</v>
      </c>
      <c r="CE376">
        <v>1</v>
      </c>
      <c r="CF376" s="76">
        <v>220</v>
      </c>
      <c r="CG376" s="76">
        <v>100</v>
      </c>
      <c r="CH376">
        <f ca="1">INDIRECT(ADDRESS(11+(MATCH(RIGHT(Table14[[#This Row],[spawner_sku]],LEN(Table14[[#This Row],[spawner_sku]])-FIND("/",Table14[[#This Row],[spawner_sku]])),Table1[Entity Prefab],0)),10,1,1,"Entities"))</f>
        <v>105</v>
      </c>
      <c r="CI376">
        <f ca="1">ROUND((Table14[[#This Row],[XP]]*Table14[[#This Row],[entity_spawned (AVG)]])*(Table14[[#This Row],[activating_chance]]/100),0)</f>
        <v>105</v>
      </c>
      <c r="CJ376" s="73" t="s">
        <v>345</v>
      </c>
    </row>
    <row r="377" spans="2:88" x14ac:dyDescent="0.25">
      <c r="B377" s="74" t="s">
        <v>245</v>
      </c>
      <c r="C377">
        <v>1</v>
      </c>
      <c r="D377" s="76">
        <v>220</v>
      </c>
      <c r="E377" s="76">
        <v>100</v>
      </c>
      <c r="F377" s="76">
        <f ca="1">INDIRECT(ADDRESS(11+(MATCH(RIGHT(Table245[[#This Row],[spawner_sku]],LEN(Table245[[#This Row],[spawner_sku]])-FIND("/",Table245[[#This Row],[spawner_sku]])),Table1[Entity Prefab],0)),10,1,1,"Entities"))</f>
        <v>35</v>
      </c>
      <c r="G377" s="76">
        <f ca="1">ROUND((Table245[[#This Row],[XP]]*Table245[[#This Row],[entity_spawned (AVG)]])*(Table245[[#This Row],[activating_chance]]/100),0)</f>
        <v>35</v>
      </c>
      <c r="H377" s="73" t="s">
        <v>345</v>
      </c>
      <c r="Z377" t="s">
        <v>256</v>
      </c>
      <c r="AA377">
        <v>1</v>
      </c>
      <c r="AB377" s="76">
        <v>170</v>
      </c>
      <c r="AC377" s="76">
        <v>100</v>
      </c>
      <c r="AD377">
        <f ca="1">INDIRECT(ADDRESS(11+(MATCH(RIGHT(Table2[[#This Row],[spawner_sku]],LEN(Table2[[#This Row],[spawner_sku]])-FIND("/",Table2[[#This Row],[spawner_sku]])),Table1[Entity Prefab],0)),10,1,1,"Entities"))</f>
        <v>25</v>
      </c>
      <c r="AE377" s="76">
        <f ca="1">ROUND((Table2[[#This Row],[XP]]*Table2[[#This Row],[entity_spawned (AVG)]])*(Table2[[#This Row],[activating_chance]]/100),0)</f>
        <v>25</v>
      </c>
      <c r="AF377" s="73" t="s">
        <v>344</v>
      </c>
      <c r="AX377" t="s">
        <v>403</v>
      </c>
      <c r="AY377">
        <v>1</v>
      </c>
      <c r="AZ377" s="76">
        <v>300</v>
      </c>
      <c r="BA377" s="76">
        <v>100</v>
      </c>
      <c r="BB377">
        <f ca="1">INDIRECT(ADDRESS(11+(MATCH(RIGHT(Table61011[[#This Row],[spawner_sku]],LEN(Table61011[[#This Row],[spawner_sku]])-FIND("/",Table61011[[#This Row],[spawner_sku]])),Table1[Entity Prefab],0)),10,1,1,"Entities"))</f>
        <v>75</v>
      </c>
      <c r="BC377" s="76">
        <f ca="1">ROUND((Table61011[[#This Row],[XP]]*Table61011[[#This Row],[entity_spawned (AVG)]])*(Table61011[[#This Row],[activating_chance]]/100),0)</f>
        <v>75</v>
      </c>
      <c r="BD377" s="73" t="s">
        <v>345</v>
      </c>
      <c r="BF377" t="s">
        <v>255</v>
      </c>
      <c r="BG377">
        <v>1</v>
      </c>
      <c r="BH377" s="76">
        <v>170</v>
      </c>
      <c r="BI377">
        <v>10</v>
      </c>
      <c r="BJ377">
        <f ca="1">INDIRECT(ADDRESS(11+(MATCH(RIGHT(Table11[[#This Row],[spawner_sku]],LEN(Table11[[#This Row],[spawner_sku]])-FIND("/",Table11[[#This Row],[spawner_sku]])),Table1[Entity Prefab],0)),10,1,1,"Entities"))</f>
        <v>70</v>
      </c>
      <c r="BK377">
        <f ca="1">ROUND((Table11[[#This Row],[XP]]*Table11[[#This Row],[entity_spawned (AVG)]])*(Table11[[#This Row],[activating_chance]]/100),0)</f>
        <v>7</v>
      </c>
      <c r="BL377" s="73" t="s">
        <v>345</v>
      </c>
      <c r="CD377" t="s">
        <v>543</v>
      </c>
      <c r="CE377">
        <v>1</v>
      </c>
      <c r="CF377" s="76">
        <v>240</v>
      </c>
      <c r="CG377" s="76">
        <v>100</v>
      </c>
      <c r="CH377">
        <f ca="1">INDIRECT(ADDRESS(11+(MATCH(RIGHT(Table14[[#This Row],[spawner_sku]],LEN(Table14[[#This Row],[spawner_sku]])-FIND("/",Table14[[#This Row],[spawner_sku]])),Table1[Entity Prefab],0)),10,1,1,"Entities"))</f>
        <v>105</v>
      </c>
      <c r="CI377">
        <f ca="1">ROUND((Table14[[#This Row],[XP]]*Table14[[#This Row],[entity_spawned (AVG)]])*(Table14[[#This Row],[activating_chance]]/100),0)</f>
        <v>105</v>
      </c>
      <c r="CJ377" s="73" t="s">
        <v>345</v>
      </c>
    </row>
    <row r="378" spans="2:88" x14ac:dyDescent="0.25">
      <c r="B378" s="74" t="s">
        <v>246</v>
      </c>
      <c r="C378">
        <v>10</v>
      </c>
      <c r="D378" s="76">
        <v>180</v>
      </c>
      <c r="E378" s="76">
        <v>100</v>
      </c>
      <c r="F378" s="76">
        <f ca="1">INDIRECT(ADDRESS(11+(MATCH(RIGHT(Table245[[#This Row],[spawner_sku]],LEN(Table245[[#This Row],[spawner_sku]])-FIND("/",Table245[[#This Row],[spawner_sku]])),Table1[Entity Prefab],0)),10,1,1,"Entities"))</f>
        <v>25</v>
      </c>
      <c r="G378" s="76">
        <f ca="1">ROUND((Table245[[#This Row],[XP]]*Table245[[#This Row],[entity_spawned (AVG)]])*(Table245[[#This Row],[activating_chance]]/100),0)</f>
        <v>250</v>
      </c>
      <c r="H378" s="73" t="s">
        <v>344</v>
      </c>
      <c r="Z378" t="s">
        <v>256</v>
      </c>
      <c r="AA378">
        <v>1</v>
      </c>
      <c r="AB378" s="76">
        <v>170</v>
      </c>
      <c r="AC378" s="76">
        <v>100</v>
      </c>
      <c r="AD378">
        <f ca="1">INDIRECT(ADDRESS(11+(MATCH(RIGHT(Table2[[#This Row],[spawner_sku]],LEN(Table2[[#This Row],[spawner_sku]])-FIND("/",Table2[[#This Row],[spawner_sku]])),Table1[Entity Prefab],0)),10,1,1,"Entities"))</f>
        <v>25</v>
      </c>
      <c r="AE378" s="76">
        <f ca="1">ROUND((Table2[[#This Row],[XP]]*Table2[[#This Row],[entity_spawned (AVG)]])*(Table2[[#This Row],[activating_chance]]/100),0)</f>
        <v>25</v>
      </c>
      <c r="AF378" s="73" t="s">
        <v>344</v>
      </c>
      <c r="AX378" t="s">
        <v>403</v>
      </c>
      <c r="AY378">
        <v>1</v>
      </c>
      <c r="AZ378" s="76">
        <v>200</v>
      </c>
      <c r="BA378" s="76">
        <v>100</v>
      </c>
      <c r="BB378">
        <f ca="1">INDIRECT(ADDRESS(11+(MATCH(RIGHT(Table61011[[#This Row],[spawner_sku]],LEN(Table61011[[#This Row],[spawner_sku]])-FIND("/",Table61011[[#This Row],[spawner_sku]])),Table1[Entity Prefab],0)),10,1,1,"Entities"))</f>
        <v>75</v>
      </c>
      <c r="BC378" s="76">
        <f ca="1">ROUND((Table61011[[#This Row],[XP]]*Table61011[[#This Row],[entity_spawned (AVG)]])*(Table61011[[#This Row],[activating_chance]]/100),0)</f>
        <v>75</v>
      </c>
      <c r="BD378" s="73" t="s">
        <v>345</v>
      </c>
      <c r="BF378" t="s">
        <v>255</v>
      </c>
      <c r="BG378">
        <v>1</v>
      </c>
      <c r="BH378" s="76">
        <v>170</v>
      </c>
      <c r="BI378">
        <v>30</v>
      </c>
      <c r="BJ378">
        <f ca="1">INDIRECT(ADDRESS(11+(MATCH(RIGHT(Table11[[#This Row],[spawner_sku]],LEN(Table11[[#This Row],[spawner_sku]])-FIND("/",Table11[[#This Row],[spawner_sku]])),Table1[Entity Prefab],0)),10,1,1,"Entities"))</f>
        <v>70</v>
      </c>
      <c r="BK378">
        <f ca="1">ROUND((Table11[[#This Row],[XP]]*Table11[[#This Row],[entity_spawned (AVG)]])*(Table11[[#This Row],[activating_chance]]/100),0)</f>
        <v>21</v>
      </c>
      <c r="BL378" s="73" t="s">
        <v>345</v>
      </c>
      <c r="CD378" t="s">
        <v>543</v>
      </c>
      <c r="CE378">
        <v>1</v>
      </c>
      <c r="CF378" s="76">
        <v>220</v>
      </c>
      <c r="CG378" s="76">
        <v>100</v>
      </c>
      <c r="CH378">
        <f ca="1">INDIRECT(ADDRESS(11+(MATCH(RIGHT(Table14[[#This Row],[spawner_sku]],LEN(Table14[[#This Row],[spawner_sku]])-FIND("/",Table14[[#This Row],[spawner_sku]])),Table1[Entity Prefab],0)),10,1,1,"Entities"))</f>
        <v>105</v>
      </c>
      <c r="CI378">
        <f ca="1">ROUND((Table14[[#This Row],[XP]]*Table14[[#This Row],[entity_spawned (AVG)]])*(Table14[[#This Row],[activating_chance]]/100),0)</f>
        <v>105</v>
      </c>
      <c r="CJ378" s="73" t="s">
        <v>345</v>
      </c>
    </row>
    <row r="379" spans="2:88" x14ac:dyDescent="0.25">
      <c r="B379" s="74" t="s">
        <v>246</v>
      </c>
      <c r="C379">
        <v>8</v>
      </c>
      <c r="D379" s="76">
        <v>160</v>
      </c>
      <c r="E379" s="76">
        <v>100</v>
      </c>
      <c r="F379" s="76">
        <f ca="1">INDIRECT(ADDRESS(11+(MATCH(RIGHT(Table245[[#This Row],[spawner_sku]],LEN(Table245[[#This Row],[spawner_sku]])-FIND("/",Table245[[#This Row],[spawner_sku]])),Table1[Entity Prefab],0)),10,1,1,"Entities"))</f>
        <v>25</v>
      </c>
      <c r="G379" s="76">
        <f ca="1">ROUND((Table245[[#This Row],[XP]]*Table245[[#This Row],[entity_spawned (AVG)]])*(Table245[[#This Row],[activating_chance]]/100),0)</f>
        <v>200</v>
      </c>
      <c r="H379" s="73" t="s">
        <v>344</v>
      </c>
      <c r="Z379" t="s">
        <v>256</v>
      </c>
      <c r="AA379">
        <v>1</v>
      </c>
      <c r="AB379" s="76">
        <v>170</v>
      </c>
      <c r="AC379" s="76">
        <v>40</v>
      </c>
      <c r="AD379">
        <f ca="1">INDIRECT(ADDRESS(11+(MATCH(RIGHT(Table2[[#This Row],[spawner_sku]],LEN(Table2[[#This Row],[spawner_sku]])-FIND("/",Table2[[#This Row],[spawner_sku]])),Table1[Entity Prefab],0)),10,1,1,"Entities"))</f>
        <v>25</v>
      </c>
      <c r="AE379" s="76">
        <f ca="1">ROUND((Table2[[#This Row],[XP]]*Table2[[#This Row],[entity_spawned (AVG)]])*(Table2[[#This Row],[activating_chance]]/100),0)</f>
        <v>10</v>
      </c>
      <c r="AF379" s="73" t="s">
        <v>344</v>
      </c>
      <c r="AX379" t="s">
        <v>403</v>
      </c>
      <c r="AY379">
        <v>1</v>
      </c>
      <c r="AZ379" s="76">
        <v>300</v>
      </c>
      <c r="BA379" s="76">
        <v>100</v>
      </c>
      <c r="BB379">
        <f ca="1">INDIRECT(ADDRESS(11+(MATCH(RIGHT(Table61011[[#This Row],[spawner_sku]],LEN(Table61011[[#This Row],[spawner_sku]])-FIND("/",Table61011[[#This Row],[spawner_sku]])),Table1[Entity Prefab],0)),10,1,1,"Entities"))</f>
        <v>75</v>
      </c>
      <c r="BC379" s="76">
        <f ca="1">ROUND((Table61011[[#This Row],[XP]]*Table61011[[#This Row],[entity_spawned (AVG)]])*(Table61011[[#This Row],[activating_chance]]/100),0)</f>
        <v>75</v>
      </c>
      <c r="BD379" s="73" t="s">
        <v>345</v>
      </c>
      <c r="BF379" t="s">
        <v>255</v>
      </c>
      <c r="BG379">
        <v>1</v>
      </c>
      <c r="BH379" s="76">
        <v>170</v>
      </c>
      <c r="BI379">
        <v>100</v>
      </c>
      <c r="BJ379">
        <f ca="1">INDIRECT(ADDRESS(11+(MATCH(RIGHT(Table11[[#This Row],[spawner_sku]],LEN(Table11[[#This Row],[spawner_sku]])-FIND("/",Table11[[#This Row],[spawner_sku]])),Table1[Entity Prefab],0)),10,1,1,"Entities"))</f>
        <v>70</v>
      </c>
      <c r="BK379">
        <f ca="1">ROUND((Table11[[#This Row],[XP]]*Table11[[#This Row],[entity_spawned (AVG)]])*(Table11[[#This Row],[activating_chance]]/100),0)</f>
        <v>70</v>
      </c>
      <c r="BL379" s="73" t="s">
        <v>345</v>
      </c>
      <c r="CD379" t="s">
        <v>543</v>
      </c>
      <c r="CE379">
        <v>1</v>
      </c>
      <c r="CF379" s="76">
        <v>240</v>
      </c>
      <c r="CG379" s="76">
        <v>100</v>
      </c>
      <c r="CH379">
        <f ca="1">INDIRECT(ADDRESS(11+(MATCH(RIGHT(Table14[[#This Row],[spawner_sku]],LEN(Table14[[#This Row],[spawner_sku]])-FIND("/",Table14[[#This Row],[spawner_sku]])),Table1[Entity Prefab],0)),10,1,1,"Entities"))</f>
        <v>105</v>
      </c>
      <c r="CI379">
        <f ca="1">ROUND((Table14[[#This Row],[XP]]*Table14[[#This Row],[entity_spawned (AVG)]])*(Table14[[#This Row],[activating_chance]]/100),0)</f>
        <v>105</v>
      </c>
      <c r="CJ379" s="73" t="s">
        <v>345</v>
      </c>
    </row>
    <row r="380" spans="2:88" x14ac:dyDescent="0.25">
      <c r="B380" s="74" t="s">
        <v>246</v>
      </c>
      <c r="C380">
        <v>8</v>
      </c>
      <c r="D380" s="76">
        <v>160</v>
      </c>
      <c r="E380" s="76">
        <v>100</v>
      </c>
      <c r="F380" s="76">
        <f ca="1">INDIRECT(ADDRESS(11+(MATCH(RIGHT(Table245[[#This Row],[spawner_sku]],LEN(Table245[[#This Row],[spawner_sku]])-FIND("/",Table245[[#This Row],[spawner_sku]])),Table1[Entity Prefab],0)),10,1,1,"Entities"))</f>
        <v>25</v>
      </c>
      <c r="G380" s="76">
        <f ca="1">ROUND((Table245[[#This Row],[XP]]*Table245[[#This Row],[entity_spawned (AVG)]])*(Table245[[#This Row],[activating_chance]]/100),0)</f>
        <v>200</v>
      </c>
      <c r="H380" s="73" t="s">
        <v>344</v>
      </c>
      <c r="Z380" t="s">
        <v>256</v>
      </c>
      <c r="AA380">
        <v>1</v>
      </c>
      <c r="AB380" s="76">
        <v>170</v>
      </c>
      <c r="AC380" s="76">
        <v>90</v>
      </c>
      <c r="AD380">
        <f ca="1">INDIRECT(ADDRESS(11+(MATCH(RIGHT(Table2[[#This Row],[spawner_sku]],LEN(Table2[[#This Row],[spawner_sku]])-FIND("/",Table2[[#This Row],[spawner_sku]])),Table1[Entity Prefab],0)),10,1,1,"Entities"))</f>
        <v>25</v>
      </c>
      <c r="AE380" s="76">
        <f ca="1">ROUND((Table2[[#This Row],[XP]]*Table2[[#This Row],[entity_spawned (AVG)]])*(Table2[[#This Row],[activating_chance]]/100),0)</f>
        <v>23</v>
      </c>
      <c r="AF380" s="73" t="s">
        <v>344</v>
      </c>
      <c r="AX380" t="s">
        <v>457</v>
      </c>
      <c r="AY380">
        <v>1</v>
      </c>
      <c r="AZ380" s="76">
        <v>200</v>
      </c>
      <c r="BA380" s="76">
        <v>100</v>
      </c>
      <c r="BB380">
        <f ca="1">INDIRECT(ADDRESS(11+(MATCH(RIGHT(Table61011[[#This Row],[spawner_sku]],LEN(Table61011[[#This Row],[spawner_sku]])-FIND("/",Table61011[[#This Row],[spawner_sku]])),Table1[Entity Prefab],0)),10,1,1,"Entities"))</f>
        <v>75</v>
      </c>
      <c r="BC380" s="76">
        <f ca="1">ROUND((Table61011[[#This Row],[XP]]*Table61011[[#This Row],[entity_spawned (AVG)]])*(Table61011[[#This Row],[activating_chance]]/100),0)</f>
        <v>75</v>
      </c>
      <c r="BD380" s="73" t="s">
        <v>345</v>
      </c>
      <c r="BF380" t="s">
        <v>255</v>
      </c>
      <c r="BG380">
        <v>1</v>
      </c>
      <c r="BH380" s="76">
        <v>170</v>
      </c>
      <c r="BI380">
        <v>100</v>
      </c>
      <c r="BJ380">
        <f ca="1">INDIRECT(ADDRESS(11+(MATCH(RIGHT(Table11[[#This Row],[spawner_sku]],LEN(Table11[[#This Row],[spawner_sku]])-FIND("/",Table11[[#This Row],[spawner_sku]])),Table1[Entity Prefab],0)),10,1,1,"Entities"))</f>
        <v>70</v>
      </c>
      <c r="BK380">
        <f ca="1">ROUND((Table11[[#This Row],[XP]]*Table11[[#This Row],[entity_spawned (AVG)]])*(Table11[[#This Row],[activating_chance]]/100),0)</f>
        <v>70</v>
      </c>
      <c r="BL380" s="73" t="s">
        <v>345</v>
      </c>
      <c r="CD380" t="s">
        <v>525</v>
      </c>
      <c r="CE380">
        <v>1</v>
      </c>
      <c r="CF380" s="76">
        <v>310</v>
      </c>
      <c r="CG380" s="76">
        <v>100</v>
      </c>
      <c r="CH380">
        <f ca="1">INDIRECT(ADDRESS(11+(MATCH(RIGHT(Table14[[#This Row],[spawner_sku]],LEN(Table14[[#This Row],[spawner_sku]])-FIND("/",Table14[[#This Row],[spawner_sku]])),Table1[Entity Prefab],0)),10,1,1,"Entities"))</f>
        <v>83</v>
      </c>
      <c r="CI380">
        <f ca="1">ROUND((Table14[[#This Row],[XP]]*Table14[[#This Row],[entity_spawned (AVG)]])*(Table14[[#This Row],[activating_chance]]/100),0)</f>
        <v>83</v>
      </c>
      <c r="CJ380" s="73" t="s">
        <v>345</v>
      </c>
    </row>
    <row r="381" spans="2:88" x14ac:dyDescent="0.25">
      <c r="B381" s="74" t="s">
        <v>246</v>
      </c>
      <c r="C381">
        <v>5</v>
      </c>
      <c r="D381" s="76">
        <v>150</v>
      </c>
      <c r="E381" s="76">
        <v>100</v>
      </c>
      <c r="F381" s="76">
        <f ca="1">INDIRECT(ADDRESS(11+(MATCH(RIGHT(Table245[[#This Row],[spawner_sku]],LEN(Table245[[#This Row],[spawner_sku]])-FIND("/",Table245[[#This Row],[spawner_sku]])),Table1[Entity Prefab],0)),10,1,1,"Entities"))</f>
        <v>25</v>
      </c>
      <c r="G381" s="76">
        <f ca="1">ROUND((Table245[[#This Row],[XP]]*Table245[[#This Row],[entity_spawned (AVG)]])*(Table245[[#This Row],[activating_chance]]/100),0)</f>
        <v>125</v>
      </c>
      <c r="H381" s="73" t="s">
        <v>344</v>
      </c>
      <c r="Z381" t="s">
        <v>256</v>
      </c>
      <c r="AA381">
        <v>1</v>
      </c>
      <c r="AB381" s="76">
        <v>180</v>
      </c>
      <c r="AC381" s="76">
        <v>100</v>
      </c>
      <c r="AD381">
        <f ca="1">INDIRECT(ADDRESS(11+(MATCH(RIGHT(Table2[[#This Row],[spawner_sku]],LEN(Table2[[#This Row],[spawner_sku]])-FIND("/",Table2[[#This Row],[spawner_sku]])),Table1[Entity Prefab],0)),10,1,1,"Entities"))</f>
        <v>25</v>
      </c>
      <c r="AE381" s="76">
        <f ca="1">ROUND((Table2[[#This Row],[XP]]*Table2[[#This Row],[entity_spawned (AVG)]])*(Table2[[#This Row],[activating_chance]]/100),0)</f>
        <v>25</v>
      </c>
      <c r="AF381" s="73" t="s">
        <v>344</v>
      </c>
      <c r="AX381" t="s">
        <v>457</v>
      </c>
      <c r="AY381">
        <v>1</v>
      </c>
      <c r="AZ381" s="76">
        <v>220</v>
      </c>
      <c r="BA381" s="76">
        <v>100</v>
      </c>
      <c r="BB381">
        <f ca="1">INDIRECT(ADDRESS(11+(MATCH(RIGHT(Table61011[[#This Row],[spawner_sku]],LEN(Table61011[[#This Row],[spawner_sku]])-FIND("/",Table61011[[#This Row],[spawner_sku]])),Table1[Entity Prefab],0)),10,1,1,"Entities"))</f>
        <v>75</v>
      </c>
      <c r="BC381" s="76">
        <f ca="1">ROUND((Table61011[[#This Row],[XP]]*Table61011[[#This Row],[entity_spawned (AVG)]])*(Table61011[[#This Row],[activating_chance]]/100),0)</f>
        <v>75</v>
      </c>
      <c r="BD381" s="73" t="s">
        <v>345</v>
      </c>
      <c r="BF381" t="s">
        <v>255</v>
      </c>
      <c r="BG381">
        <v>1</v>
      </c>
      <c r="BH381" s="76">
        <v>170</v>
      </c>
      <c r="BI381">
        <v>100</v>
      </c>
      <c r="BJ381">
        <f ca="1">INDIRECT(ADDRESS(11+(MATCH(RIGHT(Table11[[#This Row],[spawner_sku]],LEN(Table11[[#This Row],[spawner_sku]])-FIND("/",Table11[[#This Row],[spawner_sku]])),Table1[Entity Prefab],0)),10,1,1,"Entities"))</f>
        <v>70</v>
      </c>
      <c r="BK381">
        <f ca="1">ROUND((Table11[[#This Row],[XP]]*Table11[[#This Row],[entity_spawned (AVG)]])*(Table11[[#This Row],[activating_chance]]/100),0)</f>
        <v>70</v>
      </c>
      <c r="BL381" s="73" t="s">
        <v>345</v>
      </c>
      <c r="CD381" t="s">
        <v>525</v>
      </c>
      <c r="CE381">
        <v>1</v>
      </c>
      <c r="CF381" s="76">
        <v>310</v>
      </c>
      <c r="CG381" s="76">
        <v>100</v>
      </c>
      <c r="CH381">
        <f ca="1">INDIRECT(ADDRESS(11+(MATCH(RIGHT(Table14[[#This Row],[spawner_sku]],LEN(Table14[[#This Row],[spawner_sku]])-FIND("/",Table14[[#This Row],[spawner_sku]])),Table1[Entity Prefab],0)),10,1,1,"Entities"))</f>
        <v>83</v>
      </c>
      <c r="CI381">
        <f ca="1">ROUND((Table14[[#This Row],[XP]]*Table14[[#This Row],[entity_spawned (AVG)]])*(Table14[[#This Row],[activating_chance]]/100),0)</f>
        <v>83</v>
      </c>
      <c r="CJ381" s="73" t="s">
        <v>345</v>
      </c>
    </row>
    <row r="382" spans="2:88" x14ac:dyDescent="0.25">
      <c r="B382" s="74" t="s">
        <v>246</v>
      </c>
      <c r="C382">
        <v>8</v>
      </c>
      <c r="D382" s="76">
        <v>200</v>
      </c>
      <c r="E382" s="76">
        <v>100</v>
      </c>
      <c r="F382" s="76">
        <f ca="1">INDIRECT(ADDRESS(11+(MATCH(RIGHT(Table245[[#This Row],[spawner_sku]],LEN(Table245[[#This Row],[spawner_sku]])-FIND("/",Table245[[#This Row],[spawner_sku]])),Table1[Entity Prefab],0)),10,1,1,"Entities"))</f>
        <v>25</v>
      </c>
      <c r="G382" s="76">
        <f ca="1">ROUND((Table245[[#This Row],[XP]]*Table245[[#This Row],[entity_spawned (AVG)]])*(Table245[[#This Row],[activating_chance]]/100),0)</f>
        <v>200</v>
      </c>
      <c r="H382" s="73" t="s">
        <v>344</v>
      </c>
      <c r="Z382" t="s">
        <v>256</v>
      </c>
      <c r="AA382">
        <v>1</v>
      </c>
      <c r="AB382" s="76">
        <v>100</v>
      </c>
      <c r="AC382" s="76">
        <v>100</v>
      </c>
      <c r="AD382">
        <f ca="1">INDIRECT(ADDRESS(11+(MATCH(RIGHT(Table2[[#This Row],[spawner_sku]],LEN(Table2[[#This Row],[spawner_sku]])-FIND("/",Table2[[#This Row],[spawner_sku]])),Table1[Entity Prefab],0)),10,1,1,"Entities"))</f>
        <v>25</v>
      </c>
      <c r="AE382" s="76">
        <f ca="1">ROUND((Table2[[#This Row],[XP]]*Table2[[#This Row],[entity_spawned (AVG)]])*(Table2[[#This Row],[activating_chance]]/100),0)</f>
        <v>25</v>
      </c>
      <c r="AF382" s="73" t="s">
        <v>344</v>
      </c>
      <c r="AX382" t="s">
        <v>457</v>
      </c>
      <c r="AY382">
        <v>1</v>
      </c>
      <c r="AZ382" s="76">
        <v>200</v>
      </c>
      <c r="BA382" s="76">
        <v>100</v>
      </c>
      <c r="BB382">
        <f ca="1">INDIRECT(ADDRESS(11+(MATCH(RIGHT(Table61011[[#This Row],[spawner_sku]],LEN(Table61011[[#This Row],[spawner_sku]])-FIND("/",Table61011[[#This Row],[spawner_sku]])),Table1[Entity Prefab],0)),10,1,1,"Entities"))</f>
        <v>75</v>
      </c>
      <c r="BC382" s="76">
        <f ca="1">ROUND((Table61011[[#This Row],[XP]]*Table61011[[#This Row],[entity_spawned (AVG)]])*(Table61011[[#This Row],[activating_chance]]/100),0)</f>
        <v>75</v>
      </c>
      <c r="BD382" s="73" t="s">
        <v>345</v>
      </c>
      <c r="BF382" t="s">
        <v>255</v>
      </c>
      <c r="BG382">
        <v>1</v>
      </c>
      <c r="BH382" s="76">
        <v>170</v>
      </c>
      <c r="BI382">
        <v>80</v>
      </c>
      <c r="BJ382">
        <f ca="1">INDIRECT(ADDRESS(11+(MATCH(RIGHT(Table11[[#This Row],[spawner_sku]],LEN(Table11[[#This Row],[spawner_sku]])-FIND("/",Table11[[#This Row],[spawner_sku]])),Table1[Entity Prefab],0)),10,1,1,"Entities"))</f>
        <v>70</v>
      </c>
      <c r="BK382">
        <f ca="1">ROUND((Table11[[#This Row],[XP]]*Table11[[#This Row],[entity_spawned (AVG)]])*(Table11[[#This Row],[activating_chance]]/100),0)</f>
        <v>56</v>
      </c>
      <c r="BL382" s="73" t="s">
        <v>345</v>
      </c>
      <c r="CD382" t="s">
        <v>525</v>
      </c>
      <c r="CE382">
        <v>1</v>
      </c>
      <c r="CF382" s="76">
        <v>310</v>
      </c>
      <c r="CG382" s="76">
        <v>100</v>
      </c>
      <c r="CH382">
        <f ca="1">INDIRECT(ADDRESS(11+(MATCH(RIGHT(Table14[[#This Row],[spawner_sku]],LEN(Table14[[#This Row],[spawner_sku]])-FIND("/",Table14[[#This Row],[spawner_sku]])),Table1[Entity Prefab],0)),10,1,1,"Entities"))</f>
        <v>83</v>
      </c>
      <c r="CI382">
        <f ca="1">ROUND((Table14[[#This Row],[XP]]*Table14[[#This Row],[entity_spawned (AVG)]])*(Table14[[#This Row],[activating_chance]]/100),0)</f>
        <v>83</v>
      </c>
      <c r="CJ382" s="73" t="s">
        <v>345</v>
      </c>
    </row>
    <row r="383" spans="2:88" x14ac:dyDescent="0.25">
      <c r="B383" s="74" t="s">
        <v>246</v>
      </c>
      <c r="C383">
        <v>8</v>
      </c>
      <c r="D383" s="76">
        <v>180</v>
      </c>
      <c r="E383" s="76">
        <v>100</v>
      </c>
      <c r="F383" s="76">
        <f ca="1">INDIRECT(ADDRESS(11+(MATCH(RIGHT(Table245[[#This Row],[spawner_sku]],LEN(Table245[[#This Row],[spawner_sku]])-FIND("/",Table245[[#This Row],[spawner_sku]])),Table1[Entity Prefab],0)),10,1,1,"Entities"))</f>
        <v>25</v>
      </c>
      <c r="G383" s="76">
        <f ca="1">ROUND((Table245[[#This Row],[XP]]*Table245[[#This Row],[entity_spawned (AVG)]])*(Table245[[#This Row],[activating_chance]]/100),0)</f>
        <v>200</v>
      </c>
      <c r="H383" s="73" t="s">
        <v>344</v>
      </c>
      <c r="Z383" t="s">
        <v>256</v>
      </c>
      <c r="AA383">
        <v>1</v>
      </c>
      <c r="AB383" s="76">
        <v>170</v>
      </c>
      <c r="AC383" s="76">
        <v>80</v>
      </c>
      <c r="AD383">
        <f ca="1">INDIRECT(ADDRESS(11+(MATCH(RIGHT(Table2[[#This Row],[spawner_sku]],LEN(Table2[[#This Row],[spawner_sku]])-FIND("/",Table2[[#This Row],[spawner_sku]])),Table1[Entity Prefab],0)),10,1,1,"Entities"))</f>
        <v>25</v>
      </c>
      <c r="AE383" s="76">
        <f ca="1">ROUND((Table2[[#This Row],[XP]]*Table2[[#This Row],[entity_spawned (AVG)]])*(Table2[[#This Row],[activating_chance]]/100),0)</f>
        <v>20</v>
      </c>
      <c r="AF383" s="73" t="s">
        <v>344</v>
      </c>
      <c r="AX383" t="s">
        <v>457</v>
      </c>
      <c r="AY383">
        <v>1</v>
      </c>
      <c r="AZ383" s="76">
        <v>200</v>
      </c>
      <c r="BA383" s="76">
        <v>100</v>
      </c>
      <c r="BB383">
        <f ca="1">INDIRECT(ADDRESS(11+(MATCH(RIGHT(Table61011[[#This Row],[spawner_sku]],LEN(Table61011[[#This Row],[spawner_sku]])-FIND("/",Table61011[[#This Row],[spawner_sku]])),Table1[Entity Prefab],0)),10,1,1,"Entities"))</f>
        <v>75</v>
      </c>
      <c r="BC383" s="76">
        <f ca="1">ROUND((Table61011[[#This Row],[XP]]*Table61011[[#This Row],[entity_spawned (AVG)]])*(Table61011[[#This Row],[activating_chance]]/100),0)</f>
        <v>75</v>
      </c>
      <c r="BD383" s="73" t="s">
        <v>345</v>
      </c>
      <c r="BF383" t="s">
        <v>256</v>
      </c>
      <c r="BG383">
        <v>1</v>
      </c>
      <c r="BH383" s="76">
        <v>150</v>
      </c>
      <c r="BI383">
        <v>100</v>
      </c>
      <c r="BJ383">
        <f ca="1">INDIRECT(ADDRESS(11+(MATCH(RIGHT(Table11[[#This Row],[spawner_sku]],LEN(Table11[[#This Row],[spawner_sku]])-FIND("/",Table11[[#This Row],[spawner_sku]])),Table1[Entity Prefab],0)),10,1,1,"Entities"))</f>
        <v>25</v>
      </c>
      <c r="BK383">
        <f ca="1">ROUND((Table11[[#This Row],[XP]]*Table11[[#This Row],[entity_spawned (AVG)]])*(Table11[[#This Row],[activating_chance]]/100),0)</f>
        <v>25</v>
      </c>
      <c r="BL383" s="73" t="s">
        <v>344</v>
      </c>
      <c r="CD383" t="s">
        <v>525</v>
      </c>
      <c r="CE383">
        <v>1</v>
      </c>
      <c r="CF383" s="76">
        <v>310</v>
      </c>
      <c r="CG383" s="76">
        <v>100</v>
      </c>
      <c r="CH383">
        <f ca="1">INDIRECT(ADDRESS(11+(MATCH(RIGHT(Table14[[#This Row],[spawner_sku]],LEN(Table14[[#This Row],[spawner_sku]])-FIND("/",Table14[[#This Row],[spawner_sku]])),Table1[Entity Prefab],0)),10,1,1,"Entities"))</f>
        <v>83</v>
      </c>
      <c r="CI383">
        <f ca="1">ROUND((Table14[[#This Row],[XP]]*Table14[[#This Row],[entity_spawned (AVG)]])*(Table14[[#This Row],[activating_chance]]/100),0)</f>
        <v>83</v>
      </c>
      <c r="CJ383" s="73" t="s">
        <v>345</v>
      </c>
    </row>
    <row r="384" spans="2:88" x14ac:dyDescent="0.25">
      <c r="B384" s="74" t="s">
        <v>635</v>
      </c>
      <c r="C384">
        <v>1</v>
      </c>
      <c r="D384" s="76">
        <v>120</v>
      </c>
      <c r="E384" s="76">
        <v>100</v>
      </c>
      <c r="F384" s="76">
        <f ca="1">INDIRECT(ADDRESS(11+(MATCH(RIGHT(Table245[[#This Row],[spawner_sku]],LEN(Table245[[#This Row],[spawner_sku]])-FIND("/",Table245[[#This Row],[spawner_sku]])),Table1[Entity Prefab],0)),10,1,1,"Entities"))</f>
        <v>50</v>
      </c>
      <c r="G384" s="76">
        <f ca="1">ROUND((Table245[[#This Row],[XP]]*Table245[[#This Row],[entity_spawned (AVG)]])*(Table245[[#This Row],[activating_chance]]/100),0)</f>
        <v>50</v>
      </c>
      <c r="H384" s="73" t="s">
        <v>344</v>
      </c>
      <c r="Z384" t="s">
        <v>256</v>
      </c>
      <c r="AA384">
        <v>1</v>
      </c>
      <c r="AB384" s="76">
        <v>170</v>
      </c>
      <c r="AC384" s="76">
        <v>20</v>
      </c>
      <c r="AD384">
        <f ca="1">INDIRECT(ADDRESS(11+(MATCH(RIGHT(Table2[[#This Row],[spawner_sku]],LEN(Table2[[#This Row],[spawner_sku]])-FIND("/",Table2[[#This Row],[spawner_sku]])),Table1[Entity Prefab],0)),10,1,1,"Entities"))</f>
        <v>25</v>
      </c>
      <c r="AE384" s="76">
        <f ca="1">ROUND((Table2[[#This Row],[XP]]*Table2[[#This Row],[entity_spawned (AVG)]])*(Table2[[#This Row],[activating_chance]]/100),0)</f>
        <v>5</v>
      </c>
      <c r="AF384" s="73" t="s">
        <v>344</v>
      </c>
      <c r="AX384" t="s">
        <v>457</v>
      </c>
      <c r="AY384">
        <v>1</v>
      </c>
      <c r="AZ384" s="76">
        <v>220</v>
      </c>
      <c r="BA384" s="76">
        <v>100</v>
      </c>
      <c r="BB384">
        <f ca="1">INDIRECT(ADDRESS(11+(MATCH(RIGHT(Table61011[[#This Row],[spawner_sku]],LEN(Table61011[[#This Row],[spawner_sku]])-FIND("/",Table61011[[#This Row],[spawner_sku]])),Table1[Entity Prefab],0)),10,1,1,"Entities"))</f>
        <v>75</v>
      </c>
      <c r="BC384" s="76">
        <f ca="1">ROUND((Table61011[[#This Row],[XP]]*Table61011[[#This Row],[entity_spawned (AVG)]])*(Table61011[[#This Row],[activating_chance]]/100),0)</f>
        <v>75</v>
      </c>
      <c r="BD384" s="73" t="s">
        <v>345</v>
      </c>
      <c r="BF384" t="s">
        <v>256</v>
      </c>
      <c r="BG384">
        <v>1</v>
      </c>
      <c r="BH384" s="76">
        <v>150</v>
      </c>
      <c r="BI384">
        <v>30</v>
      </c>
      <c r="BJ384">
        <f ca="1">INDIRECT(ADDRESS(11+(MATCH(RIGHT(Table11[[#This Row],[spawner_sku]],LEN(Table11[[#This Row],[spawner_sku]])-FIND("/",Table11[[#This Row],[spawner_sku]])),Table1[Entity Prefab],0)),10,1,1,"Entities"))</f>
        <v>25</v>
      </c>
      <c r="BK384">
        <f ca="1">ROUND((Table11[[#This Row],[XP]]*Table11[[#This Row],[entity_spawned (AVG)]])*(Table11[[#This Row],[activating_chance]]/100),0)</f>
        <v>8</v>
      </c>
      <c r="BL384" s="73" t="s">
        <v>344</v>
      </c>
      <c r="CD384" t="s">
        <v>525</v>
      </c>
      <c r="CE384">
        <v>1</v>
      </c>
      <c r="CF384" s="76">
        <v>310</v>
      </c>
      <c r="CG384" s="76">
        <v>100</v>
      </c>
      <c r="CH384">
        <f ca="1">INDIRECT(ADDRESS(11+(MATCH(RIGHT(Table14[[#This Row],[spawner_sku]],LEN(Table14[[#This Row],[spawner_sku]])-FIND("/",Table14[[#This Row],[spawner_sku]])),Table1[Entity Prefab],0)),10,1,1,"Entities"))</f>
        <v>83</v>
      </c>
      <c r="CI384">
        <f ca="1">ROUND((Table14[[#This Row],[XP]]*Table14[[#This Row],[entity_spawned (AVG)]])*(Table14[[#This Row],[activating_chance]]/100),0)</f>
        <v>83</v>
      </c>
      <c r="CJ384" s="73" t="s">
        <v>345</v>
      </c>
    </row>
    <row r="385" spans="2:88" x14ac:dyDescent="0.25">
      <c r="B385" s="74" t="s">
        <v>635</v>
      </c>
      <c r="C385">
        <v>1</v>
      </c>
      <c r="D385" s="76">
        <v>120</v>
      </c>
      <c r="E385" s="76">
        <v>100</v>
      </c>
      <c r="F385" s="76">
        <f ca="1">INDIRECT(ADDRESS(11+(MATCH(RIGHT(Table245[[#This Row],[spawner_sku]],LEN(Table245[[#This Row],[spawner_sku]])-FIND("/",Table245[[#This Row],[spawner_sku]])),Table1[Entity Prefab],0)),10,1,1,"Entities"))</f>
        <v>50</v>
      </c>
      <c r="G385" s="76">
        <f ca="1">ROUND((Table245[[#This Row],[XP]]*Table245[[#This Row],[entity_spawned (AVG)]])*(Table245[[#This Row],[activating_chance]]/100),0)</f>
        <v>50</v>
      </c>
      <c r="H385" s="73" t="s">
        <v>344</v>
      </c>
      <c r="Z385" t="s">
        <v>256</v>
      </c>
      <c r="AA385">
        <v>1</v>
      </c>
      <c r="AB385" s="76">
        <v>120</v>
      </c>
      <c r="AC385" s="76">
        <v>100</v>
      </c>
      <c r="AD385">
        <f ca="1">INDIRECT(ADDRESS(11+(MATCH(RIGHT(Table2[[#This Row],[spawner_sku]],LEN(Table2[[#This Row],[spawner_sku]])-FIND("/",Table2[[#This Row],[spawner_sku]])),Table1[Entity Prefab],0)),10,1,1,"Entities"))</f>
        <v>25</v>
      </c>
      <c r="AE385" s="76">
        <f ca="1">ROUND((Table2[[#This Row],[XP]]*Table2[[#This Row],[entity_spawned (AVG)]])*(Table2[[#This Row],[activating_chance]]/100),0)</f>
        <v>25</v>
      </c>
      <c r="AF385" s="73" t="s">
        <v>344</v>
      </c>
      <c r="AX385" t="s">
        <v>457</v>
      </c>
      <c r="AY385">
        <v>1</v>
      </c>
      <c r="AZ385" s="76">
        <v>300</v>
      </c>
      <c r="BA385" s="76">
        <v>100</v>
      </c>
      <c r="BB385">
        <f ca="1">INDIRECT(ADDRESS(11+(MATCH(RIGHT(Table61011[[#This Row],[spawner_sku]],LEN(Table61011[[#This Row],[spawner_sku]])-FIND("/",Table61011[[#This Row],[spawner_sku]])),Table1[Entity Prefab],0)),10,1,1,"Entities"))</f>
        <v>75</v>
      </c>
      <c r="BC385" s="76">
        <f ca="1">ROUND((Table61011[[#This Row],[XP]]*Table61011[[#This Row],[entity_spawned (AVG)]])*(Table61011[[#This Row],[activating_chance]]/100),0)</f>
        <v>75</v>
      </c>
      <c r="BD385" s="73" t="s">
        <v>345</v>
      </c>
      <c r="BF385" t="s">
        <v>256</v>
      </c>
      <c r="BG385">
        <v>1</v>
      </c>
      <c r="BH385" s="76">
        <v>150</v>
      </c>
      <c r="BI385">
        <v>100</v>
      </c>
      <c r="BJ385">
        <f ca="1">INDIRECT(ADDRESS(11+(MATCH(RIGHT(Table11[[#This Row],[spawner_sku]],LEN(Table11[[#This Row],[spawner_sku]])-FIND("/",Table11[[#This Row],[spawner_sku]])),Table1[Entity Prefab],0)),10,1,1,"Entities"))</f>
        <v>25</v>
      </c>
      <c r="BK385">
        <f ca="1">ROUND((Table11[[#This Row],[XP]]*Table11[[#This Row],[entity_spawned (AVG)]])*(Table11[[#This Row],[activating_chance]]/100),0)</f>
        <v>25</v>
      </c>
      <c r="BL385" s="73" t="s">
        <v>344</v>
      </c>
      <c r="CD385" t="s">
        <v>525</v>
      </c>
      <c r="CE385">
        <v>1</v>
      </c>
      <c r="CF385" s="76">
        <v>310</v>
      </c>
      <c r="CG385" s="76">
        <v>100</v>
      </c>
      <c r="CH385">
        <f ca="1">INDIRECT(ADDRESS(11+(MATCH(RIGHT(Table14[[#This Row],[spawner_sku]],LEN(Table14[[#This Row],[spawner_sku]])-FIND("/",Table14[[#This Row],[spawner_sku]])),Table1[Entity Prefab],0)),10,1,1,"Entities"))</f>
        <v>83</v>
      </c>
      <c r="CI385">
        <f ca="1">ROUND((Table14[[#This Row],[XP]]*Table14[[#This Row],[entity_spawned (AVG)]])*(Table14[[#This Row],[activating_chance]]/100),0)</f>
        <v>83</v>
      </c>
      <c r="CJ385" s="73" t="s">
        <v>345</v>
      </c>
    </row>
    <row r="386" spans="2:88" x14ac:dyDescent="0.25">
      <c r="B386" s="74" t="s">
        <v>635</v>
      </c>
      <c r="C386">
        <v>1</v>
      </c>
      <c r="D386" s="76">
        <v>120</v>
      </c>
      <c r="E386" s="76">
        <v>100</v>
      </c>
      <c r="F386" s="76">
        <f ca="1">INDIRECT(ADDRESS(11+(MATCH(RIGHT(Table245[[#This Row],[spawner_sku]],LEN(Table245[[#This Row],[spawner_sku]])-FIND("/",Table245[[#This Row],[spawner_sku]])),Table1[Entity Prefab],0)),10,1,1,"Entities"))</f>
        <v>50</v>
      </c>
      <c r="G386" s="76">
        <f ca="1">ROUND((Table245[[#This Row],[XP]]*Table245[[#This Row],[entity_spawned (AVG)]])*(Table245[[#This Row],[activating_chance]]/100),0)</f>
        <v>50</v>
      </c>
      <c r="H386" s="73" t="s">
        <v>344</v>
      </c>
      <c r="Z386" t="s">
        <v>256</v>
      </c>
      <c r="AA386">
        <v>1</v>
      </c>
      <c r="AB386" s="76">
        <v>170</v>
      </c>
      <c r="AC386" s="76">
        <v>100</v>
      </c>
      <c r="AD386">
        <f ca="1">INDIRECT(ADDRESS(11+(MATCH(RIGHT(Table2[[#This Row],[spawner_sku]],LEN(Table2[[#This Row],[spawner_sku]])-FIND("/",Table2[[#This Row],[spawner_sku]])),Table1[Entity Prefab],0)),10,1,1,"Entities"))</f>
        <v>25</v>
      </c>
      <c r="AE386" s="76">
        <f ca="1">ROUND((Table2[[#This Row],[XP]]*Table2[[#This Row],[entity_spawned (AVG)]])*(Table2[[#This Row],[activating_chance]]/100),0)</f>
        <v>25</v>
      </c>
      <c r="AF386" s="73" t="s">
        <v>344</v>
      </c>
      <c r="AX386" t="s">
        <v>450</v>
      </c>
      <c r="AY386">
        <v>1</v>
      </c>
      <c r="AZ386" s="76">
        <v>210</v>
      </c>
      <c r="BA386" s="76">
        <v>100</v>
      </c>
      <c r="BB386">
        <f ca="1">INDIRECT(ADDRESS(11+(MATCH(RIGHT(Table61011[[#This Row],[spawner_sku]],LEN(Table61011[[#This Row],[spawner_sku]])-FIND("/",Table61011[[#This Row],[spawner_sku]])),Table1[Entity Prefab],0)),10,1,1,"Entities"))</f>
        <v>55</v>
      </c>
      <c r="BC386" s="76">
        <f ca="1">ROUND((Table61011[[#This Row],[XP]]*Table61011[[#This Row],[entity_spawned (AVG)]])*(Table61011[[#This Row],[activating_chance]]/100),0)</f>
        <v>55</v>
      </c>
      <c r="BD386" s="73" t="s">
        <v>345</v>
      </c>
      <c r="BF386" t="s">
        <v>256</v>
      </c>
      <c r="BG386">
        <v>1</v>
      </c>
      <c r="BH386" s="76">
        <v>150</v>
      </c>
      <c r="BI386">
        <v>100</v>
      </c>
      <c r="BJ386">
        <f ca="1">INDIRECT(ADDRESS(11+(MATCH(RIGHT(Table11[[#This Row],[spawner_sku]],LEN(Table11[[#This Row],[spawner_sku]])-FIND("/",Table11[[#This Row],[spawner_sku]])),Table1[Entity Prefab],0)),10,1,1,"Entities"))</f>
        <v>25</v>
      </c>
      <c r="BK386">
        <f ca="1">ROUND((Table11[[#This Row],[XP]]*Table11[[#This Row],[entity_spawned (AVG)]])*(Table11[[#This Row],[activating_chance]]/100),0)</f>
        <v>25</v>
      </c>
      <c r="BL386" s="73" t="s">
        <v>344</v>
      </c>
      <c r="CD386" t="s">
        <v>525</v>
      </c>
      <c r="CE386">
        <v>1</v>
      </c>
      <c r="CF386" s="76">
        <v>310</v>
      </c>
      <c r="CG386" s="76">
        <v>100</v>
      </c>
      <c r="CH386">
        <f ca="1">INDIRECT(ADDRESS(11+(MATCH(RIGHT(Table14[[#This Row],[spawner_sku]],LEN(Table14[[#This Row],[spawner_sku]])-FIND("/",Table14[[#This Row],[spawner_sku]])),Table1[Entity Prefab],0)),10,1,1,"Entities"))</f>
        <v>83</v>
      </c>
      <c r="CI386">
        <f ca="1">ROUND((Table14[[#This Row],[XP]]*Table14[[#This Row],[entity_spawned (AVG)]])*(Table14[[#This Row],[activating_chance]]/100),0)</f>
        <v>83</v>
      </c>
      <c r="CJ386" s="73" t="s">
        <v>345</v>
      </c>
    </row>
    <row r="387" spans="2:88" x14ac:dyDescent="0.25">
      <c r="B387" s="74" t="s">
        <v>635</v>
      </c>
      <c r="C387">
        <v>1</v>
      </c>
      <c r="D387" s="76">
        <v>120</v>
      </c>
      <c r="E387" s="76">
        <v>100</v>
      </c>
      <c r="F387" s="76">
        <f ca="1">INDIRECT(ADDRESS(11+(MATCH(RIGHT(Table245[[#This Row],[spawner_sku]],LEN(Table245[[#This Row],[spawner_sku]])-FIND("/",Table245[[#This Row],[spawner_sku]])),Table1[Entity Prefab],0)),10,1,1,"Entities"))</f>
        <v>50</v>
      </c>
      <c r="G387" s="76">
        <f ca="1">ROUND((Table245[[#This Row],[XP]]*Table245[[#This Row],[entity_spawned (AVG)]])*(Table245[[#This Row],[activating_chance]]/100),0)</f>
        <v>50</v>
      </c>
      <c r="H387" s="73" t="s">
        <v>344</v>
      </c>
      <c r="Z387" t="s">
        <v>256</v>
      </c>
      <c r="AA387">
        <v>1</v>
      </c>
      <c r="AB387" s="76">
        <v>140</v>
      </c>
      <c r="AC387" s="76">
        <v>100</v>
      </c>
      <c r="AD387">
        <f ca="1">INDIRECT(ADDRESS(11+(MATCH(RIGHT(Table2[[#This Row],[spawner_sku]],LEN(Table2[[#This Row],[spawner_sku]])-FIND("/",Table2[[#This Row],[spawner_sku]])),Table1[Entity Prefab],0)),10,1,1,"Entities"))</f>
        <v>25</v>
      </c>
      <c r="AE387" s="76">
        <f ca="1">ROUND((Table2[[#This Row],[XP]]*Table2[[#This Row],[entity_spawned (AVG)]])*(Table2[[#This Row],[activating_chance]]/100),0)</f>
        <v>25</v>
      </c>
      <c r="AF387" s="73" t="s">
        <v>344</v>
      </c>
      <c r="AX387" t="s">
        <v>450</v>
      </c>
      <c r="AY387">
        <v>1</v>
      </c>
      <c r="AZ387" s="76">
        <v>210</v>
      </c>
      <c r="BA387" s="76">
        <v>100</v>
      </c>
      <c r="BB387">
        <f ca="1">INDIRECT(ADDRESS(11+(MATCH(RIGHT(Table61011[[#This Row],[spawner_sku]],LEN(Table61011[[#This Row],[spawner_sku]])-FIND("/",Table61011[[#This Row],[spawner_sku]])),Table1[Entity Prefab],0)),10,1,1,"Entities"))</f>
        <v>55</v>
      </c>
      <c r="BC387" s="76">
        <f ca="1">ROUND((Table61011[[#This Row],[XP]]*Table61011[[#This Row],[entity_spawned (AVG)]])*(Table61011[[#This Row],[activating_chance]]/100),0)</f>
        <v>55</v>
      </c>
      <c r="BD387" s="73" t="s">
        <v>345</v>
      </c>
      <c r="BF387" t="s">
        <v>256</v>
      </c>
      <c r="BG387">
        <v>1</v>
      </c>
      <c r="BH387" s="76">
        <v>150</v>
      </c>
      <c r="BI387">
        <v>100</v>
      </c>
      <c r="BJ387">
        <f ca="1">INDIRECT(ADDRESS(11+(MATCH(RIGHT(Table11[[#This Row],[spawner_sku]],LEN(Table11[[#This Row],[spawner_sku]])-FIND("/",Table11[[#This Row],[spawner_sku]])),Table1[Entity Prefab],0)),10,1,1,"Entities"))</f>
        <v>25</v>
      </c>
      <c r="BK387">
        <f ca="1">ROUND((Table11[[#This Row],[XP]]*Table11[[#This Row],[entity_spawned (AVG)]])*(Table11[[#This Row],[activating_chance]]/100),0)</f>
        <v>25</v>
      </c>
      <c r="BL387" s="73" t="s">
        <v>344</v>
      </c>
      <c r="CD387" t="s">
        <v>525</v>
      </c>
      <c r="CE387">
        <v>1</v>
      </c>
      <c r="CF387" s="76">
        <v>310</v>
      </c>
      <c r="CG387" s="76">
        <v>100</v>
      </c>
      <c r="CH387">
        <f ca="1">INDIRECT(ADDRESS(11+(MATCH(RIGHT(Table14[[#This Row],[spawner_sku]],LEN(Table14[[#This Row],[spawner_sku]])-FIND("/",Table14[[#This Row],[spawner_sku]])),Table1[Entity Prefab],0)),10,1,1,"Entities"))</f>
        <v>83</v>
      </c>
      <c r="CI387">
        <f ca="1">ROUND((Table14[[#This Row],[XP]]*Table14[[#This Row],[entity_spawned (AVG)]])*(Table14[[#This Row],[activating_chance]]/100),0)</f>
        <v>83</v>
      </c>
      <c r="CJ387" s="73" t="s">
        <v>345</v>
      </c>
    </row>
    <row r="388" spans="2:88" x14ac:dyDescent="0.25">
      <c r="B388" s="74" t="s">
        <v>384</v>
      </c>
      <c r="C388">
        <v>1</v>
      </c>
      <c r="D388" s="76">
        <v>450</v>
      </c>
      <c r="E388" s="76">
        <v>100</v>
      </c>
      <c r="F388" s="76">
        <f ca="1">INDIRECT(ADDRESS(11+(MATCH(RIGHT(Table245[[#This Row],[spawner_sku]],LEN(Table245[[#This Row],[spawner_sku]])-FIND("/",Table245[[#This Row],[spawner_sku]])),Table1[Entity Prefab],0)),10,1,1,"Entities"))</f>
        <v>0</v>
      </c>
      <c r="G388" s="76">
        <f ca="1">ROUND((Table245[[#This Row],[XP]]*Table245[[#This Row],[entity_spawned (AVG)]])*(Table245[[#This Row],[activating_chance]]/100),0)</f>
        <v>0</v>
      </c>
      <c r="H388" s="73" t="s">
        <v>345</v>
      </c>
      <c r="Z388" t="s">
        <v>256</v>
      </c>
      <c r="AA388">
        <v>1</v>
      </c>
      <c r="AB388" s="76">
        <v>170</v>
      </c>
      <c r="AC388" s="76">
        <v>100</v>
      </c>
      <c r="AD388">
        <f ca="1">INDIRECT(ADDRESS(11+(MATCH(RIGHT(Table2[[#This Row],[spawner_sku]],LEN(Table2[[#This Row],[spawner_sku]])-FIND("/",Table2[[#This Row],[spawner_sku]])),Table1[Entity Prefab],0)),10,1,1,"Entities"))</f>
        <v>25</v>
      </c>
      <c r="AE388" s="76">
        <f ca="1">ROUND((Table2[[#This Row],[XP]]*Table2[[#This Row],[entity_spawned (AVG)]])*(Table2[[#This Row],[activating_chance]]/100),0)</f>
        <v>25</v>
      </c>
      <c r="AF388" s="73" t="s">
        <v>344</v>
      </c>
      <c r="AX388" t="s">
        <v>450</v>
      </c>
      <c r="AY388">
        <v>1</v>
      </c>
      <c r="AZ388" s="76">
        <v>210</v>
      </c>
      <c r="BA388" s="76">
        <v>100</v>
      </c>
      <c r="BB388">
        <f ca="1">INDIRECT(ADDRESS(11+(MATCH(RIGHT(Table61011[[#This Row],[spawner_sku]],LEN(Table61011[[#This Row],[spawner_sku]])-FIND("/",Table61011[[#This Row],[spawner_sku]])),Table1[Entity Prefab],0)),10,1,1,"Entities"))</f>
        <v>55</v>
      </c>
      <c r="BC388" s="76">
        <f ca="1">ROUND((Table61011[[#This Row],[XP]]*Table61011[[#This Row],[entity_spawned (AVG)]])*(Table61011[[#This Row],[activating_chance]]/100),0)</f>
        <v>55</v>
      </c>
      <c r="BD388" s="73" t="s">
        <v>345</v>
      </c>
      <c r="BF388" t="s">
        <v>256</v>
      </c>
      <c r="BG388">
        <v>1</v>
      </c>
      <c r="BH388" s="76">
        <v>150</v>
      </c>
      <c r="BI388">
        <v>100</v>
      </c>
      <c r="BJ388">
        <f ca="1">INDIRECT(ADDRESS(11+(MATCH(RIGHT(Table11[[#This Row],[spawner_sku]],LEN(Table11[[#This Row],[spawner_sku]])-FIND("/",Table11[[#This Row],[spawner_sku]])),Table1[Entity Prefab],0)),10,1,1,"Entities"))</f>
        <v>25</v>
      </c>
      <c r="BK388">
        <f ca="1">ROUND((Table11[[#This Row],[XP]]*Table11[[#This Row],[entity_spawned (AVG)]])*(Table11[[#This Row],[activating_chance]]/100),0)</f>
        <v>25</v>
      </c>
      <c r="BL388" s="73" t="s">
        <v>344</v>
      </c>
      <c r="CD388" t="s">
        <v>525</v>
      </c>
      <c r="CE388">
        <v>1</v>
      </c>
      <c r="CF388" s="76">
        <v>310</v>
      </c>
      <c r="CG388" s="76">
        <v>30</v>
      </c>
      <c r="CH388">
        <f ca="1">INDIRECT(ADDRESS(11+(MATCH(RIGHT(Table14[[#This Row],[spawner_sku]],LEN(Table14[[#This Row],[spawner_sku]])-FIND("/",Table14[[#This Row],[spawner_sku]])),Table1[Entity Prefab],0)),10,1,1,"Entities"))</f>
        <v>83</v>
      </c>
      <c r="CI388">
        <f ca="1">ROUND((Table14[[#This Row],[XP]]*Table14[[#This Row],[entity_spawned (AVG)]])*(Table14[[#This Row],[activating_chance]]/100),0)</f>
        <v>25</v>
      </c>
      <c r="CJ388" s="73" t="s">
        <v>345</v>
      </c>
    </row>
    <row r="389" spans="2:88" x14ac:dyDescent="0.25">
      <c r="B389" s="74" t="s">
        <v>384</v>
      </c>
      <c r="C389">
        <v>1</v>
      </c>
      <c r="D389" s="76">
        <v>450</v>
      </c>
      <c r="E389" s="76">
        <v>100</v>
      </c>
      <c r="F389" s="76">
        <f ca="1">INDIRECT(ADDRESS(11+(MATCH(RIGHT(Table245[[#This Row],[spawner_sku]],LEN(Table245[[#This Row],[spawner_sku]])-FIND("/",Table245[[#This Row],[spawner_sku]])),Table1[Entity Prefab],0)),10,1,1,"Entities"))</f>
        <v>0</v>
      </c>
      <c r="G389" s="76">
        <f ca="1">ROUND((Table245[[#This Row],[XP]]*Table245[[#This Row],[entity_spawned (AVG)]])*(Table245[[#This Row],[activating_chance]]/100),0)</f>
        <v>0</v>
      </c>
      <c r="H389" s="73" t="s">
        <v>345</v>
      </c>
      <c r="Z389" t="s">
        <v>256</v>
      </c>
      <c r="AA389">
        <v>1</v>
      </c>
      <c r="AB389" s="76">
        <v>120</v>
      </c>
      <c r="AC389" s="76">
        <v>100</v>
      </c>
      <c r="AD389">
        <f ca="1">INDIRECT(ADDRESS(11+(MATCH(RIGHT(Table2[[#This Row],[spawner_sku]],LEN(Table2[[#This Row],[spawner_sku]])-FIND("/",Table2[[#This Row],[spawner_sku]])),Table1[Entity Prefab],0)),10,1,1,"Entities"))</f>
        <v>25</v>
      </c>
      <c r="AE389" s="76">
        <f ca="1">ROUND((Table2[[#This Row],[XP]]*Table2[[#This Row],[entity_spawned (AVG)]])*(Table2[[#This Row],[activating_chance]]/100),0)</f>
        <v>25</v>
      </c>
      <c r="AF389" s="73" t="s">
        <v>344</v>
      </c>
      <c r="AX389" t="s">
        <v>450</v>
      </c>
      <c r="AY389">
        <v>1</v>
      </c>
      <c r="AZ389" s="76">
        <v>210</v>
      </c>
      <c r="BA389" s="76">
        <v>100</v>
      </c>
      <c r="BB389">
        <f ca="1">INDIRECT(ADDRESS(11+(MATCH(RIGHT(Table61011[[#This Row],[spawner_sku]],LEN(Table61011[[#This Row],[spawner_sku]])-FIND("/",Table61011[[#This Row],[spawner_sku]])),Table1[Entity Prefab],0)),10,1,1,"Entities"))</f>
        <v>55</v>
      </c>
      <c r="BC389" s="76">
        <f ca="1">ROUND((Table61011[[#This Row],[XP]]*Table61011[[#This Row],[entity_spawned (AVG)]])*(Table61011[[#This Row],[activating_chance]]/100),0)</f>
        <v>55</v>
      </c>
      <c r="BD389" s="73" t="s">
        <v>345</v>
      </c>
      <c r="BF389" t="s">
        <v>256</v>
      </c>
      <c r="BG389">
        <v>1</v>
      </c>
      <c r="BH389" s="76">
        <v>150</v>
      </c>
      <c r="BI389">
        <v>100</v>
      </c>
      <c r="BJ389">
        <f ca="1">INDIRECT(ADDRESS(11+(MATCH(RIGHT(Table11[[#This Row],[spawner_sku]],LEN(Table11[[#This Row],[spawner_sku]])-FIND("/",Table11[[#This Row],[spawner_sku]])),Table1[Entity Prefab],0)),10,1,1,"Entities"))</f>
        <v>25</v>
      </c>
      <c r="BK389">
        <f ca="1">ROUND((Table11[[#This Row],[XP]]*Table11[[#This Row],[entity_spawned (AVG)]])*(Table11[[#This Row],[activating_chance]]/100),0)</f>
        <v>25</v>
      </c>
      <c r="BL389" s="73" t="s">
        <v>344</v>
      </c>
      <c r="CD389" t="s">
        <v>525</v>
      </c>
      <c r="CE389">
        <v>1</v>
      </c>
      <c r="CF389" s="76">
        <v>310</v>
      </c>
      <c r="CG389" s="76">
        <v>100</v>
      </c>
      <c r="CH389">
        <f ca="1">INDIRECT(ADDRESS(11+(MATCH(RIGHT(Table14[[#This Row],[spawner_sku]],LEN(Table14[[#This Row],[spawner_sku]])-FIND("/",Table14[[#This Row],[spawner_sku]])),Table1[Entity Prefab],0)),10,1,1,"Entities"))</f>
        <v>83</v>
      </c>
      <c r="CI389">
        <f ca="1">ROUND((Table14[[#This Row],[XP]]*Table14[[#This Row],[entity_spawned (AVG)]])*(Table14[[#This Row],[activating_chance]]/100),0)</f>
        <v>83</v>
      </c>
      <c r="CJ389" s="73" t="s">
        <v>345</v>
      </c>
    </row>
    <row r="390" spans="2:88" x14ac:dyDescent="0.25">
      <c r="B390" s="74" t="s">
        <v>384</v>
      </c>
      <c r="C390">
        <v>1</v>
      </c>
      <c r="D390" s="76">
        <v>450</v>
      </c>
      <c r="E390" s="76">
        <v>100</v>
      </c>
      <c r="F390" s="76">
        <f ca="1">INDIRECT(ADDRESS(11+(MATCH(RIGHT(Table245[[#This Row],[spawner_sku]],LEN(Table245[[#This Row],[spawner_sku]])-FIND("/",Table245[[#This Row],[spawner_sku]])),Table1[Entity Prefab],0)),10,1,1,"Entities"))</f>
        <v>0</v>
      </c>
      <c r="G390" s="76">
        <f ca="1">ROUND((Table245[[#This Row],[XP]]*Table245[[#This Row],[entity_spawned (AVG)]])*(Table245[[#This Row],[activating_chance]]/100),0)</f>
        <v>0</v>
      </c>
      <c r="H390" s="73" t="s">
        <v>345</v>
      </c>
      <c r="Z390" t="s">
        <v>256</v>
      </c>
      <c r="AA390">
        <v>1</v>
      </c>
      <c r="AB390" s="76">
        <v>180</v>
      </c>
      <c r="AC390" s="76">
        <v>100</v>
      </c>
      <c r="AD390">
        <f ca="1">INDIRECT(ADDRESS(11+(MATCH(RIGHT(Table2[[#This Row],[spawner_sku]],LEN(Table2[[#This Row],[spawner_sku]])-FIND("/",Table2[[#This Row],[spawner_sku]])),Table1[Entity Prefab],0)),10,1,1,"Entities"))</f>
        <v>25</v>
      </c>
      <c r="AE390" s="76">
        <f ca="1">ROUND((Table2[[#This Row],[XP]]*Table2[[#This Row],[entity_spawned (AVG)]])*(Table2[[#This Row],[activating_chance]]/100),0)</f>
        <v>25</v>
      </c>
      <c r="AF390" s="73" t="s">
        <v>344</v>
      </c>
      <c r="AX390" t="s">
        <v>450</v>
      </c>
      <c r="AY390">
        <v>1</v>
      </c>
      <c r="AZ390" s="76">
        <v>310</v>
      </c>
      <c r="BA390" s="76">
        <v>100</v>
      </c>
      <c r="BB390">
        <f ca="1">INDIRECT(ADDRESS(11+(MATCH(RIGHT(Table61011[[#This Row],[spawner_sku]],LEN(Table61011[[#This Row],[spawner_sku]])-FIND("/",Table61011[[#This Row],[spawner_sku]])),Table1[Entity Prefab],0)),10,1,1,"Entities"))</f>
        <v>55</v>
      </c>
      <c r="BC390" s="76">
        <f ca="1">ROUND((Table61011[[#This Row],[XP]]*Table61011[[#This Row],[entity_spawned (AVG)]])*(Table61011[[#This Row],[activating_chance]]/100),0)</f>
        <v>55</v>
      </c>
      <c r="BD390" s="73" t="s">
        <v>345</v>
      </c>
      <c r="BF390" t="s">
        <v>256</v>
      </c>
      <c r="BG390">
        <v>1</v>
      </c>
      <c r="BH390" s="76">
        <v>150</v>
      </c>
      <c r="BI390">
        <v>80</v>
      </c>
      <c r="BJ390">
        <f ca="1">INDIRECT(ADDRESS(11+(MATCH(RIGHT(Table11[[#This Row],[spawner_sku]],LEN(Table11[[#This Row],[spawner_sku]])-FIND("/",Table11[[#This Row],[spawner_sku]])),Table1[Entity Prefab],0)),10,1,1,"Entities"))</f>
        <v>25</v>
      </c>
      <c r="BK390">
        <f ca="1">ROUND((Table11[[#This Row],[XP]]*Table11[[#This Row],[entity_spawned (AVG)]])*(Table11[[#This Row],[activating_chance]]/100),0)</f>
        <v>20</v>
      </c>
      <c r="BL390" s="73" t="s">
        <v>344</v>
      </c>
      <c r="CD390" t="s">
        <v>525</v>
      </c>
      <c r="CE390">
        <v>1</v>
      </c>
      <c r="CF390" s="76">
        <v>310</v>
      </c>
      <c r="CG390" s="76">
        <v>100</v>
      </c>
      <c r="CH390">
        <f ca="1">INDIRECT(ADDRESS(11+(MATCH(RIGHT(Table14[[#This Row],[spawner_sku]],LEN(Table14[[#This Row],[spawner_sku]])-FIND("/",Table14[[#This Row],[spawner_sku]])),Table1[Entity Prefab],0)),10,1,1,"Entities"))</f>
        <v>83</v>
      </c>
      <c r="CI390">
        <f ca="1">ROUND((Table14[[#This Row],[XP]]*Table14[[#This Row],[entity_spawned (AVG)]])*(Table14[[#This Row],[activating_chance]]/100),0)</f>
        <v>83</v>
      </c>
      <c r="CJ390" s="73" t="s">
        <v>345</v>
      </c>
    </row>
    <row r="391" spans="2:88" x14ac:dyDescent="0.25">
      <c r="B391" s="74" t="s">
        <v>473</v>
      </c>
      <c r="C391">
        <v>1</v>
      </c>
      <c r="D391" s="76">
        <v>220</v>
      </c>
      <c r="E391" s="76">
        <v>100</v>
      </c>
      <c r="F391" s="76">
        <f ca="1">INDIRECT(ADDRESS(11+(MATCH(RIGHT(Table245[[#This Row],[spawner_sku]],LEN(Table245[[#This Row],[spawner_sku]])-FIND("/",Table245[[#This Row],[spawner_sku]])),Table1[Entity Prefab],0)),10,1,1,"Entities"))</f>
        <v>50</v>
      </c>
      <c r="G391" s="76">
        <f ca="1">ROUND((Table245[[#This Row],[XP]]*Table245[[#This Row],[entity_spawned (AVG)]])*(Table245[[#This Row],[activating_chance]]/100),0)</f>
        <v>50</v>
      </c>
      <c r="H391" s="73" t="s">
        <v>345</v>
      </c>
      <c r="Z391" t="s">
        <v>256</v>
      </c>
      <c r="AA391">
        <v>1</v>
      </c>
      <c r="AB391" s="76">
        <v>170</v>
      </c>
      <c r="AC391" s="76">
        <v>60</v>
      </c>
      <c r="AD391">
        <f ca="1">INDIRECT(ADDRESS(11+(MATCH(RIGHT(Table2[[#This Row],[spawner_sku]],LEN(Table2[[#This Row],[spawner_sku]])-FIND("/",Table2[[#This Row],[spawner_sku]])),Table1[Entity Prefab],0)),10,1,1,"Entities"))</f>
        <v>25</v>
      </c>
      <c r="AE391" s="76">
        <f ca="1">ROUND((Table2[[#This Row],[XP]]*Table2[[#This Row],[entity_spawned (AVG)]])*(Table2[[#This Row],[activating_chance]]/100),0)</f>
        <v>15</v>
      </c>
      <c r="AF391" s="73" t="s">
        <v>344</v>
      </c>
      <c r="AX391" t="s">
        <v>450</v>
      </c>
      <c r="AY391">
        <v>1</v>
      </c>
      <c r="AZ391" s="76">
        <v>310</v>
      </c>
      <c r="BA391" s="76">
        <v>100</v>
      </c>
      <c r="BB391">
        <f ca="1">INDIRECT(ADDRESS(11+(MATCH(RIGHT(Table61011[[#This Row],[spawner_sku]],LEN(Table61011[[#This Row],[spawner_sku]])-FIND("/",Table61011[[#This Row],[spawner_sku]])),Table1[Entity Prefab],0)),10,1,1,"Entities"))</f>
        <v>55</v>
      </c>
      <c r="BC391" s="76">
        <f ca="1">ROUND((Table61011[[#This Row],[XP]]*Table61011[[#This Row],[entity_spawned (AVG)]])*(Table61011[[#This Row],[activating_chance]]/100),0)</f>
        <v>55</v>
      </c>
      <c r="BD391" s="73" t="s">
        <v>345</v>
      </c>
      <c r="BF391" t="s">
        <v>256</v>
      </c>
      <c r="BG391">
        <v>1</v>
      </c>
      <c r="BH391" s="76">
        <v>150</v>
      </c>
      <c r="BI391">
        <v>100</v>
      </c>
      <c r="BJ391">
        <f ca="1">INDIRECT(ADDRESS(11+(MATCH(RIGHT(Table11[[#This Row],[spawner_sku]],LEN(Table11[[#This Row],[spawner_sku]])-FIND("/",Table11[[#This Row],[spawner_sku]])),Table1[Entity Prefab],0)),10,1,1,"Entities"))</f>
        <v>25</v>
      </c>
      <c r="BK391">
        <f ca="1">ROUND((Table11[[#This Row],[XP]]*Table11[[#This Row],[entity_spawned (AVG)]])*(Table11[[#This Row],[activating_chance]]/100),0)</f>
        <v>25</v>
      </c>
      <c r="BL391" s="73" t="s">
        <v>344</v>
      </c>
      <c r="CD391" t="s">
        <v>392</v>
      </c>
      <c r="CE391">
        <v>1</v>
      </c>
      <c r="CF391" s="76">
        <v>200</v>
      </c>
      <c r="CG391" s="76">
        <v>30</v>
      </c>
      <c r="CH391">
        <f ca="1">INDIRECT(ADDRESS(11+(MATCH(RIGHT(Table14[[#This Row],[spawner_sku]],LEN(Table14[[#This Row],[spawner_sku]])-FIND("/",Table14[[#This Row],[spawner_sku]])),Table1[Entity Prefab],0)),10,1,1,"Entities"))</f>
        <v>75</v>
      </c>
      <c r="CI391">
        <f ca="1">ROUND((Table14[[#This Row],[XP]]*Table14[[#This Row],[entity_spawned (AVG)]])*(Table14[[#This Row],[activating_chance]]/100),0)</f>
        <v>23</v>
      </c>
      <c r="CJ391" s="73" t="s">
        <v>345</v>
      </c>
    </row>
    <row r="392" spans="2:88" x14ac:dyDescent="0.25">
      <c r="B392" s="74" t="s">
        <v>473</v>
      </c>
      <c r="C392">
        <v>1</v>
      </c>
      <c r="D392" s="76">
        <v>220</v>
      </c>
      <c r="E392" s="76">
        <v>100</v>
      </c>
      <c r="F392" s="76">
        <f ca="1">INDIRECT(ADDRESS(11+(MATCH(RIGHT(Table245[[#This Row],[spawner_sku]],LEN(Table245[[#This Row],[spawner_sku]])-FIND("/",Table245[[#This Row],[spawner_sku]])),Table1[Entity Prefab],0)),10,1,1,"Entities"))</f>
        <v>50</v>
      </c>
      <c r="G392" s="76">
        <f ca="1">ROUND((Table245[[#This Row],[XP]]*Table245[[#This Row],[entity_spawned (AVG)]])*(Table245[[#This Row],[activating_chance]]/100),0)</f>
        <v>50</v>
      </c>
      <c r="H392" s="73" t="s">
        <v>345</v>
      </c>
      <c r="Z392" t="s">
        <v>256</v>
      </c>
      <c r="AA392">
        <v>1</v>
      </c>
      <c r="AB392" s="76">
        <v>180</v>
      </c>
      <c r="AC392" s="76">
        <v>100</v>
      </c>
      <c r="AD392">
        <f ca="1">INDIRECT(ADDRESS(11+(MATCH(RIGHT(Table2[[#This Row],[spawner_sku]],LEN(Table2[[#This Row],[spawner_sku]])-FIND("/",Table2[[#This Row],[spawner_sku]])),Table1[Entity Prefab],0)),10,1,1,"Entities"))</f>
        <v>25</v>
      </c>
      <c r="AE392" s="76">
        <f ca="1">ROUND((Table2[[#This Row],[XP]]*Table2[[#This Row],[entity_spawned (AVG)]])*(Table2[[#This Row],[activating_chance]]/100),0)</f>
        <v>25</v>
      </c>
      <c r="AF392" s="73" t="s">
        <v>344</v>
      </c>
      <c r="AX392" t="s">
        <v>450</v>
      </c>
      <c r="AY392">
        <v>1</v>
      </c>
      <c r="AZ392" s="76">
        <v>310</v>
      </c>
      <c r="BA392" s="76">
        <v>100</v>
      </c>
      <c r="BB392">
        <f ca="1">INDIRECT(ADDRESS(11+(MATCH(RIGHT(Table61011[[#This Row],[spawner_sku]],LEN(Table61011[[#This Row],[spawner_sku]])-FIND("/",Table61011[[#This Row],[spawner_sku]])),Table1[Entity Prefab],0)),10,1,1,"Entities"))</f>
        <v>55</v>
      </c>
      <c r="BC392" s="76">
        <f ca="1">ROUND((Table61011[[#This Row],[XP]]*Table61011[[#This Row],[entity_spawned (AVG)]])*(Table61011[[#This Row],[activating_chance]]/100),0)</f>
        <v>55</v>
      </c>
      <c r="BD392" s="73" t="s">
        <v>345</v>
      </c>
      <c r="BF392" t="s">
        <v>256</v>
      </c>
      <c r="BG392">
        <v>1</v>
      </c>
      <c r="BH392" s="76">
        <v>150</v>
      </c>
      <c r="BI392">
        <v>30</v>
      </c>
      <c r="BJ392">
        <f ca="1">INDIRECT(ADDRESS(11+(MATCH(RIGHT(Table11[[#This Row],[spawner_sku]],LEN(Table11[[#This Row],[spawner_sku]])-FIND("/",Table11[[#This Row],[spawner_sku]])),Table1[Entity Prefab],0)),10,1,1,"Entities"))</f>
        <v>25</v>
      </c>
      <c r="BK392">
        <f ca="1">ROUND((Table11[[#This Row],[XP]]*Table11[[#This Row],[entity_spawned (AVG)]])*(Table11[[#This Row],[activating_chance]]/100),0)</f>
        <v>8</v>
      </c>
      <c r="BL392" s="73" t="s">
        <v>344</v>
      </c>
      <c r="CD392" t="s">
        <v>392</v>
      </c>
      <c r="CE392">
        <v>1</v>
      </c>
      <c r="CF392" s="76">
        <v>200</v>
      </c>
      <c r="CG392" s="76">
        <v>80</v>
      </c>
      <c r="CH392">
        <f ca="1">INDIRECT(ADDRESS(11+(MATCH(RIGHT(Table14[[#This Row],[spawner_sku]],LEN(Table14[[#This Row],[spawner_sku]])-FIND("/",Table14[[#This Row],[spawner_sku]])),Table1[Entity Prefab],0)),10,1,1,"Entities"))</f>
        <v>75</v>
      </c>
      <c r="CI392">
        <f ca="1">ROUND((Table14[[#This Row],[XP]]*Table14[[#This Row],[entity_spawned (AVG)]])*(Table14[[#This Row],[activating_chance]]/100),0)</f>
        <v>60</v>
      </c>
      <c r="CJ392" s="73" t="s">
        <v>345</v>
      </c>
    </row>
    <row r="393" spans="2:88" x14ac:dyDescent="0.25">
      <c r="B393" s="74" t="s">
        <v>473</v>
      </c>
      <c r="C393">
        <v>1</v>
      </c>
      <c r="D393" s="76">
        <v>220</v>
      </c>
      <c r="E393" s="76">
        <v>100</v>
      </c>
      <c r="F393" s="76">
        <f ca="1">INDIRECT(ADDRESS(11+(MATCH(RIGHT(Table245[[#This Row],[spawner_sku]],LEN(Table245[[#This Row],[spawner_sku]])-FIND("/",Table245[[#This Row],[spawner_sku]])),Table1[Entity Prefab],0)),10,1,1,"Entities"))</f>
        <v>50</v>
      </c>
      <c r="G393" s="76">
        <f ca="1">ROUND((Table245[[#This Row],[XP]]*Table245[[#This Row],[entity_spawned (AVG)]])*(Table245[[#This Row],[activating_chance]]/100),0)</f>
        <v>50</v>
      </c>
      <c r="H393" s="73" t="s">
        <v>345</v>
      </c>
      <c r="Z393" t="s">
        <v>256</v>
      </c>
      <c r="AA393">
        <v>1</v>
      </c>
      <c r="AB393" s="76">
        <v>120</v>
      </c>
      <c r="AC393" s="76">
        <v>100</v>
      </c>
      <c r="AD393">
        <f ca="1">INDIRECT(ADDRESS(11+(MATCH(RIGHT(Table2[[#This Row],[spawner_sku]],LEN(Table2[[#This Row],[spawner_sku]])-FIND("/",Table2[[#This Row],[spawner_sku]])),Table1[Entity Prefab],0)),10,1,1,"Entities"))</f>
        <v>25</v>
      </c>
      <c r="AE393" s="76">
        <f ca="1">ROUND((Table2[[#This Row],[XP]]*Table2[[#This Row],[entity_spawned (AVG)]])*(Table2[[#This Row],[activating_chance]]/100),0)</f>
        <v>25</v>
      </c>
      <c r="AF393" s="73" t="s">
        <v>344</v>
      </c>
      <c r="AX393" t="s">
        <v>450</v>
      </c>
      <c r="AY393">
        <v>1</v>
      </c>
      <c r="AZ393" s="76">
        <v>210</v>
      </c>
      <c r="BA393" s="76">
        <v>100</v>
      </c>
      <c r="BB393">
        <f ca="1">INDIRECT(ADDRESS(11+(MATCH(RIGHT(Table61011[[#This Row],[spawner_sku]],LEN(Table61011[[#This Row],[spawner_sku]])-FIND("/",Table61011[[#This Row],[spawner_sku]])),Table1[Entity Prefab],0)),10,1,1,"Entities"))</f>
        <v>55</v>
      </c>
      <c r="BC393" s="76">
        <f ca="1">ROUND((Table61011[[#This Row],[XP]]*Table61011[[#This Row],[entity_spawned (AVG)]])*(Table61011[[#This Row],[activating_chance]]/100),0)</f>
        <v>55</v>
      </c>
      <c r="BD393" s="73" t="s">
        <v>345</v>
      </c>
      <c r="BF393" t="s">
        <v>256</v>
      </c>
      <c r="BG393">
        <v>1</v>
      </c>
      <c r="BH393" s="76">
        <v>150</v>
      </c>
      <c r="BI393">
        <v>30</v>
      </c>
      <c r="BJ393">
        <f ca="1">INDIRECT(ADDRESS(11+(MATCH(RIGHT(Table11[[#This Row],[spawner_sku]],LEN(Table11[[#This Row],[spawner_sku]])-FIND("/",Table11[[#This Row],[spawner_sku]])),Table1[Entity Prefab],0)),10,1,1,"Entities"))</f>
        <v>25</v>
      </c>
      <c r="BK393">
        <f ca="1">ROUND((Table11[[#This Row],[XP]]*Table11[[#This Row],[entity_spawned (AVG)]])*(Table11[[#This Row],[activating_chance]]/100),0)</f>
        <v>8</v>
      </c>
      <c r="BL393" s="73" t="s">
        <v>344</v>
      </c>
      <c r="CD393" t="s">
        <v>392</v>
      </c>
      <c r="CE393">
        <v>1</v>
      </c>
      <c r="CF393" s="76">
        <v>200</v>
      </c>
      <c r="CG393" s="76">
        <v>100</v>
      </c>
      <c r="CH393">
        <f ca="1">INDIRECT(ADDRESS(11+(MATCH(RIGHT(Table14[[#This Row],[spawner_sku]],LEN(Table14[[#This Row],[spawner_sku]])-FIND("/",Table14[[#This Row],[spawner_sku]])),Table1[Entity Prefab],0)),10,1,1,"Entities"))</f>
        <v>75</v>
      </c>
      <c r="CI393">
        <f ca="1">ROUND((Table14[[#This Row],[XP]]*Table14[[#This Row],[entity_spawned (AVG)]])*(Table14[[#This Row],[activating_chance]]/100),0)</f>
        <v>75</v>
      </c>
      <c r="CJ393" s="73" t="s">
        <v>345</v>
      </c>
    </row>
    <row r="394" spans="2:88" x14ac:dyDescent="0.25">
      <c r="B394" s="74" t="s">
        <v>473</v>
      </c>
      <c r="C394">
        <v>1</v>
      </c>
      <c r="D394" s="76">
        <v>220</v>
      </c>
      <c r="E394" s="76">
        <v>100</v>
      </c>
      <c r="F394" s="76">
        <f ca="1">INDIRECT(ADDRESS(11+(MATCH(RIGHT(Table245[[#This Row],[spawner_sku]],LEN(Table245[[#This Row],[spawner_sku]])-FIND("/",Table245[[#This Row],[spawner_sku]])),Table1[Entity Prefab],0)),10,1,1,"Entities"))</f>
        <v>50</v>
      </c>
      <c r="G394" s="76">
        <f ca="1">ROUND((Table245[[#This Row],[XP]]*Table245[[#This Row],[entity_spawned (AVG)]])*(Table245[[#This Row],[activating_chance]]/100),0)</f>
        <v>50</v>
      </c>
      <c r="H394" s="73" t="s">
        <v>345</v>
      </c>
      <c r="Z394" t="s">
        <v>256</v>
      </c>
      <c r="AA394">
        <v>1</v>
      </c>
      <c r="AB394" s="76">
        <v>180</v>
      </c>
      <c r="AC394" s="76">
        <v>100</v>
      </c>
      <c r="AD394">
        <f ca="1">INDIRECT(ADDRESS(11+(MATCH(RIGHT(Table2[[#This Row],[spawner_sku]],LEN(Table2[[#This Row],[spawner_sku]])-FIND("/",Table2[[#This Row],[spawner_sku]])),Table1[Entity Prefab],0)),10,1,1,"Entities"))</f>
        <v>25</v>
      </c>
      <c r="AE394" s="76">
        <f ca="1">ROUND((Table2[[#This Row],[XP]]*Table2[[#This Row],[entity_spawned (AVG)]])*(Table2[[#This Row],[activating_chance]]/100),0)</f>
        <v>25</v>
      </c>
      <c r="AF394" s="73" t="s">
        <v>344</v>
      </c>
      <c r="AX394" t="s">
        <v>461</v>
      </c>
      <c r="AY394">
        <v>1</v>
      </c>
      <c r="AZ394" s="76">
        <v>310</v>
      </c>
      <c r="BA394" s="76">
        <v>100</v>
      </c>
      <c r="BB394">
        <f ca="1">INDIRECT(ADDRESS(11+(MATCH(RIGHT(Table61011[[#This Row],[spawner_sku]],LEN(Table61011[[#This Row],[spawner_sku]])-FIND("/",Table61011[[#This Row],[spawner_sku]])),Table1[Entity Prefab],0)),10,1,1,"Entities"))</f>
        <v>55</v>
      </c>
      <c r="BC394" s="76">
        <f ca="1">ROUND((Table61011[[#This Row],[XP]]*Table61011[[#This Row],[entity_spawned (AVG)]])*(Table61011[[#This Row],[activating_chance]]/100),0)</f>
        <v>55</v>
      </c>
      <c r="BD394" s="73" t="s">
        <v>345</v>
      </c>
      <c r="BF394" t="s">
        <v>256</v>
      </c>
      <c r="BG394">
        <v>1</v>
      </c>
      <c r="BH394" s="76">
        <v>150</v>
      </c>
      <c r="BI394">
        <v>80</v>
      </c>
      <c r="BJ394">
        <f ca="1">INDIRECT(ADDRESS(11+(MATCH(RIGHT(Table11[[#This Row],[spawner_sku]],LEN(Table11[[#This Row],[spawner_sku]])-FIND("/",Table11[[#This Row],[spawner_sku]])),Table1[Entity Prefab],0)),10,1,1,"Entities"))</f>
        <v>25</v>
      </c>
      <c r="BK394">
        <f ca="1">ROUND((Table11[[#This Row],[XP]]*Table11[[#This Row],[entity_spawned (AVG)]])*(Table11[[#This Row],[activating_chance]]/100),0)</f>
        <v>20</v>
      </c>
      <c r="BL394" s="73" t="s">
        <v>344</v>
      </c>
      <c r="CD394" t="s">
        <v>392</v>
      </c>
      <c r="CE394">
        <v>1</v>
      </c>
      <c r="CF394" s="76">
        <v>180</v>
      </c>
      <c r="CG394" s="76">
        <v>80</v>
      </c>
      <c r="CH394">
        <f ca="1">INDIRECT(ADDRESS(11+(MATCH(RIGHT(Table14[[#This Row],[spawner_sku]],LEN(Table14[[#This Row],[spawner_sku]])-FIND("/",Table14[[#This Row],[spawner_sku]])),Table1[Entity Prefab],0)),10,1,1,"Entities"))</f>
        <v>75</v>
      </c>
      <c r="CI394">
        <f ca="1">ROUND((Table14[[#This Row],[XP]]*Table14[[#This Row],[entity_spawned (AVG)]])*(Table14[[#This Row],[activating_chance]]/100),0)</f>
        <v>60</v>
      </c>
      <c r="CJ394" s="73" t="s">
        <v>345</v>
      </c>
    </row>
    <row r="395" spans="2:88" x14ac:dyDescent="0.25">
      <c r="B395" s="74" t="s">
        <v>473</v>
      </c>
      <c r="C395">
        <v>1</v>
      </c>
      <c r="D395" s="76">
        <v>220</v>
      </c>
      <c r="E395" s="76">
        <v>100</v>
      </c>
      <c r="F395" s="76">
        <f ca="1">INDIRECT(ADDRESS(11+(MATCH(RIGHT(Table245[[#This Row],[spawner_sku]],LEN(Table245[[#This Row],[spawner_sku]])-FIND("/",Table245[[#This Row],[spawner_sku]])),Table1[Entity Prefab],0)),10,1,1,"Entities"))</f>
        <v>50</v>
      </c>
      <c r="G395" s="76">
        <f ca="1">ROUND((Table245[[#This Row],[XP]]*Table245[[#This Row],[entity_spawned (AVG)]])*(Table245[[#This Row],[activating_chance]]/100),0)</f>
        <v>50</v>
      </c>
      <c r="H395" s="73" t="s">
        <v>345</v>
      </c>
      <c r="Z395" t="s">
        <v>256</v>
      </c>
      <c r="AA395">
        <v>1</v>
      </c>
      <c r="AB395" s="76">
        <v>120</v>
      </c>
      <c r="AC395" s="76">
        <v>60</v>
      </c>
      <c r="AD395">
        <f ca="1">INDIRECT(ADDRESS(11+(MATCH(RIGHT(Table2[[#This Row],[spawner_sku]],LEN(Table2[[#This Row],[spawner_sku]])-FIND("/",Table2[[#This Row],[spawner_sku]])),Table1[Entity Prefab],0)),10,1,1,"Entities"))</f>
        <v>25</v>
      </c>
      <c r="AE395" s="76">
        <f ca="1">ROUND((Table2[[#This Row],[XP]]*Table2[[#This Row],[entity_spawned (AVG)]])*(Table2[[#This Row],[activating_chance]]/100),0)</f>
        <v>15</v>
      </c>
      <c r="AF395" s="73" t="s">
        <v>344</v>
      </c>
      <c r="AX395" t="s">
        <v>461</v>
      </c>
      <c r="AY395">
        <v>1</v>
      </c>
      <c r="AZ395" s="76">
        <v>310</v>
      </c>
      <c r="BA395" s="76">
        <v>100</v>
      </c>
      <c r="BB395">
        <f ca="1">INDIRECT(ADDRESS(11+(MATCH(RIGHT(Table61011[[#This Row],[spawner_sku]],LEN(Table61011[[#This Row],[spawner_sku]])-FIND("/",Table61011[[#This Row],[spawner_sku]])),Table1[Entity Prefab],0)),10,1,1,"Entities"))</f>
        <v>55</v>
      </c>
      <c r="BC395" s="76">
        <f ca="1">ROUND((Table61011[[#This Row],[XP]]*Table61011[[#This Row],[entity_spawned (AVG)]])*(Table61011[[#This Row],[activating_chance]]/100),0)</f>
        <v>55</v>
      </c>
      <c r="BD395" s="73" t="s">
        <v>345</v>
      </c>
      <c r="BF395" t="s">
        <v>256</v>
      </c>
      <c r="BG395">
        <v>1</v>
      </c>
      <c r="BH395" s="76">
        <v>150</v>
      </c>
      <c r="BI395">
        <v>100</v>
      </c>
      <c r="BJ395">
        <f ca="1">INDIRECT(ADDRESS(11+(MATCH(RIGHT(Table11[[#This Row],[spawner_sku]],LEN(Table11[[#This Row],[spawner_sku]])-FIND("/",Table11[[#This Row],[spawner_sku]])),Table1[Entity Prefab],0)),10,1,1,"Entities"))</f>
        <v>25</v>
      </c>
      <c r="BK395">
        <f ca="1">ROUND((Table11[[#This Row],[XP]]*Table11[[#This Row],[entity_spawned (AVG)]])*(Table11[[#This Row],[activating_chance]]/100),0)</f>
        <v>25</v>
      </c>
      <c r="BL395" s="73" t="s">
        <v>344</v>
      </c>
      <c r="CD395" t="s">
        <v>392</v>
      </c>
      <c r="CE395">
        <v>1</v>
      </c>
      <c r="CF395" s="76">
        <v>180</v>
      </c>
      <c r="CG395" s="76">
        <v>100</v>
      </c>
      <c r="CH395">
        <f ca="1">INDIRECT(ADDRESS(11+(MATCH(RIGHT(Table14[[#This Row],[spawner_sku]],LEN(Table14[[#This Row],[spawner_sku]])-FIND("/",Table14[[#This Row],[spawner_sku]])),Table1[Entity Prefab],0)),10,1,1,"Entities"))</f>
        <v>75</v>
      </c>
      <c r="CI395">
        <f ca="1">ROUND((Table14[[#This Row],[XP]]*Table14[[#This Row],[entity_spawned (AVG)]])*(Table14[[#This Row],[activating_chance]]/100),0)</f>
        <v>75</v>
      </c>
      <c r="CJ395" s="73" t="s">
        <v>345</v>
      </c>
    </row>
    <row r="396" spans="2:88" x14ac:dyDescent="0.25">
      <c r="B396" s="74" t="s">
        <v>473</v>
      </c>
      <c r="C396">
        <v>1</v>
      </c>
      <c r="D396" s="76">
        <v>220</v>
      </c>
      <c r="E396" s="76">
        <v>100</v>
      </c>
      <c r="F396" s="76">
        <f ca="1">INDIRECT(ADDRESS(11+(MATCH(RIGHT(Table245[[#This Row],[spawner_sku]],LEN(Table245[[#This Row],[spawner_sku]])-FIND("/",Table245[[#This Row],[spawner_sku]])),Table1[Entity Prefab],0)),10,1,1,"Entities"))</f>
        <v>50</v>
      </c>
      <c r="G396" s="76">
        <f ca="1">ROUND((Table245[[#This Row],[XP]]*Table245[[#This Row],[entity_spawned (AVG)]])*(Table245[[#This Row],[activating_chance]]/100),0)</f>
        <v>50</v>
      </c>
      <c r="H396" s="73" t="s">
        <v>345</v>
      </c>
      <c r="Z396" t="s">
        <v>256</v>
      </c>
      <c r="AA396">
        <v>1</v>
      </c>
      <c r="AB396" s="76">
        <v>170</v>
      </c>
      <c r="AC396" s="76">
        <v>100</v>
      </c>
      <c r="AD396">
        <f ca="1">INDIRECT(ADDRESS(11+(MATCH(RIGHT(Table2[[#This Row],[spawner_sku]],LEN(Table2[[#This Row],[spawner_sku]])-FIND("/",Table2[[#This Row],[spawner_sku]])),Table1[Entity Prefab],0)),10,1,1,"Entities"))</f>
        <v>25</v>
      </c>
      <c r="AE396" s="76">
        <f ca="1">ROUND((Table2[[#This Row],[XP]]*Table2[[#This Row],[entity_spawned (AVG)]])*(Table2[[#This Row],[activating_chance]]/100),0)</f>
        <v>25</v>
      </c>
      <c r="AF396" s="73" t="s">
        <v>344</v>
      </c>
      <c r="AX396" t="s">
        <v>461</v>
      </c>
      <c r="AY396">
        <v>1</v>
      </c>
      <c r="AZ396" s="76">
        <v>210</v>
      </c>
      <c r="BA396" s="76">
        <v>100</v>
      </c>
      <c r="BB396">
        <f ca="1">INDIRECT(ADDRESS(11+(MATCH(RIGHT(Table61011[[#This Row],[spawner_sku]],LEN(Table61011[[#This Row],[spawner_sku]])-FIND("/",Table61011[[#This Row],[spawner_sku]])),Table1[Entity Prefab],0)),10,1,1,"Entities"))</f>
        <v>55</v>
      </c>
      <c r="BC396" s="76">
        <f ca="1">ROUND((Table61011[[#This Row],[XP]]*Table61011[[#This Row],[entity_spawned (AVG)]])*(Table61011[[#This Row],[activating_chance]]/100),0)</f>
        <v>55</v>
      </c>
      <c r="BD396" s="73" t="s">
        <v>345</v>
      </c>
      <c r="BF396" t="s">
        <v>256</v>
      </c>
      <c r="BG396">
        <v>1</v>
      </c>
      <c r="BH396" s="76">
        <v>150</v>
      </c>
      <c r="BI396">
        <v>80</v>
      </c>
      <c r="BJ396">
        <f ca="1">INDIRECT(ADDRESS(11+(MATCH(RIGHT(Table11[[#This Row],[spawner_sku]],LEN(Table11[[#This Row],[spawner_sku]])-FIND("/",Table11[[#This Row],[spawner_sku]])),Table1[Entity Prefab],0)),10,1,1,"Entities"))</f>
        <v>25</v>
      </c>
      <c r="BK396">
        <f ca="1">ROUND((Table11[[#This Row],[XP]]*Table11[[#This Row],[entity_spawned (AVG)]])*(Table11[[#This Row],[activating_chance]]/100),0)</f>
        <v>20</v>
      </c>
      <c r="BL396" s="73" t="s">
        <v>344</v>
      </c>
      <c r="CD396" t="s">
        <v>392</v>
      </c>
      <c r="CE396">
        <v>1</v>
      </c>
      <c r="CF396" s="76">
        <v>180</v>
      </c>
      <c r="CG396" s="76">
        <v>100</v>
      </c>
      <c r="CH396">
        <f ca="1">INDIRECT(ADDRESS(11+(MATCH(RIGHT(Table14[[#This Row],[spawner_sku]],LEN(Table14[[#This Row],[spawner_sku]])-FIND("/",Table14[[#This Row],[spawner_sku]])),Table1[Entity Prefab],0)),10,1,1,"Entities"))</f>
        <v>75</v>
      </c>
      <c r="CI396">
        <f ca="1">ROUND((Table14[[#This Row],[XP]]*Table14[[#This Row],[entity_spawned (AVG)]])*(Table14[[#This Row],[activating_chance]]/100),0)</f>
        <v>75</v>
      </c>
      <c r="CJ396" s="73" t="s">
        <v>345</v>
      </c>
    </row>
    <row r="397" spans="2:88" x14ac:dyDescent="0.25">
      <c r="B397" s="74" t="s">
        <v>473</v>
      </c>
      <c r="C397">
        <v>1</v>
      </c>
      <c r="D397" s="76">
        <v>220</v>
      </c>
      <c r="E397" s="76">
        <v>100</v>
      </c>
      <c r="F397" s="76">
        <f ca="1">INDIRECT(ADDRESS(11+(MATCH(RIGHT(Table245[[#This Row],[spawner_sku]],LEN(Table245[[#This Row],[spawner_sku]])-FIND("/",Table245[[#This Row],[spawner_sku]])),Table1[Entity Prefab],0)),10,1,1,"Entities"))</f>
        <v>50</v>
      </c>
      <c r="G397" s="76">
        <f ca="1">ROUND((Table245[[#This Row],[XP]]*Table245[[#This Row],[entity_spawned (AVG)]])*(Table245[[#This Row],[activating_chance]]/100),0)</f>
        <v>50</v>
      </c>
      <c r="H397" s="73" t="s">
        <v>345</v>
      </c>
      <c r="Z397" t="s">
        <v>256</v>
      </c>
      <c r="AA397">
        <v>1</v>
      </c>
      <c r="AB397" s="76">
        <v>130</v>
      </c>
      <c r="AC397" s="76">
        <v>100</v>
      </c>
      <c r="AD397">
        <f ca="1">INDIRECT(ADDRESS(11+(MATCH(RIGHT(Table2[[#This Row],[spawner_sku]],LEN(Table2[[#This Row],[spawner_sku]])-FIND("/",Table2[[#This Row],[spawner_sku]])),Table1[Entity Prefab],0)),10,1,1,"Entities"))</f>
        <v>25</v>
      </c>
      <c r="AE397" s="76">
        <f ca="1">ROUND((Table2[[#This Row],[XP]]*Table2[[#This Row],[entity_spawned (AVG)]])*(Table2[[#This Row],[activating_chance]]/100),0)</f>
        <v>25</v>
      </c>
      <c r="AF397" s="73" t="s">
        <v>344</v>
      </c>
      <c r="AX397" t="s">
        <v>251</v>
      </c>
      <c r="AY397">
        <v>1</v>
      </c>
      <c r="AZ397" s="76">
        <v>230</v>
      </c>
      <c r="BA397" s="76">
        <v>100</v>
      </c>
      <c r="BB397">
        <f ca="1">INDIRECT(ADDRESS(11+(MATCH(RIGHT(Table61011[[#This Row],[spawner_sku]],LEN(Table61011[[#This Row],[spawner_sku]])-FIND("/",Table61011[[#This Row],[spawner_sku]])),Table1[Entity Prefab],0)),10,1,1,"Entities"))</f>
        <v>55</v>
      </c>
      <c r="BC397" s="76">
        <f ca="1">ROUND((Table61011[[#This Row],[XP]]*Table61011[[#This Row],[entity_spawned (AVG)]])*(Table61011[[#This Row],[activating_chance]]/100),0)</f>
        <v>55</v>
      </c>
      <c r="BD397" s="73" t="s">
        <v>344</v>
      </c>
      <c r="BF397" t="s">
        <v>256</v>
      </c>
      <c r="BG397">
        <v>1</v>
      </c>
      <c r="BH397" s="76">
        <v>150</v>
      </c>
      <c r="BI397">
        <v>30</v>
      </c>
      <c r="BJ397">
        <f ca="1">INDIRECT(ADDRESS(11+(MATCH(RIGHT(Table11[[#This Row],[spawner_sku]],LEN(Table11[[#This Row],[spawner_sku]])-FIND("/",Table11[[#This Row],[spawner_sku]])),Table1[Entity Prefab],0)),10,1,1,"Entities"))</f>
        <v>25</v>
      </c>
      <c r="BK397">
        <f ca="1">ROUND((Table11[[#This Row],[XP]]*Table11[[#This Row],[entity_spawned (AVG)]])*(Table11[[#This Row],[activating_chance]]/100),0)</f>
        <v>8</v>
      </c>
      <c r="BL397" s="73" t="s">
        <v>344</v>
      </c>
      <c r="CD397" t="s">
        <v>392</v>
      </c>
      <c r="CE397">
        <v>1</v>
      </c>
      <c r="CF397" s="76">
        <v>180</v>
      </c>
      <c r="CG397" s="76">
        <v>100</v>
      </c>
      <c r="CH397">
        <f ca="1">INDIRECT(ADDRESS(11+(MATCH(RIGHT(Table14[[#This Row],[spawner_sku]],LEN(Table14[[#This Row],[spawner_sku]])-FIND("/",Table14[[#This Row],[spawner_sku]])),Table1[Entity Prefab],0)),10,1,1,"Entities"))</f>
        <v>75</v>
      </c>
      <c r="CI397">
        <f ca="1">ROUND((Table14[[#This Row],[XP]]*Table14[[#This Row],[entity_spawned (AVG)]])*(Table14[[#This Row],[activating_chance]]/100),0)</f>
        <v>75</v>
      </c>
      <c r="CJ397" s="73" t="s">
        <v>345</v>
      </c>
    </row>
    <row r="398" spans="2:88" x14ac:dyDescent="0.25">
      <c r="B398" s="74" t="s">
        <v>473</v>
      </c>
      <c r="C398">
        <v>1</v>
      </c>
      <c r="D398" s="76">
        <v>220</v>
      </c>
      <c r="E398" s="76">
        <v>100</v>
      </c>
      <c r="F398" s="76">
        <f ca="1">INDIRECT(ADDRESS(11+(MATCH(RIGHT(Table245[[#This Row],[spawner_sku]],LEN(Table245[[#This Row],[spawner_sku]])-FIND("/",Table245[[#This Row],[spawner_sku]])),Table1[Entity Prefab],0)),10,1,1,"Entities"))</f>
        <v>50</v>
      </c>
      <c r="G398" s="76">
        <f ca="1">ROUND((Table245[[#This Row],[XP]]*Table245[[#This Row],[entity_spawned (AVG)]])*(Table245[[#This Row],[activating_chance]]/100),0)</f>
        <v>50</v>
      </c>
      <c r="H398" s="73" t="s">
        <v>345</v>
      </c>
      <c r="Z398" t="s">
        <v>256</v>
      </c>
      <c r="AA398">
        <v>1</v>
      </c>
      <c r="AB398" s="76">
        <v>170</v>
      </c>
      <c r="AC398" s="76">
        <v>90</v>
      </c>
      <c r="AD398">
        <f ca="1">INDIRECT(ADDRESS(11+(MATCH(RIGHT(Table2[[#This Row],[spawner_sku]],LEN(Table2[[#This Row],[spawner_sku]])-FIND("/",Table2[[#This Row],[spawner_sku]])),Table1[Entity Prefab],0)),10,1,1,"Entities"))</f>
        <v>25</v>
      </c>
      <c r="AE398" s="76">
        <f ca="1">ROUND((Table2[[#This Row],[XP]]*Table2[[#This Row],[entity_spawned (AVG)]])*(Table2[[#This Row],[activating_chance]]/100),0)</f>
        <v>23</v>
      </c>
      <c r="AF398" s="73" t="s">
        <v>344</v>
      </c>
      <c r="AX398" t="s">
        <v>251</v>
      </c>
      <c r="AY398">
        <v>1</v>
      </c>
      <c r="AZ398" s="76">
        <v>230</v>
      </c>
      <c r="BA398" s="76">
        <v>100</v>
      </c>
      <c r="BB398">
        <f ca="1">INDIRECT(ADDRESS(11+(MATCH(RIGHT(Table61011[[#This Row],[spawner_sku]],LEN(Table61011[[#This Row],[spawner_sku]])-FIND("/",Table61011[[#This Row],[spawner_sku]])),Table1[Entity Prefab],0)),10,1,1,"Entities"))</f>
        <v>55</v>
      </c>
      <c r="BC398" s="76">
        <f ca="1">ROUND((Table61011[[#This Row],[XP]]*Table61011[[#This Row],[entity_spawned (AVG)]])*(Table61011[[#This Row],[activating_chance]]/100),0)</f>
        <v>55</v>
      </c>
      <c r="BD398" s="73" t="s">
        <v>344</v>
      </c>
      <c r="BF398" t="s">
        <v>256</v>
      </c>
      <c r="BG398">
        <v>1</v>
      </c>
      <c r="BH398" s="76">
        <v>150</v>
      </c>
      <c r="BI398">
        <v>100</v>
      </c>
      <c r="BJ398">
        <f ca="1">INDIRECT(ADDRESS(11+(MATCH(RIGHT(Table11[[#This Row],[spawner_sku]],LEN(Table11[[#This Row],[spawner_sku]])-FIND("/",Table11[[#This Row],[spawner_sku]])),Table1[Entity Prefab],0)),10,1,1,"Entities"))</f>
        <v>25</v>
      </c>
      <c r="BK398">
        <f ca="1">ROUND((Table11[[#This Row],[XP]]*Table11[[#This Row],[entity_spawned (AVG)]])*(Table11[[#This Row],[activating_chance]]/100),0)</f>
        <v>25</v>
      </c>
      <c r="BL398" s="73" t="s">
        <v>344</v>
      </c>
      <c r="CD398" t="s">
        <v>392</v>
      </c>
      <c r="CE398">
        <v>1</v>
      </c>
      <c r="CF398" s="76">
        <v>180</v>
      </c>
      <c r="CG398" s="76">
        <v>100</v>
      </c>
      <c r="CH398">
        <f ca="1">INDIRECT(ADDRESS(11+(MATCH(RIGHT(Table14[[#This Row],[spawner_sku]],LEN(Table14[[#This Row],[spawner_sku]])-FIND("/",Table14[[#This Row],[spawner_sku]])),Table1[Entity Prefab],0)),10,1,1,"Entities"))</f>
        <v>75</v>
      </c>
      <c r="CI398">
        <f ca="1">ROUND((Table14[[#This Row],[XP]]*Table14[[#This Row],[entity_spawned (AVG)]])*(Table14[[#This Row],[activating_chance]]/100),0)</f>
        <v>75</v>
      </c>
      <c r="CJ398" s="73" t="s">
        <v>345</v>
      </c>
    </row>
    <row r="399" spans="2:88" x14ac:dyDescent="0.25">
      <c r="B399" s="74" t="s">
        <v>473</v>
      </c>
      <c r="C399">
        <v>1</v>
      </c>
      <c r="D399" s="76">
        <v>220</v>
      </c>
      <c r="E399" s="76">
        <v>100</v>
      </c>
      <c r="F399" s="76">
        <f ca="1">INDIRECT(ADDRESS(11+(MATCH(RIGHT(Table245[[#This Row],[spawner_sku]],LEN(Table245[[#This Row],[spawner_sku]])-FIND("/",Table245[[#This Row],[spawner_sku]])),Table1[Entity Prefab],0)),10,1,1,"Entities"))</f>
        <v>50</v>
      </c>
      <c r="G399" s="76">
        <f ca="1">ROUND((Table245[[#This Row],[XP]]*Table245[[#This Row],[entity_spawned (AVG)]])*(Table245[[#This Row],[activating_chance]]/100),0)</f>
        <v>50</v>
      </c>
      <c r="H399" s="73" t="s">
        <v>345</v>
      </c>
      <c r="Z399" t="s">
        <v>256</v>
      </c>
      <c r="AA399">
        <v>1</v>
      </c>
      <c r="AB399" s="76">
        <v>170</v>
      </c>
      <c r="AC399" s="76">
        <v>100</v>
      </c>
      <c r="AD399">
        <f ca="1">INDIRECT(ADDRESS(11+(MATCH(RIGHT(Table2[[#This Row],[spawner_sku]],LEN(Table2[[#This Row],[spawner_sku]])-FIND("/",Table2[[#This Row],[spawner_sku]])),Table1[Entity Prefab],0)),10,1,1,"Entities"))</f>
        <v>25</v>
      </c>
      <c r="AE399" s="76">
        <f ca="1">ROUND((Table2[[#This Row],[XP]]*Table2[[#This Row],[entity_spawned (AVG)]])*(Table2[[#This Row],[activating_chance]]/100),0)</f>
        <v>25</v>
      </c>
      <c r="AF399" s="73" t="s">
        <v>344</v>
      </c>
      <c r="AX399" t="s">
        <v>451</v>
      </c>
      <c r="AY399">
        <v>1</v>
      </c>
      <c r="AZ399" s="76">
        <v>260</v>
      </c>
      <c r="BA399" s="76">
        <v>100</v>
      </c>
      <c r="BB399">
        <f ca="1">INDIRECT(ADDRESS(11+(MATCH(RIGHT(Table61011[[#This Row],[spawner_sku]],LEN(Table61011[[#This Row],[spawner_sku]])-FIND("/",Table61011[[#This Row],[spawner_sku]])),Table1[Entity Prefab],0)),10,1,1,"Entities"))</f>
        <v>75</v>
      </c>
      <c r="BC399" s="76">
        <f ca="1">ROUND((Table61011[[#This Row],[XP]]*Table61011[[#This Row],[entity_spawned (AVG)]])*(Table61011[[#This Row],[activating_chance]]/100),0)</f>
        <v>75</v>
      </c>
      <c r="BD399" s="73" t="s">
        <v>344</v>
      </c>
      <c r="BF399" t="s">
        <v>256</v>
      </c>
      <c r="BG399">
        <v>1</v>
      </c>
      <c r="BH399" s="76">
        <v>150</v>
      </c>
      <c r="BI399">
        <v>100</v>
      </c>
      <c r="BJ399">
        <f ca="1">INDIRECT(ADDRESS(11+(MATCH(RIGHT(Table11[[#This Row],[spawner_sku]],LEN(Table11[[#This Row],[spawner_sku]])-FIND("/",Table11[[#This Row],[spawner_sku]])),Table1[Entity Prefab],0)),10,1,1,"Entities"))</f>
        <v>25</v>
      </c>
      <c r="BK399">
        <f ca="1">ROUND((Table11[[#This Row],[XP]]*Table11[[#This Row],[entity_spawned (AVG)]])*(Table11[[#This Row],[activating_chance]]/100),0)</f>
        <v>25</v>
      </c>
      <c r="BL399" s="73" t="s">
        <v>344</v>
      </c>
      <c r="CD399" t="s">
        <v>392</v>
      </c>
      <c r="CE399">
        <v>1</v>
      </c>
      <c r="CF399" s="76">
        <v>180</v>
      </c>
      <c r="CG399" s="76">
        <v>100</v>
      </c>
      <c r="CH399">
        <f ca="1">INDIRECT(ADDRESS(11+(MATCH(RIGHT(Table14[[#This Row],[spawner_sku]],LEN(Table14[[#This Row],[spawner_sku]])-FIND("/",Table14[[#This Row],[spawner_sku]])),Table1[Entity Prefab],0)),10,1,1,"Entities"))</f>
        <v>75</v>
      </c>
      <c r="CI399">
        <f ca="1">ROUND((Table14[[#This Row],[XP]]*Table14[[#This Row],[entity_spawned (AVG)]])*(Table14[[#This Row],[activating_chance]]/100),0)</f>
        <v>75</v>
      </c>
      <c r="CJ399" s="73" t="s">
        <v>345</v>
      </c>
    </row>
    <row r="400" spans="2:88" x14ac:dyDescent="0.25">
      <c r="B400" s="74" t="s">
        <v>474</v>
      </c>
      <c r="C400">
        <v>1</v>
      </c>
      <c r="D400" s="76">
        <v>240</v>
      </c>
      <c r="E400" s="76">
        <v>100</v>
      </c>
      <c r="F400" s="76">
        <f ca="1">INDIRECT(ADDRESS(11+(MATCH(RIGHT(Table245[[#This Row],[spawner_sku]],LEN(Table245[[#This Row],[spawner_sku]])-FIND("/",Table245[[#This Row],[spawner_sku]])),Table1[Entity Prefab],0)),10,1,1,"Entities"))</f>
        <v>55</v>
      </c>
      <c r="G400" s="76">
        <f ca="1">ROUND((Table245[[#This Row],[XP]]*Table245[[#This Row],[entity_spawned (AVG)]])*(Table245[[#This Row],[activating_chance]]/100),0)</f>
        <v>55</v>
      </c>
      <c r="H400" s="73" t="s">
        <v>345</v>
      </c>
      <c r="Z400" t="s">
        <v>256</v>
      </c>
      <c r="AA400">
        <v>1</v>
      </c>
      <c r="AB400" s="76">
        <v>120</v>
      </c>
      <c r="AC400" s="76">
        <v>100</v>
      </c>
      <c r="AD400">
        <f ca="1">INDIRECT(ADDRESS(11+(MATCH(RIGHT(Table2[[#This Row],[spawner_sku]],LEN(Table2[[#This Row],[spawner_sku]])-FIND("/",Table2[[#This Row],[spawner_sku]])),Table1[Entity Prefab],0)),10,1,1,"Entities"))</f>
        <v>25</v>
      </c>
      <c r="AE400" s="76">
        <f ca="1">ROUND((Table2[[#This Row],[XP]]*Table2[[#This Row],[entity_spawned (AVG)]])*(Table2[[#This Row],[activating_chance]]/100),0)</f>
        <v>25</v>
      </c>
      <c r="AF400" s="73" t="s">
        <v>344</v>
      </c>
      <c r="AX400" t="s">
        <v>451</v>
      </c>
      <c r="AY400">
        <v>1</v>
      </c>
      <c r="AZ400" s="76">
        <v>260</v>
      </c>
      <c r="BA400" s="76">
        <v>100</v>
      </c>
      <c r="BB400">
        <f ca="1">INDIRECT(ADDRESS(11+(MATCH(RIGHT(Table61011[[#This Row],[spawner_sku]],LEN(Table61011[[#This Row],[spawner_sku]])-FIND("/",Table61011[[#This Row],[spawner_sku]])),Table1[Entity Prefab],0)),10,1,1,"Entities"))</f>
        <v>75</v>
      </c>
      <c r="BC400" s="76">
        <f ca="1">ROUND((Table61011[[#This Row],[XP]]*Table61011[[#This Row],[entity_spawned (AVG)]])*(Table61011[[#This Row],[activating_chance]]/100),0)</f>
        <v>75</v>
      </c>
      <c r="BD400" s="73" t="s">
        <v>344</v>
      </c>
      <c r="BF400" t="s">
        <v>256</v>
      </c>
      <c r="BG400">
        <v>1</v>
      </c>
      <c r="BH400" s="76">
        <v>150</v>
      </c>
      <c r="BI400">
        <v>100</v>
      </c>
      <c r="BJ400">
        <f ca="1">INDIRECT(ADDRESS(11+(MATCH(RIGHT(Table11[[#This Row],[spawner_sku]],LEN(Table11[[#This Row],[spawner_sku]])-FIND("/",Table11[[#This Row],[spawner_sku]])),Table1[Entity Prefab],0)),10,1,1,"Entities"))</f>
        <v>25</v>
      </c>
      <c r="BK400">
        <f ca="1">ROUND((Table11[[#This Row],[XP]]*Table11[[#This Row],[entity_spawned (AVG)]])*(Table11[[#This Row],[activating_chance]]/100),0)</f>
        <v>25</v>
      </c>
      <c r="BL400" s="73" t="s">
        <v>344</v>
      </c>
      <c r="CD400" t="s">
        <v>392</v>
      </c>
      <c r="CE400">
        <v>1</v>
      </c>
      <c r="CF400" s="76">
        <v>200</v>
      </c>
      <c r="CG400" s="76">
        <v>100</v>
      </c>
      <c r="CH400">
        <f ca="1">INDIRECT(ADDRESS(11+(MATCH(RIGHT(Table14[[#This Row],[spawner_sku]],LEN(Table14[[#This Row],[spawner_sku]])-FIND("/",Table14[[#This Row],[spawner_sku]])),Table1[Entity Prefab],0)),10,1,1,"Entities"))</f>
        <v>75</v>
      </c>
      <c r="CI400">
        <f ca="1">ROUND((Table14[[#This Row],[XP]]*Table14[[#This Row],[entity_spawned (AVG)]])*(Table14[[#This Row],[activating_chance]]/100),0)</f>
        <v>75</v>
      </c>
      <c r="CJ400" s="73" t="s">
        <v>345</v>
      </c>
    </row>
    <row r="401" spans="2:88" x14ac:dyDescent="0.25">
      <c r="B401" s="74" t="s">
        <v>474</v>
      </c>
      <c r="C401">
        <v>1</v>
      </c>
      <c r="D401" s="76">
        <v>240</v>
      </c>
      <c r="E401" s="76">
        <v>100</v>
      </c>
      <c r="F401" s="76">
        <f ca="1">INDIRECT(ADDRESS(11+(MATCH(RIGHT(Table245[[#This Row],[spawner_sku]],LEN(Table245[[#This Row],[spawner_sku]])-FIND("/",Table245[[#This Row],[spawner_sku]])),Table1[Entity Prefab],0)),10,1,1,"Entities"))</f>
        <v>55</v>
      </c>
      <c r="G401" s="76">
        <f ca="1">ROUND((Table245[[#This Row],[XP]]*Table245[[#This Row],[entity_spawned (AVG)]])*(Table245[[#This Row],[activating_chance]]/100),0)</f>
        <v>55</v>
      </c>
      <c r="H401" s="73" t="s">
        <v>345</v>
      </c>
      <c r="Z401" t="s">
        <v>256</v>
      </c>
      <c r="AA401">
        <v>1</v>
      </c>
      <c r="AB401" s="76">
        <v>180</v>
      </c>
      <c r="AC401" s="76">
        <v>100</v>
      </c>
      <c r="AD401">
        <f ca="1">INDIRECT(ADDRESS(11+(MATCH(RIGHT(Table2[[#This Row],[spawner_sku]],LEN(Table2[[#This Row],[spawner_sku]])-FIND("/",Table2[[#This Row],[spawner_sku]])),Table1[Entity Prefab],0)),10,1,1,"Entities"))</f>
        <v>25</v>
      </c>
      <c r="AE401" s="76">
        <f ca="1">ROUND((Table2[[#This Row],[XP]]*Table2[[#This Row],[entity_spawned (AVG)]])*(Table2[[#This Row],[activating_chance]]/100),0)</f>
        <v>25</v>
      </c>
      <c r="AF401" s="73" t="s">
        <v>344</v>
      </c>
      <c r="AX401" t="s">
        <v>451</v>
      </c>
      <c r="AY401">
        <v>1</v>
      </c>
      <c r="AZ401" s="76">
        <v>260</v>
      </c>
      <c r="BA401" s="76">
        <v>100</v>
      </c>
      <c r="BB401">
        <f ca="1">INDIRECT(ADDRESS(11+(MATCH(RIGHT(Table61011[[#This Row],[spawner_sku]],LEN(Table61011[[#This Row],[spawner_sku]])-FIND("/",Table61011[[#This Row],[spawner_sku]])),Table1[Entity Prefab],0)),10,1,1,"Entities"))</f>
        <v>75</v>
      </c>
      <c r="BC401" s="76">
        <f ca="1">ROUND((Table61011[[#This Row],[XP]]*Table61011[[#This Row],[entity_spawned (AVG)]])*(Table61011[[#This Row],[activating_chance]]/100),0)</f>
        <v>75</v>
      </c>
      <c r="BD401" s="73" t="s">
        <v>344</v>
      </c>
      <c r="BF401" t="s">
        <v>256</v>
      </c>
      <c r="BG401">
        <v>1</v>
      </c>
      <c r="BH401" s="76">
        <v>150</v>
      </c>
      <c r="BI401">
        <v>100</v>
      </c>
      <c r="BJ401">
        <f ca="1">INDIRECT(ADDRESS(11+(MATCH(RIGHT(Table11[[#This Row],[spawner_sku]],LEN(Table11[[#This Row],[spawner_sku]])-FIND("/",Table11[[#This Row],[spawner_sku]])),Table1[Entity Prefab],0)),10,1,1,"Entities"))</f>
        <v>25</v>
      </c>
      <c r="BK401">
        <f ca="1">ROUND((Table11[[#This Row],[XP]]*Table11[[#This Row],[entity_spawned (AVG)]])*(Table11[[#This Row],[activating_chance]]/100),0)</f>
        <v>25</v>
      </c>
      <c r="BL401" s="73" t="s">
        <v>344</v>
      </c>
      <c r="CD401" t="s">
        <v>392</v>
      </c>
      <c r="CE401">
        <v>1</v>
      </c>
      <c r="CF401" s="76">
        <v>200</v>
      </c>
      <c r="CG401" s="76">
        <v>100</v>
      </c>
      <c r="CH401">
        <f ca="1">INDIRECT(ADDRESS(11+(MATCH(RIGHT(Table14[[#This Row],[spawner_sku]],LEN(Table14[[#This Row],[spawner_sku]])-FIND("/",Table14[[#This Row],[spawner_sku]])),Table1[Entity Prefab],0)),10,1,1,"Entities"))</f>
        <v>75</v>
      </c>
      <c r="CI401">
        <f ca="1">ROUND((Table14[[#This Row],[XP]]*Table14[[#This Row],[entity_spawned (AVG)]])*(Table14[[#This Row],[activating_chance]]/100),0)</f>
        <v>75</v>
      </c>
      <c r="CJ401" s="73" t="s">
        <v>345</v>
      </c>
    </row>
    <row r="402" spans="2:88" x14ac:dyDescent="0.25">
      <c r="B402" s="74" t="s">
        <v>474</v>
      </c>
      <c r="C402">
        <v>1</v>
      </c>
      <c r="D402" s="76">
        <v>240</v>
      </c>
      <c r="E402" s="76">
        <v>100</v>
      </c>
      <c r="F402" s="76">
        <f ca="1">INDIRECT(ADDRESS(11+(MATCH(RIGHT(Table245[[#This Row],[spawner_sku]],LEN(Table245[[#This Row],[spawner_sku]])-FIND("/",Table245[[#This Row],[spawner_sku]])),Table1[Entity Prefab],0)),10,1,1,"Entities"))</f>
        <v>55</v>
      </c>
      <c r="G402" s="76">
        <f ca="1">ROUND((Table245[[#This Row],[XP]]*Table245[[#This Row],[entity_spawned (AVG)]])*(Table245[[#This Row],[activating_chance]]/100),0)</f>
        <v>55</v>
      </c>
      <c r="H402" s="73" t="s">
        <v>345</v>
      </c>
      <c r="Z402" t="s">
        <v>256</v>
      </c>
      <c r="AA402">
        <v>1</v>
      </c>
      <c r="AB402" s="76">
        <v>170</v>
      </c>
      <c r="AC402" s="76">
        <v>40</v>
      </c>
      <c r="AD402">
        <f ca="1">INDIRECT(ADDRESS(11+(MATCH(RIGHT(Table2[[#This Row],[spawner_sku]],LEN(Table2[[#This Row],[spawner_sku]])-FIND("/",Table2[[#This Row],[spawner_sku]])),Table1[Entity Prefab],0)),10,1,1,"Entities"))</f>
        <v>25</v>
      </c>
      <c r="AE402" s="76">
        <f ca="1">ROUND((Table2[[#This Row],[XP]]*Table2[[#This Row],[entity_spawned (AVG)]])*(Table2[[#This Row],[activating_chance]]/100),0)</f>
        <v>10</v>
      </c>
      <c r="AF402" s="73" t="s">
        <v>344</v>
      </c>
      <c r="AX402" t="s">
        <v>395</v>
      </c>
      <c r="AY402">
        <v>1</v>
      </c>
      <c r="AZ402" s="76">
        <v>240</v>
      </c>
      <c r="BA402" s="76">
        <v>80</v>
      </c>
      <c r="BB402">
        <f ca="1">INDIRECT(ADDRESS(11+(MATCH(RIGHT(Table61011[[#This Row],[spawner_sku]],LEN(Table61011[[#This Row],[spawner_sku]])-FIND("/",Table61011[[#This Row],[spawner_sku]])),Table1[Entity Prefab],0)),10,1,1,"Entities"))</f>
        <v>83</v>
      </c>
      <c r="BC402" s="76">
        <f ca="1">ROUND((Table61011[[#This Row],[XP]]*Table61011[[#This Row],[entity_spawned (AVG)]])*(Table61011[[#This Row],[activating_chance]]/100),0)</f>
        <v>66</v>
      </c>
      <c r="BD402" s="73" t="s">
        <v>344</v>
      </c>
      <c r="BF402" t="s">
        <v>256</v>
      </c>
      <c r="BG402">
        <v>1</v>
      </c>
      <c r="BH402" s="76">
        <v>150</v>
      </c>
      <c r="BI402">
        <v>100</v>
      </c>
      <c r="BJ402">
        <f ca="1">INDIRECT(ADDRESS(11+(MATCH(RIGHT(Table11[[#This Row],[spawner_sku]],LEN(Table11[[#This Row],[spawner_sku]])-FIND("/",Table11[[#This Row],[spawner_sku]])),Table1[Entity Prefab],0)),10,1,1,"Entities"))</f>
        <v>25</v>
      </c>
      <c r="BK402">
        <f ca="1">ROUND((Table11[[#This Row],[XP]]*Table11[[#This Row],[entity_spawned (AVG)]])*(Table11[[#This Row],[activating_chance]]/100),0)</f>
        <v>25</v>
      </c>
      <c r="BL402" s="73" t="s">
        <v>344</v>
      </c>
      <c r="CD402" t="s">
        <v>392</v>
      </c>
      <c r="CE402">
        <v>1</v>
      </c>
      <c r="CF402" s="76">
        <v>180</v>
      </c>
      <c r="CG402" s="76">
        <v>100</v>
      </c>
      <c r="CH402">
        <f ca="1">INDIRECT(ADDRESS(11+(MATCH(RIGHT(Table14[[#This Row],[spawner_sku]],LEN(Table14[[#This Row],[spawner_sku]])-FIND("/",Table14[[#This Row],[spawner_sku]])),Table1[Entity Prefab],0)),10,1,1,"Entities"))</f>
        <v>75</v>
      </c>
      <c r="CI402">
        <f ca="1">ROUND((Table14[[#This Row],[XP]]*Table14[[#This Row],[entity_spawned (AVG)]])*(Table14[[#This Row],[activating_chance]]/100),0)</f>
        <v>75</v>
      </c>
      <c r="CJ402" s="73" t="s">
        <v>345</v>
      </c>
    </row>
    <row r="403" spans="2:88" x14ac:dyDescent="0.25">
      <c r="B403" s="74" t="s">
        <v>474</v>
      </c>
      <c r="C403">
        <v>1</v>
      </c>
      <c r="D403" s="76">
        <v>240</v>
      </c>
      <c r="E403" s="76">
        <v>100</v>
      </c>
      <c r="F403" s="76">
        <f ca="1">INDIRECT(ADDRESS(11+(MATCH(RIGHT(Table245[[#This Row],[spawner_sku]],LEN(Table245[[#This Row],[spawner_sku]])-FIND("/",Table245[[#This Row],[spawner_sku]])),Table1[Entity Prefab],0)),10,1,1,"Entities"))</f>
        <v>55</v>
      </c>
      <c r="G403" s="76">
        <f ca="1">ROUND((Table245[[#This Row],[XP]]*Table245[[#This Row],[entity_spawned (AVG)]])*(Table245[[#This Row],[activating_chance]]/100),0)</f>
        <v>55</v>
      </c>
      <c r="H403" s="73" t="s">
        <v>345</v>
      </c>
      <c r="Z403" t="s">
        <v>256</v>
      </c>
      <c r="AA403">
        <v>1</v>
      </c>
      <c r="AB403" s="76">
        <v>130</v>
      </c>
      <c r="AC403" s="76">
        <v>100</v>
      </c>
      <c r="AD403">
        <f ca="1">INDIRECT(ADDRESS(11+(MATCH(RIGHT(Table2[[#This Row],[spawner_sku]],LEN(Table2[[#This Row],[spawner_sku]])-FIND("/",Table2[[#This Row],[spawner_sku]])),Table1[Entity Prefab],0)),10,1,1,"Entities"))</f>
        <v>25</v>
      </c>
      <c r="AE403" s="76">
        <f ca="1">ROUND((Table2[[#This Row],[XP]]*Table2[[#This Row],[entity_spawned (AVG)]])*(Table2[[#This Row],[activating_chance]]/100),0)</f>
        <v>25</v>
      </c>
      <c r="AF403" s="73" t="s">
        <v>344</v>
      </c>
      <c r="AX403" t="s">
        <v>395</v>
      </c>
      <c r="AY403">
        <v>1</v>
      </c>
      <c r="AZ403" s="76">
        <v>180</v>
      </c>
      <c r="BA403" s="76">
        <v>60</v>
      </c>
      <c r="BB403">
        <f ca="1">INDIRECT(ADDRESS(11+(MATCH(RIGHT(Table61011[[#This Row],[spawner_sku]],LEN(Table61011[[#This Row],[spawner_sku]])-FIND("/",Table61011[[#This Row],[spawner_sku]])),Table1[Entity Prefab],0)),10,1,1,"Entities"))</f>
        <v>83</v>
      </c>
      <c r="BC403" s="76">
        <f ca="1">ROUND((Table61011[[#This Row],[XP]]*Table61011[[#This Row],[entity_spawned (AVG)]])*(Table61011[[#This Row],[activating_chance]]/100),0)</f>
        <v>50</v>
      </c>
      <c r="BD403" s="73" t="s">
        <v>344</v>
      </c>
      <c r="BF403" t="s">
        <v>256</v>
      </c>
      <c r="BG403">
        <v>1</v>
      </c>
      <c r="BH403" s="76">
        <v>150</v>
      </c>
      <c r="BI403">
        <v>20</v>
      </c>
      <c r="BJ403">
        <f ca="1">INDIRECT(ADDRESS(11+(MATCH(RIGHT(Table11[[#This Row],[spawner_sku]],LEN(Table11[[#This Row],[spawner_sku]])-FIND("/",Table11[[#This Row],[spawner_sku]])),Table1[Entity Prefab],0)),10,1,1,"Entities"))</f>
        <v>25</v>
      </c>
      <c r="BK403">
        <f ca="1">ROUND((Table11[[#This Row],[XP]]*Table11[[#This Row],[entity_spawned (AVG)]])*(Table11[[#This Row],[activating_chance]]/100),0)</f>
        <v>5</v>
      </c>
      <c r="BL403" s="73" t="s">
        <v>344</v>
      </c>
      <c r="CD403" t="s">
        <v>392</v>
      </c>
      <c r="CE403">
        <v>1</v>
      </c>
      <c r="CF403" s="76">
        <v>180</v>
      </c>
      <c r="CG403" s="76">
        <v>100</v>
      </c>
      <c r="CH403">
        <f ca="1">INDIRECT(ADDRESS(11+(MATCH(RIGHT(Table14[[#This Row],[spawner_sku]],LEN(Table14[[#This Row],[spawner_sku]])-FIND("/",Table14[[#This Row],[spawner_sku]])),Table1[Entity Prefab],0)),10,1,1,"Entities"))</f>
        <v>75</v>
      </c>
      <c r="CI403">
        <f ca="1">ROUND((Table14[[#This Row],[XP]]*Table14[[#This Row],[entity_spawned (AVG)]])*(Table14[[#This Row],[activating_chance]]/100),0)</f>
        <v>75</v>
      </c>
      <c r="CJ403" s="73" t="s">
        <v>345</v>
      </c>
    </row>
    <row r="404" spans="2:88" x14ac:dyDescent="0.25">
      <c r="B404" s="74" t="s">
        <v>475</v>
      </c>
      <c r="C404">
        <v>1</v>
      </c>
      <c r="D404" s="76">
        <v>260</v>
      </c>
      <c r="E404" s="76">
        <v>100</v>
      </c>
      <c r="F404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4" s="76">
        <f ca="1">ROUND((Table245[[#This Row],[XP]]*Table245[[#This Row],[entity_spawned (AVG)]])*(Table245[[#This Row],[activating_chance]]/100),0)</f>
        <v>105</v>
      </c>
      <c r="H404" s="73" t="s">
        <v>345</v>
      </c>
      <c r="Z404" t="s">
        <v>256</v>
      </c>
      <c r="AA404">
        <v>1</v>
      </c>
      <c r="AB404" s="76">
        <v>130</v>
      </c>
      <c r="AC404" s="76">
        <v>100</v>
      </c>
      <c r="AD404">
        <f ca="1">INDIRECT(ADDRESS(11+(MATCH(RIGHT(Table2[[#This Row],[spawner_sku]],LEN(Table2[[#This Row],[spawner_sku]])-FIND("/",Table2[[#This Row],[spawner_sku]])),Table1[Entity Prefab],0)),10,1,1,"Entities"))</f>
        <v>25</v>
      </c>
      <c r="AE404" s="76">
        <f ca="1">ROUND((Table2[[#This Row],[XP]]*Table2[[#This Row],[entity_spawned (AVG)]])*(Table2[[#This Row],[activating_chance]]/100),0)</f>
        <v>25</v>
      </c>
      <c r="AF404" s="73" t="s">
        <v>344</v>
      </c>
      <c r="AX404" t="s">
        <v>395</v>
      </c>
      <c r="AY404">
        <v>1</v>
      </c>
      <c r="AZ404" s="76">
        <v>240</v>
      </c>
      <c r="BA404" s="76">
        <v>60</v>
      </c>
      <c r="BB404">
        <f ca="1">INDIRECT(ADDRESS(11+(MATCH(RIGHT(Table61011[[#This Row],[spawner_sku]],LEN(Table61011[[#This Row],[spawner_sku]])-FIND("/",Table61011[[#This Row],[spawner_sku]])),Table1[Entity Prefab],0)),10,1,1,"Entities"))</f>
        <v>83</v>
      </c>
      <c r="BC404" s="76">
        <f ca="1">ROUND((Table61011[[#This Row],[XP]]*Table61011[[#This Row],[entity_spawned (AVG)]])*(Table61011[[#This Row],[activating_chance]]/100),0)</f>
        <v>50</v>
      </c>
      <c r="BD404" s="73" t="s">
        <v>344</v>
      </c>
      <c r="BF404" t="s">
        <v>256</v>
      </c>
      <c r="BG404">
        <v>1</v>
      </c>
      <c r="BH404" s="76">
        <v>150</v>
      </c>
      <c r="BI404">
        <v>80</v>
      </c>
      <c r="BJ404">
        <f ca="1">INDIRECT(ADDRESS(11+(MATCH(RIGHT(Table11[[#This Row],[spawner_sku]],LEN(Table11[[#This Row],[spawner_sku]])-FIND("/",Table11[[#This Row],[spawner_sku]])),Table1[Entity Prefab],0)),10,1,1,"Entities"))</f>
        <v>25</v>
      </c>
      <c r="BK404">
        <f ca="1">ROUND((Table11[[#This Row],[XP]]*Table11[[#This Row],[entity_spawned (AVG)]])*(Table11[[#This Row],[activating_chance]]/100),0)</f>
        <v>20</v>
      </c>
      <c r="BL404" s="73" t="s">
        <v>344</v>
      </c>
      <c r="CD404" t="s">
        <v>392</v>
      </c>
      <c r="CE404">
        <v>1</v>
      </c>
      <c r="CF404" s="76">
        <v>200</v>
      </c>
      <c r="CG404" s="76">
        <v>10</v>
      </c>
      <c r="CH404">
        <f ca="1">INDIRECT(ADDRESS(11+(MATCH(RIGHT(Table14[[#This Row],[spawner_sku]],LEN(Table14[[#This Row],[spawner_sku]])-FIND("/",Table14[[#This Row],[spawner_sku]])),Table1[Entity Prefab],0)),10,1,1,"Entities"))</f>
        <v>75</v>
      </c>
      <c r="CI404">
        <f ca="1">ROUND((Table14[[#This Row],[XP]]*Table14[[#This Row],[entity_spawned (AVG)]])*(Table14[[#This Row],[activating_chance]]/100),0)</f>
        <v>8</v>
      </c>
      <c r="CJ404" s="73" t="s">
        <v>345</v>
      </c>
    </row>
    <row r="405" spans="2:88" x14ac:dyDescent="0.25">
      <c r="B405" s="74" t="s">
        <v>475</v>
      </c>
      <c r="C405">
        <v>1</v>
      </c>
      <c r="D405" s="76">
        <v>260</v>
      </c>
      <c r="E405" s="76">
        <v>100</v>
      </c>
      <c r="F405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5" s="76">
        <f ca="1">ROUND((Table245[[#This Row],[XP]]*Table245[[#This Row],[entity_spawned (AVG)]])*(Table245[[#This Row],[activating_chance]]/100),0)</f>
        <v>105</v>
      </c>
      <c r="H405" s="73" t="s">
        <v>345</v>
      </c>
      <c r="Z405" t="s">
        <v>256</v>
      </c>
      <c r="AA405">
        <v>1</v>
      </c>
      <c r="AB405" s="76">
        <v>105</v>
      </c>
      <c r="AC405" s="76">
        <v>100</v>
      </c>
      <c r="AD405">
        <f ca="1">INDIRECT(ADDRESS(11+(MATCH(RIGHT(Table2[[#This Row],[spawner_sku]],LEN(Table2[[#This Row],[spawner_sku]])-FIND("/",Table2[[#This Row],[spawner_sku]])),Table1[Entity Prefab],0)),10,1,1,"Entities"))</f>
        <v>25</v>
      </c>
      <c r="AE405" s="76">
        <f ca="1">ROUND((Table2[[#This Row],[XP]]*Table2[[#This Row],[entity_spawned (AVG)]])*(Table2[[#This Row],[activating_chance]]/100),0)</f>
        <v>25</v>
      </c>
      <c r="AF405" s="73" t="s">
        <v>344</v>
      </c>
      <c r="AX405" t="s">
        <v>395</v>
      </c>
      <c r="AY405">
        <v>1</v>
      </c>
      <c r="AZ405" s="76">
        <v>240</v>
      </c>
      <c r="BA405" s="76">
        <v>100</v>
      </c>
      <c r="BB405">
        <f ca="1">INDIRECT(ADDRESS(11+(MATCH(RIGHT(Table61011[[#This Row],[spawner_sku]],LEN(Table61011[[#This Row],[spawner_sku]])-FIND("/",Table61011[[#This Row],[spawner_sku]])),Table1[Entity Prefab],0)),10,1,1,"Entities"))</f>
        <v>83</v>
      </c>
      <c r="BC405" s="76">
        <f ca="1">ROUND((Table61011[[#This Row],[XP]]*Table61011[[#This Row],[entity_spawned (AVG)]])*(Table61011[[#This Row],[activating_chance]]/100),0)</f>
        <v>83</v>
      </c>
      <c r="BD405" s="73" t="s">
        <v>344</v>
      </c>
      <c r="BF405" t="s">
        <v>256</v>
      </c>
      <c r="BG405">
        <v>1</v>
      </c>
      <c r="BH405" s="76">
        <v>150</v>
      </c>
      <c r="BI405">
        <v>100</v>
      </c>
      <c r="BJ405">
        <f ca="1">INDIRECT(ADDRESS(11+(MATCH(RIGHT(Table11[[#This Row],[spawner_sku]],LEN(Table11[[#This Row],[spawner_sku]])-FIND("/",Table11[[#This Row],[spawner_sku]])),Table1[Entity Prefab],0)),10,1,1,"Entities"))</f>
        <v>25</v>
      </c>
      <c r="BK405">
        <f ca="1">ROUND((Table11[[#This Row],[XP]]*Table11[[#This Row],[entity_spawned (AVG)]])*(Table11[[#This Row],[activating_chance]]/100),0)</f>
        <v>25</v>
      </c>
      <c r="BL405" s="73" t="s">
        <v>344</v>
      </c>
      <c r="CD405" t="s">
        <v>392</v>
      </c>
      <c r="CE405">
        <v>1</v>
      </c>
      <c r="CF405" s="76">
        <v>180</v>
      </c>
      <c r="CG405" s="76">
        <v>100</v>
      </c>
      <c r="CH405">
        <f ca="1">INDIRECT(ADDRESS(11+(MATCH(RIGHT(Table14[[#This Row],[spawner_sku]],LEN(Table14[[#This Row],[spawner_sku]])-FIND("/",Table14[[#This Row],[spawner_sku]])),Table1[Entity Prefab],0)),10,1,1,"Entities"))</f>
        <v>75</v>
      </c>
      <c r="CI405">
        <f ca="1">ROUND((Table14[[#This Row],[XP]]*Table14[[#This Row],[entity_spawned (AVG)]])*(Table14[[#This Row],[activating_chance]]/100),0)</f>
        <v>75</v>
      </c>
      <c r="CJ405" s="73" t="s">
        <v>345</v>
      </c>
    </row>
    <row r="406" spans="2:88" x14ac:dyDescent="0.25">
      <c r="B406" s="74" t="s">
        <v>475</v>
      </c>
      <c r="C406">
        <v>1</v>
      </c>
      <c r="D406" s="76">
        <v>260</v>
      </c>
      <c r="E406" s="76">
        <v>100</v>
      </c>
      <c r="F406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6" s="76">
        <f ca="1">ROUND((Table245[[#This Row],[XP]]*Table245[[#This Row],[entity_spawned (AVG)]])*(Table245[[#This Row],[activating_chance]]/100),0)</f>
        <v>105</v>
      </c>
      <c r="H406" s="73" t="s">
        <v>345</v>
      </c>
      <c r="Z406" t="s">
        <v>256</v>
      </c>
      <c r="AA406">
        <v>1</v>
      </c>
      <c r="AB406" s="76">
        <v>130</v>
      </c>
      <c r="AC406" s="76">
        <v>100</v>
      </c>
      <c r="AD406">
        <f ca="1">INDIRECT(ADDRESS(11+(MATCH(RIGHT(Table2[[#This Row],[spawner_sku]],LEN(Table2[[#This Row],[spawner_sku]])-FIND("/",Table2[[#This Row],[spawner_sku]])),Table1[Entity Prefab],0)),10,1,1,"Entities"))</f>
        <v>25</v>
      </c>
      <c r="AE406" s="76">
        <f ca="1">ROUND((Table2[[#This Row],[XP]]*Table2[[#This Row],[entity_spawned (AVG)]])*(Table2[[#This Row],[activating_chance]]/100),0)</f>
        <v>25</v>
      </c>
      <c r="AF406" s="73" t="s">
        <v>344</v>
      </c>
      <c r="AX406" t="s">
        <v>395</v>
      </c>
      <c r="AY406">
        <v>1</v>
      </c>
      <c r="AZ406" s="76">
        <v>180</v>
      </c>
      <c r="BA406" s="76">
        <v>60</v>
      </c>
      <c r="BB406">
        <f ca="1">INDIRECT(ADDRESS(11+(MATCH(RIGHT(Table61011[[#This Row],[spawner_sku]],LEN(Table61011[[#This Row],[spawner_sku]])-FIND("/",Table61011[[#This Row],[spawner_sku]])),Table1[Entity Prefab],0)),10,1,1,"Entities"))</f>
        <v>83</v>
      </c>
      <c r="BC406" s="76">
        <f ca="1">ROUND((Table61011[[#This Row],[XP]]*Table61011[[#This Row],[entity_spawned (AVG)]])*(Table61011[[#This Row],[activating_chance]]/100),0)</f>
        <v>50</v>
      </c>
      <c r="BD406" s="73" t="s">
        <v>344</v>
      </c>
      <c r="BF406" t="s">
        <v>256</v>
      </c>
      <c r="BG406">
        <v>1</v>
      </c>
      <c r="BH406" s="76">
        <v>150</v>
      </c>
      <c r="BI406">
        <v>100</v>
      </c>
      <c r="BJ406">
        <f ca="1">INDIRECT(ADDRESS(11+(MATCH(RIGHT(Table11[[#This Row],[spawner_sku]],LEN(Table11[[#This Row],[spawner_sku]])-FIND("/",Table11[[#This Row],[spawner_sku]])),Table1[Entity Prefab],0)),10,1,1,"Entities"))</f>
        <v>25</v>
      </c>
      <c r="BK406">
        <f ca="1">ROUND((Table11[[#This Row],[XP]]*Table11[[#This Row],[entity_spawned (AVG)]])*(Table11[[#This Row],[activating_chance]]/100),0)</f>
        <v>25</v>
      </c>
      <c r="BL406" s="73" t="s">
        <v>344</v>
      </c>
      <c r="CD406" t="s">
        <v>392</v>
      </c>
      <c r="CE406">
        <v>1</v>
      </c>
      <c r="CF406" s="76">
        <v>180</v>
      </c>
      <c r="CG406" s="76">
        <v>100</v>
      </c>
      <c r="CH406">
        <f ca="1">INDIRECT(ADDRESS(11+(MATCH(RIGHT(Table14[[#This Row],[spawner_sku]],LEN(Table14[[#This Row],[spawner_sku]])-FIND("/",Table14[[#This Row],[spawner_sku]])),Table1[Entity Prefab],0)),10,1,1,"Entities"))</f>
        <v>75</v>
      </c>
      <c r="CI406">
        <f ca="1">ROUND((Table14[[#This Row],[XP]]*Table14[[#This Row],[entity_spawned (AVG)]])*(Table14[[#This Row],[activating_chance]]/100),0)</f>
        <v>75</v>
      </c>
      <c r="CJ406" s="73" t="s">
        <v>345</v>
      </c>
    </row>
    <row r="407" spans="2:88" x14ac:dyDescent="0.25">
      <c r="B407" s="74" t="s">
        <v>475</v>
      </c>
      <c r="C407">
        <v>1</v>
      </c>
      <c r="D407" s="76">
        <v>260</v>
      </c>
      <c r="E407" s="76">
        <v>100</v>
      </c>
      <c r="F407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7" s="76">
        <f ca="1">ROUND((Table245[[#This Row],[XP]]*Table245[[#This Row],[entity_spawned (AVG)]])*(Table245[[#This Row],[activating_chance]]/100),0)</f>
        <v>105</v>
      </c>
      <c r="H407" s="73" t="s">
        <v>345</v>
      </c>
      <c r="Z407" t="s">
        <v>256</v>
      </c>
      <c r="AA407">
        <v>1</v>
      </c>
      <c r="AB407" s="76">
        <v>170</v>
      </c>
      <c r="AC407" s="76">
        <v>60</v>
      </c>
      <c r="AD407">
        <f ca="1">INDIRECT(ADDRESS(11+(MATCH(RIGHT(Table2[[#This Row],[spawner_sku]],LEN(Table2[[#This Row],[spawner_sku]])-FIND("/",Table2[[#This Row],[spawner_sku]])),Table1[Entity Prefab],0)),10,1,1,"Entities"))</f>
        <v>25</v>
      </c>
      <c r="AE407" s="76">
        <f ca="1">ROUND((Table2[[#This Row],[XP]]*Table2[[#This Row],[entity_spawned (AVG)]])*(Table2[[#This Row],[activating_chance]]/100),0)</f>
        <v>15</v>
      </c>
      <c r="AF407" s="73" t="s">
        <v>344</v>
      </c>
      <c r="AX407" t="s">
        <v>398</v>
      </c>
      <c r="AY407">
        <v>1</v>
      </c>
      <c r="AZ407" s="76">
        <v>100</v>
      </c>
      <c r="BA407" s="76">
        <v>100</v>
      </c>
      <c r="BB407">
        <f ca="1">INDIRECT(ADDRESS(11+(MATCH(RIGHT(Table61011[[#This Row],[spawner_sku]],LEN(Table61011[[#This Row],[spawner_sku]])-FIND("/",Table61011[[#This Row],[spawner_sku]])),Table1[Entity Prefab],0)),10,1,1,"Entities"))</f>
        <v>25</v>
      </c>
      <c r="BC407" s="76">
        <f ca="1">ROUND((Table61011[[#This Row],[XP]]*Table61011[[#This Row],[entity_spawned (AVG)]])*(Table61011[[#This Row],[activating_chance]]/100),0)</f>
        <v>25</v>
      </c>
      <c r="BD407" s="73" t="s">
        <v>344</v>
      </c>
      <c r="BF407" t="s">
        <v>256</v>
      </c>
      <c r="BG407">
        <v>1</v>
      </c>
      <c r="BH407" s="76">
        <v>150</v>
      </c>
      <c r="BI407">
        <v>100</v>
      </c>
      <c r="BJ407">
        <f ca="1">INDIRECT(ADDRESS(11+(MATCH(RIGHT(Table11[[#This Row],[spawner_sku]],LEN(Table11[[#This Row],[spawner_sku]])-FIND("/",Table11[[#This Row],[spawner_sku]])),Table1[Entity Prefab],0)),10,1,1,"Entities"))</f>
        <v>25</v>
      </c>
      <c r="BK407">
        <f ca="1">ROUND((Table11[[#This Row],[XP]]*Table11[[#This Row],[entity_spawned (AVG)]])*(Table11[[#This Row],[activating_chance]]/100),0)</f>
        <v>25</v>
      </c>
      <c r="BL407" s="73" t="s">
        <v>344</v>
      </c>
      <c r="CD407" t="s">
        <v>392</v>
      </c>
      <c r="CE407">
        <v>1</v>
      </c>
      <c r="CF407" s="76">
        <v>200</v>
      </c>
      <c r="CG407" s="76">
        <v>100</v>
      </c>
      <c r="CH407">
        <f ca="1">INDIRECT(ADDRESS(11+(MATCH(RIGHT(Table14[[#This Row],[spawner_sku]],LEN(Table14[[#This Row],[spawner_sku]])-FIND("/",Table14[[#This Row],[spawner_sku]])),Table1[Entity Prefab],0)),10,1,1,"Entities"))</f>
        <v>75</v>
      </c>
      <c r="CI407">
        <f ca="1">ROUND((Table14[[#This Row],[XP]]*Table14[[#This Row],[entity_spawned (AVG)]])*(Table14[[#This Row],[activating_chance]]/100),0)</f>
        <v>75</v>
      </c>
      <c r="CJ407" s="73" t="s">
        <v>345</v>
      </c>
    </row>
    <row r="408" spans="2:88" x14ac:dyDescent="0.25">
      <c r="B408" s="74" t="s">
        <v>475</v>
      </c>
      <c r="C408">
        <v>1</v>
      </c>
      <c r="D408" s="76">
        <v>260</v>
      </c>
      <c r="E408" s="76">
        <v>100</v>
      </c>
      <c r="F408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8" s="76">
        <f ca="1">ROUND((Table245[[#This Row],[XP]]*Table245[[#This Row],[entity_spawned (AVG)]])*(Table245[[#This Row],[activating_chance]]/100),0)</f>
        <v>105</v>
      </c>
      <c r="H408" s="73" t="s">
        <v>345</v>
      </c>
      <c r="Z408" t="s">
        <v>256</v>
      </c>
      <c r="AA408">
        <v>1</v>
      </c>
      <c r="AB408" s="76">
        <v>110</v>
      </c>
      <c r="AC408" s="76">
        <v>100</v>
      </c>
      <c r="AD408">
        <f ca="1">INDIRECT(ADDRESS(11+(MATCH(RIGHT(Table2[[#This Row],[spawner_sku]],LEN(Table2[[#This Row],[spawner_sku]])-FIND("/",Table2[[#This Row],[spawner_sku]])),Table1[Entity Prefab],0)),10,1,1,"Entities"))</f>
        <v>25</v>
      </c>
      <c r="AE408" s="76">
        <f ca="1">ROUND((Table2[[#This Row],[XP]]*Table2[[#This Row],[entity_spawned (AVG)]])*(Table2[[#This Row],[activating_chance]]/100),0)</f>
        <v>25</v>
      </c>
      <c r="AF408" s="73" t="s">
        <v>344</v>
      </c>
      <c r="AX408" t="s">
        <v>454</v>
      </c>
      <c r="AY408">
        <v>1</v>
      </c>
      <c r="AZ408" s="76">
        <v>80</v>
      </c>
      <c r="BA408" s="76">
        <v>100</v>
      </c>
      <c r="BB408">
        <f ca="1">INDIRECT(ADDRESS(11+(MATCH(RIGHT(Table61011[[#This Row],[spawner_sku]],LEN(Table61011[[#This Row],[spawner_sku]])-FIND("/",Table61011[[#This Row],[spawner_sku]])),Table1[Entity Prefab],0)),10,1,1,"Entities"))</f>
        <v>25</v>
      </c>
      <c r="BC408" s="76">
        <f ca="1">ROUND((Table61011[[#This Row],[XP]]*Table61011[[#This Row],[entity_spawned (AVG)]])*(Table61011[[#This Row],[activating_chance]]/100),0)</f>
        <v>25</v>
      </c>
      <c r="BD408" s="73" t="s">
        <v>344</v>
      </c>
      <c r="BF408" t="s">
        <v>256</v>
      </c>
      <c r="BG408">
        <v>1</v>
      </c>
      <c r="BH408" s="76">
        <v>80</v>
      </c>
      <c r="BI408">
        <v>100</v>
      </c>
      <c r="BJ408">
        <f ca="1">INDIRECT(ADDRESS(11+(MATCH(RIGHT(Table11[[#This Row],[spawner_sku]],LEN(Table11[[#This Row],[spawner_sku]])-FIND("/",Table11[[#This Row],[spawner_sku]])),Table1[Entity Prefab],0)),10,1,1,"Entities"))</f>
        <v>25</v>
      </c>
      <c r="BK408">
        <f ca="1">ROUND((Table11[[#This Row],[XP]]*Table11[[#This Row],[entity_spawned (AVG)]])*(Table11[[#This Row],[activating_chance]]/100),0)</f>
        <v>25</v>
      </c>
      <c r="BL408" s="73" t="s">
        <v>344</v>
      </c>
      <c r="CD408" t="s">
        <v>392</v>
      </c>
      <c r="CE408">
        <v>1</v>
      </c>
      <c r="CF408" s="76">
        <v>200</v>
      </c>
      <c r="CG408" s="76">
        <v>30</v>
      </c>
      <c r="CH408">
        <f ca="1">INDIRECT(ADDRESS(11+(MATCH(RIGHT(Table14[[#This Row],[spawner_sku]],LEN(Table14[[#This Row],[spawner_sku]])-FIND("/",Table14[[#This Row],[spawner_sku]])),Table1[Entity Prefab],0)),10,1,1,"Entities"))</f>
        <v>75</v>
      </c>
      <c r="CI408">
        <f ca="1">ROUND((Table14[[#This Row],[XP]]*Table14[[#This Row],[entity_spawned (AVG)]])*(Table14[[#This Row],[activating_chance]]/100),0)</f>
        <v>23</v>
      </c>
      <c r="CJ408" s="73" t="s">
        <v>345</v>
      </c>
    </row>
    <row r="409" spans="2:88" x14ac:dyDescent="0.25">
      <c r="B409" s="74" t="s">
        <v>475</v>
      </c>
      <c r="C409">
        <v>1</v>
      </c>
      <c r="D409" s="76">
        <v>260</v>
      </c>
      <c r="E409" s="76">
        <v>100</v>
      </c>
      <c r="F409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9" s="76">
        <f ca="1">ROUND((Table245[[#This Row],[XP]]*Table245[[#This Row],[entity_spawned (AVG)]])*(Table245[[#This Row],[activating_chance]]/100),0)</f>
        <v>105</v>
      </c>
      <c r="H409" s="73" t="s">
        <v>345</v>
      </c>
      <c r="Z409" t="s">
        <v>256</v>
      </c>
      <c r="AA409">
        <v>1</v>
      </c>
      <c r="AB409" s="76">
        <v>170</v>
      </c>
      <c r="AC409" s="76">
        <v>90</v>
      </c>
      <c r="AD409">
        <f ca="1">INDIRECT(ADDRESS(11+(MATCH(RIGHT(Table2[[#This Row],[spawner_sku]],LEN(Table2[[#This Row],[spawner_sku]])-FIND("/",Table2[[#This Row],[spawner_sku]])),Table1[Entity Prefab],0)),10,1,1,"Entities"))</f>
        <v>25</v>
      </c>
      <c r="AE409" s="76">
        <f ca="1">ROUND((Table2[[#This Row],[XP]]*Table2[[#This Row],[entity_spawned (AVG)]])*(Table2[[#This Row],[activating_chance]]/100),0)</f>
        <v>23</v>
      </c>
      <c r="AF409" s="73" t="s">
        <v>344</v>
      </c>
      <c r="AX409" t="s">
        <v>454</v>
      </c>
      <c r="AY409">
        <v>1</v>
      </c>
      <c r="AZ409" s="76">
        <v>80</v>
      </c>
      <c r="BA409" s="76">
        <v>100</v>
      </c>
      <c r="BB409">
        <f ca="1">INDIRECT(ADDRESS(11+(MATCH(RIGHT(Table61011[[#This Row],[spawner_sku]],LEN(Table61011[[#This Row],[spawner_sku]])-FIND("/",Table61011[[#This Row],[spawner_sku]])),Table1[Entity Prefab],0)),10,1,1,"Entities"))</f>
        <v>25</v>
      </c>
      <c r="BC409" s="76">
        <f ca="1">ROUND((Table61011[[#This Row],[XP]]*Table61011[[#This Row],[entity_spawned (AVG)]])*(Table61011[[#This Row],[activating_chance]]/100),0)</f>
        <v>25</v>
      </c>
      <c r="BD409" s="73" t="s">
        <v>344</v>
      </c>
      <c r="BF409" t="s">
        <v>257</v>
      </c>
      <c r="BG409">
        <v>1</v>
      </c>
      <c r="BH409" s="76">
        <v>150</v>
      </c>
      <c r="BI409">
        <v>100</v>
      </c>
      <c r="BJ409">
        <f ca="1">INDIRECT(ADDRESS(11+(MATCH(RIGHT(Table11[[#This Row],[spawner_sku]],LEN(Table11[[#This Row],[spawner_sku]])-FIND("/",Table11[[#This Row],[spawner_sku]])),Table1[Entity Prefab],0)),10,1,1,"Entities"))</f>
        <v>25</v>
      </c>
      <c r="BK409">
        <f ca="1">ROUND((Table11[[#This Row],[XP]]*Table11[[#This Row],[entity_spawned (AVG)]])*(Table11[[#This Row],[activating_chance]]/100),0)</f>
        <v>25</v>
      </c>
      <c r="BL409" s="73" t="s">
        <v>344</v>
      </c>
      <c r="CD409" t="s">
        <v>392</v>
      </c>
      <c r="CE409">
        <v>1</v>
      </c>
      <c r="CF409" s="76">
        <v>180</v>
      </c>
      <c r="CG409" s="76">
        <v>100</v>
      </c>
      <c r="CH409">
        <f ca="1">INDIRECT(ADDRESS(11+(MATCH(RIGHT(Table14[[#This Row],[spawner_sku]],LEN(Table14[[#This Row],[spawner_sku]])-FIND("/",Table14[[#This Row],[spawner_sku]])),Table1[Entity Prefab],0)),10,1,1,"Entities"))</f>
        <v>75</v>
      </c>
      <c r="CI409">
        <f ca="1">ROUND((Table14[[#This Row],[XP]]*Table14[[#This Row],[entity_spawned (AVG)]])*(Table14[[#This Row],[activating_chance]]/100),0)</f>
        <v>75</v>
      </c>
      <c r="CJ409" s="73" t="s">
        <v>345</v>
      </c>
    </row>
    <row r="410" spans="2:88" x14ac:dyDescent="0.25">
      <c r="B410" s="74" t="s">
        <v>476</v>
      </c>
      <c r="C410">
        <v>1</v>
      </c>
      <c r="D410" s="76">
        <v>280</v>
      </c>
      <c r="E410" s="76">
        <v>100</v>
      </c>
      <c r="F410" s="76">
        <f ca="1">INDIRECT(ADDRESS(11+(MATCH(RIGHT(Table245[[#This Row],[spawner_sku]],LEN(Table245[[#This Row],[spawner_sku]])-FIND("/",Table245[[#This Row],[spawner_sku]])),Table1[Entity Prefab],0)),10,1,1,"Entities"))</f>
        <v>143</v>
      </c>
      <c r="G410" s="76">
        <f ca="1">ROUND((Table245[[#This Row],[XP]]*Table245[[#This Row],[entity_spawned (AVG)]])*(Table245[[#This Row],[activating_chance]]/100),0)</f>
        <v>143</v>
      </c>
      <c r="H410" s="73" t="s">
        <v>345</v>
      </c>
      <c r="Z410" t="s">
        <v>256</v>
      </c>
      <c r="AA410">
        <v>1</v>
      </c>
      <c r="AB410" s="76">
        <v>110</v>
      </c>
      <c r="AC410" s="76">
        <v>100</v>
      </c>
      <c r="AD410">
        <f ca="1">INDIRECT(ADDRESS(11+(MATCH(RIGHT(Table2[[#This Row],[spawner_sku]],LEN(Table2[[#This Row],[spawner_sku]])-FIND("/",Table2[[#This Row],[spawner_sku]])),Table1[Entity Prefab],0)),10,1,1,"Entities"))</f>
        <v>25</v>
      </c>
      <c r="AE410" s="76">
        <f ca="1">ROUND((Table2[[#This Row],[XP]]*Table2[[#This Row],[entity_spawned (AVG)]])*(Table2[[#This Row],[activating_chance]]/100),0)</f>
        <v>25</v>
      </c>
      <c r="AF410" s="73" t="s">
        <v>344</v>
      </c>
      <c r="AX410" t="s">
        <v>454</v>
      </c>
      <c r="AY410">
        <v>1</v>
      </c>
      <c r="AZ410" s="76">
        <v>100</v>
      </c>
      <c r="BA410" s="76">
        <v>75</v>
      </c>
      <c r="BB410">
        <f ca="1">INDIRECT(ADDRESS(11+(MATCH(RIGHT(Table61011[[#This Row],[spawner_sku]],LEN(Table61011[[#This Row],[spawner_sku]])-FIND("/",Table61011[[#This Row],[spawner_sku]])),Table1[Entity Prefab],0)),10,1,1,"Entities"))</f>
        <v>25</v>
      </c>
      <c r="BC410" s="76">
        <f ca="1">ROUND((Table61011[[#This Row],[XP]]*Table61011[[#This Row],[entity_spawned (AVG)]])*(Table61011[[#This Row],[activating_chance]]/100),0)</f>
        <v>19</v>
      </c>
      <c r="BD410" s="73" t="s">
        <v>344</v>
      </c>
      <c r="BF410" t="s">
        <v>257</v>
      </c>
      <c r="BG410">
        <v>1</v>
      </c>
      <c r="BH410" s="76">
        <v>150</v>
      </c>
      <c r="BI410">
        <v>100</v>
      </c>
      <c r="BJ410">
        <f ca="1">INDIRECT(ADDRESS(11+(MATCH(RIGHT(Table11[[#This Row],[spawner_sku]],LEN(Table11[[#This Row],[spawner_sku]])-FIND("/",Table11[[#This Row],[spawner_sku]])),Table1[Entity Prefab],0)),10,1,1,"Entities"))</f>
        <v>25</v>
      </c>
      <c r="BK410">
        <f ca="1">ROUND((Table11[[#This Row],[XP]]*Table11[[#This Row],[entity_spawned (AVG)]])*(Table11[[#This Row],[activating_chance]]/100),0)</f>
        <v>25</v>
      </c>
      <c r="BL410" s="73" t="s">
        <v>344</v>
      </c>
      <c r="CD410" t="s">
        <v>392</v>
      </c>
      <c r="CE410">
        <v>1</v>
      </c>
      <c r="CF410" s="76">
        <v>200</v>
      </c>
      <c r="CG410" s="76">
        <v>100</v>
      </c>
      <c r="CH410">
        <f ca="1">INDIRECT(ADDRESS(11+(MATCH(RIGHT(Table14[[#This Row],[spawner_sku]],LEN(Table14[[#This Row],[spawner_sku]])-FIND("/",Table14[[#This Row],[spawner_sku]])),Table1[Entity Prefab],0)),10,1,1,"Entities"))</f>
        <v>75</v>
      </c>
      <c r="CI410">
        <f ca="1">ROUND((Table14[[#This Row],[XP]]*Table14[[#This Row],[entity_spawned (AVG)]])*(Table14[[#This Row],[activating_chance]]/100),0)</f>
        <v>75</v>
      </c>
      <c r="CJ410" s="73" t="s">
        <v>345</v>
      </c>
    </row>
    <row r="411" spans="2:88" x14ac:dyDescent="0.25">
      <c r="B411" s="74" t="s">
        <v>476</v>
      </c>
      <c r="C411">
        <v>1</v>
      </c>
      <c r="D411" s="76">
        <v>280</v>
      </c>
      <c r="E411" s="76">
        <v>100</v>
      </c>
      <c r="F411" s="76">
        <f ca="1">INDIRECT(ADDRESS(11+(MATCH(RIGHT(Table245[[#This Row],[spawner_sku]],LEN(Table245[[#This Row],[spawner_sku]])-FIND("/",Table245[[#This Row],[spawner_sku]])),Table1[Entity Prefab],0)),10,1,1,"Entities"))</f>
        <v>143</v>
      </c>
      <c r="G411" s="76">
        <f ca="1">ROUND((Table245[[#This Row],[XP]]*Table245[[#This Row],[entity_spawned (AVG)]])*(Table245[[#This Row],[activating_chance]]/100),0)</f>
        <v>143</v>
      </c>
      <c r="H411" s="73" t="s">
        <v>345</v>
      </c>
      <c r="Z411" t="s">
        <v>256</v>
      </c>
      <c r="AA411">
        <v>1</v>
      </c>
      <c r="AB411" s="76">
        <v>180</v>
      </c>
      <c r="AC411" s="76">
        <v>100</v>
      </c>
      <c r="AD411">
        <f ca="1">INDIRECT(ADDRESS(11+(MATCH(RIGHT(Table2[[#This Row],[spawner_sku]],LEN(Table2[[#This Row],[spawner_sku]])-FIND("/",Table2[[#This Row],[spawner_sku]])),Table1[Entity Prefab],0)),10,1,1,"Entities"))</f>
        <v>25</v>
      </c>
      <c r="AE411" s="76">
        <f ca="1">ROUND((Table2[[#This Row],[XP]]*Table2[[#This Row],[entity_spawned (AVG)]])*(Table2[[#This Row],[activating_chance]]/100),0)</f>
        <v>25</v>
      </c>
      <c r="AF411" s="73" t="s">
        <v>344</v>
      </c>
      <c r="AX411" t="s">
        <v>349</v>
      </c>
      <c r="AY411">
        <v>1</v>
      </c>
      <c r="AZ411" s="76">
        <v>150</v>
      </c>
      <c r="BA411" s="76">
        <v>100</v>
      </c>
      <c r="BB411">
        <f ca="1">INDIRECT(ADDRESS(11+(MATCH(RIGHT(Table61011[[#This Row],[spawner_sku]],LEN(Table61011[[#This Row],[spawner_sku]])-FIND("/",Table61011[[#This Row],[spawner_sku]])),Table1[Entity Prefab],0)),10,1,1,"Entities"))</f>
        <v>50</v>
      </c>
      <c r="BC411" s="76">
        <f ca="1">ROUND((Table61011[[#This Row],[XP]]*Table61011[[#This Row],[entity_spawned (AVG)]])*(Table61011[[#This Row],[activating_chance]]/100),0)</f>
        <v>50</v>
      </c>
      <c r="BD411" s="73" t="s">
        <v>344</v>
      </c>
      <c r="BF411" t="s">
        <v>257</v>
      </c>
      <c r="BG411">
        <v>1</v>
      </c>
      <c r="BH411" s="76">
        <v>150</v>
      </c>
      <c r="BI411">
        <v>100</v>
      </c>
      <c r="BJ411">
        <f ca="1">INDIRECT(ADDRESS(11+(MATCH(RIGHT(Table11[[#This Row],[spawner_sku]],LEN(Table11[[#This Row],[spawner_sku]])-FIND("/",Table11[[#This Row],[spawner_sku]])),Table1[Entity Prefab],0)),10,1,1,"Entities"))</f>
        <v>25</v>
      </c>
      <c r="BK411">
        <f ca="1">ROUND((Table11[[#This Row],[XP]]*Table11[[#This Row],[entity_spawned (AVG)]])*(Table11[[#This Row],[activating_chance]]/100),0)</f>
        <v>25</v>
      </c>
      <c r="BL411" s="73" t="s">
        <v>344</v>
      </c>
      <c r="CD411" t="s">
        <v>392</v>
      </c>
      <c r="CE411">
        <v>1</v>
      </c>
      <c r="CF411" s="76">
        <v>200</v>
      </c>
      <c r="CG411" s="76">
        <v>30</v>
      </c>
      <c r="CH411">
        <f ca="1">INDIRECT(ADDRESS(11+(MATCH(RIGHT(Table14[[#This Row],[spawner_sku]],LEN(Table14[[#This Row],[spawner_sku]])-FIND("/",Table14[[#This Row],[spawner_sku]])),Table1[Entity Prefab],0)),10,1,1,"Entities"))</f>
        <v>75</v>
      </c>
      <c r="CI411">
        <f ca="1">ROUND((Table14[[#This Row],[XP]]*Table14[[#This Row],[entity_spawned (AVG)]])*(Table14[[#This Row],[activating_chance]]/100),0)</f>
        <v>23</v>
      </c>
      <c r="CJ411" s="73" t="s">
        <v>345</v>
      </c>
    </row>
    <row r="412" spans="2:88" x14ac:dyDescent="0.25">
      <c r="B412" s="74" t="s">
        <v>477</v>
      </c>
      <c r="C412">
        <v>1</v>
      </c>
      <c r="D412" s="76">
        <v>300</v>
      </c>
      <c r="E412" s="76">
        <v>100</v>
      </c>
      <c r="F412" s="76">
        <f ca="1">INDIRECT(ADDRESS(11+(MATCH(RIGHT(Table245[[#This Row],[spawner_sku]],LEN(Table245[[#This Row],[spawner_sku]])-FIND("/",Table245[[#This Row],[spawner_sku]])),Table1[Entity Prefab],0)),10,1,1,"Entities"))</f>
        <v>195</v>
      </c>
      <c r="G412" s="76">
        <f ca="1">ROUND((Table245[[#This Row],[XP]]*Table245[[#This Row],[entity_spawned (AVG)]])*(Table245[[#This Row],[activating_chance]]/100),0)</f>
        <v>195</v>
      </c>
      <c r="H412" s="73" t="s">
        <v>345</v>
      </c>
      <c r="Z412" t="s">
        <v>256</v>
      </c>
      <c r="AA412">
        <v>1</v>
      </c>
      <c r="AB412" s="76">
        <v>100</v>
      </c>
      <c r="AC412" s="76">
        <v>100</v>
      </c>
      <c r="AD412">
        <f ca="1">INDIRECT(ADDRESS(11+(MATCH(RIGHT(Table2[[#This Row],[spawner_sku]],LEN(Table2[[#This Row],[spawner_sku]])-FIND("/",Table2[[#This Row],[spawner_sku]])),Table1[Entity Prefab],0)),10,1,1,"Entities"))</f>
        <v>25</v>
      </c>
      <c r="AE412" s="76">
        <f ca="1">ROUND((Table2[[#This Row],[XP]]*Table2[[#This Row],[entity_spawned (AVG)]])*(Table2[[#This Row],[activating_chance]]/100),0)</f>
        <v>25</v>
      </c>
      <c r="AF412" s="73" t="s">
        <v>344</v>
      </c>
      <c r="AX412" t="s">
        <v>253</v>
      </c>
      <c r="AY412">
        <v>1</v>
      </c>
      <c r="AZ412" s="76">
        <v>190</v>
      </c>
      <c r="BA412" s="76">
        <v>100</v>
      </c>
      <c r="BB412">
        <f ca="1">INDIRECT(ADDRESS(11+(MATCH(RIGHT(Table61011[[#This Row],[spawner_sku]],LEN(Table61011[[#This Row],[spawner_sku]])-FIND("/",Table61011[[#This Row],[spawner_sku]])),Table1[Entity Prefab],0)),10,1,1,"Entities"))</f>
        <v>75</v>
      </c>
      <c r="BC412" s="76">
        <f ca="1">ROUND((Table61011[[#This Row],[XP]]*Table61011[[#This Row],[entity_spawned (AVG)]])*(Table61011[[#This Row],[activating_chance]]/100),0)</f>
        <v>75</v>
      </c>
      <c r="BD412" s="73" t="s">
        <v>344</v>
      </c>
      <c r="BF412" t="s">
        <v>258</v>
      </c>
      <c r="BG412">
        <v>1</v>
      </c>
      <c r="BH412" s="76">
        <v>120</v>
      </c>
      <c r="BI412">
        <v>80</v>
      </c>
      <c r="BJ412">
        <f ca="1">INDIRECT(ADDRESS(11+(MATCH(RIGHT(Table11[[#This Row],[spawner_sku]],LEN(Table11[[#This Row],[spawner_sku]])-FIND("/",Table11[[#This Row],[spawner_sku]])),Table1[Entity Prefab],0)),10,1,1,"Entities"))</f>
        <v>50</v>
      </c>
      <c r="BK412">
        <f ca="1">ROUND((Table11[[#This Row],[XP]]*Table11[[#This Row],[entity_spawned (AVG)]])*(Table11[[#This Row],[activating_chance]]/100),0)</f>
        <v>40</v>
      </c>
      <c r="BL412" s="73" t="s">
        <v>344</v>
      </c>
      <c r="CD412" t="s">
        <v>392</v>
      </c>
      <c r="CE412">
        <v>1</v>
      </c>
      <c r="CF412" s="76">
        <v>200</v>
      </c>
      <c r="CG412" s="76">
        <v>40</v>
      </c>
      <c r="CH412">
        <f ca="1">INDIRECT(ADDRESS(11+(MATCH(RIGHT(Table14[[#This Row],[spawner_sku]],LEN(Table14[[#This Row],[spawner_sku]])-FIND("/",Table14[[#This Row],[spawner_sku]])),Table1[Entity Prefab],0)),10,1,1,"Entities"))</f>
        <v>75</v>
      </c>
      <c r="CI412">
        <f ca="1">ROUND((Table14[[#This Row],[XP]]*Table14[[#This Row],[entity_spawned (AVG)]])*(Table14[[#This Row],[activating_chance]]/100),0)</f>
        <v>30</v>
      </c>
      <c r="CJ412" s="73" t="s">
        <v>345</v>
      </c>
    </row>
    <row r="413" spans="2:88" x14ac:dyDescent="0.25">
      <c r="B413" s="74" t="s">
        <v>477</v>
      </c>
      <c r="C413">
        <v>1</v>
      </c>
      <c r="D413" s="76">
        <v>300</v>
      </c>
      <c r="E413" s="76">
        <v>100</v>
      </c>
      <c r="F413" s="76">
        <f ca="1">INDIRECT(ADDRESS(11+(MATCH(RIGHT(Table245[[#This Row],[spawner_sku]],LEN(Table245[[#This Row],[spawner_sku]])-FIND("/",Table245[[#This Row],[spawner_sku]])),Table1[Entity Prefab],0)),10,1,1,"Entities"))</f>
        <v>195</v>
      </c>
      <c r="G413" s="76">
        <f ca="1">ROUND((Table245[[#This Row],[XP]]*Table245[[#This Row],[entity_spawned (AVG)]])*(Table245[[#This Row],[activating_chance]]/100),0)</f>
        <v>195</v>
      </c>
      <c r="H413" s="73" t="s">
        <v>345</v>
      </c>
      <c r="Z413" t="s">
        <v>256</v>
      </c>
      <c r="AA413">
        <v>1</v>
      </c>
      <c r="AB413" s="76">
        <v>120</v>
      </c>
      <c r="AC413" s="76">
        <v>90</v>
      </c>
      <c r="AD413">
        <f ca="1">INDIRECT(ADDRESS(11+(MATCH(RIGHT(Table2[[#This Row],[spawner_sku]],LEN(Table2[[#This Row],[spawner_sku]])-FIND("/",Table2[[#This Row],[spawner_sku]])),Table1[Entity Prefab],0)),10,1,1,"Entities"))</f>
        <v>25</v>
      </c>
      <c r="AE413" s="76">
        <f ca="1">ROUND((Table2[[#This Row],[XP]]*Table2[[#This Row],[entity_spawned (AVG)]])*(Table2[[#This Row],[activating_chance]]/100),0)</f>
        <v>23</v>
      </c>
      <c r="AF413" s="73" t="s">
        <v>344</v>
      </c>
      <c r="AX413" t="s">
        <v>253</v>
      </c>
      <c r="AY413">
        <v>1</v>
      </c>
      <c r="AZ413" s="76">
        <v>220</v>
      </c>
      <c r="BA413" s="76">
        <v>100</v>
      </c>
      <c r="BB413">
        <f ca="1">INDIRECT(ADDRESS(11+(MATCH(RIGHT(Table61011[[#This Row],[spawner_sku]],LEN(Table61011[[#This Row],[spawner_sku]])-FIND("/",Table61011[[#This Row],[spawner_sku]])),Table1[Entity Prefab],0)),10,1,1,"Entities"))</f>
        <v>75</v>
      </c>
      <c r="BC413" s="76">
        <f ca="1">ROUND((Table61011[[#This Row],[XP]]*Table61011[[#This Row],[entity_spawned (AVG)]])*(Table61011[[#This Row],[activating_chance]]/100),0)</f>
        <v>75</v>
      </c>
      <c r="BD413" s="73" t="s">
        <v>344</v>
      </c>
      <c r="BF413" t="s">
        <v>258</v>
      </c>
      <c r="BG413">
        <v>1</v>
      </c>
      <c r="BH413" s="76">
        <v>120</v>
      </c>
      <c r="BI413">
        <v>80</v>
      </c>
      <c r="BJ413">
        <f ca="1">INDIRECT(ADDRESS(11+(MATCH(RIGHT(Table11[[#This Row],[spawner_sku]],LEN(Table11[[#This Row],[spawner_sku]])-FIND("/",Table11[[#This Row],[spawner_sku]])),Table1[Entity Prefab],0)),10,1,1,"Entities"))</f>
        <v>50</v>
      </c>
      <c r="BK413">
        <f ca="1">ROUND((Table11[[#This Row],[XP]]*Table11[[#This Row],[entity_spawned (AVG)]])*(Table11[[#This Row],[activating_chance]]/100),0)</f>
        <v>40</v>
      </c>
      <c r="BL413" s="73" t="s">
        <v>344</v>
      </c>
      <c r="CD413" t="s">
        <v>388</v>
      </c>
      <c r="CE413">
        <v>1</v>
      </c>
      <c r="CF413" s="76">
        <v>180</v>
      </c>
      <c r="CG413" s="76">
        <v>100</v>
      </c>
      <c r="CH413">
        <f ca="1">INDIRECT(ADDRESS(11+(MATCH(RIGHT(Table14[[#This Row],[spawner_sku]],LEN(Table14[[#This Row],[spawner_sku]])-FIND("/",Table14[[#This Row],[spawner_sku]])),Table1[Entity Prefab],0)),10,1,1,"Entities"))</f>
        <v>75</v>
      </c>
      <c r="CI413">
        <f ca="1">ROUND((Table14[[#This Row],[XP]]*Table14[[#This Row],[entity_spawned (AVG)]])*(Table14[[#This Row],[activating_chance]]/100),0)</f>
        <v>75</v>
      </c>
      <c r="CJ413" s="73" t="s">
        <v>345</v>
      </c>
    </row>
    <row r="414" spans="2:88" x14ac:dyDescent="0.25">
      <c r="B414" s="74" t="s">
        <v>477</v>
      </c>
      <c r="C414">
        <v>1</v>
      </c>
      <c r="D414" s="76">
        <v>300</v>
      </c>
      <c r="E414" s="76">
        <v>100</v>
      </c>
      <c r="F414" s="76">
        <f ca="1">INDIRECT(ADDRESS(11+(MATCH(RIGHT(Table245[[#This Row],[spawner_sku]],LEN(Table245[[#This Row],[spawner_sku]])-FIND("/",Table245[[#This Row],[spawner_sku]])),Table1[Entity Prefab],0)),10,1,1,"Entities"))</f>
        <v>195</v>
      </c>
      <c r="G414" s="76">
        <f ca="1">ROUND((Table245[[#This Row],[XP]]*Table245[[#This Row],[entity_spawned (AVG)]])*(Table245[[#This Row],[activating_chance]]/100),0)</f>
        <v>195</v>
      </c>
      <c r="H414" s="73" t="s">
        <v>345</v>
      </c>
      <c r="Z414" t="s">
        <v>256</v>
      </c>
      <c r="AA414">
        <v>1</v>
      </c>
      <c r="AB414" s="76">
        <v>180</v>
      </c>
      <c r="AC414" s="76">
        <v>30</v>
      </c>
      <c r="AD414">
        <f ca="1">INDIRECT(ADDRESS(11+(MATCH(RIGHT(Table2[[#This Row],[spawner_sku]],LEN(Table2[[#This Row],[spawner_sku]])-FIND("/",Table2[[#This Row],[spawner_sku]])),Table1[Entity Prefab],0)),10,1,1,"Entities"))</f>
        <v>25</v>
      </c>
      <c r="AE414" s="76">
        <f ca="1">ROUND((Table2[[#This Row],[XP]]*Table2[[#This Row],[entity_spawned (AVG)]])*(Table2[[#This Row],[activating_chance]]/100),0)</f>
        <v>8</v>
      </c>
      <c r="AF414" s="73" t="s">
        <v>344</v>
      </c>
      <c r="AX414" t="s">
        <v>253</v>
      </c>
      <c r="AY414">
        <v>1</v>
      </c>
      <c r="AZ414" s="76">
        <v>220</v>
      </c>
      <c r="BA414" s="76">
        <v>100</v>
      </c>
      <c r="BB414">
        <f ca="1">INDIRECT(ADDRESS(11+(MATCH(RIGHT(Table61011[[#This Row],[spawner_sku]],LEN(Table61011[[#This Row],[spawner_sku]])-FIND("/",Table61011[[#This Row],[spawner_sku]])),Table1[Entity Prefab],0)),10,1,1,"Entities"))</f>
        <v>75</v>
      </c>
      <c r="BC414" s="76">
        <f ca="1">ROUND((Table61011[[#This Row],[XP]]*Table61011[[#This Row],[entity_spawned (AVG)]])*(Table61011[[#This Row],[activating_chance]]/100),0)</f>
        <v>75</v>
      </c>
      <c r="BD414" s="73" t="s">
        <v>344</v>
      </c>
      <c r="BF414" t="s">
        <v>258</v>
      </c>
      <c r="BG414">
        <v>1</v>
      </c>
      <c r="BH414" s="76">
        <v>120</v>
      </c>
      <c r="BI414">
        <v>100</v>
      </c>
      <c r="BJ414">
        <f ca="1">INDIRECT(ADDRESS(11+(MATCH(RIGHT(Table11[[#This Row],[spawner_sku]],LEN(Table11[[#This Row],[spawner_sku]])-FIND("/",Table11[[#This Row],[spawner_sku]])),Table1[Entity Prefab],0)),10,1,1,"Entities"))</f>
        <v>50</v>
      </c>
      <c r="BK414">
        <f ca="1">ROUND((Table11[[#This Row],[XP]]*Table11[[#This Row],[entity_spawned (AVG)]])*(Table11[[#This Row],[activating_chance]]/100),0)</f>
        <v>50</v>
      </c>
      <c r="BL414" s="73" t="s">
        <v>344</v>
      </c>
      <c r="CD414" t="s">
        <v>388</v>
      </c>
      <c r="CE414">
        <v>1</v>
      </c>
      <c r="CF414" s="76">
        <v>180</v>
      </c>
      <c r="CG414" s="76">
        <v>100</v>
      </c>
      <c r="CH414">
        <f ca="1">INDIRECT(ADDRESS(11+(MATCH(RIGHT(Table14[[#This Row],[spawner_sku]],LEN(Table14[[#This Row],[spawner_sku]])-FIND("/",Table14[[#This Row],[spawner_sku]])),Table1[Entity Prefab],0)),10,1,1,"Entities"))</f>
        <v>75</v>
      </c>
      <c r="CI414">
        <f ca="1">ROUND((Table14[[#This Row],[XP]]*Table14[[#This Row],[entity_spawned (AVG)]])*(Table14[[#This Row],[activating_chance]]/100),0)</f>
        <v>75</v>
      </c>
      <c r="CJ414" s="73" t="s">
        <v>345</v>
      </c>
    </row>
    <row r="415" spans="2:88" x14ac:dyDescent="0.25">
      <c r="B415" s="74" t="s">
        <v>449</v>
      </c>
      <c r="C415">
        <v>1</v>
      </c>
      <c r="D415" s="76">
        <v>190</v>
      </c>
      <c r="E415" s="76">
        <v>30</v>
      </c>
      <c r="F415" s="76">
        <f ca="1">INDIRECT(ADDRESS(11+(MATCH(RIGHT(Table245[[#This Row],[spawner_sku]],LEN(Table245[[#This Row],[spawner_sku]])-FIND("/",Table245[[#This Row],[spawner_sku]])),Table1[Entity Prefab],0)),10,1,1,"Entities"))</f>
        <v>25</v>
      </c>
      <c r="G415" s="76">
        <f ca="1">ROUND((Table245[[#This Row],[XP]]*Table245[[#This Row],[entity_spawned (AVG)]])*(Table245[[#This Row],[activating_chance]]/100),0)</f>
        <v>8</v>
      </c>
      <c r="H415" s="73" t="s">
        <v>345</v>
      </c>
      <c r="Z415" t="s">
        <v>256</v>
      </c>
      <c r="AA415">
        <v>1</v>
      </c>
      <c r="AB415" s="76">
        <v>170</v>
      </c>
      <c r="AC415" s="76">
        <v>90</v>
      </c>
      <c r="AD415">
        <f ca="1">INDIRECT(ADDRESS(11+(MATCH(RIGHT(Table2[[#This Row],[spawner_sku]],LEN(Table2[[#This Row],[spawner_sku]])-FIND("/",Table2[[#This Row],[spawner_sku]])),Table1[Entity Prefab],0)),10,1,1,"Entities"))</f>
        <v>25</v>
      </c>
      <c r="AE415" s="76">
        <f ca="1">ROUND((Table2[[#This Row],[XP]]*Table2[[#This Row],[entity_spawned (AVG)]])*(Table2[[#This Row],[activating_chance]]/100),0)</f>
        <v>23</v>
      </c>
      <c r="AF415" s="73" t="s">
        <v>344</v>
      </c>
      <c r="AX415" t="s">
        <v>253</v>
      </c>
      <c r="AY415">
        <v>1</v>
      </c>
      <c r="AZ415" s="76">
        <v>170</v>
      </c>
      <c r="BA415" s="76">
        <v>100</v>
      </c>
      <c r="BB415">
        <f ca="1">INDIRECT(ADDRESS(11+(MATCH(RIGHT(Table61011[[#This Row],[spawner_sku]],LEN(Table61011[[#This Row],[spawner_sku]])-FIND("/",Table61011[[#This Row],[spawner_sku]])),Table1[Entity Prefab],0)),10,1,1,"Entities"))</f>
        <v>75</v>
      </c>
      <c r="BC415" s="76">
        <f ca="1">ROUND((Table61011[[#This Row],[XP]]*Table61011[[#This Row],[entity_spawned (AVG)]])*(Table61011[[#This Row],[activating_chance]]/100),0)</f>
        <v>75</v>
      </c>
      <c r="BD415" s="73" t="s">
        <v>344</v>
      </c>
      <c r="BF415" t="s">
        <v>258</v>
      </c>
      <c r="BG415">
        <v>1</v>
      </c>
      <c r="BH415" s="76">
        <v>120</v>
      </c>
      <c r="BI415">
        <v>30</v>
      </c>
      <c r="BJ415">
        <f ca="1">INDIRECT(ADDRESS(11+(MATCH(RIGHT(Table11[[#This Row],[spawner_sku]],LEN(Table11[[#This Row],[spawner_sku]])-FIND("/",Table11[[#This Row],[spawner_sku]])),Table1[Entity Prefab],0)),10,1,1,"Entities"))</f>
        <v>50</v>
      </c>
      <c r="BK415">
        <f ca="1">ROUND((Table11[[#This Row],[XP]]*Table11[[#This Row],[entity_spawned (AVG)]])*(Table11[[#This Row],[activating_chance]]/100),0)</f>
        <v>15</v>
      </c>
      <c r="BL415" s="73" t="s">
        <v>344</v>
      </c>
      <c r="CD415" t="s">
        <v>388</v>
      </c>
      <c r="CE415">
        <v>1</v>
      </c>
      <c r="CF415" s="76">
        <v>180</v>
      </c>
      <c r="CG415" s="76">
        <v>100</v>
      </c>
      <c r="CH415">
        <f ca="1">INDIRECT(ADDRESS(11+(MATCH(RIGHT(Table14[[#This Row],[spawner_sku]],LEN(Table14[[#This Row],[spawner_sku]])-FIND("/",Table14[[#This Row],[spawner_sku]])),Table1[Entity Prefab],0)),10,1,1,"Entities"))</f>
        <v>75</v>
      </c>
      <c r="CI415">
        <f ca="1">ROUND((Table14[[#This Row],[XP]]*Table14[[#This Row],[entity_spawned (AVG)]])*(Table14[[#This Row],[activating_chance]]/100),0)</f>
        <v>75</v>
      </c>
      <c r="CJ415" s="73" t="s">
        <v>345</v>
      </c>
    </row>
    <row r="416" spans="2:88" x14ac:dyDescent="0.25">
      <c r="B416" s="74" t="s">
        <v>449</v>
      </c>
      <c r="C416">
        <v>1</v>
      </c>
      <c r="D416" s="76">
        <v>190</v>
      </c>
      <c r="E416" s="76">
        <v>100</v>
      </c>
      <c r="F416" s="76">
        <f ca="1">INDIRECT(ADDRESS(11+(MATCH(RIGHT(Table245[[#This Row],[spawner_sku]],LEN(Table245[[#This Row],[spawner_sku]])-FIND("/",Table245[[#This Row],[spawner_sku]])),Table1[Entity Prefab],0)),10,1,1,"Entities"))</f>
        <v>25</v>
      </c>
      <c r="G416" s="76">
        <f ca="1">ROUND((Table245[[#This Row],[XP]]*Table245[[#This Row],[entity_spawned (AVG)]])*(Table245[[#This Row],[activating_chance]]/100),0)</f>
        <v>25</v>
      </c>
      <c r="H416" s="73" t="s">
        <v>345</v>
      </c>
      <c r="Z416" t="s">
        <v>256</v>
      </c>
      <c r="AA416">
        <v>1</v>
      </c>
      <c r="AB416" s="76">
        <v>170</v>
      </c>
      <c r="AC416" s="76">
        <v>80</v>
      </c>
      <c r="AD416">
        <f ca="1">INDIRECT(ADDRESS(11+(MATCH(RIGHT(Table2[[#This Row],[spawner_sku]],LEN(Table2[[#This Row],[spawner_sku]])-FIND("/",Table2[[#This Row],[spawner_sku]])),Table1[Entity Prefab],0)),10,1,1,"Entities"))</f>
        <v>25</v>
      </c>
      <c r="AE416" s="76">
        <f ca="1">ROUND((Table2[[#This Row],[XP]]*Table2[[#This Row],[entity_spawned (AVG)]])*(Table2[[#This Row],[activating_chance]]/100),0)</f>
        <v>20</v>
      </c>
      <c r="AF416" s="73" t="s">
        <v>344</v>
      </c>
      <c r="AX416" t="s">
        <v>253</v>
      </c>
      <c r="AY416">
        <v>1</v>
      </c>
      <c r="AZ416" s="76">
        <v>220</v>
      </c>
      <c r="BA416" s="76">
        <v>30</v>
      </c>
      <c r="BB416">
        <f ca="1">INDIRECT(ADDRESS(11+(MATCH(RIGHT(Table61011[[#This Row],[spawner_sku]],LEN(Table61011[[#This Row],[spawner_sku]])-FIND("/",Table61011[[#This Row],[spawner_sku]])),Table1[Entity Prefab],0)),10,1,1,"Entities"))</f>
        <v>75</v>
      </c>
      <c r="BC416" s="76">
        <f ca="1">ROUND((Table61011[[#This Row],[XP]]*Table61011[[#This Row],[entity_spawned (AVG)]])*(Table61011[[#This Row],[activating_chance]]/100),0)</f>
        <v>23</v>
      </c>
      <c r="BD416" s="73" t="s">
        <v>344</v>
      </c>
      <c r="BF416" t="s">
        <v>258</v>
      </c>
      <c r="BG416">
        <v>1</v>
      </c>
      <c r="BH416" s="76">
        <v>120</v>
      </c>
      <c r="BI416">
        <v>100</v>
      </c>
      <c r="BJ416">
        <f ca="1">INDIRECT(ADDRESS(11+(MATCH(RIGHT(Table11[[#This Row],[spawner_sku]],LEN(Table11[[#This Row],[spawner_sku]])-FIND("/",Table11[[#This Row],[spawner_sku]])),Table1[Entity Prefab],0)),10,1,1,"Entities"))</f>
        <v>50</v>
      </c>
      <c r="BK416">
        <f ca="1">ROUND((Table11[[#This Row],[XP]]*Table11[[#This Row],[entity_spawned (AVG)]])*(Table11[[#This Row],[activating_chance]]/100),0)</f>
        <v>50</v>
      </c>
      <c r="BL416" s="73" t="s">
        <v>344</v>
      </c>
      <c r="CD416" t="s">
        <v>388</v>
      </c>
      <c r="CE416">
        <v>1</v>
      </c>
      <c r="CF416" s="76">
        <v>180</v>
      </c>
      <c r="CG416" s="76">
        <v>100</v>
      </c>
      <c r="CH416">
        <f ca="1">INDIRECT(ADDRESS(11+(MATCH(RIGHT(Table14[[#This Row],[spawner_sku]],LEN(Table14[[#This Row],[spawner_sku]])-FIND("/",Table14[[#This Row],[spawner_sku]])),Table1[Entity Prefab],0)),10,1,1,"Entities"))</f>
        <v>75</v>
      </c>
      <c r="CI416">
        <f ca="1">ROUND((Table14[[#This Row],[XP]]*Table14[[#This Row],[entity_spawned (AVG)]])*(Table14[[#This Row],[activating_chance]]/100),0)</f>
        <v>75</v>
      </c>
      <c r="CJ416" s="73" t="s">
        <v>345</v>
      </c>
    </row>
    <row r="417" spans="2:88" x14ac:dyDescent="0.25">
      <c r="B417" s="74" t="s">
        <v>449</v>
      </c>
      <c r="C417">
        <v>1</v>
      </c>
      <c r="D417" s="76">
        <v>180</v>
      </c>
      <c r="E417" s="76">
        <v>80</v>
      </c>
      <c r="F417" s="76">
        <f ca="1">INDIRECT(ADDRESS(11+(MATCH(RIGHT(Table245[[#This Row],[spawner_sku]],LEN(Table245[[#This Row],[spawner_sku]])-FIND("/",Table245[[#This Row],[spawner_sku]])),Table1[Entity Prefab],0)),10,1,1,"Entities"))</f>
        <v>25</v>
      </c>
      <c r="G417" s="76">
        <f ca="1">ROUND((Table245[[#This Row],[XP]]*Table245[[#This Row],[entity_spawned (AVG)]])*(Table245[[#This Row],[activating_chance]]/100),0)</f>
        <v>20</v>
      </c>
      <c r="H417" s="73" t="s">
        <v>345</v>
      </c>
      <c r="Z417" t="s">
        <v>256</v>
      </c>
      <c r="AA417">
        <v>1</v>
      </c>
      <c r="AB417" s="76">
        <v>170</v>
      </c>
      <c r="AC417" s="76">
        <v>90</v>
      </c>
      <c r="AD417">
        <f ca="1">INDIRECT(ADDRESS(11+(MATCH(RIGHT(Table2[[#This Row],[spawner_sku]],LEN(Table2[[#This Row],[spawner_sku]])-FIND("/",Table2[[#This Row],[spawner_sku]])),Table1[Entity Prefab],0)),10,1,1,"Entities"))</f>
        <v>25</v>
      </c>
      <c r="AE417" s="76">
        <f ca="1">ROUND((Table2[[#This Row],[XP]]*Table2[[#This Row],[entity_spawned (AVG)]])*(Table2[[#This Row],[activating_chance]]/100),0)</f>
        <v>23</v>
      </c>
      <c r="AF417" s="73" t="s">
        <v>344</v>
      </c>
      <c r="AX417" t="s">
        <v>253</v>
      </c>
      <c r="AY417">
        <v>1</v>
      </c>
      <c r="AZ417" s="76">
        <v>220</v>
      </c>
      <c r="BA417" s="76">
        <v>100</v>
      </c>
      <c r="BB417">
        <f ca="1">INDIRECT(ADDRESS(11+(MATCH(RIGHT(Table61011[[#This Row],[spawner_sku]],LEN(Table61011[[#This Row],[spawner_sku]])-FIND("/",Table61011[[#This Row],[spawner_sku]])),Table1[Entity Prefab],0)),10,1,1,"Entities"))</f>
        <v>75</v>
      </c>
      <c r="BC417" s="76">
        <f ca="1">ROUND((Table61011[[#This Row],[XP]]*Table61011[[#This Row],[entity_spawned (AVG)]])*(Table61011[[#This Row],[activating_chance]]/100),0)</f>
        <v>75</v>
      </c>
      <c r="BD417" s="73" t="s">
        <v>344</v>
      </c>
      <c r="BF417" t="s">
        <v>258</v>
      </c>
      <c r="BG417">
        <v>1</v>
      </c>
      <c r="BH417" s="76">
        <v>120</v>
      </c>
      <c r="BI417">
        <v>100</v>
      </c>
      <c r="BJ417">
        <f ca="1">INDIRECT(ADDRESS(11+(MATCH(RIGHT(Table11[[#This Row],[spawner_sku]],LEN(Table11[[#This Row],[spawner_sku]])-FIND("/",Table11[[#This Row],[spawner_sku]])),Table1[Entity Prefab],0)),10,1,1,"Entities"))</f>
        <v>50</v>
      </c>
      <c r="BK417">
        <f ca="1">ROUND((Table11[[#This Row],[XP]]*Table11[[#This Row],[entity_spawned (AVG)]])*(Table11[[#This Row],[activating_chance]]/100),0)</f>
        <v>50</v>
      </c>
      <c r="BL417" s="73" t="s">
        <v>344</v>
      </c>
      <c r="CD417" t="s">
        <v>388</v>
      </c>
      <c r="CE417">
        <v>1</v>
      </c>
      <c r="CF417" s="76">
        <v>180</v>
      </c>
      <c r="CG417" s="76">
        <v>100</v>
      </c>
      <c r="CH417">
        <f ca="1">INDIRECT(ADDRESS(11+(MATCH(RIGHT(Table14[[#This Row],[spawner_sku]],LEN(Table14[[#This Row],[spawner_sku]])-FIND("/",Table14[[#This Row],[spawner_sku]])),Table1[Entity Prefab],0)),10,1,1,"Entities"))</f>
        <v>75</v>
      </c>
      <c r="CI417">
        <f ca="1">ROUND((Table14[[#This Row],[XP]]*Table14[[#This Row],[entity_spawned (AVG)]])*(Table14[[#This Row],[activating_chance]]/100),0)</f>
        <v>75</v>
      </c>
      <c r="CJ417" s="73" t="s">
        <v>345</v>
      </c>
    </row>
    <row r="418" spans="2:88" x14ac:dyDescent="0.25">
      <c r="B418" s="74" t="s">
        <v>449</v>
      </c>
      <c r="C418">
        <v>1</v>
      </c>
      <c r="D418" s="76">
        <v>180</v>
      </c>
      <c r="E418" s="76">
        <v>100</v>
      </c>
      <c r="F418" s="76">
        <f ca="1">INDIRECT(ADDRESS(11+(MATCH(RIGHT(Table245[[#This Row],[spawner_sku]],LEN(Table245[[#This Row],[spawner_sku]])-FIND("/",Table245[[#This Row],[spawner_sku]])),Table1[Entity Prefab],0)),10,1,1,"Entities"))</f>
        <v>25</v>
      </c>
      <c r="G418" s="76">
        <f ca="1">ROUND((Table245[[#This Row],[XP]]*Table245[[#This Row],[entity_spawned (AVG)]])*(Table245[[#This Row],[activating_chance]]/100),0)</f>
        <v>25</v>
      </c>
      <c r="H418" s="73" t="s">
        <v>345</v>
      </c>
      <c r="Z418" t="s">
        <v>256</v>
      </c>
      <c r="AA418">
        <v>1</v>
      </c>
      <c r="AB418" s="76">
        <v>170</v>
      </c>
      <c r="AC418" s="76">
        <v>100</v>
      </c>
      <c r="AD418">
        <f ca="1">INDIRECT(ADDRESS(11+(MATCH(RIGHT(Table2[[#This Row],[spawner_sku]],LEN(Table2[[#This Row],[spawner_sku]])-FIND("/",Table2[[#This Row],[spawner_sku]])),Table1[Entity Prefab],0)),10,1,1,"Entities"))</f>
        <v>25</v>
      </c>
      <c r="AE418" s="76">
        <f ca="1">ROUND((Table2[[#This Row],[XP]]*Table2[[#This Row],[entity_spawned (AVG)]])*(Table2[[#This Row],[activating_chance]]/100),0)</f>
        <v>25</v>
      </c>
      <c r="AF418" s="73" t="s">
        <v>344</v>
      </c>
      <c r="AX418" t="s">
        <v>253</v>
      </c>
      <c r="AY418">
        <v>1</v>
      </c>
      <c r="AZ418" s="76">
        <v>170</v>
      </c>
      <c r="BA418" s="76">
        <v>100</v>
      </c>
      <c r="BB418">
        <f ca="1">INDIRECT(ADDRESS(11+(MATCH(RIGHT(Table61011[[#This Row],[spawner_sku]],LEN(Table61011[[#This Row],[spawner_sku]])-FIND("/",Table61011[[#This Row],[spawner_sku]])),Table1[Entity Prefab],0)),10,1,1,"Entities"))</f>
        <v>75</v>
      </c>
      <c r="BC418" s="76">
        <f ca="1">ROUND((Table61011[[#This Row],[XP]]*Table61011[[#This Row],[entity_spawned (AVG)]])*(Table61011[[#This Row],[activating_chance]]/100),0)</f>
        <v>75</v>
      </c>
      <c r="BD418" s="73" t="s">
        <v>344</v>
      </c>
      <c r="BF418" t="s">
        <v>258</v>
      </c>
      <c r="BG418">
        <v>1</v>
      </c>
      <c r="BH418" s="76">
        <v>120</v>
      </c>
      <c r="BI418">
        <v>10</v>
      </c>
      <c r="BJ418">
        <f ca="1">INDIRECT(ADDRESS(11+(MATCH(RIGHT(Table11[[#This Row],[spawner_sku]],LEN(Table11[[#This Row],[spawner_sku]])-FIND("/",Table11[[#This Row],[spawner_sku]])),Table1[Entity Prefab],0)),10,1,1,"Entities"))</f>
        <v>50</v>
      </c>
      <c r="BK418">
        <f ca="1">ROUND((Table11[[#This Row],[XP]]*Table11[[#This Row],[entity_spawned (AVG)]])*(Table11[[#This Row],[activating_chance]]/100),0)</f>
        <v>5</v>
      </c>
      <c r="BL418" s="73" t="s">
        <v>344</v>
      </c>
      <c r="CD418" t="s">
        <v>388</v>
      </c>
      <c r="CE418">
        <v>1</v>
      </c>
      <c r="CF418" s="76">
        <v>180</v>
      </c>
      <c r="CG418" s="76">
        <v>100</v>
      </c>
      <c r="CH418">
        <f ca="1">INDIRECT(ADDRESS(11+(MATCH(RIGHT(Table14[[#This Row],[spawner_sku]],LEN(Table14[[#This Row],[spawner_sku]])-FIND("/",Table14[[#This Row],[spawner_sku]])),Table1[Entity Prefab],0)),10,1,1,"Entities"))</f>
        <v>75</v>
      </c>
      <c r="CI418">
        <f ca="1">ROUND((Table14[[#This Row],[XP]]*Table14[[#This Row],[entity_spawned (AVG)]])*(Table14[[#This Row],[activating_chance]]/100),0)</f>
        <v>75</v>
      </c>
      <c r="CJ418" s="73" t="s">
        <v>345</v>
      </c>
    </row>
    <row r="419" spans="2:88" x14ac:dyDescent="0.25">
      <c r="B419" s="74" t="s">
        <v>449</v>
      </c>
      <c r="C419">
        <v>1</v>
      </c>
      <c r="D419" s="76">
        <v>180</v>
      </c>
      <c r="E419" s="76">
        <v>100</v>
      </c>
      <c r="F419" s="76">
        <f ca="1">INDIRECT(ADDRESS(11+(MATCH(RIGHT(Table245[[#This Row],[spawner_sku]],LEN(Table245[[#This Row],[spawner_sku]])-FIND("/",Table245[[#This Row],[spawner_sku]])),Table1[Entity Prefab],0)),10,1,1,"Entities"))</f>
        <v>25</v>
      </c>
      <c r="G419" s="76">
        <f ca="1">ROUND((Table245[[#This Row],[XP]]*Table245[[#This Row],[entity_spawned (AVG)]])*(Table245[[#This Row],[activating_chance]]/100),0)</f>
        <v>25</v>
      </c>
      <c r="H419" s="73" t="s">
        <v>345</v>
      </c>
      <c r="Z419" t="s">
        <v>256</v>
      </c>
      <c r="AA419">
        <v>1</v>
      </c>
      <c r="AB419" s="76">
        <v>160</v>
      </c>
      <c r="AC419" s="76">
        <v>100</v>
      </c>
      <c r="AD419">
        <f ca="1">INDIRECT(ADDRESS(11+(MATCH(RIGHT(Table2[[#This Row],[spawner_sku]],LEN(Table2[[#This Row],[spawner_sku]])-FIND("/",Table2[[#This Row],[spawner_sku]])),Table1[Entity Prefab],0)),10,1,1,"Entities"))</f>
        <v>25</v>
      </c>
      <c r="AE419" s="76">
        <f ca="1">ROUND((Table2[[#This Row],[XP]]*Table2[[#This Row],[entity_spawned (AVG)]])*(Table2[[#This Row],[activating_chance]]/100),0)</f>
        <v>25</v>
      </c>
      <c r="AF419" s="73" t="s">
        <v>344</v>
      </c>
      <c r="AX419" t="s">
        <v>253</v>
      </c>
      <c r="AY419">
        <v>1</v>
      </c>
      <c r="AZ419" s="76">
        <v>220</v>
      </c>
      <c r="BA419" s="76">
        <v>100</v>
      </c>
      <c r="BB419">
        <f ca="1">INDIRECT(ADDRESS(11+(MATCH(RIGHT(Table61011[[#This Row],[spawner_sku]],LEN(Table61011[[#This Row],[spawner_sku]])-FIND("/",Table61011[[#This Row],[spawner_sku]])),Table1[Entity Prefab],0)),10,1,1,"Entities"))</f>
        <v>75</v>
      </c>
      <c r="BC419" s="76">
        <f ca="1">ROUND((Table61011[[#This Row],[XP]]*Table61011[[#This Row],[entity_spawned (AVG)]])*(Table61011[[#This Row],[activating_chance]]/100),0)</f>
        <v>75</v>
      </c>
      <c r="BD419" s="73" t="s">
        <v>344</v>
      </c>
      <c r="BF419" t="s">
        <v>258</v>
      </c>
      <c r="BG419">
        <v>1</v>
      </c>
      <c r="BH419" s="76">
        <v>120</v>
      </c>
      <c r="BI419">
        <v>100</v>
      </c>
      <c r="BJ419">
        <f ca="1">INDIRECT(ADDRESS(11+(MATCH(RIGHT(Table11[[#This Row],[spawner_sku]],LEN(Table11[[#This Row],[spawner_sku]])-FIND("/",Table11[[#This Row],[spawner_sku]])),Table1[Entity Prefab],0)),10,1,1,"Entities"))</f>
        <v>50</v>
      </c>
      <c r="BK419">
        <f ca="1">ROUND((Table11[[#This Row],[XP]]*Table11[[#This Row],[entity_spawned (AVG)]])*(Table11[[#This Row],[activating_chance]]/100),0)</f>
        <v>50</v>
      </c>
      <c r="BL419" s="73" t="s">
        <v>344</v>
      </c>
      <c r="CD419" t="s">
        <v>388</v>
      </c>
      <c r="CE419">
        <v>1</v>
      </c>
      <c r="CF419" s="76">
        <v>180</v>
      </c>
      <c r="CG419" s="76">
        <v>100</v>
      </c>
      <c r="CH419">
        <f ca="1">INDIRECT(ADDRESS(11+(MATCH(RIGHT(Table14[[#This Row],[spawner_sku]],LEN(Table14[[#This Row],[spawner_sku]])-FIND("/",Table14[[#This Row],[spawner_sku]])),Table1[Entity Prefab],0)),10,1,1,"Entities"))</f>
        <v>75</v>
      </c>
      <c r="CI419">
        <f ca="1">ROUND((Table14[[#This Row],[XP]]*Table14[[#This Row],[entity_spawned (AVG)]])*(Table14[[#This Row],[activating_chance]]/100),0)</f>
        <v>75</v>
      </c>
      <c r="CJ419" s="73" t="s">
        <v>345</v>
      </c>
    </row>
    <row r="420" spans="2:88" x14ac:dyDescent="0.25">
      <c r="B420" s="74" t="s">
        <v>449</v>
      </c>
      <c r="C420">
        <v>1</v>
      </c>
      <c r="D420" s="76">
        <v>180</v>
      </c>
      <c r="E420" s="76">
        <v>100</v>
      </c>
      <c r="F420" s="76">
        <f ca="1">INDIRECT(ADDRESS(11+(MATCH(RIGHT(Table245[[#This Row],[spawner_sku]],LEN(Table245[[#This Row],[spawner_sku]])-FIND("/",Table245[[#This Row],[spawner_sku]])),Table1[Entity Prefab],0)),10,1,1,"Entities"))</f>
        <v>25</v>
      </c>
      <c r="G420" s="76">
        <f ca="1">ROUND((Table245[[#This Row],[XP]]*Table245[[#This Row],[entity_spawned (AVG)]])*(Table245[[#This Row],[activating_chance]]/100),0)</f>
        <v>25</v>
      </c>
      <c r="H420" s="73" t="s">
        <v>345</v>
      </c>
      <c r="Z420" t="s">
        <v>256</v>
      </c>
      <c r="AA420">
        <v>1</v>
      </c>
      <c r="AB420" s="76">
        <v>170</v>
      </c>
      <c r="AC420" s="76">
        <v>60</v>
      </c>
      <c r="AD420">
        <f ca="1">INDIRECT(ADDRESS(11+(MATCH(RIGHT(Table2[[#This Row],[spawner_sku]],LEN(Table2[[#This Row],[spawner_sku]])-FIND("/",Table2[[#This Row],[spawner_sku]])),Table1[Entity Prefab],0)),10,1,1,"Entities"))</f>
        <v>25</v>
      </c>
      <c r="AE420" s="76">
        <f ca="1">ROUND((Table2[[#This Row],[XP]]*Table2[[#This Row],[entity_spawned (AVG)]])*(Table2[[#This Row],[activating_chance]]/100),0)</f>
        <v>15</v>
      </c>
      <c r="AF420" s="73" t="s">
        <v>344</v>
      </c>
      <c r="AX420" t="s">
        <v>253</v>
      </c>
      <c r="AY420">
        <v>1</v>
      </c>
      <c r="AZ420" s="76">
        <v>200</v>
      </c>
      <c r="BA420" s="76">
        <v>100</v>
      </c>
      <c r="BB420">
        <f ca="1">INDIRECT(ADDRESS(11+(MATCH(RIGHT(Table61011[[#This Row],[spawner_sku]],LEN(Table61011[[#This Row],[spawner_sku]])-FIND("/",Table61011[[#This Row],[spawner_sku]])),Table1[Entity Prefab],0)),10,1,1,"Entities"))</f>
        <v>75</v>
      </c>
      <c r="BC420" s="76">
        <f ca="1">ROUND((Table61011[[#This Row],[XP]]*Table61011[[#This Row],[entity_spawned (AVG)]])*(Table61011[[#This Row],[activating_chance]]/100),0)</f>
        <v>75</v>
      </c>
      <c r="BD420" s="73" t="s">
        <v>344</v>
      </c>
      <c r="BF420" t="s">
        <v>258</v>
      </c>
      <c r="BG420">
        <v>1</v>
      </c>
      <c r="BH420" s="76">
        <v>120</v>
      </c>
      <c r="BI420">
        <v>10</v>
      </c>
      <c r="BJ420">
        <f ca="1">INDIRECT(ADDRESS(11+(MATCH(RIGHT(Table11[[#This Row],[spawner_sku]],LEN(Table11[[#This Row],[spawner_sku]])-FIND("/",Table11[[#This Row],[spawner_sku]])),Table1[Entity Prefab],0)),10,1,1,"Entities"))</f>
        <v>50</v>
      </c>
      <c r="BK420">
        <f ca="1">ROUND((Table11[[#This Row],[XP]]*Table11[[#This Row],[entity_spawned (AVG)]])*(Table11[[#This Row],[activating_chance]]/100),0)</f>
        <v>5</v>
      </c>
      <c r="BL420" s="73" t="s">
        <v>344</v>
      </c>
      <c r="CD420" t="s">
        <v>388</v>
      </c>
      <c r="CE420">
        <v>1</v>
      </c>
      <c r="CF420" s="76">
        <v>180</v>
      </c>
      <c r="CG420" s="76">
        <v>100</v>
      </c>
      <c r="CH420">
        <f ca="1">INDIRECT(ADDRESS(11+(MATCH(RIGHT(Table14[[#This Row],[spawner_sku]],LEN(Table14[[#This Row],[spawner_sku]])-FIND("/",Table14[[#This Row],[spawner_sku]])),Table1[Entity Prefab],0)),10,1,1,"Entities"))</f>
        <v>75</v>
      </c>
      <c r="CI420">
        <f ca="1">ROUND((Table14[[#This Row],[XP]]*Table14[[#This Row],[entity_spawned (AVG)]])*(Table14[[#This Row],[activating_chance]]/100),0)</f>
        <v>75</v>
      </c>
      <c r="CJ420" s="73" t="s">
        <v>345</v>
      </c>
    </row>
    <row r="421" spans="2:88" x14ac:dyDescent="0.25">
      <c r="B421" s="74" t="s">
        <v>449</v>
      </c>
      <c r="C421">
        <v>1</v>
      </c>
      <c r="D421" s="76">
        <v>180</v>
      </c>
      <c r="E421" s="76">
        <v>100</v>
      </c>
      <c r="F421" s="76">
        <f ca="1">INDIRECT(ADDRESS(11+(MATCH(RIGHT(Table245[[#This Row],[spawner_sku]],LEN(Table245[[#This Row],[spawner_sku]])-FIND("/",Table245[[#This Row],[spawner_sku]])),Table1[Entity Prefab],0)),10,1,1,"Entities"))</f>
        <v>25</v>
      </c>
      <c r="G421" s="76">
        <f ca="1">ROUND((Table245[[#This Row],[XP]]*Table245[[#This Row],[entity_spawned (AVG)]])*(Table245[[#This Row],[activating_chance]]/100),0)</f>
        <v>25</v>
      </c>
      <c r="H421" s="73" t="s">
        <v>345</v>
      </c>
      <c r="Z421" t="s">
        <v>256</v>
      </c>
      <c r="AA421">
        <v>1</v>
      </c>
      <c r="AB421" s="76">
        <v>100</v>
      </c>
      <c r="AC421" s="76">
        <v>100</v>
      </c>
      <c r="AD421">
        <f ca="1">INDIRECT(ADDRESS(11+(MATCH(RIGHT(Table2[[#This Row],[spawner_sku]],LEN(Table2[[#This Row],[spawner_sku]])-FIND("/",Table2[[#This Row],[spawner_sku]])),Table1[Entity Prefab],0)),10,1,1,"Entities"))</f>
        <v>25</v>
      </c>
      <c r="AE421" s="76">
        <f ca="1">ROUND((Table2[[#This Row],[XP]]*Table2[[#This Row],[entity_spawned (AVG)]])*(Table2[[#This Row],[activating_chance]]/100),0)</f>
        <v>25</v>
      </c>
      <c r="AF421" s="73" t="s">
        <v>344</v>
      </c>
      <c r="AX421" t="s">
        <v>253</v>
      </c>
      <c r="AY421">
        <v>1</v>
      </c>
      <c r="AZ421" s="76">
        <v>200</v>
      </c>
      <c r="BA421" s="76">
        <v>100</v>
      </c>
      <c r="BB421">
        <f ca="1">INDIRECT(ADDRESS(11+(MATCH(RIGHT(Table61011[[#This Row],[spawner_sku]],LEN(Table61011[[#This Row],[spawner_sku]])-FIND("/",Table61011[[#This Row],[spawner_sku]])),Table1[Entity Prefab],0)),10,1,1,"Entities"))</f>
        <v>75</v>
      </c>
      <c r="BC421" s="76">
        <f ca="1">ROUND((Table61011[[#This Row],[XP]]*Table61011[[#This Row],[entity_spawned (AVG)]])*(Table61011[[#This Row],[activating_chance]]/100),0)</f>
        <v>75</v>
      </c>
      <c r="BD421" s="73" t="s">
        <v>344</v>
      </c>
      <c r="BF421" t="s">
        <v>258</v>
      </c>
      <c r="BG421">
        <v>1</v>
      </c>
      <c r="BH421" s="76">
        <v>120</v>
      </c>
      <c r="BI421">
        <v>100</v>
      </c>
      <c r="BJ421">
        <f ca="1">INDIRECT(ADDRESS(11+(MATCH(RIGHT(Table11[[#This Row],[spawner_sku]],LEN(Table11[[#This Row],[spawner_sku]])-FIND("/",Table11[[#This Row],[spawner_sku]])),Table1[Entity Prefab],0)),10,1,1,"Entities"))</f>
        <v>50</v>
      </c>
      <c r="BK421">
        <f ca="1">ROUND((Table11[[#This Row],[XP]]*Table11[[#This Row],[entity_spawned (AVG)]])*(Table11[[#This Row],[activating_chance]]/100),0)</f>
        <v>50</v>
      </c>
      <c r="BL421" s="73" t="s">
        <v>344</v>
      </c>
      <c r="CD421" t="s">
        <v>388</v>
      </c>
      <c r="CE421">
        <v>1</v>
      </c>
      <c r="CF421" s="76">
        <v>180</v>
      </c>
      <c r="CG421" s="76">
        <v>100</v>
      </c>
      <c r="CH421">
        <f ca="1">INDIRECT(ADDRESS(11+(MATCH(RIGHT(Table14[[#This Row],[spawner_sku]],LEN(Table14[[#This Row],[spawner_sku]])-FIND("/",Table14[[#This Row],[spawner_sku]])),Table1[Entity Prefab],0)),10,1,1,"Entities"))</f>
        <v>75</v>
      </c>
      <c r="CI421">
        <f ca="1">ROUND((Table14[[#This Row],[XP]]*Table14[[#This Row],[entity_spawned (AVG)]])*(Table14[[#This Row],[activating_chance]]/100),0)</f>
        <v>75</v>
      </c>
      <c r="CJ421" s="73" t="s">
        <v>345</v>
      </c>
    </row>
    <row r="422" spans="2:88" x14ac:dyDescent="0.25">
      <c r="B422" s="74" t="s">
        <v>449</v>
      </c>
      <c r="C422">
        <v>1</v>
      </c>
      <c r="D422" s="76">
        <v>180</v>
      </c>
      <c r="E422" s="76">
        <v>80</v>
      </c>
      <c r="F422" s="76">
        <f ca="1">INDIRECT(ADDRESS(11+(MATCH(RIGHT(Table245[[#This Row],[spawner_sku]],LEN(Table245[[#This Row],[spawner_sku]])-FIND("/",Table245[[#This Row],[spawner_sku]])),Table1[Entity Prefab],0)),10,1,1,"Entities"))</f>
        <v>25</v>
      </c>
      <c r="G422" s="76">
        <f ca="1">ROUND((Table245[[#This Row],[XP]]*Table245[[#This Row],[entity_spawned (AVG)]])*(Table245[[#This Row],[activating_chance]]/100),0)</f>
        <v>20</v>
      </c>
      <c r="H422" s="73" t="s">
        <v>345</v>
      </c>
      <c r="Z422" t="s">
        <v>256</v>
      </c>
      <c r="AA422">
        <v>1</v>
      </c>
      <c r="AB422" s="76">
        <v>180</v>
      </c>
      <c r="AC422" s="76">
        <v>100</v>
      </c>
      <c r="AD422">
        <f ca="1">INDIRECT(ADDRESS(11+(MATCH(RIGHT(Table2[[#This Row],[spawner_sku]],LEN(Table2[[#This Row],[spawner_sku]])-FIND("/",Table2[[#This Row],[spawner_sku]])),Table1[Entity Prefab],0)),10,1,1,"Entities"))</f>
        <v>25</v>
      </c>
      <c r="AE422" s="76">
        <f ca="1">ROUND((Table2[[#This Row],[XP]]*Table2[[#This Row],[entity_spawned (AVG)]])*(Table2[[#This Row],[activating_chance]]/100),0)</f>
        <v>25</v>
      </c>
      <c r="AF422" s="73" t="s">
        <v>344</v>
      </c>
      <c r="AX422" t="s">
        <v>253</v>
      </c>
      <c r="AY422">
        <v>1</v>
      </c>
      <c r="AZ422" s="76">
        <v>220</v>
      </c>
      <c r="BA422" s="76">
        <v>100</v>
      </c>
      <c r="BB422">
        <f ca="1">INDIRECT(ADDRESS(11+(MATCH(RIGHT(Table61011[[#This Row],[spawner_sku]],LEN(Table61011[[#This Row],[spawner_sku]])-FIND("/",Table61011[[#This Row],[spawner_sku]])),Table1[Entity Prefab],0)),10,1,1,"Entities"))</f>
        <v>75</v>
      </c>
      <c r="BC422" s="76">
        <f ca="1">ROUND((Table61011[[#This Row],[XP]]*Table61011[[#This Row],[entity_spawned (AVG)]])*(Table61011[[#This Row],[activating_chance]]/100),0)</f>
        <v>75</v>
      </c>
      <c r="BD422" s="73" t="s">
        <v>344</v>
      </c>
      <c r="BF422" t="s">
        <v>258</v>
      </c>
      <c r="BG422">
        <v>1</v>
      </c>
      <c r="BH422" s="76">
        <v>120</v>
      </c>
      <c r="BI422">
        <v>30</v>
      </c>
      <c r="BJ422">
        <f ca="1">INDIRECT(ADDRESS(11+(MATCH(RIGHT(Table11[[#This Row],[spawner_sku]],LEN(Table11[[#This Row],[spawner_sku]])-FIND("/",Table11[[#This Row],[spawner_sku]])),Table1[Entity Prefab],0)),10,1,1,"Entities"))</f>
        <v>50</v>
      </c>
      <c r="BK422">
        <f ca="1">ROUND((Table11[[#This Row],[XP]]*Table11[[#This Row],[entity_spawned (AVG)]])*(Table11[[#This Row],[activating_chance]]/100),0)</f>
        <v>15</v>
      </c>
      <c r="BL422" s="73" t="s">
        <v>344</v>
      </c>
      <c r="CD422" t="s">
        <v>388</v>
      </c>
      <c r="CE422">
        <v>1</v>
      </c>
      <c r="CF422" s="76">
        <v>180</v>
      </c>
      <c r="CG422" s="76">
        <v>100</v>
      </c>
      <c r="CH422">
        <f ca="1">INDIRECT(ADDRESS(11+(MATCH(RIGHT(Table14[[#This Row],[spawner_sku]],LEN(Table14[[#This Row],[spawner_sku]])-FIND("/",Table14[[#This Row],[spawner_sku]])),Table1[Entity Prefab],0)),10,1,1,"Entities"))</f>
        <v>75</v>
      </c>
      <c r="CI422">
        <f ca="1">ROUND((Table14[[#This Row],[XP]]*Table14[[#This Row],[entity_spawned (AVG)]])*(Table14[[#This Row],[activating_chance]]/100),0)</f>
        <v>75</v>
      </c>
      <c r="CJ422" s="73" t="s">
        <v>345</v>
      </c>
    </row>
    <row r="423" spans="2:88" x14ac:dyDescent="0.25">
      <c r="B423" s="74" t="s">
        <v>449</v>
      </c>
      <c r="C423">
        <v>1</v>
      </c>
      <c r="D423" s="76">
        <v>180</v>
      </c>
      <c r="E423" s="76">
        <v>100</v>
      </c>
      <c r="F423" s="76">
        <f ca="1">INDIRECT(ADDRESS(11+(MATCH(RIGHT(Table245[[#This Row],[spawner_sku]],LEN(Table245[[#This Row],[spawner_sku]])-FIND("/",Table245[[#This Row],[spawner_sku]])),Table1[Entity Prefab],0)),10,1,1,"Entities"))</f>
        <v>25</v>
      </c>
      <c r="G423" s="76">
        <f ca="1">ROUND((Table245[[#This Row],[XP]]*Table245[[#This Row],[entity_spawned (AVG)]])*(Table245[[#This Row],[activating_chance]]/100),0)</f>
        <v>25</v>
      </c>
      <c r="H423" s="73" t="s">
        <v>345</v>
      </c>
      <c r="Z423" t="s">
        <v>256</v>
      </c>
      <c r="AA423">
        <v>1</v>
      </c>
      <c r="AB423" s="76">
        <v>170</v>
      </c>
      <c r="AC423" s="76">
        <v>90</v>
      </c>
      <c r="AD423">
        <f ca="1">INDIRECT(ADDRESS(11+(MATCH(RIGHT(Table2[[#This Row],[spawner_sku]],LEN(Table2[[#This Row],[spawner_sku]])-FIND("/",Table2[[#This Row],[spawner_sku]])),Table1[Entity Prefab],0)),10,1,1,"Entities"))</f>
        <v>25</v>
      </c>
      <c r="AE423" s="76">
        <f ca="1">ROUND((Table2[[#This Row],[XP]]*Table2[[#This Row],[entity_spawned (AVG)]])*(Table2[[#This Row],[activating_chance]]/100),0)</f>
        <v>23</v>
      </c>
      <c r="AF423" s="73" t="s">
        <v>344</v>
      </c>
      <c r="AX423" t="s">
        <v>253</v>
      </c>
      <c r="AY423">
        <v>1</v>
      </c>
      <c r="AZ423" s="76">
        <v>220</v>
      </c>
      <c r="BA423" s="76">
        <v>80</v>
      </c>
      <c r="BB423">
        <f ca="1">INDIRECT(ADDRESS(11+(MATCH(RIGHT(Table61011[[#This Row],[spawner_sku]],LEN(Table61011[[#This Row],[spawner_sku]])-FIND("/",Table61011[[#This Row],[spawner_sku]])),Table1[Entity Prefab],0)),10,1,1,"Entities"))</f>
        <v>75</v>
      </c>
      <c r="BC423" s="76">
        <f ca="1">ROUND((Table61011[[#This Row],[XP]]*Table61011[[#This Row],[entity_spawned (AVG)]])*(Table61011[[#This Row],[activating_chance]]/100),0)</f>
        <v>60</v>
      </c>
      <c r="BD423" s="73" t="s">
        <v>344</v>
      </c>
      <c r="BF423" t="s">
        <v>258</v>
      </c>
      <c r="BG423">
        <v>1</v>
      </c>
      <c r="BH423" s="76">
        <v>120</v>
      </c>
      <c r="BI423">
        <v>70</v>
      </c>
      <c r="BJ423">
        <f ca="1">INDIRECT(ADDRESS(11+(MATCH(RIGHT(Table11[[#This Row],[spawner_sku]],LEN(Table11[[#This Row],[spawner_sku]])-FIND("/",Table11[[#This Row],[spawner_sku]])),Table1[Entity Prefab],0)),10,1,1,"Entities"))</f>
        <v>50</v>
      </c>
      <c r="BK423">
        <f ca="1">ROUND((Table11[[#This Row],[XP]]*Table11[[#This Row],[entity_spawned (AVG)]])*(Table11[[#This Row],[activating_chance]]/100),0)</f>
        <v>35</v>
      </c>
      <c r="BL423" s="73" t="s">
        <v>344</v>
      </c>
      <c r="CD423" t="s">
        <v>388</v>
      </c>
      <c r="CE423">
        <v>1</v>
      </c>
      <c r="CF423" s="76">
        <v>180</v>
      </c>
      <c r="CG423" s="76">
        <v>100</v>
      </c>
      <c r="CH423">
        <f ca="1">INDIRECT(ADDRESS(11+(MATCH(RIGHT(Table14[[#This Row],[spawner_sku]],LEN(Table14[[#This Row],[spawner_sku]])-FIND("/",Table14[[#This Row],[spawner_sku]])),Table1[Entity Prefab],0)),10,1,1,"Entities"))</f>
        <v>75</v>
      </c>
      <c r="CI423">
        <f ca="1">ROUND((Table14[[#This Row],[XP]]*Table14[[#This Row],[entity_spawned (AVG)]])*(Table14[[#This Row],[activating_chance]]/100),0)</f>
        <v>75</v>
      </c>
      <c r="CJ423" s="73" t="s">
        <v>345</v>
      </c>
    </row>
    <row r="424" spans="2:88" x14ac:dyDescent="0.25">
      <c r="B424" s="74" t="s">
        <v>449</v>
      </c>
      <c r="C424">
        <v>1</v>
      </c>
      <c r="D424" s="76">
        <v>190</v>
      </c>
      <c r="E424" s="76">
        <v>100</v>
      </c>
      <c r="F424" s="76">
        <f ca="1">INDIRECT(ADDRESS(11+(MATCH(RIGHT(Table245[[#This Row],[spawner_sku]],LEN(Table245[[#This Row],[spawner_sku]])-FIND("/",Table245[[#This Row],[spawner_sku]])),Table1[Entity Prefab],0)),10,1,1,"Entities"))</f>
        <v>25</v>
      </c>
      <c r="G424" s="76">
        <f ca="1">ROUND((Table245[[#This Row],[XP]]*Table245[[#This Row],[entity_spawned (AVG)]])*(Table245[[#This Row],[activating_chance]]/100),0)</f>
        <v>25</v>
      </c>
      <c r="H424" s="73" t="s">
        <v>345</v>
      </c>
      <c r="Z424" t="s">
        <v>256</v>
      </c>
      <c r="AA424">
        <v>1</v>
      </c>
      <c r="AB424" s="76">
        <v>140</v>
      </c>
      <c r="AC424" s="76">
        <v>90</v>
      </c>
      <c r="AD424">
        <f ca="1">INDIRECT(ADDRESS(11+(MATCH(RIGHT(Table2[[#This Row],[spawner_sku]],LEN(Table2[[#This Row],[spawner_sku]])-FIND("/",Table2[[#This Row],[spawner_sku]])),Table1[Entity Prefab],0)),10,1,1,"Entities"))</f>
        <v>25</v>
      </c>
      <c r="AE424" s="76">
        <f ca="1">ROUND((Table2[[#This Row],[XP]]*Table2[[#This Row],[entity_spawned (AVG)]])*(Table2[[#This Row],[activating_chance]]/100),0)</f>
        <v>23</v>
      </c>
      <c r="AF424" s="73" t="s">
        <v>344</v>
      </c>
      <c r="AX424" t="s">
        <v>253</v>
      </c>
      <c r="AY424">
        <v>1</v>
      </c>
      <c r="AZ424" s="76">
        <v>170</v>
      </c>
      <c r="BA424" s="76">
        <v>100</v>
      </c>
      <c r="BB424">
        <f ca="1">INDIRECT(ADDRESS(11+(MATCH(RIGHT(Table61011[[#This Row],[spawner_sku]],LEN(Table61011[[#This Row],[spawner_sku]])-FIND("/",Table61011[[#This Row],[spawner_sku]])),Table1[Entity Prefab],0)),10,1,1,"Entities"))</f>
        <v>75</v>
      </c>
      <c r="BC424" s="76">
        <f ca="1">ROUND((Table61011[[#This Row],[XP]]*Table61011[[#This Row],[entity_spawned (AVG)]])*(Table61011[[#This Row],[activating_chance]]/100),0)</f>
        <v>75</v>
      </c>
      <c r="BD424" s="73" t="s">
        <v>344</v>
      </c>
      <c r="CD424" t="s">
        <v>388</v>
      </c>
      <c r="CE424">
        <v>1</v>
      </c>
      <c r="CF424" s="76">
        <v>180</v>
      </c>
      <c r="CG424" s="76">
        <v>100</v>
      </c>
      <c r="CH424">
        <f ca="1">INDIRECT(ADDRESS(11+(MATCH(RIGHT(Table14[[#This Row],[spawner_sku]],LEN(Table14[[#This Row],[spawner_sku]])-FIND("/",Table14[[#This Row],[spawner_sku]])),Table1[Entity Prefab],0)),10,1,1,"Entities"))</f>
        <v>75</v>
      </c>
      <c r="CI424">
        <f ca="1">ROUND((Table14[[#This Row],[XP]]*Table14[[#This Row],[entity_spawned (AVG)]])*(Table14[[#This Row],[activating_chance]]/100),0)</f>
        <v>75</v>
      </c>
      <c r="CJ424" s="73" t="s">
        <v>345</v>
      </c>
    </row>
    <row r="425" spans="2:88" x14ac:dyDescent="0.25">
      <c r="B425" s="74" t="s">
        <v>449</v>
      </c>
      <c r="C425">
        <v>1</v>
      </c>
      <c r="D425" s="76">
        <v>180</v>
      </c>
      <c r="E425" s="76">
        <v>80</v>
      </c>
      <c r="F425" s="76">
        <f ca="1">INDIRECT(ADDRESS(11+(MATCH(RIGHT(Table245[[#This Row],[spawner_sku]],LEN(Table245[[#This Row],[spawner_sku]])-FIND("/",Table245[[#This Row],[spawner_sku]])),Table1[Entity Prefab],0)),10,1,1,"Entities"))</f>
        <v>25</v>
      </c>
      <c r="G425" s="76">
        <f ca="1">ROUND((Table245[[#This Row],[XP]]*Table245[[#This Row],[entity_spawned (AVG)]])*(Table245[[#This Row],[activating_chance]]/100),0)</f>
        <v>20</v>
      </c>
      <c r="H425" s="73" t="s">
        <v>345</v>
      </c>
      <c r="Z425" t="s">
        <v>256</v>
      </c>
      <c r="AA425">
        <v>1</v>
      </c>
      <c r="AB425" s="76">
        <v>180</v>
      </c>
      <c r="AC425" s="76">
        <v>100</v>
      </c>
      <c r="AD425">
        <f ca="1">INDIRECT(ADDRESS(11+(MATCH(RIGHT(Table2[[#This Row],[spawner_sku]],LEN(Table2[[#This Row],[spawner_sku]])-FIND("/",Table2[[#This Row],[spawner_sku]])),Table1[Entity Prefab],0)),10,1,1,"Entities"))</f>
        <v>25</v>
      </c>
      <c r="AE425" s="76">
        <f ca="1">ROUND((Table2[[#This Row],[XP]]*Table2[[#This Row],[entity_spawned (AVG)]])*(Table2[[#This Row],[activating_chance]]/100),0)</f>
        <v>25</v>
      </c>
      <c r="AF425" s="73" t="s">
        <v>344</v>
      </c>
      <c r="AX425" t="s">
        <v>253</v>
      </c>
      <c r="AY425">
        <v>1</v>
      </c>
      <c r="AZ425" s="76">
        <v>220</v>
      </c>
      <c r="BA425" s="76">
        <v>100</v>
      </c>
      <c r="BB425">
        <f ca="1">INDIRECT(ADDRESS(11+(MATCH(RIGHT(Table61011[[#This Row],[spawner_sku]],LEN(Table61011[[#This Row],[spawner_sku]])-FIND("/",Table61011[[#This Row],[spawner_sku]])),Table1[Entity Prefab],0)),10,1,1,"Entities"))</f>
        <v>75</v>
      </c>
      <c r="BC425" s="76">
        <f ca="1">ROUND((Table61011[[#This Row],[XP]]*Table61011[[#This Row],[entity_spawned (AVG)]])*(Table61011[[#This Row],[activating_chance]]/100),0)</f>
        <v>75</v>
      </c>
      <c r="BD425" s="73" t="s">
        <v>344</v>
      </c>
      <c r="CD425" t="s">
        <v>387</v>
      </c>
      <c r="CE425">
        <v>1</v>
      </c>
      <c r="CF425" s="76">
        <v>110</v>
      </c>
      <c r="CG425" s="76">
        <v>100</v>
      </c>
      <c r="CH425">
        <f ca="1">INDIRECT(ADDRESS(11+(MATCH(RIGHT(Table14[[#This Row],[spawner_sku]],LEN(Table14[[#This Row],[spawner_sku]])-FIND("/",Table14[[#This Row],[spawner_sku]])),Table1[Entity Prefab],0)),10,1,1,"Entities"))</f>
        <v>75</v>
      </c>
      <c r="CI425">
        <f ca="1">ROUND((Table14[[#This Row],[XP]]*Table14[[#This Row],[entity_spawned (AVG)]])*(Table14[[#This Row],[activating_chance]]/100),0)</f>
        <v>75</v>
      </c>
      <c r="CJ425" s="73" t="s">
        <v>344</v>
      </c>
    </row>
    <row r="426" spans="2:88" x14ac:dyDescent="0.25">
      <c r="B426" s="74" t="s">
        <v>449</v>
      </c>
      <c r="C426">
        <v>1</v>
      </c>
      <c r="D426" s="76">
        <v>180</v>
      </c>
      <c r="E426" s="76">
        <v>100</v>
      </c>
      <c r="F426" s="76">
        <f ca="1">INDIRECT(ADDRESS(11+(MATCH(RIGHT(Table245[[#This Row],[spawner_sku]],LEN(Table245[[#This Row],[spawner_sku]])-FIND("/",Table245[[#This Row],[spawner_sku]])),Table1[Entity Prefab],0)),10,1,1,"Entities"))</f>
        <v>25</v>
      </c>
      <c r="G426" s="76">
        <f ca="1">ROUND((Table245[[#This Row],[XP]]*Table245[[#This Row],[entity_spawned (AVG)]])*(Table245[[#This Row],[activating_chance]]/100),0)</f>
        <v>25</v>
      </c>
      <c r="H426" s="73" t="s">
        <v>345</v>
      </c>
      <c r="Z426" t="s">
        <v>256</v>
      </c>
      <c r="AA426">
        <v>1</v>
      </c>
      <c r="AB426" s="76">
        <v>180</v>
      </c>
      <c r="AC426" s="76">
        <v>100</v>
      </c>
      <c r="AD426">
        <f ca="1">INDIRECT(ADDRESS(11+(MATCH(RIGHT(Table2[[#This Row],[spawner_sku]],LEN(Table2[[#This Row],[spawner_sku]])-FIND("/",Table2[[#This Row],[spawner_sku]])),Table1[Entity Prefab],0)),10,1,1,"Entities"))</f>
        <v>25</v>
      </c>
      <c r="AE426" s="76">
        <f ca="1">ROUND((Table2[[#This Row],[XP]]*Table2[[#This Row],[entity_spawned (AVG)]])*(Table2[[#This Row],[activating_chance]]/100),0)</f>
        <v>25</v>
      </c>
      <c r="AF426" s="73" t="s">
        <v>344</v>
      </c>
      <c r="AX426" t="s">
        <v>253</v>
      </c>
      <c r="AY426">
        <v>1</v>
      </c>
      <c r="AZ426" s="76">
        <v>220</v>
      </c>
      <c r="BA426" s="76">
        <v>100</v>
      </c>
      <c r="BB426">
        <f ca="1">INDIRECT(ADDRESS(11+(MATCH(RIGHT(Table61011[[#This Row],[spawner_sku]],LEN(Table61011[[#This Row],[spawner_sku]])-FIND("/",Table61011[[#This Row],[spawner_sku]])),Table1[Entity Prefab],0)),10,1,1,"Entities"))</f>
        <v>75</v>
      </c>
      <c r="BC426" s="76">
        <f ca="1">ROUND((Table61011[[#This Row],[XP]]*Table61011[[#This Row],[entity_spawned (AVG)]])*(Table61011[[#This Row],[activating_chance]]/100),0)</f>
        <v>75</v>
      </c>
      <c r="BD426" s="73" t="s">
        <v>344</v>
      </c>
      <c r="CD426" t="s">
        <v>387</v>
      </c>
      <c r="CE426">
        <v>1</v>
      </c>
      <c r="CF426" s="76">
        <v>100</v>
      </c>
      <c r="CG426" s="76">
        <v>100</v>
      </c>
      <c r="CH426">
        <f ca="1">INDIRECT(ADDRESS(11+(MATCH(RIGHT(Table14[[#This Row],[spawner_sku]],LEN(Table14[[#This Row],[spawner_sku]])-FIND("/",Table14[[#This Row],[spawner_sku]])),Table1[Entity Prefab],0)),10,1,1,"Entities"))</f>
        <v>75</v>
      </c>
      <c r="CI426">
        <f ca="1">ROUND((Table14[[#This Row],[XP]]*Table14[[#This Row],[entity_spawned (AVG)]])*(Table14[[#This Row],[activating_chance]]/100),0)</f>
        <v>75</v>
      </c>
      <c r="CJ426" s="73" t="s">
        <v>344</v>
      </c>
    </row>
    <row r="427" spans="2:88" x14ac:dyDescent="0.25">
      <c r="B427" s="74" t="s">
        <v>449</v>
      </c>
      <c r="C427">
        <v>1</v>
      </c>
      <c r="D427" s="76">
        <v>180</v>
      </c>
      <c r="E427" s="76">
        <v>100</v>
      </c>
      <c r="F427" s="76">
        <f ca="1">INDIRECT(ADDRESS(11+(MATCH(RIGHT(Table245[[#This Row],[spawner_sku]],LEN(Table245[[#This Row],[spawner_sku]])-FIND("/",Table245[[#This Row],[spawner_sku]])),Table1[Entity Prefab],0)),10,1,1,"Entities"))</f>
        <v>25</v>
      </c>
      <c r="G427" s="76">
        <f ca="1">ROUND((Table245[[#This Row],[XP]]*Table245[[#This Row],[entity_spawned (AVG)]])*(Table245[[#This Row],[activating_chance]]/100),0)</f>
        <v>25</v>
      </c>
      <c r="H427" s="73" t="s">
        <v>345</v>
      </c>
      <c r="Z427" t="s">
        <v>389</v>
      </c>
      <c r="AA427">
        <v>1</v>
      </c>
      <c r="AB427" s="76">
        <v>300</v>
      </c>
      <c r="AC427" s="76">
        <v>100</v>
      </c>
      <c r="AD427">
        <f ca="1">INDIRECT(ADDRESS(11+(MATCH(RIGHT(Table2[[#This Row],[spawner_sku]],LEN(Table2[[#This Row],[spawner_sku]])-FIND("/",Table2[[#This Row],[spawner_sku]])),Table1[Entity Prefab],0)),10,1,1,"Entities"))</f>
        <v>83</v>
      </c>
      <c r="AE427" s="76">
        <f ca="1">ROUND((Table2[[#This Row],[XP]]*Table2[[#This Row],[entity_spawned (AVG)]])*(Table2[[#This Row],[activating_chance]]/100),0)</f>
        <v>83</v>
      </c>
      <c r="AF427" s="73" t="s">
        <v>344</v>
      </c>
      <c r="AX427" t="s">
        <v>253</v>
      </c>
      <c r="AY427">
        <v>1</v>
      </c>
      <c r="AZ427" s="76">
        <v>220</v>
      </c>
      <c r="BA427" s="76">
        <v>100</v>
      </c>
      <c r="BB427">
        <f ca="1">INDIRECT(ADDRESS(11+(MATCH(RIGHT(Table61011[[#This Row],[spawner_sku]],LEN(Table61011[[#This Row],[spawner_sku]])-FIND("/",Table61011[[#This Row],[spawner_sku]])),Table1[Entity Prefab],0)),10,1,1,"Entities"))</f>
        <v>75</v>
      </c>
      <c r="BC427" s="76">
        <f ca="1">ROUND((Table61011[[#This Row],[XP]]*Table61011[[#This Row],[entity_spawned (AVG)]])*(Table61011[[#This Row],[activating_chance]]/100),0)</f>
        <v>75</v>
      </c>
      <c r="BD427" s="73" t="s">
        <v>344</v>
      </c>
      <c r="CD427" t="s">
        <v>387</v>
      </c>
      <c r="CE427">
        <v>1</v>
      </c>
      <c r="CF427" s="76">
        <v>200</v>
      </c>
      <c r="CG427" s="76">
        <v>80</v>
      </c>
      <c r="CH427">
        <f ca="1">INDIRECT(ADDRESS(11+(MATCH(RIGHT(Table14[[#This Row],[spawner_sku]],LEN(Table14[[#This Row],[spawner_sku]])-FIND("/",Table14[[#This Row],[spawner_sku]])),Table1[Entity Prefab],0)),10,1,1,"Entities"))</f>
        <v>75</v>
      </c>
      <c r="CI427">
        <f ca="1">ROUND((Table14[[#This Row],[XP]]*Table14[[#This Row],[entity_spawned (AVG)]])*(Table14[[#This Row],[activating_chance]]/100),0)</f>
        <v>60</v>
      </c>
      <c r="CJ427" s="73" t="s">
        <v>344</v>
      </c>
    </row>
    <row r="428" spans="2:88" x14ac:dyDescent="0.25">
      <c r="B428" s="74" t="s">
        <v>449</v>
      </c>
      <c r="C428">
        <v>1</v>
      </c>
      <c r="D428" s="76">
        <v>180</v>
      </c>
      <c r="E428" s="76">
        <v>100</v>
      </c>
      <c r="F428" s="76">
        <f ca="1">INDIRECT(ADDRESS(11+(MATCH(RIGHT(Table245[[#This Row],[spawner_sku]],LEN(Table245[[#This Row],[spawner_sku]])-FIND("/",Table245[[#This Row],[spawner_sku]])),Table1[Entity Prefab],0)),10,1,1,"Entities"))</f>
        <v>25</v>
      </c>
      <c r="G428" s="76">
        <f ca="1">ROUND((Table245[[#This Row],[XP]]*Table245[[#This Row],[entity_spawned (AVG)]])*(Table245[[#This Row],[activating_chance]]/100),0)</f>
        <v>25</v>
      </c>
      <c r="H428" s="73" t="s">
        <v>345</v>
      </c>
      <c r="Z428" t="s">
        <v>389</v>
      </c>
      <c r="AA428">
        <v>1</v>
      </c>
      <c r="AB428" s="76">
        <v>300</v>
      </c>
      <c r="AC428" s="76">
        <v>100</v>
      </c>
      <c r="AD428">
        <f ca="1">INDIRECT(ADDRESS(11+(MATCH(RIGHT(Table2[[#This Row],[spawner_sku]],LEN(Table2[[#This Row],[spawner_sku]])-FIND("/",Table2[[#This Row],[spawner_sku]])),Table1[Entity Prefab],0)),10,1,1,"Entities"))</f>
        <v>83</v>
      </c>
      <c r="AE428" s="76">
        <f ca="1">ROUND((Table2[[#This Row],[XP]]*Table2[[#This Row],[entity_spawned (AVG)]])*(Table2[[#This Row],[activating_chance]]/100),0)</f>
        <v>83</v>
      </c>
      <c r="AF428" s="73" t="s">
        <v>344</v>
      </c>
      <c r="AX428" t="s">
        <v>253</v>
      </c>
      <c r="AY428">
        <v>1</v>
      </c>
      <c r="AZ428" s="76">
        <v>220</v>
      </c>
      <c r="BA428" s="76">
        <v>100</v>
      </c>
      <c r="BB428">
        <f ca="1">INDIRECT(ADDRESS(11+(MATCH(RIGHT(Table61011[[#This Row],[spawner_sku]],LEN(Table61011[[#This Row],[spawner_sku]])-FIND("/",Table61011[[#This Row],[spawner_sku]])),Table1[Entity Prefab],0)),10,1,1,"Entities"))</f>
        <v>75</v>
      </c>
      <c r="BC428" s="76">
        <f ca="1">ROUND((Table61011[[#This Row],[XP]]*Table61011[[#This Row],[entity_spawned (AVG)]])*(Table61011[[#This Row],[activating_chance]]/100),0)</f>
        <v>75</v>
      </c>
      <c r="BD428" s="73" t="s">
        <v>344</v>
      </c>
      <c r="CD428" t="s">
        <v>387</v>
      </c>
      <c r="CE428">
        <v>1</v>
      </c>
      <c r="CF428" s="76">
        <v>130</v>
      </c>
      <c r="CG428" s="76">
        <v>100</v>
      </c>
      <c r="CH428">
        <f ca="1">INDIRECT(ADDRESS(11+(MATCH(RIGHT(Table14[[#This Row],[spawner_sku]],LEN(Table14[[#This Row],[spawner_sku]])-FIND("/",Table14[[#This Row],[spawner_sku]])),Table1[Entity Prefab],0)),10,1,1,"Entities"))</f>
        <v>75</v>
      </c>
      <c r="CI428">
        <f ca="1">ROUND((Table14[[#This Row],[XP]]*Table14[[#This Row],[entity_spawned (AVG)]])*(Table14[[#This Row],[activating_chance]]/100),0)</f>
        <v>75</v>
      </c>
      <c r="CJ428" s="73" t="s">
        <v>344</v>
      </c>
    </row>
    <row r="429" spans="2:88" x14ac:dyDescent="0.25">
      <c r="B429" s="74" t="s">
        <v>449</v>
      </c>
      <c r="C429">
        <v>1</v>
      </c>
      <c r="D429" s="76">
        <v>180</v>
      </c>
      <c r="E429" s="76">
        <v>100</v>
      </c>
      <c r="F429" s="76">
        <f ca="1">INDIRECT(ADDRESS(11+(MATCH(RIGHT(Table245[[#This Row],[spawner_sku]],LEN(Table245[[#This Row],[spawner_sku]])-FIND("/",Table245[[#This Row],[spawner_sku]])),Table1[Entity Prefab],0)),10,1,1,"Entities"))</f>
        <v>25</v>
      </c>
      <c r="G429" s="76">
        <f ca="1">ROUND((Table245[[#This Row],[XP]]*Table245[[#This Row],[entity_spawned (AVG)]])*(Table245[[#This Row],[activating_chance]]/100),0)</f>
        <v>25</v>
      </c>
      <c r="H429" s="73" t="s">
        <v>345</v>
      </c>
      <c r="Z429" t="s">
        <v>516</v>
      </c>
      <c r="AA429">
        <v>1</v>
      </c>
      <c r="AB429" s="76">
        <v>300</v>
      </c>
      <c r="AC429" s="76">
        <v>100</v>
      </c>
      <c r="AD429">
        <f ca="1">INDIRECT(ADDRESS(11+(MATCH(RIGHT(Table2[[#This Row],[spawner_sku]],LEN(Table2[[#This Row],[spawner_sku]])-FIND("/",Table2[[#This Row],[spawner_sku]])),Table1[Entity Prefab],0)),10,1,1,"Entities"))</f>
        <v>83</v>
      </c>
      <c r="AE429" s="76">
        <f ca="1">ROUND((Table2[[#This Row],[XP]]*Table2[[#This Row],[entity_spawned (AVG)]])*(Table2[[#This Row],[activating_chance]]/100),0)</f>
        <v>83</v>
      </c>
      <c r="AF429" s="73" t="s">
        <v>345</v>
      </c>
      <c r="AX429" t="s">
        <v>253</v>
      </c>
      <c r="AY429">
        <v>1</v>
      </c>
      <c r="AZ429" s="76">
        <v>190</v>
      </c>
      <c r="BA429" s="76">
        <v>100</v>
      </c>
      <c r="BB429">
        <f ca="1">INDIRECT(ADDRESS(11+(MATCH(RIGHT(Table61011[[#This Row],[spawner_sku]],LEN(Table61011[[#This Row],[spawner_sku]])-FIND("/",Table61011[[#This Row],[spawner_sku]])),Table1[Entity Prefab],0)),10,1,1,"Entities"))</f>
        <v>75</v>
      </c>
      <c r="BC429" s="76">
        <f ca="1">ROUND((Table61011[[#This Row],[XP]]*Table61011[[#This Row],[entity_spawned (AVG)]])*(Table61011[[#This Row],[activating_chance]]/100),0)</f>
        <v>75</v>
      </c>
      <c r="BD429" s="73" t="s">
        <v>344</v>
      </c>
      <c r="CD429" t="s">
        <v>387</v>
      </c>
      <c r="CE429">
        <v>1</v>
      </c>
      <c r="CF429" s="76">
        <v>135</v>
      </c>
      <c r="CG429" s="76">
        <v>100</v>
      </c>
      <c r="CH429">
        <f ca="1">INDIRECT(ADDRESS(11+(MATCH(RIGHT(Table14[[#This Row],[spawner_sku]],LEN(Table14[[#This Row],[spawner_sku]])-FIND("/",Table14[[#This Row],[spawner_sku]])),Table1[Entity Prefab],0)),10,1,1,"Entities"))</f>
        <v>75</v>
      </c>
      <c r="CI429">
        <f ca="1">ROUND((Table14[[#This Row],[XP]]*Table14[[#This Row],[entity_spawned (AVG)]])*(Table14[[#This Row],[activating_chance]]/100),0)</f>
        <v>75</v>
      </c>
      <c r="CJ429" s="73" t="s">
        <v>344</v>
      </c>
    </row>
    <row r="430" spans="2:88" x14ac:dyDescent="0.25">
      <c r="B430" s="74" t="s">
        <v>449</v>
      </c>
      <c r="C430">
        <v>1</v>
      </c>
      <c r="D430" s="76">
        <v>190</v>
      </c>
      <c r="E430" s="76">
        <v>80</v>
      </c>
      <c r="F430" s="76">
        <f ca="1">INDIRECT(ADDRESS(11+(MATCH(RIGHT(Table245[[#This Row],[spawner_sku]],LEN(Table245[[#This Row],[spawner_sku]])-FIND("/",Table245[[#This Row],[spawner_sku]])),Table1[Entity Prefab],0)),10,1,1,"Entities"))</f>
        <v>25</v>
      </c>
      <c r="G430" s="76">
        <f ca="1">ROUND((Table245[[#This Row],[XP]]*Table245[[#This Row],[entity_spawned (AVG)]])*(Table245[[#This Row],[activating_chance]]/100),0)</f>
        <v>20</v>
      </c>
      <c r="H430" s="73" t="s">
        <v>345</v>
      </c>
      <c r="AX430" t="s">
        <v>255</v>
      </c>
      <c r="AY430">
        <v>1</v>
      </c>
      <c r="AZ430" s="76">
        <v>200</v>
      </c>
      <c r="BA430" s="76">
        <v>100</v>
      </c>
      <c r="BB430">
        <f ca="1">INDIRECT(ADDRESS(11+(MATCH(RIGHT(Table61011[[#This Row],[spawner_sku]],LEN(Table61011[[#This Row],[spawner_sku]])-FIND("/",Table61011[[#This Row],[spawner_sku]])),Table1[Entity Prefab],0)),10,1,1,"Entities"))</f>
        <v>70</v>
      </c>
      <c r="BC430" s="76">
        <f ca="1">ROUND((Table61011[[#This Row],[XP]]*Table61011[[#This Row],[entity_spawned (AVG)]])*(Table61011[[#This Row],[activating_chance]]/100),0)</f>
        <v>70</v>
      </c>
      <c r="BD430" s="73" t="s">
        <v>345</v>
      </c>
      <c r="CD430" t="s">
        <v>387</v>
      </c>
      <c r="CE430">
        <v>1</v>
      </c>
      <c r="CF430" s="76">
        <v>200</v>
      </c>
      <c r="CG430" s="76">
        <v>100</v>
      </c>
      <c r="CH430">
        <f ca="1">INDIRECT(ADDRESS(11+(MATCH(RIGHT(Table14[[#This Row],[spawner_sku]],LEN(Table14[[#This Row],[spawner_sku]])-FIND("/",Table14[[#This Row],[spawner_sku]])),Table1[Entity Prefab],0)),10,1,1,"Entities"))</f>
        <v>75</v>
      </c>
      <c r="CI430">
        <f ca="1">ROUND((Table14[[#This Row],[XP]]*Table14[[#This Row],[entity_spawned (AVG)]])*(Table14[[#This Row],[activating_chance]]/100),0)</f>
        <v>75</v>
      </c>
      <c r="CJ430" s="73" t="s">
        <v>344</v>
      </c>
    </row>
    <row r="431" spans="2:88" x14ac:dyDescent="0.25">
      <c r="B431" s="74" t="s">
        <v>449</v>
      </c>
      <c r="C431">
        <v>1</v>
      </c>
      <c r="D431" s="76">
        <v>180</v>
      </c>
      <c r="E431" s="76">
        <v>100</v>
      </c>
      <c r="F431" s="76">
        <f ca="1">INDIRECT(ADDRESS(11+(MATCH(RIGHT(Table245[[#This Row],[spawner_sku]],LEN(Table245[[#This Row],[spawner_sku]])-FIND("/",Table245[[#This Row],[spawner_sku]])),Table1[Entity Prefab],0)),10,1,1,"Entities"))</f>
        <v>25</v>
      </c>
      <c r="G431" s="76">
        <f ca="1">ROUND((Table245[[#This Row],[XP]]*Table245[[#This Row],[entity_spawned (AVG)]])*(Table245[[#This Row],[activating_chance]]/100),0)</f>
        <v>25</v>
      </c>
      <c r="H431" s="73" t="s">
        <v>345</v>
      </c>
      <c r="AX431" t="s">
        <v>255</v>
      </c>
      <c r="AY431">
        <v>1</v>
      </c>
      <c r="AZ431" s="76">
        <v>170</v>
      </c>
      <c r="BA431" s="76">
        <v>100</v>
      </c>
      <c r="BB431">
        <f ca="1">INDIRECT(ADDRESS(11+(MATCH(RIGHT(Table61011[[#This Row],[spawner_sku]],LEN(Table61011[[#This Row],[spawner_sku]])-FIND("/",Table61011[[#This Row],[spawner_sku]])),Table1[Entity Prefab],0)),10,1,1,"Entities"))</f>
        <v>70</v>
      </c>
      <c r="BC431" s="76">
        <f ca="1">ROUND((Table61011[[#This Row],[XP]]*Table61011[[#This Row],[entity_spawned (AVG)]])*(Table61011[[#This Row],[activating_chance]]/100),0)</f>
        <v>70</v>
      </c>
      <c r="BD431" s="73" t="s">
        <v>345</v>
      </c>
      <c r="CD431" t="s">
        <v>387</v>
      </c>
      <c r="CE431">
        <v>1</v>
      </c>
      <c r="CF431" s="76">
        <v>130</v>
      </c>
      <c r="CG431" s="76">
        <v>100</v>
      </c>
      <c r="CH431">
        <f ca="1">INDIRECT(ADDRESS(11+(MATCH(RIGHT(Table14[[#This Row],[spawner_sku]],LEN(Table14[[#This Row],[spawner_sku]])-FIND("/",Table14[[#This Row],[spawner_sku]])),Table1[Entity Prefab],0)),10,1,1,"Entities"))</f>
        <v>75</v>
      </c>
      <c r="CI431">
        <f ca="1">ROUND((Table14[[#This Row],[XP]]*Table14[[#This Row],[entity_spawned (AVG)]])*(Table14[[#This Row],[activating_chance]]/100),0)</f>
        <v>75</v>
      </c>
      <c r="CJ431" s="73" t="s">
        <v>344</v>
      </c>
    </row>
    <row r="432" spans="2:88" x14ac:dyDescent="0.25">
      <c r="B432" s="74" t="s">
        <v>449</v>
      </c>
      <c r="C432">
        <v>1</v>
      </c>
      <c r="D432" s="76">
        <v>180</v>
      </c>
      <c r="E432" s="76">
        <v>100</v>
      </c>
      <c r="F432" s="76">
        <f ca="1">INDIRECT(ADDRESS(11+(MATCH(RIGHT(Table245[[#This Row],[spawner_sku]],LEN(Table245[[#This Row],[spawner_sku]])-FIND("/",Table245[[#This Row],[spawner_sku]])),Table1[Entity Prefab],0)),10,1,1,"Entities"))</f>
        <v>25</v>
      </c>
      <c r="G432" s="76">
        <f ca="1">ROUND((Table245[[#This Row],[XP]]*Table245[[#This Row],[entity_spawned (AVG)]])*(Table245[[#This Row],[activating_chance]]/100),0)</f>
        <v>25</v>
      </c>
      <c r="H432" s="73" t="s">
        <v>345</v>
      </c>
      <c r="AX432" t="s">
        <v>255</v>
      </c>
      <c r="AY432">
        <v>1</v>
      </c>
      <c r="AZ432" s="76">
        <v>200</v>
      </c>
      <c r="BA432" s="76">
        <v>80</v>
      </c>
      <c r="BB432">
        <f ca="1">INDIRECT(ADDRESS(11+(MATCH(RIGHT(Table61011[[#This Row],[spawner_sku]],LEN(Table61011[[#This Row],[spawner_sku]])-FIND("/",Table61011[[#This Row],[spawner_sku]])),Table1[Entity Prefab],0)),10,1,1,"Entities"))</f>
        <v>70</v>
      </c>
      <c r="BC432" s="76">
        <f ca="1">ROUND((Table61011[[#This Row],[XP]]*Table61011[[#This Row],[entity_spawned (AVG)]])*(Table61011[[#This Row],[activating_chance]]/100),0)</f>
        <v>56</v>
      </c>
      <c r="BD432" s="73" t="s">
        <v>345</v>
      </c>
      <c r="CD432" t="s">
        <v>387</v>
      </c>
      <c r="CE432">
        <v>1</v>
      </c>
      <c r="CF432" s="76">
        <v>150</v>
      </c>
      <c r="CG432" s="76">
        <v>100</v>
      </c>
      <c r="CH432">
        <f ca="1">INDIRECT(ADDRESS(11+(MATCH(RIGHT(Table14[[#This Row],[spawner_sku]],LEN(Table14[[#This Row],[spawner_sku]])-FIND("/",Table14[[#This Row],[spawner_sku]])),Table1[Entity Prefab],0)),10,1,1,"Entities"))</f>
        <v>75</v>
      </c>
      <c r="CI432">
        <f ca="1">ROUND((Table14[[#This Row],[XP]]*Table14[[#This Row],[entity_spawned (AVG)]])*(Table14[[#This Row],[activating_chance]]/100),0)</f>
        <v>75</v>
      </c>
      <c r="CJ432" s="73" t="s">
        <v>344</v>
      </c>
    </row>
    <row r="433" spans="2:88" x14ac:dyDescent="0.25">
      <c r="B433" s="74" t="s">
        <v>449</v>
      </c>
      <c r="C433">
        <v>1</v>
      </c>
      <c r="D433" s="76">
        <v>180</v>
      </c>
      <c r="E433" s="76">
        <v>100</v>
      </c>
      <c r="F433" s="76">
        <f ca="1">INDIRECT(ADDRESS(11+(MATCH(RIGHT(Table245[[#This Row],[spawner_sku]],LEN(Table245[[#This Row],[spawner_sku]])-FIND("/",Table245[[#This Row],[spawner_sku]])),Table1[Entity Prefab],0)),10,1,1,"Entities"))</f>
        <v>25</v>
      </c>
      <c r="G433" s="76">
        <f ca="1">ROUND((Table245[[#This Row],[XP]]*Table245[[#This Row],[entity_spawned (AVG)]])*(Table245[[#This Row],[activating_chance]]/100),0)</f>
        <v>25</v>
      </c>
      <c r="H433" s="73" t="s">
        <v>345</v>
      </c>
      <c r="AX433" t="s">
        <v>255</v>
      </c>
      <c r="AY433">
        <v>1</v>
      </c>
      <c r="AZ433" s="76">
        <v>170</v>
      </c>
      <c r="BA433" s="76">
        <v>100</v>
      </c>
      <c r="BB433">
        <f ca="1">INDIRECT(ADDRESS(11+(MATCH(RIGHT(Table61011[[#This Row],[spawner_sku]],LEN(Table61011[[#This Row],[spawner_sku]])-FIND("/",Table61011[[#This Row],[spawner_sku]])),Table1[Entity Prefab],0)),10,1,1,"Entities"))</f>
        <v>70</v>
      </c>
      <c r="BC433" s="76">
        <f ca="1">ROUND((Table61011[[#This Row],[XP]]*Table61011[[#This Row],[entity_spawned (AVG)]])*(Table61011[[#This Row],[activating_chance]]/100),0)</f>
        <v>70</v>
      </c>
      <c r="BD433" s="73" t="s">
        <v>345</v>
      </c>
      <c r="CD433" t="s">
        <v>387</v>
      </c>
      <c r="CE433">
        <v>1</v>
      </c>
      <c r="CF433" s="76">
        <v>100</v>
      </c>
      <c r="CG433" s="76">
        <v>100</v>
      </c>
      <c r="CH433">
        <f ca="1">INDIRECT(ADDRESS(11+(MATCH(RIGHT(Table14[[#This Row],[spawner_sku]],LEN(Table14[[#This Row],[spawner_sku]])-FIND("/",Table14[[#This Row],[spawner_sku]])),Table1[Entity Prefab],0)),10,1,1,"Entities"))</f>
        <v>75</v>
      </c>
      <c r="CI433">
        <f ca="1">ROUND((Table14[[#This Row],[XP]]*Table14[[#This Row],[entity_spawned (AVG)]])*(Table14[[#This Row],[activating_chance]]/100),0)</f>
        <v>75</v>
      </c>
      <c r="CJ433" s="73" t="s">
        <v>344</v>
      </c>
    </row>
    <row r="434" spans="2:88" x14ac:dyDescent="0.25">
      <c r="B434" s="74" t="s">
        <v>449</v>
      </c>
      <c r="C434">
        <v>1</v>
      </c>
      <c r="D434" s="76">
        <v>180</v>
      </c>
      <c r="E434" s="76">
        <v>100</v>
      </c>
      <c r="F434" s="76">
        <f ca="1">INDIRECT(ADDRESS(11+(MATCH(RIGHT(Table245[[#This Row],[spawner_sku]],LEN(Table245[[#This Row],[spawner_sku]])-FIND("/",Table245[[#This Row],[spawner_sku]])),Table1[Entity Prefab],0)),10,1,1,"Entities"))</f>
        <v>25</v>
      </c>
      <c r="G434" s="76">
        <f ca="1">ROUND((Table245[[#This Row],[XP]]*Table245[[#This Row],[entity_spawned (AVG)]])*(Table245[[#This Row],[activating_chance]]/100),0)</f>
        <v>25</v>
      </c>
      <c r="H434" s="73" t="s">
        <v>345</v>
      </c>
      <c r="AX434" t="s">
        <v>255</v>
      </c>
      <c r="AY434">
        <v>1</v>
      </c>
      <c r="AZ434" s="76">
        <v>170</v>
      </c>
      <c r="BA434" s="76">
        <v>100</v>
      </c>
      <c r="BB434">
        <f ca="1">INDIRECT(ADDRESS(11+(MATCH(RIGHT(Table61011[[#This Row],[spawner_sku]],LEN(Table61011[[#This Row],[spawner_sku]])-FIND("/",Table61011[[#This Row],[spawner_sku]])),Table1[Entity Prefab],0)),10,1,1,"Entities"))</f>
        <v>70</v>
      </c>
      <c r="BC434" s="76">
        <f ca="1">ROUND((Table61011[[#This Row],[XP]]*Table61011[[#This Row],[entity_spawned (AVG)]])*(Table61011[[#This Row],[activating_chance]]/100),0)</f>
        <v>70</v>
      </c>
      <c r="BD434" s="73" t="s">
        <v>345</v>
      </c>
      <c r="CD434" t="s">
        <v>387</v>
      </c>
      <c r="CE434">
        <v>1</v>
      </c>
      <c r="CF434" s="76">
        <v>150</v>
      </c>
      <c r="CG434" s="76">
        <v>100</v>
      </c>
      <c r="CH434">
        <f ca="1">INDIRECT(ADDRESS(11+(MATCH(RIGHT(Table14[[#This Row],[spawner_sku]],LEN(Table14[[#This Row],[spawner_sku]])-FIND("/",Table14[[#This Row],[spawner_sku]])),Table1[Entity Prefab],0)),10,1,1,"Entities"))</f>
        <v>75</v>
      </c>
      <c r="CI434">
        <f ca="1">ROUND((Table14[[#This Row],[XP]]*Table14[[#This Row],[entity_spawned (AVG)]])*(Table14[[#This Row],[activating_chance]]/100),0)</f>
        <v>75</v>
      </c>
      <c r="CJ434" s="73" t="s">
        <v>344</v>
      </c>
    </row>
    <row r="435" spans="2:88" x14ac:dyDescent="0.25">
      <c r="B435" s="74" t="s">
        <v>449</v>
      </c>
      <c r="C435">
        <v>1</v>
      </c>
      <c r="D435" s="76">
        <v>180</v>
      </c>
      <c r="E435" s="76">
        <v>80</v>
      </c>
      <c r="F435" s="76">
        <f ca="1">INDIRECT(ADDRESS(11+(MATCH(RIGHT(Table245[[#This Row],[spawner_sku]],LEN(Table245[[#This Row],[spawner_sku]])-FIND("/",Table245[[#This Row],[spawner_sku]])),Table1[Entity Prefab],0)),10,1,1,"Entities"))</f>
        <v>25</v>
      </c>
      <c r="G435" s="76">
        <f ca="1">ROUND((Table245[[#This Row],[XP]]*Table245[[#This Row],[entity_spawned (AVG)]])*(Table245[[#This Row],[activating_chance]]/100),0)</f>
        <v>20</v>
      </c>
      <c r="H435" s="73" t="s">
        <v>345</v>
      </c>
      <c r="AX435" t="s">
        <v>255</v>
      </c>
      <c r="AY435">
        <v>1</v>
      </c>
      <c r="AZ435" s="76">
        <v>170</v>
      </c>
      <c r="BA435" s="76">
        <v>100</v>
      </c>
      <c r="BB435">
        <f ca="1">INDIRECT(ADDRESS(11+(MATCH(RIGHT(Table61011[[#This Row],[spawner_sku]],LEN(Table61011[[#This Row],[spawner_sku]])-FIND("/",Table61011[[#This Row],[spawner_sku]])),Table1[Entity Prefab],0)),10,1,1,"Entities"))</f>
        <v>70</v>
      </c>
      <c r="BC435" s="76">
        <f ca="1">ROUND((Table61011[[#This Row],[XP]]*Table61011[[#This Row],[entity_spawned (AVG)]])*(Table61011[[#This Row],[activating_chance]]/100),0)</f>
        <v>70</v>
      </c>
      <c r="BD435" s="73" t="s">
        <v>345</v>
      </c>
      <c r="CD435" t="s">
        <v>387</v>
      </c>
      <c r="CE435">
        <v>1</v>
      </c>
      <c r="CF435" s="76">
        <v>140</v>
      </c>
      <c r="CG435" s="76">
        <v>100</v>
      </c>
      <c r="CH435">
        <f ca="1">INDIRECT(ADDRESS(11+(MATCH(RIGHT(Table14[[#This Row],[spawner_sku]],LEN(Table14[[#This Row],[spawner_sku]])-FIND("/",Table14[[#This Row],[spawner_sku]])),Table1[Entity Prefab],0)),10,1,1,"Entities"))</f>
        <v>75</v>
      </c>
      <c r="CI435">
        <f ca="1">ROUND((Table14[[#This Row],[XP]]*Table14[[#This Row],[entity_spawned (AVG)]])*(Table14[[#This Row],[activating_chance]]/100),0)</f>
        <v>75</v>
      </c>
      <c r="CJ435" s="73" t="s">
        <v>344</v>
      </c>
    </row>
    <row r="436" spans="2:88" x14ac:dyDescent="0.25">
      <c r="B436" s="74" t="s">
        <v>449</v>
      </c>
      <c r="C436">
        <v>1</v>
      </c>
      <c r="D436" s="76">
        <v>190</v>
      </c>
      <c r="E436" s="76">
        <v>100</v>
      </c>
      <c r="F436" s="76">
        <f ca="1">INDIRECT(ADDRESS(11+(MATCH(RIGHT(Table245[[#This Row],[spawner_sku]],LEN(Table245[[#This Row],[spawner_sku]])-FIND("/",Table245[[#This Row],[spawner_sku]])),Table1[Entity Prefab],0)),10,1,1,"Entities"))</f>
        <v>25</v>
      </c>
      <c r="G436" s="76">
        <f ca="1">ROUND((Table245[[#This Row],[XP]]*Table245[[#This Row],[entity_spawned (AVG)]])*(Table245[[#This Row],[activating_chance]]/100),0)</f>
        <v>25</v>
      </c>
      <c r="H436" s="73" t="s">
        <v>345</v>
      </c>
      <c r="AX436" t="s">
        <v>255</v>
      </c>
      <c r="AY436">
        <v>1</v>
      </c>
      <c r="AZ436" s="76">
        <v>170</v>
      </c>
      <c r="BA436" s="76">
        <v>100</v>
      </c>
      <c r="BB436">
        <f ca="1">INDIRECT(ADDRESS(11+(MATCH(RIGHT(Table61011[[#This Row],[spawner_sku]],LEN(Table61011[[#This Row],[spawner_sku]])-FIND("/",Table61011[[#This Row],[spawner_sku]])),Table1[Entity Prefab],0)),10,1,1,"Entities"))</f>
        <v>70</v>
      </c>
      <c r="BC436" s="76">
        <f ca="1">ROUND((Table61011[[#This Row],[XP]]*Table61011[[#This Row],[entity_spawned (AVG)]])*(Table61011[[#This Row],[activating_chance]]/100),0)</f>
        <v>70</v>
      </c>
      <c r="BD436" s="73" t="s">
        <v>345</v>
      </c>
      <c r="CD436" t="s">
        <v>387</v>
      </c>
      <c r="CE436">
        <v>1</v>
      </c>
      <c r="CF436" s="76">
        <v>150</v>
      </c>
      <c r="CG436" s="76">
        <v>100</v>
      </c>
      <c r="CH436">
        <f ca="1">INDIRECT(ADDRESS(11+(MATCH(RIGHT(Table14[[#This Row],[spawner_sku]],LEN(Table14[[#This Row],[spawner_sku]])-FIND("/",Table14[[#This Row],[spawner_sku]])),Table1[Entity Prefab],0)),10,1,1,"Entities"))</f>
        <v>75</v>
      </c>
      <c r="CI436">
        <f ca="1">ROUND((Table14[[#This Row],[XP]]*Table14[[#This Row],[entity_spawned (AVG)]])*(Table14[[#This Row],[activating_chance]]/100),0)</f>
        <v>75</v>
      </c>
      <c r="CJ436" s="73" t="s">
        <v>344</v>
      </c>
    </row>
    <row r="437" spans="2:88" x14ac:dyDescent="0.25">
      <c r="B437" s="74" t="s">
        <v>449</v>
      </c>
      <c r="C437">
        <v>1</v>
      </c>
      <c r="D437" s="76">
        <v>180</v>
      </c>
      <c r="E437" s="76">
        <v>80</v>
      </c>
      <c r="F437" s="76">
        <f ca="1">INDIRECT(ADDRESS(11+(MATCH(RIGHT(Table245[[#This Row],[spawner_sku]],LEN(Table245[[#This Row],[spawner_sku]])-FIND("/",Table245[[#This Row],[spawner_sku]])),Table1[Entity Prefab],0)),10,1,1,"Entities"))</f>
        <v>25</v>
      </c>
      <c r="G437" s="76">
        <f ca="1">ROUND((Table245[[#This Row],[XP]]*Table245[[#This Row],[entity_spawned (AVG)]])*(Table245[[#This Row],[activating_chance]]/100),0)</f>
        <v>20</v>
      </c>
      <c r="H437" s="73" t="s">
        <v>345</v>
      </c>
      <c r="AX437" t="s">
        <v>255</v>
      </c>
      <c r="AY437">
        <v>1</v>
      </c>
      <c r="AZ437" s="76">
        <v>200</v>
      </c>
      <c r="BA437" s="76">
        <v>100</v>
      </c>
      <c r="BB437">
        <f ca="1">INDIRECT(ADDRESS(11+(MATCH(RIGHT(Table61011[[#This Row],[spawner_sku]],LEN(Table61011[[#This Row],[spawner_sku]])-FIND("/",Table61011[[#This Row],[spawner_sku]])),Table1[Entity Prefab],0)),10,1,1,"Entities"))</f>
        <v>70</v>
      </c>
      <c r="BC437" s="76">
        <f ca="1">ROUND((Table61011[[#This Row],[XP]]*Table61011[[#This Row],[entity_spawned (AVG)]])*(Table61011[[#This Row],[activating_chance]]/100),0)</f>
        <v>70</v>
      </c>
      <c r="BD437" s="73" t="s">
        <v>345</v>
      </c>
      <c r="CD437" t="s">
        <v>387</v>
      </c>
      <c r="CE437">
        <v>1</v>
      </c>
      <c r="CF437" s="76">
        <v>90</v>
      </c>
      <c r="CG437" s="76">
        <v>100</v>
      </c>
      <c r="CH437">
        <f ca="1">INDIRECT(ADDRESS(11+(MATCH(RIGHT(Table14[[#This Row],[spawner_sku]],LEN(Table14[[#This Row],[spawner_sku]])-FIND("/",Table14[[#This Row],[spawner_sku]])),Table1[Entity Prefab],0)),10,1,1,"Entities"))</f>
        <v>75</v>
      </c>
      <c r="CI437">
        <f ca="1">ROUND((Table14[[#This Row],[XP]]*Table14[[#This Row],[entity_spawned (AVG)]])*(Table14[[#This Row],[activating_chance]]/100),0)</f>
        <v>75</v>
      </c>
      <c r="CJ437" s="73" t="s">
        <v>344</v>
      </c>
    </row>
    <row r="438" spans="2:88" x14ac:dyDescent="0.25">
      <c r="B438" s="74" t="s">
        <v>449</v>
      </c>
      <c r="C438">
        <v>1</v>
      </c>
      <c r="D438" s="76">
        <v>180</v>
      </c>
      <c r="E438" s="76">
        <v>30</v>
      </c>
      <c r="F438" s="76">
        <f ca="1">INDIRECT(ADDRESS(11+(MATCH(RIGHT(Table245[[#This Row],[spawner_sku]],LEN(Table245[[#This Row],[spawner_sku]])-FIND("/",Table245[[#This Row],[spawner_sku]])),Table1[Entity Prefab],0)),10,1,1,"Entities"))</f>
        <v>25</v>
      </c>
      <c r="G438" s="76">
        <f ca="1">ROUND((Table245[[#This Row],[XP]]*Table245[[#This Row],[entity_spawned (AVG)]])*(Table245[[#This Row],[activating_chance]]/100),0)</f>
        <v>8</v>
      </c>
      <c r="H438" s="73" t="s">
        <v>345</v>
      </c>
      <c r="AX438" t="s">
        <v>255</v>
      </c>
      <c r="AY438">
        <v>1</v>
      </c>
      <c r="AZ438" s="76">
        <v>170</v>
      </c>
      <c r="BA438" s="76">
        <v>100</v>
      </c>
      <c r="BB438">
        <f ca="1">INDIRECT(ADDRESS(11+(MATCH(RIGHT(Table61011[[#This Row],[spawner_sku]],LEN(Table61011[[#This Row],[spawner_sku]])-FIND("/",Table61011[[#This Row],[spawner_sku]])),Table1[Entity Prefab],0)),10,1,1,"Entities"))</f>
        <v>70</v>
      </c>
      <c r="BC438" s="76">
        <f ca="1">ROUND((Table61011[[#This Row],[XP]]*Table61011[[#This Row],[entity_spawned (AVG)]])*(Table61011[[#This Row],[activating_chance]]/100),0)</f>
        <v>70</v>
      </c>
      <c r="BD438" s="73" t="s">
        <v>345</v>
      </c>
      <c r="CD438" t="s">
        <v>387</v>
      </c>
      <c r="CE438">
        <v>1</v>
      </c>
      <c r="CF438" s="76">
        <v>120</v>
      </c>
      <c r="CG438" s="76">
        <v>100</v>
      </c>
      <c r="CH438">
        <f ca="1">INDIRECT(ADDRESS(11+(MATCH(RIGHT(Table14[[#This Row],[spawner_sku]],LEN(Table14[[#This Row],[spawner_sku]])-FIND("/",Table14[[#This Row],[spawner_sku]])),Table1[Entity Prefab],0)),10,1,1,"Entities"))</f>
        <v>75</v>
      </c>
      <c r="CI438">
        <f ca="1">ROUND((Table14[[#This Row],[XP]]*Table14[[#This Row],[entity_spawned (AVG)]])*(Table14[[#This Row],[activating_chance]]/100),0)</f>
        <v>75</v>
      </c>
      <c r="CJ438" s="73" t="s">
        <v>344</v>
      </c>
    </row>
    <row r="439" spans="2:88" x14ac:dyDescent="0.25">
      <c r="B439" s="74" t="s">
        <v>449</v>
      </c>
      <c r="C439">
        <v>1</v>
      </c>
      <c r="D439" s="76">
        <v>180</v>
      </c>
      <c r="E439" s="76">
        <v>100</v>
      </c>
      <c r="F439" s="76">
        <f ca="1">INDIRECT(ADDRESS(11+(MATCH(RIGHT(Table245[[#This Row],[spawner_sku]],LEN(Table245[[#This Row],[spawner_sku]])-FIND("/",Table245[[#This Row],[spawner_sku]])),Table1[Entity Prefab],0)),10,1,1,"Entities"))</f>
        <v>25</v>
      </c>
      <c r="G439" s="76">
        <f ca="1">ROUND((Table245[[#This Row],[XP]]*Table245[[#This Row],[entity_spawned (AVG)]])*(Table245[[#This Row],[activating_chance]]/100),0)</f>
        <v>25</v>
      </c>
      <c r="H439" s="73" t="s">
        <v>345</v>
      </c>
      <c r="AX439" t="s">
        <v>255</v>
      </c>
      <c r="AY439">
        <v>1</v>
      </c>
      <c r="AZ439" s="76">
        <v>170</v>
      </c>
      <c r="BA439" s="76">
        <v>80</v>
      </c>
      <c r="BB439">
        <f ca="1">INDIRECT(ADDRESS(11+(MATCH(RIGHT(Table61011[[#This Row],[spawner_sku]],LEN(Table61011[[#This Row],[spawner_sku]])-FIND("/",Table61011[[#This Row],[spawner_sku]])),Table1[Entity Prefab],0)),10,1,1,"Entities"))</f>
        <v>70</v>
      </c>
      <c r="BC439" s="76">
        <f ca="1">ROUND((Table61011[[#This Row],[XP]]*Table61011[[#This Row],[entity_spawned (AVG)]])*(Table61011[[#This Row],[activating_chance]]/100),0)</f>
        <v>56</v>
      </c>
      <c r="BD439" s="73" t="s">
        <v>345</v>
      </c>
      <c r="CD439" t="s">
        <v>387</v>
      </c>
      <c r="CE439">
        <v>1</v>
      </c>
      <c r="CF439" s="76">
        <v>100</v>
      </c>
      <c r="CG439" s="76">
        <v>100</v>
      </c>
      <c r="CH439">
        <f ca="1">INDIRECT(ADDRESS(11+(MATCH(RIGHT(Table14[[#This Row],[spawner_sku]],LEN(Table14[[#This Row],[spawner_sku]])-FIND("/",Table14[[#This Row],[spawner_sku]])),Table1[Entity Prefab],0)),10,1,1,"Entities"))</f>
        <v>75</v>
      </c>
      <c r="CI439">
        <f ca="1">ROUND((Table14[[#This Row],[XP]]*Table14[[#This Row],[entity_spawned (AVG)]])*(Table14[[#This Row],[activating_chance]]/100),0)</f>
        <v>75</v>
      </c>
      <c r="CJ439" s="73" t="s">
        <v>344</v>
      </c>
    </row>
    <row r="440" spans="2:88" x14ac:dyDescent="0.25">
      <c r="B440" s="74" t="s">
        <v>449</v>
      </c>
      <c r="C440">
        <v>1</v>
      </c>
      <c r="D440" s="76">
        <v>190</v>
      </c>
      <c r="E440" s="76">
        <v>100</v>
      </c>
      <c r="F440" s="76">
        <f ca="1">INDIRECT(ADDRESS(11+(MATCH(RIGHT(Table245[[#This Row],[spawner_sku]],LEN(Table245[[#This Row],[spawner_sku]])-FIND("/",Table245[[#This Row],[spawner_sku]])),Table1[Entity Prefab],0)),10,1,1,"Entities"))</f>
        <v>25</v>
      </c>
      <c r="G440" s="76">
        <f ca="1">ROUND((Table245[[#This Row],[XP]]*Table245[[#This Row],[entity_spawned (AVG)]])*(Table245[[#This Row],[activating_chance]]/100),0)</f>
        <v>25</v>
      </c>
      <c r="H440" s="73" t="s">
        <v>345</v>
      </c>
      <c r="AX440" t="s">
        <v>256</v>
      </c>
      <c r="AY440">
        <v>1</v>
      </c>
      <c r="AZ440" s="76">
        <v>150</v>
      </c>
      <c r="BA440" s="76">
        <v>100</v>
      </c>
      <c r="BB440">
        <f ca="1">INDIRECT(ADDRESS(11+(MATCH(RIGHT(Table61011[[#This Row],[spawner_sku]],LEN(Table61011[[#This Row],[spawner_sku]])-FIND("/",Table61011[[#This Row],[spawner_sku]])),Table1[Entity Prefab],0)),10,1,1,"Entities"))</f>
        <v>25</v>
      </c>
      <c r="BC440" s="76">
        <f ca="1">ROUND((Table61011[[#This Row],[XP]]*Table61011[[#This Row],[entity_spawned (AVG)]])*(Table61011[[#This Row],[activating_chance]]/100),0)</f>
        <v>25</v>
      </c>
      <c r="BD440" s="73" t="s">
        <v>344</v>
      </c>
      <c r="CD440" t="s">
        <v>387</v>
      </c>
      <c r="CE440">
        <v>1</v>
      </c>
      <c r="CF440" s="76">
        <v>150</v>
      </c>
      <c r="CG440" s="76">
        <v>100</v>
      </c>
      <c r="CH440">
        <f ca="1">INDIRECT(ADDRESS(11+(MATCH(RIGHT(Table14[[#This Row],[spawner_sku]],LEN(Table14[[#This Row],[spawner_sku]])-FIND("/",Table14[[#This Row],[spawner_sku]])),Table1[Entity Prefab],0)),10,1,1,"Entities"))</f>
        <v>75</v>
      </c>
      <c r="CI440">
        <f ca="1">ROUND((Table14[[#This Row],[XP]]*Table14[[#This Row],[entity_spawned (AVG)]])*(Table14[[#This Row],[activating_chance]]/100),0)</f>
        <v>75</v>
      </c>
      <c r="CJ440" s="73" t="s">
        <v>344</v>
      </c>
    </row>
    <row r="441" spans="2:88" x14ac:dyDescent="0.25">
      <c r="B441" s="74" t="s">
        <v>449</v>
      </c>
      <c r="C441">
        <v>1</v>
      </c>
      <c r="D441" s="76">
        <v>190</v>
      </c>
      <c r="E441" s="76">
        <v>100</v>
      </c>
      <c r="F441" s="76">
        <f ca="1">INDIRECT(ADDRESS(11+(MATCH(RIGHT(Table245[[#This Row],[spawner_sku]],LEN(Table245[[#This Row],[spawner_sku]])-FIND("/",Table245[[#This Row],[spawner_sku]])),Table1[Entity Prefab],0)),10,1,1,"Entities"))</f>
        <v>25</v>
      </c>
      <c r="G441" s="76">
        <f ca="1">ROUND((Table245[[#This Row],[XP]]*Table245[[#This Row],[entity_spawned (AVG)]])*(Table245[[#This Row],[activating_chance]]/100),0)</f>
        <v>25</v>
      </c>
      <c r="H441" s="73" t="s">
        <v>345</v>
      </c>
      <c r="AX441" t="s">
        <v>256</v>
      </c>
      <c r="AY441">
        <v>1</v>
      </c>
      <c r="AZ441" s="76">
        <v>200</v>
      </c>
      <c r="BA441" s="76">
        <v>100</v>
      </c>
      <c r="BB441">
        <f ca="1">INDIRECT(ADDRESS(11+(MATCH(RIGHT(Table61011[[#This Row],[spawner_sku]],LEN(Table61011[[#This Row],[spawner_sku]])-FIND("/",Table61011[[#This Row],[spawner_sku]])),Table1[Entity Prefab],0)),10,1,1,"Entities"))</f>
        <v>25</v>
      </c>
      <c r="BC441" s="76">
        <f ca="1">ROUND((Table61011[[#This Row],[XP]]*Table61011[[#This Row],[entity_spawned (AVG)]])*(Table61011[[#This Row],[activating_chance]]/100),0)</f>
        <v>25</v>
      </c>
      <c r="BD441" s="73" t="s">
        <v>344</v>
      </c>
      <c r="CD441" t="s">
        <v>387</v>
      </c>
      <c r="CE441">
        <v>1</v>
      </c>
      <c r="CF441" s="76">
        <v>140</v>
      </c>
      <c r="CG441" s="76">
        <v>100</v>
      </c>
      <c r="CH441">
        <f ca="1">INDIRECT(ADDRESS(11+(MATCH(RIGHT(Table14[[#This Row],[spawner_sku]],LEN(Table14[[#This Row],[spawner_sku]])-FIND("/",Table14[[#This Row],[spawner_sku]])),Table1[Entity Prefab],0)),10,1,1,"Entities"))</f>
        <v>75</v>
      </c>
      <c r="CI441">
        <f ca="1">ROUND((Table14[[#This Row],[XP]]*Table14[[#This Row],[entity_spawned (AVG)]])*(Table14[[#This Row],[activating_chance]]/100),0)</f>
        <v>75</v>
      </c>
      <c r="CJ441" s="73" t="s">
        <v>344</v>
      </c>
    </row>
    <row r="442" spans="2:88" x14ac:dyDescent="0.25">
      <c r="B442" s="74" t="s">
        <v>449</v>
      </c>
      <c r="C442">
        <v>1</v>
      </c>
      <c r="D442" s="76">
        <v>180</v>
      </c>
      <c r="E442" s="76">
        <v>100</v>
      </c>
      <c r="F442" s="76">
        <f ca="1">INDIRECT(ADDRESS(11+(MATCH(RIGHT(Table245[[#This Row],[spawner_sku]],LEN(Table245[[#This Row],[spawner_sku]])-FIND("/",Table245[[#This Row],[spawner_sku]])),Table1[Entity Prefab],0)),10,1,1,"Entities"))</f>
        <v>25</v>
      </c>
      <c r="G442" s="76">
        <f ca="1">ROUND((Table245[[#This Row],[XP]]*Table245[[#This Row],[entity_spawned (AVG)]])*(Table245[[#This Row],[activating_chance]]/100),0)</f>
        <v>25</v>
      </c>
      <c r="H442" s="73" t="s">
        <v>345</v>
      </c>
      <c r="AX442" t="s">
        <v>256</v>
      </c>
      <c r="AY442">
        <v>1</v>
      </c>
      <c r="AZ442" s="76">
        <v>200</v>
      </c>
      <c r="BA442" s="76">
        <v>100</v>
      </c>
      <c r="BB442">
        <f ca="1">INDIRECT(ADDRESS(11+(MATCH(RIGHT(Table61011[[#This Row],[spawner_sku]],LEN(Table61011[[#This Row],[spawner_sku]])-FIND("/",Table61011[[#This Row],[spawner_sku]])),Table1[Entity Prefab],0)),10,1,1,"Entities"))</f>
        <v>25</v>
      </c>
      <c r="BC442" s="76">
        <f ca="1">ROUND((Table61011[[#This Row],[XP]]*Table61011[[#This Row],[entity_spawned (AVG)]])*(Table61011[[#This Row],[activating_chance]]/100),0)</f>
        <v>25</v>
      </c>
      <c r="BD442" s="73" t="s">
        <v>344</v>
      </c>
      <c r="CD442" t="s">
        <v>387</v>
      </c>
      <c r="CE442">
        <v>1</v>
      </c>
      <c r="CF442" s="76">
        <v>150</v>
      </c>
      <c r="CG442" s="76">
        <v>100</v>
      </c>
      <c r="CH442">
        <f ca="1">INDIRECT(ADDRESS(11+(MATCH(RIGHT(Table14[[#This Row],[spawner_sku]],LEN(Table14[[#This Row],[spawner_sku]])-FIND("/",Table14[[#This Row],[spawner_sku]])),Table1[Entity Prefab],0)),10,1,1,"Entities"))</f>
        <v>75</v>
      </c>
      <c r="CI442">
        <f ca="1">ROUND((Table14[[#This Row],[XP]]*Table14[[#This Row],[entity_spawned (AVG)]])*(Table14[[#This Row],[activating_chance]]/100),0)</f>
        <v>75</v>
      </c>
      <c r="CJ442" s="73" t="s">
        <v>344</v>
      </c>
    </row>
    <row r="443" spans="2:88" x14ac:dyDescent="0.25">
      <c r="B443" s="74" t="s">
        <v>449</v>
      </c>
      <c r="C443">
        <v>1</v>
      </c>
      <c r="D443" s="76">
        <v>190</v>
      </c>
      <c r="E443" s="76">
        <v>100</v>
      </c>
      <c r="F443" s="76">
        <f ca="1">INDIRECT(ADDRESS(11+(MATCH(RIGHT(Table245[[#This Row],[spawner_sku]],LEN(Table245[[#This Row],[spawner_sku]])-FIND("/",Table245[[#This Row],[spawner_sku]])),Table1[Entity Prefab],0)),10,1,1,"Entities"))</f>
        <v>25</v>
      </c>
      <c r="G443" s="76">
        <f ca="1">ROUND((Table245[[#This Row],[XP]]*Table245[[#This Row],[entity_spawned (AVG)]])*(Table245[[#This Row],[activating_chance]]/100),0)</f>
        <v>25</v>
      </c>
      <c r="H443" s="73" t="s">
        <v>345</v>
      </c>
      <c r="AX443" t="s">
        <v>256</v>
      </c>
      <c r="AY443">
        <v>1</v>
      </c>
      <c r="AZ443" s="76">
        <v>200</v>
      </c>
      <c r="BA443" s="76">
        <v>100</v>
      </c>
      <c r="BB443">
        <f ca="1">INDIRECT(ADDRESS(11+(MATCH(RIGHT(Table61011[[#This Row],[spawner_sku]],LEN(Table61011[[#This Row],[spawner_sku]])-FIND("/",Table61011[[#This Row],[spawner_sku]])),Table1[Entity Prefab],0)),10,1,1,"Entities"))</f>
        <v>25</v>
      </c>
      <c r="BC443" s="76">
        <f ca="1">ROUND((Table61011[[#This Row],[XP]]*Table61011[[#This Row],[entity_spawned (AVG)]])*(Table61011[[#This Row],[activating_chance]]/100),0)</f>
        <v>25</v>
      </c>
      <c r="BD443" s="73" t="s">
        <v>344</v>
      </c>
      <c r="CD443" t="s">
        <v>387</v>
      </c>
      <c r="CE443">
        <v>1</v>
      </c>
      <c r="CF443" s="76">
        <v>125</v>
      </c>
      <c r="CG443" s="76">
        <v>100</v>
      </c>
      <c r="CH443">
        <f ca="1">INDIRECT(ADDRESS(11+(MATCH(RIGHT(Table14[[#This Row],[spawner_sku]],LEN(Table14[[#This Row],[spawner_sku]])-FIND("/",Table14[[#This Row],[spawner_sku]])),Table1[Entity Prefab],0)),10,1,1,"Entities"))</f>
        <v>75</v>
      </c>
      <c r="CI443">
        <f ca="1">ROUND((Table14[[#This Row],[XP]]*Table14[[#This Row],[entity_spawned (AVG)]])*(Table14[[#This Row],[activating_chance]]/100),0)</f>
        <v>75</v>
      </c>
      <c r="CJ443" s="73" t="s">
        <v>344</v>
      </c>
    </row>
    <row r="444" spans="2:88" x14ac:dyDescent="0.25">
      <c r="B444" s="74" t="s">
        <v>449</v>
      </c>
      <c r="C444">
        <v>1</v>
      </c>
      <c r="D444" s="76">
        <v>180</v>
      </c>
      <c r="E444" s="76">
        <v>100</v>
      </c>
      <c r="F444" s="76">
        <f ca="1">INDIRECT(ADDRESS(11+(MATCH(RIGHT(Table245[[#This Row],[spawner_sku]],LEN(Table245[[#This Row],[spawner_sku]])-FIND("/",Table245[[#This Row],[spawner_sku]])),Table1[Entity Prefab],0)),10,1,1,"Entities"))</f>
        <v>25</v>
      </c>
      <c r="G444" s="76">
        <f ca="1">ROUND((Table245[[#This Row],[XP]]*Table245[[#This Row],[entity_spawned (AVG)]])*(Table245[[#This Row],[activating_chance]]/100),0)</f>
        <v>25</v>
      </c>
      <c r="H444" s="73" t="s">
        <v>345</v>
      </c>
      <c r="AX444" t="s">
        <v>256</v>
      </c>
      <c r="AY444">
        <v>1</v>
      </c>
      <c r="AZ444" s="76">
        <v>180</v>
      </c>
      <c r="BA444" s="76">
        <v>30</v>
      </c>
      <c r="BB444">
        <f ca="1">INDIRECT(ADDRESS(11+(MATCH(RIGHT(Table61011[[#This Row],[spawner_sku]],LEN(Table61011[[#This Row],[spawner_sku]])-FIND("/",Table61011[[#This Row],[spawner_sku]])),Table1[Entity Prefab],0)),10,1,1,"Entities"))</f>
        <v>25</v>
      </c>
      <c r="BC444" s="76">
        <f ca="1">ROUND((Table61011[[#This Row],[XP]]*Table61011[[#This Row],[entity_spawned (AVG)]])*(Table61011[[#This Row],[activating_chance]]/100),0)</f>
        <v>8</v>
      </c>
      <c r="BD444" s="73" t="s">
        <v>344</v>
      </c>
      <c r="CD444" t="s">
        <v>387</v>
      </c>
      <c r="CE444">
        <v>1</v>
      </c>
      <c r="CF444" s="76">
        <v>150</v>
      </c>
      <c r="CG444" s="76">
        <v>100</v>
      </c>
      <c r="CH444">
        <f ca="1">INDIRECT(ADDRESS(11+(MATCH(RIGHT(Table14[[#This Row],[spawner_sku]],LEN(Table14[[#This Row],[spawner_sku]])-FIND("/",Table14[[#This Row],[spawner_sku]])),Table1[Entity Prefab],0)),10,1,1,"Entities"))</f>
        <v>75</v>
      </c>
      <c r="CI444">
        <f ca="1">ROUND((Table14[[#This Row],[XP]]*Table14[[#This Row],[entity_spawned (AVG)]])*(Table14[[#This Row],[activating_chance]]/100),0)</f>
        <v>75</v>
      </c>
      <c r="CJ444" s="73" t="s">
        <v>344</v>
      </c>
    </row>
    <row r="445" spans="2:88" x14ac:dyDescent="0.25">
      <c r="B445" s="74" t="s">
        <v>449</v>
      </c>
      <c r="C445">
        <v>1</v>
      </c>
      <c r="D445" s="76">
        <v>190</v>
      </c>
      <c r="E445" s="76">
        <v>100</v>
      </c>
      <c r="F445" s="76">
        <f ca="1">INDIRECT(ADDRESS(11+(MATCH(RIGHT(Table245[[#This Row],[spawner_sku]],LEN(Table245[[#This Row],[spawner_sku]])-FIND("/",Table245[[#This Row],[spawner_sku]])),Table1[Entity Prefab],0)),10,1,1,"Entities"))</f>
        <v>25</v>
      </c>
      <c r="G445" s="76">
        <f ca="1">ROUND((Table245[[#This Row],[XP]]*Table245[[#This Row],[entity_spawned (AVG)]])*(Table245[[#This Row],[activating_chance]]/100),0)</f>
        <v>25</v>
      </c>
      <c r="H445" s="73" t="s">
        <v>345</v>
      </c>
      <c r="AX445" t="s">
        <v>256</v>
      </c>
      <c r="AY445">
        <v>1</v>
      </c>
      <c r="AZ445" s="76">
        <v>150</v>
      </c>
      <c r="BA445" s="76">
        <v>100</v>
      </c>
      <c r="BB445">
        <f ca="1">INDIRECT(ADDRESS(11+(MATCH(RIGHT(Table61011[[#This Row],[spawner_sku]],LEN(Table61011[[#This Row],[spawner_sku]])-FIND("/",Table61011[[#This Row],[spawner_sku]])),Table1[Entity Prefab],0)),10,1,1,"Entities"))</f>
        <v>25</v>
      </c>
      <c r="BC445" s="76">
        <f ca="1">ROUND((Table61011[[#This Row],[XP]]*Table61011[[#This Row],[entity_spawned (AVG)]])*(Table61011[[#This Row],[activating_chance]]/100),0)</f>
        <v>25</v>
      </c>
      <c r="BD445" s="73" t="s">
        <v>344</v>
      </c>
      <c r="CD445" t="s">
        <v>387</v>
      </c>
      <c r="CE445">
        <v>1</v>
      </c>
      <c r="CF445" s="76">
        <v>110</v>
      </c>
      <c r="CG445" s="76">
        <v>100</v>
      </c>
      <c r="CH445">
        <f ca="1">INDIRECT(ADDRESS(11+(MATCH(RIGHT(Table14[[#This Row],[spawner_sku]],LEN(Table14[[#This Row],[spawner_sku]])-FIND("/",Table14[[#This Row],[spawner_sku]])),Table1[Entity Prefab],0)),10,1,1,"Entities"))</f>
        <v>75</v>
      </c>
      <c r="CI445">
        <f ca="1">ROUND((Table14[[#This Row],[XP]]*Table14[[#This Row],[entity_spawned (AVG)]])*(Table14[[#This Row],[activating_chance]]/100),0)</f>
        <v>75</v>
      </c>
      <c r="CJ445" s="73" t="s">
        <v>344</v>
      </c>
    </row>
    <row r="446" spans="2:88" x14ac:dyDescent="0.25">
      <c r="B446" s="74" t="s">
        <v>449</v>
      </c>
      <c r="C446">
        <v>1</v>
      </c>
      <c r="D446" s="76">
        <v>180</v>
      </c>
      <c r="E446" s="76">
        <v>100</v>
      </c>
      <c r="F446" s="76">
        <f ca="1">INDIRECT(ADDRESS(11+(MATCH(RIGHT(Table245[[#This Row],[spawner_sku]],LEN(Table245[[#This Row],[spawner_sku]])-FIND("/",Table245[[#This Row],[spawner_sku]])),Table1[Entity Prefab],0)),10,1,1,"Entities"))</f>
        <v>25</v>
      </c>
      <c r="G446" s="76">
        <f ca="1">ROUND((Table245[[#This Row],[XP]]*Table245[[#This Row],[entity_spawned (AVG)]])*(Table245[[#This Row],[activating_chance]]/100),0)</f>
        <v>25</v>
      </c>
      <c r="H446" s="73" t="s">
        <v>345</v>
      </c>
      <c r="AX446" t="s">
        <v>256</v>
      </c>
      <c r="AY446">
        <v>1</v>
      </c>
      <c r="AZ446" s="76">
        <v>200</v>
      </c>
      <c r="BA446" s="76">
        <v>40</v>
      </c>
      <c r="BB446">
        <f ca="1">INDIRECT(ADDRESS(11+(MATCH(RIGHT(Table61011[[#This Row],[spawner_sku]],LEN(Table61011[[#This Row],[spawner_sku]])-FIND("/",Table61011[[#This Row],[spawner_sku]])),Table1[Entity Prefab],0)),10,1,1,"Entities"))</f>
        <v>25</v>
      </c>
      <c r="BC446" s="76">
        <f ca="1">ROUND((Table61011[[#This Row],[XP]]*Table61011[[#This Row],[entity_spawned (AVG)]])*(Table61011[[#This Row],[activating_chance]]/100),0)</f>
        <v>10</v>
      </c>
      <c r="BD446" s="73" t="s">
        <v>344</v>
      </c>
      <c r="CD446" t="s">
        <v>387</v>
      </c>
      <c r="CE446">
        <v>1</v>
      </c>
      <c r="CF446" s="76">
        <v>145</v>
      </c>
      <c r="CG446" s="76">
        <v>100</v>
      </c>
      <c r="CH446">
        <f ca="1">INDIRECT(ADDRESS(11+(MATCH(RIGHT(Table14[[#This Row],[spawner_sku]],LEN(Table14[[#This Row],[spawner_sku]])-FIND("/",Table14[[#This Row],[spawner_sku]])),Table1[Entity Prefab],0)),10,1,1,"Entities"))</f>
        <v>75</v>
      </c>
      <c r="CI446">
        <f ca="1">ROUND((Table14[[#This Row],[XP]]*Table14[[#This Row],[entity_spawned (AVG)]])*(Table14[[#This Row],[activating_chance]]/100),0)</f>
        <v>75</v>
      </c>
      <c r="CJ446" s="73" t="s">
        <v>344</v>
      </c>
    </row>
    <row r="447" spans="2:88" x14ac:dyDescent="0.25">
      <c r="B447" s="74" t="s">
        <v>449</v>
      </c>
      <c r="C447">
        <v>1</v>
      </c>
      <c r="D447" s="76">
        <v>190</v>
      </c>
      <c r="E447" s="76">
        <v>80</v>
      </c>
      <c r="F447" s="76">
        <f ca="1">INDIRECT(ADDRESS(11+(MATCH(RIGHT(Table245[[#This Row],[spawner_sku]],LEN(Table245[[#This Row],[spawner_sku]])-FIND("/",Table245[[#This Row],[spawner_sku]])),Table1[Entity Prefab],0)),10,1,1,"Entities"))</f>
        <v>25</v>
      </c>
      <c r="G447" s="76">
        <f ca="1">ROUND((Table245[[#This Row],[XP]]*Table245[[#This Row],[entity_spawned (AVG)]])*(Table245[[#This Row],[activating_chance]]/100),0)</f>
        <v>20</v>
      </c>
      <c r="H447" s="73" t="s">
        <v>345</v>
      </c>
      <c r="AX447" t="s">
        <v>256</v>
      </c>
      <c r="AY447">
        <v>1</v>
      </c>
      <c r="AZ447" s="76">
        <v>200</v>
      </c>
      <c r="BA447" s="76">
        <v>30</v>
      </c>
      <c r="BB447">
        <f ca="1">INDIRECT(ADDRESS(11+(MATCH(RIGHT(Table61011[[#This Row],[spawner_sku]],LEN(Table61011[[#This Row],[spawner_sku]])-FIND("/",Table61011[[#This Row],[spawner_sku]])),Table1[Entity Prefab],0)),10,1,1,"Entities"))</f>
        <v>25</v>
      </c>
      <c r="BC447" s="76">
        <f ca="1">ROUND((Table61011[[#This Row],[XP]]*Table61011[[#This Row],[entity_spawned (AVG)]])*(Table61011[[#This Row],[activating_chance]]/100),0)</f>
        <v>8</v>
      </c>
      <c r="BD447" s="73" t="s">
        <v>344</v>
      </c>
      <c r="CD447" t="s">
        <v>387</v>
      </c>
      <c r="CE447">
        <v>1</v>
      </c>
      <c r="CF447" s="76">
        <v>130</v>
      </c>
      <c r="CG447" s="76">
        <v>100</v>
      </c>
      <c r="CH447">
        <f ca="1">INDIRECT(ADDRESS(11+(MATCH(RIGHT(Table14[[#This Row],[spawner_sku]],LEN(Table14[[#This Row],[spawner_sku]])-FIND("/",Table14[[#This Row],[spawner_sku]])),Table1[Entity Prefab],0)),10,1,1,"Entities"))</f>
        <v>75</v>
      </c>
      <c r="CI447">
        <f ca="1">ROUND((Table14[[#This Row],[XP]]*Table14[[#This Row],[entity_spawned (AVG)]])*(Table14[[#This Row],[activating_chance]]/100),0)</f>
        <v>75</v>
      </c>
      <c r="CJ447" s="73" t="s">
        <v>344</v>
      </c>
    </row>
    <row r="448" spans="2:88" x14ac:dyDescent="0.25">
      <c r="B448" s="74" t="s">
        <v>449</v>
      </c>
      <c r="C448">
        <v>1</v>
      </c>
      <c r="D448" s="76">
        <v>180</v>
      </c>
      <c r="E448" s="76">
        <v>100</v>
      </c>
      <c r="F448" s="76">
        <f ca="1">INDIRECT(ADDRESS(11+(MATCH(RIGHT(Table245[[#This Row],[spawner_sku]],LEN(Table245[[#This Row],[spawner_sku]])-FIND("/",Table245[[#This Row],[spawner_sku]])),Table1[Entity Prefab],0)),10,1,1,"Entities"))</f>
        <v>25</v>
      </c>
      <c r="G448" s="76">
        <f ca="1">ROUND((Table245[[#This Row],[XP]]*Table245[[#This Row],[entity_spawned (AVG)]])*(Table245[[#This Row],[activating_chance]]/100),0)</f>
        <v>25</v>
      </c>
      <c r="H448" s="73" t="s">
        <v>345</v>
      </c>
      <c r="AX448" t="s">
        <v>256</v>
      </c>
      <c r="AY448">
        <v>1</v>
      </c>
      <c r="AZ448" s="76">
        <v>180</v>
      </c>
      <c r="BA448" s="76">
        <v>80</v>
      </c>
      <c r="BB448">
        <f ca="1">INDIRECT(ADDRESS(11+(MATCH(RIGHT(Table61011[[#This Row],[spawner_sku]],LEN(Table61011[[#This Row],[spawner_sku]])-FIND("/",Table61011[[#This Row],[spawner_sku]])),Table1[Entity Prefab],0)),10,1,1,"Entities"))</f>
        <v>25</v>
      </c>
      <c r="BC448" s="76">
        <f ca="1">ROUND((Table61011[[#This Row],[XP]]*Table61011[[#This Row],[entity_spawned (AVG)]])*(Table61011[[#This Row],[activating_chance]]/100),0)</f>
        <v>20</v>
      </c>
      <c r="BD448" s="73" t="s">
        <v>344</v>
      </c>
      <c r="CD448" t="s">
        <v>387</v>
      </c>
      <c r="CE448">
        <v>1</v>
      </c>
      <c r="CF448" s="76">
        <v>160</v>
      </c>
      <c r="CG448" s="76">
        <v>100</v>
      </c>
      <c r="CH448">
        <f ca="1">INDIRECT(ADDRESS(11+(MATCH(RIGHT(Table14[[#This Row],[spawner_sku]],LEN(Table14[[#This Row],[spawner_sku]])-FIND("/",Table14[[#This Row],[spawner_sku]])),Table1[Entity Prefab],0)),10,1,1,"Entities"))</f>
        <v>75</v>
      </c>
      <c r="CI448">
        <f ca="1">ROUND((Table14[[#This Row],[XP]]*Table14[[#This Row],[entity_spawned (AVG)]])*(Table14[[#This Row],[activating_chance]]/100),0)</f>
        <v>75</v>
      </c>
      <c r="CJ448" s="73" t="s">
        <v>344</v>
      </c>
    </row>
    <row r="449" spans="2:88" x14ac:dyDescent="0.25">
      <c r="B449" s="74" t="s">
        <v>449</v>
      </c>
      <c r="C449">
        <v>1</v>
      </c>
      <c r="D449" s="76">
        <v>190</v>
      </c>
      <c r="E449" s="76">
        <v>100</v>
      </c>
      <c r="F449" s="76">
        <f ca="1">INDIRECT(ADDRESS(11+(MATCH(RIGHT(Table245[[#This Row],[spawner_sku]],LEN(Table245[[#This Row],[spawner_sku]])-FIND("/",Table245[[#This Row],[spawner_sku]])),Table1[Entity Prefab],0)),10,1,1,"Entities"))</f>
        <v>25</v>
      </c>
      <c r="G449" s="76">
        <f ca="1">ROUND((Table245[[#This Row],[XP]]*Table245[[#This Row],[entity_spawned (AVG)]])*(Table245[[#This Row],[activating_chance]]/100),0)</f>
        <v>25</v>
      </c>
      <c r="H449" s="73" t="s">
        <v>345</v>
      </c>
      <c r="AX449" t="s">
        <v>256</v>
      </c>
      <c r="AY449">
        <v>1</v>
      </c>
      <c r="AZ449" s="76">
        <v>180</v>
      </c>
      <c r="BA449" s="76">
        <v>100</v>
      </c>
      <c r="BB449">
        <f ca="1">INDIRECT(ADDRESS(11+(MATCH(RIGHT(Table61011[[#This Row],[spawner_sku]],LEN(Table61011[[#This Row],[spawner_sku]])-FIND("/",Table61011[[#This Row],[spawner_sku]])),Table1[Entity Prefab],0)),10,1,1,"Entities"))</f>
        <v>25</v>
      </c>
      <c r="BC449" s="76">
        <f ca="1">ROUND((Table61011[[#This Row],[XP]]*Table61011[[#This Row],[entity_spawned (AVG)]])*(Table61011[[#This Row],[activating_chance]]/100),0)</f>
        <v>25</v>
      </c>
      <c r="BD449" s="73" t="s">
        <v>344</v>
      </c>
      <c r="CD449" t="s">
        <v>387</v>
      </c>
      <c r="CE449">
        <v>1</v>
      </c>
      <c r="CF449" s="76">
        <v>120</v>
      </c>
      <c r="CG449" s="76">
        <v>100</v>
      </c>
      <c r="CH449">
        <f ca="1">INDIRECT(ADDRESS(11+(MATCH(RIGHT(Table14[[#This Row],[spawner_sku]],LEN(Table14[[#This Row],[spawner_sku]])-FIND("/",Table14[[#This Row],[spawner_sku]])),Table1[Entity Prefab],0)),10,1,1,"Entities"))</f>
        <v>75</v>
      </c>
      <c r="CI449">
        <f ca="1">ROUND((Table14[[#This Row],[XP]]*Table14[[#This Row],[entity_spawned (AVG)]])*(Table14[[#This Row],[activating_chance]]/100),0)</f>
        <v>75</v>
      </c>
      <c r="CJ449" s="73" t="s">
        <v>344</v>
      </c>
    </row>
    <row r="450" spans="2:88" x14ac:dyDescent="0.25">
      <c r="B450" s="74" t="s">
        <v>449</v>
      </c>
      <c r="C450">
        <v>1</v>
      </c>
      <c r="D450" s="76">
        <v>190</v>
      </c>
      <c r="E450" s="76">
        <v>100</v>
      </c>
      <c r="F450" s="76">
        <f ca="1">INDIRECT(ADDRESS(11+(MATCH(RIGHT(Table245[[#This Row],[spawner_sku]],LEN(Table245[[#This Row],[spawner_sku]])-FIND("/",Table245[[#This Row],[spawner_sku]])),Table1[Entity Prefab],0)),10,1,1,"Entities"))</f>
        <v>25</v>
      </c>
      <c r="G450" s="76">
        <f ca="1">ROUND((Table245[[#This Row],[XP]]*Table245[[#This Row],[entity_spawned (AVG)]])*(Table245[[#This Row],[activating_chance]]/100),0)</f>
        <v>25</v>
      </c>
      <c r="H450" s="73" t="s">
        <v>345</v>
      </c>
      <c r="AX450" t="s">
        <v>256</v>
      </c>
      <c r="AY450">
        <v>1</v>
      </c>
      <c r="AZ450" s="76">
        <v>180</v>
      </c>
      <c r="BA450" s="76">
        <v>30</v>
      </c>
      <c r="BB450">
        <f ca="1">INDIRECT(ADDRESS(11+(MATCH(RIGHT(Table61011[[#This Row],[spawner_sku]],LEN(Table61011[[#This Row],[spawner_sku]])-FIND("/",Table61011[[#This Row],[spawner_sku]])),Table1[Entity Prefab],0)),10,1,1,"Entities"))</f>
        <v>25</v>
      </c>
      <c r="BC450" s="76">
        <f ca="1">ROUND((Table61011[[#This Row],[XP]]*Table61011[[#This Row],[entity_spawned (AVG)]])*(Table61011[[#This Row],[activating_chance]]/100),0)</f>
        <v>8</v>
      </c>
      <c r="BD450" s="73" t="s">
        <v>344</v>
      </c>
      <c r="CD450" t="s">
        <v>387</v>
      </c>
      <c r="CE450">
        <v>1</v>
      </c>
      <c r="CF450" s="76">
        <v>100</v>
      </c>
      <c r="CG450" s="76">
        <v>100</v>
      </c>
      <c r="CH450">
        <f ca="1">INDIRECT(ADDRESS(11+(MATCH(RIGHT(Table14[[#This Row],[spawner_sku]],LEN(Table14[[#This Row],[spawner_sku]])-FIND("/",Table14[[#This Row],[spawner_sku]])),Table1[Entity Prefab],0)),10,1,1,"Entities"))</f>
        <v>75</v>
      </c>
      <c r="CI450">
        <f ca="1">ROUND((Table14[[#This Row],[XP]]*Table14[[#This Row],[entity_spawned (AVG)]])*(Table14[[#This Row],[activating_chance]]/100),0)</f>
        <v>75</v>
      </c>
      <c r="CJ450" s="73" t="s">
        <v>344</v>
      </c>
    </row>
    <row r="451" spans="2:88" x14ac:dyDescent="0.25">
      <c r="B451" s="74" t="s">
        <v>449</v>
      </c>
      <c r="C451">
        <v>1</v>
      </c>
      <c r="D451" s="76">
        <v>180</v>
      </c>
      <c r="E451" s="76">
        <v>100</v>
      </c>
      <c r="F451" s="76">
        <f ca="1">INDIRECT(ADDRESS(11+(MATCH(RIGHT(Table245[[#This Row],[spawner_sku]],LEN(Table245[[#This Row],[spawner_sku]])-FIND("/",Table245[[#This Row],[spawner_sku]])),Table1[Entity Prefab],0)),10,1,1,"Entities"))</f>
        <v>25</v>
      </c>
      <c r="G451" s="76">
        <f ca="1">ROUND((Table245[[#This Row],[XP]]*Table245[[#This Row],[entity_spawned (AVG)]])*(Table245[[#This Row],[activating_chance]]/100),0)</f>
        <v>25</v>
      </c>
      <c r="H451" s="73" t="s">
        <v>345</v>
      </c>
      <c r="AX451" t="s">
        <v>256</v>
      </c>
      <c r="AY451">
        <v>1</v>
      </c>
      <c r="AZ451" s="76">
        <v>200</v>
      </c>
      <c r="BA451" s="76">
        <v>100</v>
      </c>
      <c r="BB451">
        <f ca="1">INDIRECT(ADDRESS(11+(MATCH(RIGHT(Table61011[[#This Row],[spawner_sku]],LEN(Table61011[[#This Row],[spawner_sku]])-FIND("/",Table61011[[#This Row],[spawner_sku]])),Table1[Entity Prefab],0)),10,1,1,"Entities"))</f>
        <v>25</v>
      </c>
      <c r="BC451" s="76">
        <f ca="1">ROUND((Table61011[[#This Row],[XP]]*Table61011[[#This Row],[entity_spawned (AVG)]])*(Table61011[[#This Row],[activating_chance]]/100),0)</f>
        <v>25</v>
      </c>
      <c r="BD451" s="73" t="s">
        <v>344</v>
      </c>
      <c r="CD451" t="s">
        <v>387</v>
      </c>
      <c r="CE451">
        <v>1</v>
      </c>
      <c r="CF451" s="76">
        <v>150</v>
      </c>
      <c r="CG451" s="76">
        <v>100</v>
      </c>
      <c r="CH451">
        <f ca="1">INDIRECT(ADDRESS(11+(MATCH(RIGHT(Table14[[#This Row],[spawner_sku]],LEN(Table14[[#This Row],[spawner_sku]])-FIND("/",Table14[[#This Row],[spawner_sku]])),Table1[Entity Prefab],0)),10,1,1,"Entities"))</f>
        <v>75</v>
      </c>
      <c r="CI451">
        <f ca="1">ROUND((Table14[[#This Row],[XP]]*Table14[[#This Row],[entity_spawned (AVG)]])*(Table14[[#This Row],[activating_chance]]/100),0)</f>
        <v>75</v>
      </c>
      <c r="CJ451" s="73" t="s">
        <v>344</v>
      </c>
    </row>
    <row r="452" spans="2:88" x14ac:dyDescent="0.25">
      <c r="B452" s="74" t="s">
        <v>449</v>
      </c>
      <c r="C452">
        <v>1</v>
      </c>
      <c r="D452" s="76">
        <v>190</v>
      </c>
      <c r="E452" s="76">
        <v>80</v>
      </c>
      <c r="F452" s="76">
        <f ca="1">INDIRECT(ADDRESS(11+(MATCH(RIGHT(Table245[[#This Row],[spawner_sku]],LEN(Table245[[#This Row],[spawner_sku]])-FIND("/",Table245[[#This Row],[spawner_sku]])),Table1[Entity Prefab],0)),10,1,1,"Entities"))</f>
        <v>25</v>
      </c>
      <c r="G452" s="76">
        <f ca="1">ROUND((Table245[[#This Row],[XP]]*Table245[[#This Row],[entity_spawned (AVG)]])*(Table245[[#This Row],[activating_chance]]/100),0)</f>
        <v>20</v>
      </c>
      <c r="H452" s="73" t="s">
        <v>345</v>
      </c>
      <c r="AX452" t="s">
        <v>256</v>
      </c>
      <c r="AY452">
        <v>1</v>
      </c>
      <c r="AZ452" s="76">
        <v>200</v>
      </c>
      <c r="BA452" s="76">
        <v>100</v>
      </c>
      <c r="BB452">
        <f ca="1">INDIRECT(ADDRESS(11+(MATCH(RIGHT(Table61011[[#This Row],[spawner_sku]],LEN(Table61011[[#This Row],[spawner_sku]])-FIND("/",Table61011[[#This Row],[spawner_sku]])),Table1[Entity Prefab],0)),10,1,1,"Entities"))</f>
        <v>25</v>
      </c>
      <c r="BC452" s="76">
        <f ca="1">ROUND((Table61011[[#This Row],[XP]]*Table61011[[#This Row],[entity_spawned (AVG)]])*(Table61011[[#This Row],[activating_chance]]/100),0)</f>
        <v>25</v>
      </c>
      <c r="BD452" s="73" t="s">
        <v>344</v>
      </c>
      <c r="CD452" t="s">
        <v>542</v>
      </c>
      <c r="CE452">
        <v>1</v>
      </c>
      <c r="CF452" s="76">
        <v>130</v>
      </c>
      <c r="CG452" s="76">
        <v>100</v>
      </c>
      <c r="CH452">
        <f ca="1">INDIRECT(ADDRESS(11+(MATCH(RIGHT(Table14[[#This Row],[spawner_sku]],LEN(Table14[[#This Row],[spawner_sku]])-FIND("/",Table14[[#This Row],[spawner_sku]])),Table1[Entity Prefab],0)),10,1,1,"Entities"))</f>
        <v>75</v>
      </c>
      <c r="CI452">
        <f ca="1">ROUND((Table14[[#This Row],[XP]]*Table14[[#This Row],[entity_spawned (AVG)]])*(Table14[[#This Row],[activating_chance]]/100),0)</f>
        <v>75</v>
      </c>
      <c r="CJ452" s="73" t="s">
        <v>344</v>
      </c>
    </row>
    <row r="453" spans="2:88" x14ac:dyDescent="0.25">
      <c r="B453" s="74" t="s">
        <v>449</v>
      </c>
      <c r="C453">
        <v>1</v>
      </c>
      <c r="D453" s="76">
        <v>180</v>
      </c>
      <c r="E453" s="76">
        <v>100</v>
      </c>
      <c r="F453" s="76">
        <f ca="1">INDIRECT(ADDRESS(11+(MATCH(RIGHT(Table245[[#This Row],[spawner_sku]],LEN(Table245[[#This Row],[spawner_sku]])-FIND("/",Table245[[#This Row],[spawner_sku]])),Table1[Entity Prefab],0)),10,1,1,"Entities"))</f>
        <v>25</v>
      </c>
      <c r="G453" s="76">
        <f ca="1">ROUND((Table245[[#This Row],[XP]]*Table245[[#This Row],[entity_spawned (AVG)]])*(Table245[[#This Row],[activating_chance]]/100),0)</f>
        <v>25</v>
      </c>
      <c r="H453" s="73" t="s">
        <v>345</v>
      </c>
      <c r="AX453" t="s">
        <v>256</v>
      </c>
      <c r="AY453">
        <v>1</v>
      </c>
      <c r="AZ453" s="76">
        <v>150</v>
      </c>
      <c r="BA453" s="76">
        <v>100</v>
      </c>
      <c r="BB453">
        <f ca="1">INDIRECT(ADDRESS(11+(MATCH(RIGHT(Table61011[[#This Row],[spawner_sku]],LEN(Table61011[[#This Row],[spawner_sku]])-FIND("/",Table61011[[#This Row],[spawner_sku]])),Table1[Entity Prefab],0)),10,1,1,"Entities"))</f>
        <v>25</v>
      </c>
      <c r="BC453" s="76">
        <f ca="1">ROUND((Table61011[[#This Row],[XP]]*Table61011[[#This Row],[entity_spawned (AVG)]])*(Table61011[[#This Row],[activating_chance]]/100),0)</f>
        <v>25</v>
      </c>
      <c r="BD453" s="73" t="s">
        <v>344</v>
      </c>
      <c r="CD453" t="s">
        <v>542</v>
      </c>
      <c r="CE453">
        <v>1</v>
      </c>
      <c r="CF453" s="76">
        <v>100</v>
      </c>
      <c r="CG453" s="76">
        <v>100</v>
      </c>
      <c r="CH453">
        <f ca="1">INDIRECT(ADDRESS(11+(MATCH(RIGHT(Table14[[#This Row],[spawner_sku]],LEN(Table14[[#This Row],[spawner_sku]])-FIND("/",Table14[[#This Row],[spawner_sku]])),Table1[Entity Prefab],0)),10,1,1,"Entities"))</f>
        <v>75</v>
      </c>
      <c r="CI453">
        <f ca="1">ROUND((Table14[[#This Row],[XP]]*Table14[[#This Row],[entity_spawned (AVG)]])*(Table14[[#This Row],[activating_chance]]/100),0)</f>
        <v>75</v>
      </c>
      <c r="CJ453" s="73" t="s">
        <v>344</v>
      </c>
    </row>
    <row r="454" spans="2:88" x14ac:dyDescent="0.25">
      <c r="B454" s="74" t="s">
        <v>449</v>
      </c>
      <c r="C454">
        <v>1</v>
      </c>
      <c r="D454" s="76">
        <v>180</v>
      </c>
      <c r="E454" s="76">
        <v>100</v>
      </c>
      <c r="F454" s="76">
        <f ca="1">INDIRECT(ADDRESS(11+(MATCH(RIGHT(Table245[[#This Row],[spawner_sku]],LEN(Table245[[#This Row],[spawner_sku]])-FIND("/",Table245[[#This Row],[spawner_sku]])),Table1[Entity Prefab],0)),10,1,1,"Entities"))</f>
        <v>25</v>
      </c>
      <c r="G454" s="76">
        <f ca="1">ROUND((Table245[[#This Row],[XP]]*Table245[[#This Row],[entity_spawned (AVG)]])*(Table245[[#This Row],[activating_chance]]/100),0)</f>
        <v>25</v>
      </c>
      <c r="H454" s="73" t="s">
        <v>345</v>
      </c>
      <c r="AX454" t="s">
        <v>256</v>
      </c>
      <c r="AY454">
        <v>1</v>
      </c>
      <c r="AZ454" s="76">
        <v>100</v>
      </c>
      <c r="BA454" s="76">
        <v>100</v>
      </c>
      <c r="BB454">
        <f ca="1">INDIRECT(ADDRESS(11+(MATCH(RIGHT(Table61011[[#This Row],[spawner_sku]],LEN(Table61011[[#This Row],[spawner_sku]])-FIND("/",Table61011[[#This Row],[spawner_sku]])),Table1[Entity Prefab],0)),10,1,1,"Entities"))</f>
        <v>25</v>
      </c>
      <c r="BC454" s="76">
        <f ca="1">ROUND((Table61011[[#This Row],[XP]]*Table61011[[#This Row],[entity_spawned (AVG)]])*(Table61011[[#This Row],[activating_chance]]/100),0)</f>
        <v>25</v>
      </c>
      <c r="BD454" s="73" t="s">
        <v>344</v>
      </c>
      <c r="CD454" t="s">
        <v>542</v>
      </c>
      <c r="CE454">
        <v>1</v>
      </c>
      <c r="CF454" s="76">
        <v>145</v>
      </c>
      <c r="CG454" s="76">
        <v>100</v>
      </c>
      <c r="CH454">
        <f ca="1">INDIRECT(ADDRESS(11+(MATCH(RIGHT(Table14[[#This Row],[spawner_sku]],LEN(Table14[[#This Row],[spawner_sku]])-FIND("/",Table14[[#This Row],[spawner_sku]])),Table1[Entity Prefab],0)),10,1,1,"Entities"))</f>
        <v>75</v>
      </c>
      <c r="CI454">
        <f ca="1">ROUND((Table14[[#This Row],[XP]]*Table14[[#This Row],[entity_spawned (AVG)]])*(Table14[[#This Row],[activating_chance]]/100),0)</f>
        <v>75</v>
      </c>
      <c r="CJ454" s="73" t="s">
        <v>344</v>
      </c>
    </row>
    <row r="455" spans="2:88" x14ac:dyDescent="0.25">
      <c r="B455" s="74" t="s">
        <v>449</v>
      </c>
      <c r="C455">
        <v>1</v>
      </c>
      <c r="D455" s="76">
        <v>190</v>
      </c>
      <c r="E455" s="76">
        <v>100</v>
      </c>
      <c r="F455" s="76">
        <f ca="1">INDIRECT(ADDRESS(11+(MATCH(RIGHT(Table245[[#This Row],[spawner_sku]],LEN(Table245[[#This Row],[spawner_sku]])-FIND("/",Table245[[#This Row],[spawner_sku]])),Table1[Entity Prefab],0)),10,1,1,"Entities"))</f>
        <v>25</v>
      </c>
      <c r="G455" s="76">
        <f ca="1">ROUND((Table245[[#This Row],[XP]]*Table245[[#This Row],[entity_spawned (AVG)]])*(Table245[[#This Row],[activating_chance]]/100),0)</f>
        <v>25</v>
      </c>
      <c r="H455" s="73" t="s">
        <v>345</v>
      </c>
      <c r="AX455" t="s">
        <v>256</v>
      </c>
      <c r="AY455">
        <v>1</v>
      </c>
      <c r="AZ455" s="76">
        <v>150</v>
      </c>
      <c r="BA455" s="76">
        <v>100</v>
      </c>
      <c r="BB455">
        <f ca="1">INDIRECT(ADDRESS(11+(MATCH(RIGHT(Table61011[[#This Row],[spawner_sku]],LEN(Table61011[[#This Row],[spawner_sku]])-FIND("/",Table61011[[#This Row],[spawner_sku]])),Table1[Entity Prefab],0)),10,1,1,"Entities"))</f>
        <v>25</v>
      </c>
      <c r="BC455" s="76">
        <f ca="1">ROUND((Table61011[[#This Row],[XP]]*Table61011[[#This Row],[entity_spawned (AVG)]])*(Table61011[[#This Row],[activating_chance]]/100),0)</f>
        <v>25</v>
      </c>
      <c r="BD455" s="73" t="s">
        <v>344</v>
      </c>
      <c r="CD455" t="s">
        <v>542</v>
      </c>
      <c r="CE455">
        <v>1</v>
      </c>
      <c r="CF455" s="76">
        <v>200</v>
      </c>
      <c r="CG455" s="76">
        <v>100</v>
      </c>
      <c r="CH455">
        <f ca="1">INDIRECT(ADDRESS(11+(MATCH(RIGHT(Table14[[#This Row],[spawner_sku]],LEN(Table14[[#This Row],[spawner_sku]])-FIND("/",Table14[[#This Row],[spawner_sku]])),Table1[Entity Prefab],0)),10,1,1,"Entities"))</f>
        <v>75</v>
      </c>
      <c r="CI455">
        <f ca="1">ROUND((Table14[[#This Row],[XP]]*Table14[[#This Row],[entity_spawned (AVG)]])*(Table14[[#This Row],[activating_chance]]/100),0)</f>
        <v>75</v>
      </c>
      <c r="CJ455" s="73" t="s">
        <v>344</v>
      </c>
    </row>
    <row r="456" spans="2:88" x14ac:dyDescent="0.25">
      <c r="B456" s="74" t="s">
        <v>449</v>
      </c>
      <c r="C456">
        <v>1</v>
      </c>
      <c r="D456" s="76">
        <v>190</v>
      </c>
      <c r="E456" s="76">
        <v>100</v>
      </c>
      <c r="F456" s="76">
        <f ca="1">INDIRECT(ADDRESS(11+(MATCH(RIGHT(Table245[[#This Row],[spawner_sku]],LEN(Table245[[#This Row],[spawner_sku]])-FIND("/",Table245[[#This Row],[spawner_sku]])),Table1[Entity Prefab],0)),10,1,1,"Entities"))</f>
        <v>25</v>
      </c>
      <c r="G456" s="76">
        <f ca="1">ROUND((Table245[[#This Row],[XP]]*Table245[[#This Row],[entity_spawned (AVG)]])*(Table245[[#This Row],[activating_chance]]/100),0)</f>
        <v>25</v>
      </c>
      <c r="H456" s="73" t="s">
        <v>345</v>
      </c>
      <c r="AX456" t="s">
        <v>256</v>
      </c>
      <c r="AY456">
        <v>1</v>
      </c>
      <c r="AZ456" s="76">
        <v>100</v>
      </c>
      <c r="BA456" s="76">
        <v>80</v>
      </c>
      <c r="BB456">
        <f ca="1">INDIRECT(ADDRESS(11+(MATCH(RIGHT(Table61011[[#This Row],[spawner_sku]],LEN(Table61011[[#This Row],[spawner_sku]])-FIND("/",Table61011[[#This Row],[spawner_sku]])),Table1[Entity Prefab],0)),10,1,1,"Entities"))</f>
        <v>25</v>
      </c>
      <c r="BC456" s="76">
        <f ca="1">ROUND((Table61011[[#This Row],[XP]]*Table61011[[#This Row],[entity_spawned (AVG)]])*(Table61011[[#This Row],[activating_chance]]/100),0)</f>
        <v>20</v>
      </c>
      <c r="BD456" s="73" t="s">
        <v>344</v>
      </c>
      <c r="CD456" t="s">
        <v>542</v>
      </c>
      <c r="CE456">
        <v>1</v>
      </c>
      <c r="CF456" s="76">
        <v>145</v>
      </c>
      <c r="CG456" s="76">
        <v>100</v>
      </c>
      <c r="CH456">
        <f ca="1">INDIRECT(ADDRESS(11+(MATCH(RIGHT(Table14[[#This Row],[spawner_sku]],LEN(Table14[[#This Row],[spawner_sku]])-FIND("/",Table14[[#This Row],[spawner_sku]])),Table1[Entity Prefab],0)),10,1,1,"Entities"))</f>
        <v>75</v>
      </c>
      <c r="CI456">
        <f ca="1">ROUND((Table14[[#This Row],[XP]]*Table14[[#This Row],[entity_spawned (AVG)]])*(Table14[[#This Row],[activating_chance]]/100),0)</f>
        <v>75</v>
      </c>
      <c r="CJ456" s="73" t="s">
        <v>344</v>
      </c>
    </row>
    <row r="457" spans="2:88" x14ac:dyDescent="0.25">
      <c r="B457" s="74" t="s">
        <v>449</v>
      </c>
      <c r="C457">
        <v>1</v>
      </c>
      <c r="D457" s="76">
        <v>190</v>
      </c>
      <c r="E457" s="76">
        <v>80</v>
      </c>
      <c r="F457" s="76">
        <f ca="1">INDIRECT(ADDRESS(11+(MATCH(RIGHT(Table245[[#This Row],[spawner_sku]],LEN(Table245[[#This Row],[spawner_sku]])-FIND("/",Table245[[#This Row],[spawner_sku]])),Table1[Entity Prefab],0)),10,1,1,"Entities"))</f>
        <v>25</v>
      </c>
      <c r="G457" s="76">
        <f ca="1">ROUND((Table245[[#This Row],[XP]]*Table245[[#This Row],[entity_spawned (AVG)]])*(Table245[[#This Row],[activating_chance]]/100),0)</f>
        <v>20</v>
      </c>
      <c r="H457" s="73" t="s">
        <v>345</v>
      </c>
      <c r="AX457" t="s">
        <v>256</v>
      </c>
      <c r="AY457">
        <v>1</v>
      </c>
      <c r="AZ457" s="76">
        <v>180</v>
      </c>
      <c r="BA457" s="76">
        <v>100</v>
      </c>
      <c r="BB457">
        <f ca="1">INDIRECT(ADDRESS(11+(MATCH(RIGHT(Table61011[[#This Row],[spawner_sku]],LEN(Table61011[[#This Row],[spawner_sku]])-FIND("/",Table61011[[#This Row],[spawner_sku]])),Table1[Entity Prefab],0)),10,1,1,"Entities"))</f>
        <v>25</v>
      </c>
      <c r="BC457" s="76">
        <f ca="1">ROUND((Table61011[[#This Row],[XP]]*Table61011[[#This Row],[entity_spawned (AVG)]])*(Table61011[[#This Row],[activating_chance]]/100),0)</f>
        <v>25</v>
      </c>
      <c r="BD457" s="73" t="s">
        <v>344</v>
      </c>
      <c r="CD457" t="s">
        <v>542</v>
      </c>
      <c r="CE457">
        <v>1</v>
      </c>
      <c r="CF457" s="76">
        <v>150</v>
      </c>
      <c r="CG457" s="76">
        <v>100</v>
      </c>
      <c r="CH457">
        <f ca="1">INDIRECT(ADDRESS(11+(MATCH(RIGHT(Table14[[#This Row],[spawner_sku]],LEN(Table14[[#This Row],[spawner_sku]])-FIND("/",Table14[[#This Row],[spawner_sku]])),Table1[Entity Prefab],0)),10,1,1,"Entities"))</f>
        <v>75</v>
      </c>
      <c r="CI457">
        <f ca="1">ROUND((Table14[[#This Row],[XP]]*Table14[[#This Row],[entity_spawned (AVG)]])*(Table14[[#This Row],[activating_chance]]/100),0)</f>
        <v>75</v>
      </c>
      <c r="CJ457" s="73" t="s">
        <v>344</v>
      </c>
    </row>
    <row r="458" spans="2:88" x14ac:dyDescent="0.25">
      <c r="B458" s="74" t="s">
        <v>449</v>
      </c>
      <c r="C458">
        <v>1</v>
      </c>
      <c r="D458" s="76">
        <v>190</v>
      </c>
      <c r="E458" s="76">
        <v>100</v>
      </c>
      <c r="F458" s="76">
        <f ca="1">INDIRECT(ADDRESS(11+(MATCH(RIGHT(Table245[[#This Row],[spawner_sku]],LEN(Table245[[#This Row],[spawner_sku]])-FIND("/",Table245[[#This Row],[spawner_sku]])),Table1[Entity Prefab],0)),10,1,1,"Entities"))</f>
        <v>25</v>
      </c>
      <c r="G458" s="76">
        <f ca="1">ROUND((Table245[[#This Row],[XP]]*Table245[[#This Row],[entity_spawned (AVG)]])*(Table245[[#This Row],[activating_chance]]/100),0)</f>
        <v>25</v>
      </c>
      <c r="H458" s="73" t="s">
        <v>345</v>
      </c>
      <c r="AX458" t="s">
        <v>256</v>
      </c>
      <c r="AY458">
        <v>1</v>
      </c>
      <c r="AZ458" s="76">
        <v>150</v>
      </c>
      <c r="BA458" s="76">
        <v>100</v>
      </c>
      <c r="BB458">
        <f ca="1">INDIRECT(ADDRESS(11+(MATCH(RIGHT(Table61011[[#This Row],[spawner_sku]],LEN(Table61011[[#This Row],[spawner_sku]])-FIND("/",Table61011[[#This Row],[spawner_sku]])),Table1[Entity Prefab],0)),10,1,1,"Entities"))</f>
        <v>25</v>
      </c>
      <c r="BC458" s="76">
        <f ca="1">ROUND((Table61011[[#This Row],[XP]]*Table61011[[#This Row],[entity_spawned (AVG)]])*(Table61011[[#This Row],[activating_chance]]/100),0)</f>
        <v>25</v>
      </c>
      <c r="BD458" s="73" t="s">
        <v>344</v>
      </c>
      <c r="CD458" t="s">
        <v>542</v>
      </c>
      <c r="CE458">
        <v>1</v>
      </c>
      <c r="CF458" s="76">
        <v>140</v>
      </c>
      <c r="CG458" s="76">
        <v>100</v>
      </c>
      <c r="CH458">
        <f ca="1">INDIRECT(ADDRESS(11+(MATCH(RIGHT(Table14[[#This Row],[spawner_sku]],LEN(Table14[[#This Row],[spawner_sku]])-FIND("/",Table14[[#This Row],[spawner_sku]])),Table1[Entity Prefab],0)),10,1,1,"Entities"))</f>
        <v>75</v>
      </c>
      <c r="CI458">
        <f ca="1">ROUND((Table14[[#This Row],[XP]]*Table14[[#This Row],[entity_spawned (AVG)]])*(Table14[[#This Row],[activating_chance]]/100),0)</f>
        <v>75</v>
      </c>
      <c r="CJ458" s="73" t="s">
        <v>344</v>
      </c>
    </row>
    <row r="459" spans="2:88" x14ac:dyDescent="0.25">
      <c r="B459" s="74" t="s">
        <v>449</v>
      </c>
      <c r="C459">
        <v>1</v>
      </c>
      <c r="D459" s="76">
        <v>180</v>
      </c>
      <c r="E459" s="76">
        <v>100</v>
      </c>
      <c r="F459" s="76">
        <f ca="1">INDIRECT(ADDRESS(11+(MATCH(RIGHT(Table245[[#This Row],[spawner_sku]],LEN(Table245[[#This Row],[spawner_sku]])-FIND("/",Table245[[#This Row],[spawner_sku]])),Table1[Entity Prefab],0)),10,1,1,"Entities"))</f>
        <v>25</v>
      </c>
      <c r="G459" s="76">
        <f ca="1">ROUND((Table245[[#This Row],[XP]]*Table245[[#This Row],[entity_spawned (AVG)]])*(Table245[[#This Row],[activating_chance]]/100),0)</f>
        <v>25</v>
      </c>
      <c r="H459" s="73" t="s">
        <v>345</v>
      </c>
      <c r="AX459" t="s">
        <v>256</v>
      </c>
      <c r="AY459">
        <v>1</v>
      </c>
      <c r="AZ459" s="76">
        <v>150</v>
      </c>
      <c r="BA459" s="76">
        <v>100</v>
      </c>
      <c r="BB459">
        <f ca="1">INDIRECT(ADDRESS(11+(MATCH(RIGHT(Table61011[[#This Row],[spawner_sku]],LEN(Table61011[[#This Row],[spawner_sku]])-FIND("/",Table61011[[#This Row],[spawner_sku]])),Table1[Entity Prefab],0)),10,1,1,"Entities"))</f>
        <v>25</v>
      </c>
      <c r="BC459" s="76">
        <f ca="1">ROUND((Table61011[[#This Row],[XP]]*Table61011[[#This Row],[entity_spawned (AVG)]])*(Table61011[[#This Row],[activating_chance]]/100),0)</f>
        <v>25</v>
      </c>
      <c r="BD459" s="73" t="s">
        <v>344</v>
      </c>
      <c r="CD459" t="s">
        <v>542</v>
      </c>
      <c r="CE459">
        <v>1</v>
      </c>
      <c r="CF459" s="76">
        <v>150</v>
      </c>
      <c r="CG459" s="76">
        <v>100</v>
      </c>
      <c r="CH459">
        <f ca="1">INDIRECT(ADDRESS(11+(MATCH(RIGHT(Table14[[#This Row],[spawner_sku]],LEN(Table14[[#This Row],[spawner_sku]])-FIND("/",Table14[[#This Row],[spawner_sku]])),Table1[Entity Prefab],0)),10,1,1,"Entities"))</f>
        <v>75</v>
      </c>
      <c r="CI459">
        <f ca="1">ROUND((Table14[[#This Row],[XP]]*Table14[[#This Row],[entity_spawned (AVG)]])*(Table14[[#This Row],[activating_chance]]/100),0)</f>
        <v>75</v>
      </c>
      <c r="CJ459" s="73" t="s">
        <v>344</v>
      </c>
    </row>
    <row r="460" spans="2:88" x14ac:dyDescent="0.25">
      <c r="B460" s="74" t="s">
        <v>449</v>
      </c>
      <c r="C460">
        <v>1</v>
      </c>
      <c r="D460" s="76">
        <v>190</v>
      </c>
      <c r="E460" s="76">
        <v>80</v>
      </c>
      <c r="F460" s="76">
        <f ca="1">INDIRECT(ADDRESS(11+(MATCH(RIGHT(Table245[[#This Row],[spawner_sku]],LEN(Table245[[#This Row],[spawner_sku]])-FIND("/",Table245[[#This Row],[spawner_sku]])),Table1[Entity Prefab],0)),10,1,1,"Entities"))</f>
        <v>25</v>
      </c>
      <c r="G460" s="76">
        <f ca="1">ROUND((Table245[[#This Row],[XP]]*Table245[[#This Row],[entity_spawned (AVG)]])*(Table245[[#This Row],[activating_chance]]/100),0)</f>
        <v>20</v>
      </c>
      <c r="H460" s="73" t="s">
        <v>345</v>
      </c>
      <c r="AX460" t="s">
        <v>256</v>
      </c>
      <c r="AY460">
        <v>1</v>
      </c>
      <c r="AZ460" s="76">
        <v>180</v>
      </c>
      <c r="BA460" s="76">
        <v>80</v>
      </c>
      <c r="BB460">
        <f ca="1">INDIRECT(ADDRESS(11+(MATCH(RIGHT(Table61011[[#This Row],[spawner_sku]],LEN(Table61011[[#This Row],[spawner_sku]])-FIND("/",Table61011[[#This Row],[spawner_sku]])),Table1[Entity Prefab],0)),10,1,1,"Entities"))</f>
        <v>25</v>
      </c>
      <c r="BC460" s="76">
        <f ca="1">ROUND((Table61011[[#This Row],[XP]]*Table61011[[#This Row],[entity_spawned (AVG)]])*(Table61011[[#This Row],[activating_chance]]/100),0)</f>
        <v>20</v>
      </c>
      <c r="BD460" s="73" t="s">
        <v>344</v>
      </c>
      <c r="CD460" t="s">
        <v>542</v>
      </c>
      <c r="CE460">
        <v>1</v>
      </c>
      <c r="CF460" s="76">
        <v>120</v>
      </c>
      <c r="CG460" s="76">
        <v>100</v>
      </c>
      <c r="CH460">
        <f ca="1">INDIRECT(ADDRESS(11+(MATCH(RIGHT(Table14[[#This Row],[spawner_sku]],LEN(Table14[[#This Row],[spawner_sku]])-FIND("/",Table14[[#This Row],[spawner_sku]])),Table1[Entity Prefab],0)),10,1,1,"Entities"))</f>
        <v>75</v>
      </c>
      <c r="CI460">
        <f ca="1">ROUND((Table14[[#This Row],[XP]]*Table14[[#This Row],[entity_spawned (AVG)]])*(Table14[[#This Row],[activating_chance]]/100),0)</f>
        <v>75</v>
      </c>
      <c r="CJ460" s="73" t="s">
        <v>344</v>
      </c>
    </row>
    <row r="461" spans="2:88" x14ac:dyDescent="0.25">
      <c r="B461" s="74" t="s">
        <v>449</v>
      </c>
      <c r="C461">
        <v>1</v>
      </c>
      <c r="D461" s="76">
        <v>180</v>
      </c>
      <c r="E461" s="76">
        <v>100</v>
      </c>
      <c r="F461" s="76">
        <f ca="1">INDIRECT(ADDRESS(11+(MATCH(RIGHT(Table245[[#This Row],[spawner_sku]],LEN(Table245[[#This Row],[spawner_sku]])-FIND("/",Table245[[#This Row],[spawner_sku]])),Table1[Entity Prefab],0)),10,1,1,"Entities"))</f>
        <v>25</v>
      </c>
      <c r="G461" s="76">
        <f ca="1">ROUND((Table245[[#This Row],[XP]]*Table245[[#This Row],[entity_spawned (AVG)]])*(Table245[[#This Row],[activating_chance]]/100),0)</f>
        <v>25</v>
      </c>
      <c r="H461" s="73" t="s">
        <v>345</v>
      </c>
      <c r="AX461" t="s">
        <v>256</v>
      </c>
      <c r="AY461">
        <v>1</v>
      </c>
      <c r="AZ461" s="76">
        <v>180</v>
      </c>
      <c r="BA461" s="76">
        <v>30</v>
      </c>
      <c r="BB461">
        <f ca="1">INDIRECT(ADDRESS(11+(MATCH(RIGHT(Table61011[[#This Row],[spawner_sku]],LEN(Table61011[[#This Row],[spawner_sku]])-FIND("/",Table61011[[#This Row],[spawner_sku]])),Table1[Entity Prefab],0)),10,1,1,"Entities"))</f>
        <v>25</v>
      </c>
      <c r="BC461" s="76">
        <f ca="1">ROUND((Table61011[[#This Row],[XP]]*Table61011[[#This Row],[entity_spawned (AVG)]])*(Table61011[[#This Row],[activating_chance]]/100),0)</f>
        <v>8</v>
      </c>
      <c r="BD461" s="73" t="s">
        <v>344</v>
      </c>
      <c r="CD461" t="s">
        <v>542</v>
      </c>
      <c r="CE461">
        <v>1</v>
      </c>
      <c r="CF461" s="76">
        <v>130</v>
      </c>
      <c r="CG461" s="76">
        <v>100</v>
      </c>
      <c r="CH461">
        <f ca="1">INDIRECT(ADDRESS(11+(MATCH(RIGHT(Table14[[#This Row],[spawner_sku]],LEN(Table14[[#This Row],[spawner_sku]])-FIND("/",Table14[[#This Row],[spawner_sku]])),Table1[Entity Prefab],0)),10,1,1,"Entities"))</f>
        <v>75</v>
      </c>
      <c r="CI461">
        <f ca="1">ROUND((Table14[[#This Row],[XP]]*Table14[[#This Row],[entity_spawned (AVG)]])*(Table14[[#This Row],[activating_chance]]/100),0)</f>
        <v>75</v>
      </c>
      <c r="CJ461" s="73" t="s">
        <v>344</v>
      </c>
    </row>
    <row r="462" spans="2:88" x14ac:dyDescent="0.25">
      <c r="B462" s="74" t="s">
        <v>449</v>
      </c>
      <c r="C462">
        <v>1</v>
      </c>
      <c r="D462" s="76">
        <v>180</v>
      </c>
      <c r="E462" s="76">
        <v>100</v>
      </c>
      <c r="F462" s="76">
        <f ca="1">INDIRECT(ADDRESS(11+(MATCH(RIGHT(Table245[[#This Row],[spawner_sku]],LEN(Table245[[#This Row],[spawner_sku]])-FIND("/",Table245[[#This Row],[spawner_sku]])),Table1[Entity Prefab],0)),10,1,1,"Entities"))</f>
        <v>25</v>
      </c>
      <c r="G462" s="76">
        <f ca="1">ROUND((Table245[[#This Row],[XP]]*Table245[[#This Row],[entity_spawned (AVG)]])*(Table245[[#This Row],[activating_chance]]/100),0)</f>
        <v>25</v>
      </c>
      <c r="H462" s="73" t="s">
        <v>345</v>
      </c>
      <c r="AX462" t="s">
        <v>256</v>
      </c>
      <c r="AY462">
        <v>1</v>
      </c>
      <c r="AZ462" s="76">
        <v>200</v>
      </c>
      <c r="BA462" s="76">
        <v>100</v>
      </c>
      <c r="BB462">
        <f ca="1">INDIRECT(ADDRESS(11+(MATCH(RIGHT(Table61011[[#This Row],[spawner_sku]],LEN(Table61011[[#This Row],[spawner_sku]])-FIND("/",Table61011[[#This Row],[spawner_sku]])),Table1[Entity Prefab],0)),10,1,1,"Entities"))</f>
        <v>25</v>
      </c>
      <c r="BC462" s="76">
        <f ca="1">ROUND((Table61011[[#This Row],[XP]]*Table61011[[#This Row],[entity_spawned (AVG)]])*(Table61011[[#This Row],[activating_chance]]/100),0)</f>
        <v>25</v>
      </c>
      <c r="BD462" s="73" t="s">
        <v>344</v>
      </c>
      <c r="CD462" t="s">
        <v>542</v>
      </c>
      <c r="CE462">
        <v>1</v>
      </c>
      <c r="CF462" s="76">
        <v>145</v>
      </c>
      <c r="CG462" s="76">
        <v>100</v>
      </c>
      <c r="CH462">
        <f ca="1">INDIRECT(ADDRESS(11+(MATCH(RIGHT(Table14[[#This Row],[spawner_sku]],LEN(Table14[[#This Row],[spawner_sku]])-FIND("/",Table14[[#This Row],[spawner_sku]])),Table1[Entity Prefab],0)),10,1,1,"Entities"))</f>
        <v>75</v>
      </c>
      <c r="CI462">
        <f ca="1">ROUND((Table14[[#This Row],[XP]]*Table14[[#This Row],[entity_spawned (AVG)]])*(Table14[[#This Row],[activating_chance]]/100),0)</f>
        <v>75</v>
      </c>
      <c r="CJ462" s="73" t="s">
        <v>344</v>
      </c>
    </row>
    <row r="463" spans="2:88" x14ac:dyDescent="0.25">
      <c r="B463" s="74" t="s">
        <v>449</v>
      </c>
      <c r="C463">
        <v>1</v>
      </c>
      <c r="D463" s="76">
        <v>190</v>
      </c>
      <c r="E463" s="76">
        <v>80</v>
      </c>
      <c r="F463" s="76">
        <f ca="1">INDIRECT(ADDRESS(11+(MATCH(RIGHT(Table245[[#This Row],[spawner_sku]],LEN(Table245[[#This Row],[spawner_sku]])-FIND("/",Table245[[#This Row],[spawner_sku]])),Table1[Entity Prefab],0)),10,1,1,"Entities"))</f>
        <v>25</v>
      </c>
      <c r="G463" s="76">
        <f ca="1">ROUND((Table245[[#This Row],[XP]]*Table245[[#This Row],[entity_spawned (AVG)]])*(Table245[[#This Row],[activating_chance]]/100),0)</f>
        <v>20</v>
      </c>
      <c r="H463" s="73" t="s">
        <v>345</v>
      </c>
      <c r="AX463" t="s">
        <v>256</v>
      </c>
      <c r="AY463">
        <v>1</v>
      </c>
      <c r="AZ463" s="76">
        <v>100</v>
      </c>
      <c r="BA463" s="76">
        <v>80</v>
      </c>
      <c r="BB463">
        <f ca="1">INDIRECT(ADDRESS(11+(MATCH(RIGHT(Table61011[[#This Row],[spawner_sku]],LEN(Table61011[[#This Row],[spawner_sku]])-FIND("/",Table61011[[#This Row],[spawner_sku]])),Table1[Entity Prefab],0)),10,1,1,"Entities"))</f>
        <v>25</v>
      </c>
      <c r="BC463" s="76">
        <f ca="1">ROUND((Table61011[[#This Row],[XP]]*Table61011[[#This Row],[entity_spawned (AVG)]])*(Table61011[[#This Row],[activating_chance]]/100),0)</f>
        <v>20</v>
      </c>
      <c r="BD463" s="73" t="s">
        <v>344</v>
      </c>
      <c r="CD463" t="s">
        <v>542</v>
      </c>
      <c r="CE463">
        <v>1</v>
      </c>
      <c r="CF463" s="76">
        <v>150</v>
      </c>
      <c r="CG463" s="76">
        <v>100</v>
      </c>
      <c r="CH463">
        <f ca="1">INDIRECT(ADDRESS(11+(MATCH(RIGHT(Table14[[#This Row],[spawner_sku]],LEN(Table14[[#This Row],[spawner_sku]])-FIND("/",Table14[[#This Row],[spawner_sku]])),Table1[Entity Prefab],0)),10,1,1,"Entities"))</f>
        <v>75</v>
      </c>
      <c r="CI463">
        <f ca="1">ROUND((Table14[[#This Row],[XP]]*Table14[[#This Row],[entity_spawned (AVG)]])*(Table14[[#This Row],[activating_chance]]/100),0)</f>
        <v>75</v>
      </c>
      <c r="CJ463" s="73" t="s">
        <v>344</v>
      </c>
    </row>
    <row r="464" spans="2:88" x14ac:dyDescent="0.25">
      <c r="B464" s="74" t="s">
        <v>449</v>
      </c>
      <c r="C464">
        <v>1</v>
      </c>
      <c r="D464" s="76">
        <v>190</v>
      </c>
      <c r="E464" s="76">
        <v>100</v>
      </c>
      <c r="F464" s="76">
        <f ca="1">INDIRECT(ADDRESS(11+(MATCH(RIGHT(Table245[[#This Row],[spawner_sku]],LEN(Table245[[#This Row],[spawner_sku]])-FIND("/",Table245[[#This Row],[spawner_sku]])),Table1[Entity Prefab],0)),10,1,1,"Entities"))</f>
        <v>25</v>
      </c>
      <c r="G464" s="76">
        <f ca="1">ROUND((Table245[[#This Row],[XP]]*Table245[[#This Row],[entity_spawned (AVG)]])*(Table245[[#This Row],[activating_chance]]/100),0)</f>
        <v>25</v>
      </c>
      <c r="H464" s="73" t="s">
        <v>345</v>
      </c>
      <c r="AX464" t="s">
        <v>256</v>
      </c>
      <c r="AY464">
        <v>1</v>
      </c>
      <c r="AZ464" s="76">
        <v>200</v>
      </c>
      <c r="BA464" s="76">
        <v>100</v>
      </c>
      <c r="BB464">
        <f ca="1">INDIRECT(ADDRESS(11+(MATCH(RIGHT(Table61011[[#This Row],[spawner_sku]],LEN(Table61011[[#This Row],[spawner_sku]])-FIND("/",Table61011[[#This Row],[spawner_sku]])),Table1[Entity Prefab],0)),10,1,1,"Entities"))</f>
        <v>25</v>
      </c>
      <c r="BC464" s="76">
        <f ca="1">ROUND((Table61011[[#This Row],[XP]]*Table61011[[#This Row],[entity_spawned (AVG)]])*(Table61011[[#This Row],[activating_chance]]/100),0)</f>
        <v>25</v>
      </c>
      <c r="BD464" s="73" t="s">
        <v>344</v>
      </c>
      <c r="CD464" t="s">
        <v>542</v>
      </c>
      <c r="CE464">
        <v>1</v>
      </c>
      <c r="CF464" s="76">
        <v>150</v>
      </c>
      <c r="CG464" s="76">
        <v>100</v>
      </c>
      <c r="CH464">
        <f ca="1">INDIRECT(ADDRESS(11+(MATCH(RIGHT(Table14[[#This Row],[spawner_sku]],LEN(Table14[[#This Row],[spawner_sku]])-FIND("/",Table14[[#This Row],[spawner_sku]])),Table1[Entity Prefab],0)),10,1,1,"Entities"))</f>
        <v>75</v>
      </c>
      <c r="CI464">
        <f ca="1">ROUND((Table14[[#This Row],[XP]]*Table14[[#This Row],[entity_spawned (AVG)]])*(Table14[[#This Row],[activating_chance]]/100),0)</f>
        <v>75</v>
      </c>
      <c r="CJ464" s="73" t="s">
        <v>344</v>
      </c>
    </row>
    <row r="465" spans="2:88" x14ac:dyDescent="0.25">
      <c r="B465" s="74" t="s">
        <v>612</v>
      </c>
      <c r="C465">
        <v>1</v>
      </c>
      <c r="D465" s="76">
        <v>5000</v>
      </c>
      <c r="E465" s="76">
        <v>30</v>
      </c>
      <c r="F465" s="76">
        <f ca="1">INDIRECT(ADDRESS(11+(MATCH(RIGHT(Table245[[#This Row],[spawner_sku]],LEN(Table245[[#This Row],[spawner_sku]])-FIND("/",Table245[[#This Row],[spawner_sku]])),Table1[Entity Prefab],0)),10,1,1,"Entities"))</f>
        <v>75</v>
      </c>
      <c r="G465" s="76">
        <f ca="1">ROUND((Table245[[#This Row],[XP]]*Table245[[#This Row],[entity_spawned (AVG)]])*(Table245[[#This Row],[activating_chance]]/100),0)</f>
        <v>23</v>
      </c>
      <c r="H465" s="73" t="s">
        <v>344</v>
      </c>
      <c r="AX465" t="s">
        <v>256</v>
      </c>
      <c r="AY465">
        <v>1</v>
      </c>
      <c r="AZ465" s="76">
        <v>200</v>
      </c>
      <c r="BA465" s="76">
        <v>100</v>
      </c>
      <c r="BB465">
        <f ca="1">INDIRECT(ADDRESS(11+(MATCH(RIGHT(Table61011[[#This Row],[spawner_sku]],LEN(Table61011[[#This Row],[spawner_sku]])-FIND("/",Table61011[[#This Row],[spawner_sku]])),Table1[Entity Prefab],0)),10,1,1,"Entities"))</f>
        <v>25</v>
      </c>
      <c r="BC465" s="76">
        <f ca="1">ROUND((Table61011[[#This Row],[XP]]*Table61011[[#This Row],[entity_spawned (AVG)]])*(Table61011[[#This Row],[activating_chance]]/100),0)</f>
        <v>25</v>
      </c>
      <c r="BD465" s="73" t="s">
        <v>344</v>
      </c>
      <c r="CD465" t="s">
        <v>542</v>
      </c>
      <c r="CE465">
        <v>1</v>
      </c>
      <c r="CF465" s="76">
        <v>100</v>
      </c>
      <c r="CG465" s="76">
        <v>100</v>
      </c>
      <c r="CH465">
        <f ca="1">INDIRECT(ADDRESS(11+(MATCH(RIGHT(Table14[[#This Row],[spawner_sku]],LEN(Table14[[#This Row],[spawner_sku]])-FIND("/",Table14[[#This Row],[spawner_sku]])),Table1[Entity Prefab],0)),10,1,1,"Entities"))</f>
        <v>75</v>
      </c>
      <c r="CI465">
        <f ca="1">ROUND((Table14[[#This Row],[XP]]*Table14[[#This Row],[entity_spawned (AVG)]])*(Table14[[#This Row],[activating_chance]]/100),0)</f>
        <v>75</v>
      </c>
      <c r="CJ465" s="73" t="s">
        <v>344</v>
      </c>
    </row>
    <row r="466" spans="2:88" x14ac:dyDescent="0.25">
      <c r="B466" s="74" t="s">
        <v>612</v>
      </c>
      <c r="C466">
        <v>1</v>
      </c>
      <c r="D466" s="76">
        <v>5000</v>
      </c>
      <c r="E466" s="76">
        <v>30</v>
      </c>
      <c r="F466" s="76">
        <f ca="1">INDIRECT(ADDRESS(11+(MATCH(RIGHT(Table245[[#This Row],[spawner_sku]],LEN(Table245[[#This Row],[spawner_sku]])-FIND("/",Table245[[#This Row],[spawner_sku]])),Table1[Entity Prefab],0)),10,1,1,"Entities"))</f>
        <v>75</v>
      </c>
      <c r="G466" s="76">
        <f ca="1">ROUND((Table245[[#This Row],[XP]]*Table245[[#This Row],[entity_spawned (AVG)]])*(Table245[[#This Row],[activating_chance]]/100),0)</f>
        <v>23</v>
      </c>
      <c r="H466" s="73" t="s">
        <v>344</v>
      </c>
      <c r="AX466" t="s">
        <v>256</v>
      </c>
      <c r="AY466">
        <v>1</v>
      </c>
      <c r="AZ466" s="76">
        <v>150</v>
      </c>
      <c r="BA466" s="76">
        <v>100</v>
      </c>
      <c r="BB466">
        <f ca="1">INDIRECT(ADDRESS(11+(MATCH(RIGHT(Table61011[[#This Row],[spawner_sku]],LEN(Table61011[[#This Row],[spawner_sku]])-FIND("/",Table61011[[#This Row],[spawner_sku]])),Table1[Entity Prefab],0)),10,1,1,"Entities"))</f>
        <v>25</v>
      </c>
      <c r="BC466" s="76">
        <f ca="1">ROUND((Table61011[[#This Row],[XP]]*Table61011[[#This Row],[entity_spawned (AVG)]])*(Table61011[[#This Row],[activating_chance]]/100),0)</f>
        <v>25</v>
      </c>
      <c r="BD466" s="73" t="s">
        <v>344</v>
      </c>
      <c r="CD466" t="s">
        <v>542</v>
      </c>
      <c r="CE466">
        <v>1</v>
      </c>
      <c r="CF466" s="76">
        <v>140</v>
      </c>
      <c r="CG466" s="76">
        <v>80</v>
      </c>
      <c r="CH466">
        <f ca="1">INDIRECT(ADDRESS(11+(MATCH(RIGHT(Table14[[#This Row],[spawner_sku]],LEN(Table14[[#This Row],[spawner_sku]])-FIND("/",Table14[[#This Row],[spawner_sku]])),Table1[Entity Prefab],0)),10,1,1,"Entities"))</f>
        <v>75</v>
      </c>
      <c r="CI466">
        <f ca="1">ROUND((Table14[[#This Row],[XP]]*Table14[[#This Row],[entity_spawned (AVG)]])*(Table14[[#This Row],[activating_chance]]/100),0)</f>
        <v>60</v>
      </c>
      <c r="CJ466" s="73" t="s">
        <v>344</v>
      </c>
    </row>
    <row r="467" spans="2:88" x14ac:dyDescent="0.25">
      <c r="B467" s="74" t="s">
        <v>612</v>
      </c>
      <c r="C467">
        <v>1</v>
      </c>
      <c r="D467" s="76">
        <v>5000</v>
      </c>
      <c r="E467" s="76">
        <v>30</v>
      </c>
      <c r="F467" s="76">
        <f ca="1">INDIRECT(ADDRESS(11+(MATCH(RIGHT(Table245[[#This Row],[spawner_sku]],LEN(Table245[[#This Row],[spawner_sku]])-FIND("/",Table245[[#This Row],[spawner_sku]])),Table1[Entity Prefab],0)),10,1,1,"Entities"))</f>
        <v>75</v>
      </c>
      <c r="G467" s="76">
        <f ca="1">ROUND((Table245[[#This Row],[XP]]*Table245[[#This Row],[entity_spawned (AVG)]])*(Table245[[#This Row],[activating_chance]]/100),0)</f>
        <v>23</v>
      </c>
      <c r="H467" s="73" t="s">
        <v>344</v>
      </c>
      <c r="AX467" t="s">
        <v>256</v>
      </c>
      <c r="AY467">
        <v>1</v>
      </c>
      <c r="AZ467" s="76">
        <v>100</v>
      </c>
      <c r="BA467" s="76">
        <v>100</v>
      </c>
      <c r="BB467">
        <f ca="1">INDIRECT(ADDRESS(11+(MATCH(RIGHT(Table61011[[#This Row],[spawner_sku]],LEN(Table61011[[#This Row],[spawner_sku]])-FIND("/",Table61011[[#This Row],[spawner_sku]])),Table1[Entity Prefab],0)),10,1,1,"Entities"))</f>
        <v>25</v>
      </c>
      <c r="BC467" s="76">
        <f ca="1">ROUND((Table61011[[#This Row],[XP]]*Table61011[[#This Row],[entity_spawned (AVG)]])*(Table61011[[#This Row],[activating_chance]]/100),0)</f>
        <v>25</v>
      </c>
      <c r="BD467" s="73" t="s">
        <v>344</v>
      </c>
      <c r="CD467" t="s">
        <v>542</v>
      </c>
      <c r="CE467">
        <v>1</v>
      </c>
      <c r="CF467" s="76">
        <v>135</v>
      </c>
      <c r="CG467" s="76">
        <v>100</v>
      </c>
      <c r="CH467">
        <f ca="1">INDIRECT(ADDRESS(11+(MATCH(RIGHT(Table14[[#This Row],[spawner_sku]],LEN(Table14[[#This Row],[spawner_sku]])-FIND("/",Table14[[#This Row],[spawner_sku]])),Table1[Entity Prefab],0)),10,1,1,"Entities"))</f>
        <v>75</v>
      </c>
      <c r="CI467">
        <f ca="1">ROUND((Table14[[#This Row],[XP]]*Table14[[#This Row],[entity_spawned (AVG)]])*(Table14[[#This Row],[activating_chance]]/100),0)</f>
        <v>75</v>
      </c>
      <c r="CJ467" s="73" t="s">
        <v>344</v>
      </c>
    </row>
    <row r="468" spans="2:88" x14ac:dyDescent="0.25">
      <c r="B468" s="74" t="s">
        <v>612</v>
      </c>
      <c r="C468">
        <v>1</v>
      </c>
      <c r="D468" s="76">
        <v>5000</v>
      </c>
      <c r="E468" s="76">
        <v>30</v>
      </c>
      <c r="F468" s="76">
        <f ca="1">INDIRECT(ADDRESS(11+(MATCH(RIGHT(Table245[[#This Row],[spawner_sku]],LEN(Table245[[#This Row],[spawner_sku]])-FIND("/",Table245[[#This Row],[spawner_sku]])),Table1[Entity Prefab],0)),10,1,1,"Entities"))</f>
        <v>75</v>
      </c>
      <c r="G468" s="76">
        <f ca="1">ROUND((Table245[[#This Row],[XP]]*Table245[[#This Row],[entity_spawned (AVG)]])*(Table245[[#This Row],[activating_chance]]/100),0)</f>
        <v>23</v>
      </c>
      <c r="H468" s="73" t="s">
        <v>344</v>
      </c>
      <c r="AX468" t="s">
        <v>256</v>
      </c>
      <c r="AY468">
        <v>1</v>
      </c>
      <c r="AZ468" s="76">
        <v>150</v>
      </c>
      <c r="BA468" s="76">
        <v>100</v>
      </c>
      <c r="BB468">
        <f ca="1">INDIRECT(ADDRESS(11+(MATCH(RIGHT(Table61011[[#This Row],[spawner_sku]],LEN(Table61011[[#This Row],[spawner_sku]])-FIND("/",Table61011[[#This Row],[spawner_sku]])),Table1[Entity Prefab],0)),10,1,1,"Entities"))</f>
        <v>25</v>
      </c>
      <c r="BC468" s="76">
        <f ca="1">ROUND((Table61011[[#This Row],[XP]]*Table61011[[#This Row],[entity_spawned (AVG)]])*(Table61011[[#This Row],[activating_chance]]/100),0)</f>
        <v>25</v>
      </c>
      <c r="BD468" s="73" t="s">
        <v>344</v>
      </c>
      <c r="CD468" t="s">
        <v>542</v>
      </c>
      <c r="CE468">
        <v>1</v>
      </c>
      <c r="CF468" s="76">
        <v>120</v>
      </c>
      <c r="CG468" s="76">
        <v>100</v>
      </c>
      <c r="CH468">
        <f ca="1">INDIRECT(ADDRESS(11+(MATCH(RIGHT(Table14[[#This Row],[spawner_sku]],LEN(Table14[[#This Row],[spawner_sku]])-FIND("/",Table14[[#This Row],[spawner_sku]])),Table1[Entity Prefab],0)),10,1,1,"Entities"))</f>
        <v>75</v>
      </c>
      <c r="CI468">
        <f ca="1">ROUND((Table14[[#This Row],[XP]]*Table14[[#This Row],[entity_spawned (AVG)]])*(Table14[[#This Row],[activating_chance]]/100),0)</f>
        <v>75</v>
      </c>
      <c r="CJ468" s="73" t="s">
        <v>344</v>
      </c>
    </row>
    <row r="469" spans="2:88" x14ac:dyDescent="0.25">
      <c r="B469" s="74" t="s">
        <v>612</v>
      </c>
      <c r="C469">
        <v>1</v>
      </c>
      <c r="D469" s="76">
        <v>5000</v>
      </c>
      <c r="E469" s="76">
        <v>30</v>
      </c>
      <c r="F469" s="76">
        <f ca="1">INDIRECT(ADDRESS(11+(MATCH(RIGHT(Table245[[#This Row],[spawner_sku]],LEN(Table245[[#This Row],[spawner_sku]])-FIND("/",Table245[[#This Row],[spawner_sku]])),Table1[Entity Prefab],0)),10,1,1,"Entities"))</f>
        <v>75</v>
      </c>
      <c r="G469" s="76">
        <f ca="1">ROUND((Table245[[#This Row],[XP]]*Table245[[#This Row],[entity_spawned (AVG)]])*(Table245[[#This Row],[activating_chance]]/100),0)</f>
        <v>23</v>
      </c>
      <c r="H469" s="73" t="s">
        <v>344</v>
      </c>
      <c r="AX469" t="s">
        <v>258</v>
      </c>
      <c r="AY469">
        <v>1</v>
      </c>
      <c r="AZ469" s="76">
        <v>220</v>
      </c>
      <c r="BA469" s="76">
        <v>100</v>
      </c>
      <c r="BB469">
        <f ca="1">INDIRECT(ADDRESS(11+(MATCH(RIGHT(Table61011[[#This Row],[spawner_sku]],LEN(Table61011[[#This Row],[spawner_sku]])-FIND("/",Table61011[[#This Row],[spawner_sku]])),Table1[Entity Prefab],0)),10,1,1,"Entities"))</f>
        <v>50</v>
      </c>
      <c r="BC469" s="76">
        <f ca="1">ROUND((Table61011[[#This Row],[XP]]*Table61011[[#This Row],[entity_spawned (AVG)]])*(Table61011[[#This Row],[activating_chance]]/100),0)</f>
        <v>50</v>
      </c>
      <c r="BD469" s="73" t="s">
        <v>344</v>
      </c>
      <c r="CD469" t="s">
        <v>542</v>
      </c>
      <c r="CE469">
        <v>1</v>
      </c>
      <c r="CF469" s="76">
        <v>150</v>
      </c>
      <c r="CG469" s="76">
        <v>100</v>
      </c>
      <c r="CH469">
        <f ca="1">INDIRECT(ADDRESS(11+(MATCH(RIGHT(Table14[[#This Row],[spawner_sku]],LEN(Table14[[#This Row],[spawner_sku]])-FIND("/",Table14[[#This Row],[spawner_sku]])),Table1[Entity Prefab],0)),10,1,1,"Entities"))</f>
        <v>75</v>
      </c>
      <c r="CI469">
        <f ca="1">ROUND((Table14[[#This Row],[XP]]*Table14[[#This Row],[entity_spawned (AVG)]])*(Table14[[#This Row],[activating_chance]]/100),0)</f>
        <v>75</v>
      </c>
      <c r="CJ469" s="73" t="s">
        <v>344</v>
      </c>
    </row>
    <row r="470" spans="2:88" x14ac:dyDescent="0.25">
      <c r="B470" s="74" t="s">
        <v>612</v>
      </c>
      <c r="C470">
        <v>1</v>
      </c>
      <c r="D470" s="76">
        <v>5000</v>
      </c>
      <c r="E470" s="76">
        <v>30</v>
      </c>
      <c r="F470" s="76">
        <f ca="1">INDIRECT(ADDRESS(11+(MATCH(RIGHT(Table245[[#This Row],[spawner_sku]],LEN(Table245[[#This Row],[spawner_sku]])-FIND("/",Table245[[#This Row],[spawner_sku]])),Table1[Entity Prefab],0)),10,1,1,"Entities"))</f>
        <v>75</v>
      </c>
      <c r="G470" s="76">
        <f ca="1">ROUND((Table245[[#This Row],[XP]]*Table245[[#This Row],[entity_spawned (AVG)]])*(Table245[[#This Row],[activating_chance]]/100),0)</f>
        <v>23</v>
      </c>
      <c r="H470" s="73" t="s">
        <v>344</v>
      </c>
      <c r="AX470" t="s">
        <v>258</v>
      </c>
      <c r="AY470">
        <v>1</v>
      </c>
      <c r="AZ470" s="76">
        <v>240</v>
      </c>
      <c r="BA470" s="76">
        <v>100</v>
      </c>
      <c r="BB470">
        <f ca="1">INDIRECT(ADDRESS(11+(MATCH(RIGHT(Table61011[[#This Row],[spawner_sku]],LEN(Table61011[[#This Row],[spawner_sku]])-FIND("/",Table61011[[#This Row],[spawner_sku]])),Table1[Entity Prefab],0)),10,1,1,"Entities"))</f>
        <v>50</v>
      </c>
      <c r="BC470" s="76">
        <f ca="1">ROUND((Table61011[[#This Row],[XP]]*Table61011[[#This Row],[entity_spawned (AVG)]])*(Table61011[[#This Row],[activating_chance]]/100),0)</f>
        <v>50</v>
      </c>
      <c r="BD470" s="73" t="s">
        <v>344</v>
      </c>
      <c r="CD470" t="s">
        <v>542</v>
      </c>
      <c r="CE470">
        <v>1</v>
      </c>
      <c r="CF470" s="76">
        <v>150</v>
      </c>
      <c r="CG470" s="76">
        <v>100</v>
      </c>
      <c r="CH470">
        <f ca="1">INDIRECT(ADDRESS(11+(MATCH(RIGHT(Table14[[#This Row],[spawner_sku]],LEN(Table14[[#This Row],[spawner_sku]])-FIND("/",Table14[[#This Row],[spawner_sku]])),Table1[Entity Prefab],0)),10,1,1,"Entities"))</f>
        <v>75</v>
      </c>
      <c r="CI470">
        <f ca="1">ROUND((Table14[[#This Row],[XP]]*Table14[[#This Row],[entity_spawned (AVG)]])*(Table14[[#This Row],[activating_chance]]/100),0)</f>
        <v>75</v>
      </c>
      <c r="CJ470" s="73" t="s">
        <v>344</v>
      </c>
    </row>
    <row r="471" spans="2:88" x14ac:dyDescent="0.25">
      <c r="B471" s="74" t="s">
        <v>612</v>
      </c>
      <c r="C471">
        <v>1</v>
      </c>
      <c r="D471" s="76">
        <v>5000</v>
      </c>
      <c r="E471" s="76">
        <v>30</v>
      </c>
      <c r="F471" s="76">
        <f ca="1">INDIRECT(ADDRESS(11+(MATCH(RIGHT(Table245[[#This Row],[spawner_sku]],LEN(Table245[[#This Row],[spawner_sku]])-FIND("/",Table245[[#This Row],[spawner_sku]])),Table1[Entity Prefab],0)),10,1,1,"Entities"))</f>
        <v>75</v>
      </c>
      <c r="G471" s="76">
        <f ca="1">ROUND((Table245[[#This Row],[XP]]*Table245[[#This Row],[entity_spawned (AVG)]])*(Table245[[#This Row],[activating_chance]]/100),0)</f>
        <v>23</v>
      </c>
      <c r="H471" s="73" t="s">
        <v>344</v>
      </c>
      <c r="AX471" t="s">
        <v>258</v>
      </c>
      <c r="AY471">
        <v>1</v>
      </c>
      <c r="AZ471" s="76">
        <v>200</v>
      </c>
      <c r="BA471" s="76">
        <v>100</v>
      </c>
      <c r="BB471">
        <f ca="1">INDIRECT(ADDRESS(11+(MATCH(RIGHT(Table61011[[#This Row],[spawner_sku]],LEN(Table61011[[#This Row],[spawner_sku]])-FIND("/",Table61011[[#This Row],[spawner_sku]])),Table1[Entity Prefab],0)),10,1,1,"Entities"))</f>
        <v>50</v>
      </c>
      <c r="BC471" s="76">
        <f ca="1">ROUND((Table61011[[#This Row],[XP]]*Table61011[[#This Row],[entity_spawned (AVG)]])*(Table61011[[#This Row],[activating_chance]]/100),0)</f>
        <v>50</v>
      </c>
      <c r="BD471" s="73" t="s">
        <v>344</v>
      </c>
      <c r="CD471" t="s">
        <v>542</v>
      </c>
      <c r="CE471">
        <v>1</v>
      </c>
      <c r="CF471" s="76">
        <v>100</v>
      </c>
      <c r="CG471" s="76">
        <v>10</v>
      </c>
      <c r="CH471">
        <f ca="1">INDIRECT(ADDRESS(11+(MATCH(RIGHT(Table14[[#This Row],[spawner_sku]],LEN(Table14[[#This Row],[spawner_sku]])-FIND("/",Table14[[#This Row],[spawner_sku]])),Table1[Entity Prefab],0)),10,1,1,"Entities"))</f>
        <v>75</v>
      </c>
      <c r="CI471">
        <f ca="1">ROUND((Table14[[#This Row],[XP]]*Table14[[#This Row],[entity_spawned (AVG)]])*(Table14[[#This Row],[activating_chance]]/100),0)</f>
        <v>8</v>
      </c>
      <c r="CJ471" s="73" t="s">
        <v>344</v>
      </c>
    </row>
    <row r="472" spans="2:88" x14ac:dyDescent="0.25">
      <c r="B472" s="74" t="s">
        <v>247</v>
      </c>
      <c r="C472">
        <v>1</v>
      </c>
      <c r="D472" s="76">
        <v>500</v>
      </c>
      <c r="E472" s="76">
        <v>75</v>
      </c>
      <c r="F472" s="76">
        <f ca="1">INDIRECT(ADDRESS(11+(MATCH(RIGHT(Table245[[#This Row],[spawner_sku]],LEN(Table245[[#This Row],[spawner_sku]])-FIND("/",Table245[[#This Row],[spawner_sku]])),Table1[Entity Prefab],0)),10,1,1,"Entities"))</f>
        <v>75</v>
      </c>
      <c r="G472" s="76">
        <f ca="1">ROUND((Table245[[#This Row],[XP]]*Table245[[#This Row],[entity_spawned (AVG)]])*(Table245[[#This Row],[activating_chance]]/100),0)</f>
        <v>56</v>
      </c>
      <c r="H472" s="73" t="s">
        <v>344</v>
      </c>
      <c r="AX472" t="s">
        <v>258</v>
      </c>
      <c r="AY472">
        <v>1</v>
      </c>
      <c r="AZ472" s="76">
        <v>240</v>
      </c>
      <c r="BA472" s="76">
        <v>100</v>
      </c>
      <c r="BB472">
        <f ca="1">INDIRECT(ADDRESS(11+(MATCH(RIGHT(Table61011[[#This Row],[spawner_sku]],LEN(Table61011[[#This Row],[spawner_sku]])-FIND("/",Table61011[[#This Row],[spawner_sku]])),Table1[Entity Prefab],0)),10,1,1,"Entities"))</f>
        <v>50</v>
      </c>
      <c r="BC472" s="76">
        <f ca="1">ROUND((Table61011[[#This Row],[XP]]*Table61011[[#This Row],[entity_spawned (AVG)]])*(Table61011[[#This Row],[activating_chance]]/100),0)</f>
        <v>50</v>
      </c>
      <c r="BD472" s="73" t="s">
        <v>344</v>
      </c>
      <c r="CD472" t="s">
        <v>542</v>
      </c>
      <c r="CE472">
        <v>1</v>
      </c>
      <c r="CF472" s="76">
        <v>110</v>
      </c>
      <c r="CG472" s="76">
        <v>100</v>
      </c>
      <c r="CH472">
        <f ca="1">INDIRECT(ADDRESS(11+(MATCH(RIGHT(Table14[[#This Row],[spawner_sku]],LEN(Table14[[#This Row],[spawner_sku]])-FIND("/",Table14[[#This Row],[spawner_sku]])),Table1[Entity Prefab],0)),10,1,1,"Entities"))</f>
        <v>75</v>
      </c>
      <c r="CI472">
        <f ca="1">ROUND((Table14[[#This Row],[XP]]*Table14[[#This Row],[entity_spawned (AVG)]])*(Table14[[#This Row],[activating_chance]]/100),0)</f>
        <v>75</v>
      </c>
      <c r="CJ472" s="73" t="s">
        <v>344</v>
      </c>
    </row>
    <row r="473" spans="2:88" x14ac:dyDescent="0.25">
      <c r="B473" s="74" t="s">
        <v>247</v>
      </c>
      <c r="C473">
        <v>1</v>
      </c>
      <c r="D473" s="76">
        <v>500</v>
      </c>
      <c r="E473" s="76">
        <v>75</v>
      </c>
      <c r="F473" s="76">
        <f ca="1">INDIRECT(ADDRESS(11+(MATCH(RIGHT(Table245[[#This Row],[spawner_sku]],LEN(Table245[[#This Row],[spawner_sku]])-FIND("/",Table245[[#This Row],[spawner_sku]])),Table1[Entity Prefab],0)),10,1,1,"Entities"))</f>
        <v>75</v>
      </c>
      <c r="G473" s="76">
        <f ca="1">ROUND((Table245[[#This Row],[XP]]*Table245[[#This Row],[entity_spawned (AVG)]])*(Table245[[#This Row],[activating_chance]]/100),0)</f>
        <v>56</v>
      </c>
      <c r="H473" s="73" t="s">
        <v>344</v>
      </c>
      <c r="AX473" t="s">
        <v>258</v>
      </c>
      <c r="AY473">
        <v>1</v>
      </c>
      <c r="AZ473" s="76">
        <v>200</v>
      </c>
      <c r="BA473" s="76">
        <v>100</v>
      </c>
      <c r="BB473">
        <f ca="1">INDIRECT(ADDRESS(11+(MATCH(RIGHT(Table61011[[#This Row],[spawner_sku]],LEN(Table61011[[#This Row],[spawner_sku]])-FIND("/",Table61011[[#This Row],[spawner_sku]])),Table1[Entity Prefab],0)),10,1,1,"Entities"))</f>
        <v>50</v>
      </c>
      <c r="BC473" s="76">
        <f ca="1">ROUND((Table61011[[#This Row],[XP]]*Table61011[[#This Row],[entity_spawned (AVG)]])*(Table61011[[#This Row],[activating_chance]]/100),0)</f>
        <v>50</v>
      </c>
      <c r="BD473" s="73" t="s">
        <v>344</v>
      </c>
      <c r="CD473" t="s">
        <v>541</v>
      </c>
      <c r="CE473">
        <v>1</v>
      </c>
      <c r="CF473" s="76">
        <v>200</v>
      </c>
      <c r="CG473" s="76">
        <v>100</v>
      </c>
      <c r="CH473">
        <f ca="1">INDIRECT(ADDRESS(11+(MATCH(RIGHT(Table14[[#This Row],[spawner_sku]],LEN(Table14[[#This Row],[spawner_sku]])-FIND("/",Table14[[#This Row],[spawner_sku]])),Table1[Entity Prefab],0)),10,1,1,"Entities"))</f>
        <v>75</v>
      </c>
      <c r="CI473">
        <f ca="1">ROUND((Table14[[#This Row],[XP]]*Table14[[#This Row],[entity_spawned (AVG)]])*(Table14[[#This Row],[activating_chance]]/100),0)</f>
        <v>75</v>
      </c>
      <c r="CJ473" s="73" t="s">
        <v>344</v>
      </c>
    </row>
    <row r="474" spans="2:88" x14ac:dyDescent="0.25">
      <c r="B474" s="74" t="s">
        <v>494</v>
      </c>
      <c r="C474">
        <v>1</v>
      </c>
      <c r="D474" s="76">
        <v>220</v>
      </c>
      <c r="E474" s="76">
        <v>100</v>
      </c>
      <c r="F474" s="76">
        <f ca="1">INDIRECT(ADDRESS(11+(MATCH(RIGHT(Table245[[#This Row],[spawner_sku]],LEN(Table245[[#This Row],[spawner_sku]])-FIND("/",Table245[[#This Row],[spawner_sku]])),Table1[Entity Prefab],0)),10,1,1,"Entities"))</f>
        <v>55</v>
      </c>
      <c r="G474" s="76">
        <f ca="1">ROUND((Table245[[#This Row],[XP]]*Table245[[#This Row],[entity_spawned (AVG)]])*(Table245[[#This Row],[activating_chance]]/100),0)</f>
        <v>55</v>
      </c>
      <c r="H474" s="73" t="s">
        <v>344</v>
      </c>
      <c r="AX474" t="s">
        <v>258</v>
      </c>
      <c r="AY474">
        <v>1</v>
      </c>
      <c r="AZ474" s="76">
        <v>240</v>
      </c>
      <c r="BA474" s="76">
        <v>100</v>
      </c>
      <c r="BB474">
        <f ca="1">INDIRECT(ADDRESS(11+(MATCH(RIGHT(Table61011[[#This Row],[spawner_sku]],LEN(Table61011[[#This Row],[spawner_sku]])-FIND("/",Table61011[[#This Row],[spawner_sku]])),Table1[Entity Prefab],0)),10,1,1,"Entities"))</f>
        <v>50</v>
      </c>
      <c r="BC474" s="76">
        <f ca="1">ROUND((Table61011[[#This Row],[XP]]*Table61011[[#This Row],[entity_spawned (AVG)]])*(Table61011[[#This Row],[activating_chance]]/100),0)</f>
        <v>50</v>
      </c>
      <c r="BD474" s="73" t="s">
        <v>344</v>
      </c>
      <c r="CD474" t="s">
        <v>541</v>
      </c>
      <c r="CE474">
        <v>1</v>
      </c>
      <c r="CF474" s="76">
        <v>145</v>
      </c>
      <c r="CG474" s="76">
        <v>100</v>
      </c>
      <c r="CH474">
        <f ca="1">INDIRECT(ADDRESS(11+(MATCH(RIGHT(Table14[[#This Row],[spawner_sku]],LEN(Table14[[#This Row],[spawner_sku]])-FIND("/",Table14[[#This Row],[spawner_sku]])),Table1[Entity Prefab],0)),10,1,1,"Entities"))</f>
        <v>75</v>
      </c>
      <c r="CI474">
        <f ca="1">ROUND((Table14[[#This Row],[XP]]*Table14[[#This Row],[entity_spawned (AVG)]])*(Table14[[#This Row],[activating_chance]]/100),0)</f>
        <v>75</v>
      </c>
      <c r="CJ474" s="73" t="s">
        <v>344</v>
      </c>
    </row>
    <row r="475" spans="2:88" x14ac:dyDescent="0.25">
      <c r="B475" s="74" t="s">
        <v>494</v>
      </c>
      <c r="C475">
        <v>1</v>
      </c>
      <c r="D475" s="76">
        <v>220</v>
      </c>
      <c r="E475" s="76">
        <v>100</v>
      </c>
      <c r="F475" s="76">
        <f ca="1">INDIRECT(ADDRESS(11+(MATCH(RIGHT(Table245[[#This Row],[spawner_sku]],LEN(Table245[[#This Row],[spawner_sku]])-FIND("/",Table245[[#This Row],[spawner_sku]])),Table1[Entity Prefab],0)),10,1,1,"Entities"))</f>
        <v>55</v>
      </c>
      <c r="G475" s="76">
        <f ca="1">ROUND((Table245[[#This Row],[XP]]*Table245[[#This Row],[entity_spawned (AVG)]])*(Table245[[#This Row],[activating_chance]]/100),0)</f>
        <v>55</v>
      </c>
      <c r="H475" s="73" t="s">
        <v>344</v>
      </c>
      <c r="AX475" t="s">
        <v>258</v>
      </c>
      <c r="AY475">
        <v>1</v>
      </c>
      <c r="AZ475" s="76">
        <v>240</v>
      </c>
      <c r="BA475" s="76">
        <v>100</v>
      </c>
      <c r="BB475">
        <f ca="1">INDIRECT(ADDRESS(11+(MATCH(RIGHT(Table61011[[#This Row],[spawner_sku]],LEN(Table61011[[#This Row],[spawner_sku]])-FIND("/",Table61011[[#This Row],[spawner_sku]])),Table1[Entity Prefab],0)),10,1,1,"Entities"))</f>
        <v>50</v>
      </c>
      <c r="BC475" s="76">
        <f ca="1">ROUND((Table61011[[#This Row],[XP]]*Table61011[[#This Row],[entity_spawned (AVG)]])*(Table61011[[#This Row],[activating_chance]]/100),0)</f>
        <v>50</v>
      </c>
      <c r="BD475" s="73" t="s">
        <v>344</v>
      </c>
      <c r="CD475" t="s">
        <v>541</v>
      </c>
      <c r="CE475">
        <v>1</v>
      </c>
      <c r="CF475" s="76">
        <v>130</v>
      </c>
      <c r="CG475" s="76">
        <v>100</v>
      </c>
      <c r="CH475">
        <f ca="1">INDIRECT(ADDRESS(11+(MATCH(RIGHT(Table14[[#This Row],[spawner_sku]],LEN(Table14[[#This Row],[spawner_sku]])-FIND("/",Table14[[#This Row],[spawner_sku]])),Table1[Entity Prefab],0)),10,1,1,"Entities"))</f>
        <v>75</v>
      </c>
      <c r="CI475">
        <f ca="1">ROUND((Table14[[#This Row],[XP]]*Table14[[#This Row],[entity_spawned (AVG)]])*(Table14[[#This Row],[activating_chance]]/100),0)</f>
        <v>75</v>
      </c>
      <c r="CJ475" s="73" t="s">
        <v>344</v>
      </c>
    </row>
    <row r="476" spans="2:88" x14ac:dyDescent="0.25">
      <c r="B476" s="74" t="s">
        <v>494</v>
      </c>
      <c r="C476">
        <v>1</v>
      </c>
      <c r="D476" s="76">
        <v>200</v>
      </c>
      <c r="E476" s="76">
        <v>100</v>
      </c>
      <c r="F476" s="76">
        <f ca="1">INDIRECT(ADDRESS(11+(MATCH(RIGHT(Table245[[#This Row],[spawner_sku]],LEN(Table245[[#This Row],[spawner_sku]])-FIND("/",Table245[[#This Row],[spawner_sku]])),Table1[Entity Prefab],0)),10,1,1,"Entities"))</f>
        <v>55</v>
      </c>
      <c r="G476" s="76">
        <f ca="1">ROUND((Table245[[#This Row],[XP]]*Table245[[#This Row],[entity_spawned (AVG)]])*(Table245[[#This Row],[activating_chance]]/100),0)</f>
        <v>55</v>
      </c>
      <c r="H476" s="73" t="s">
        <v>344</v>
      </c>
      <c r="AX476" t="s">
        <v>258</v>
      </c>
      <c r="AY476">
        <v>1</v>
      </c>
      <c r="AZ476" s="76">
        <v>200</v>
      </c>
      <c r="BA476" s="76">
        <v>100</v>
      </c>
      <c r="BB476">
        <f ca="1">INDIRECT(ADDRESS(11+(MATCH(RIGHT(Table61011[[#This Row],[spawner_sku]],LEN(Table61011[[#This Row],[spawner_sku]])-FIND("/",Table61011[[#This Row],[spawner_sku]])),Table1[Entity Prefab],0)),10,1,1,"Entities"))</f>
        <v>50</v>
      </c>
      <c r="BC476" s="76">
        <f ca="1">ROUND((Table61011[[#This Row],[XP]]*Table61011[[#This Row],[entity_spawned (AVG)]])*(Table61011[[#This Row],[activating_chance]]/100),0)</f>
        <v>50</v>
      </c>
      <c r="BD476" s="73" t="s">
        <v>344</v>
      </c>
      <c r="CD476" t="s">
        <v>541</v>
      </c>
      <c r="CE476">
        <v>1</v>
      </c>
      <c r="CF476" s="76">
        <v>150</v>
      </c>
      <c r="CG476" s="76">
        <v>10</v>
      </c>
      <c r="CH476">
        <f ca="1">INDIRECT(ADDRESS(11+(MATCH(RIGHT(Table14[[#This Row],[spawner_sku]],LEN(Table14[[#This Row],[spawner_sku]])-FIND("/",Table14[[#This Row],[spawner_sku]])),Table1[Entity Prefab],0)),10,1,1,"Entities"))</f>
        <v>75</v>
      </c>
      <c r="CI476">
        <f ca="1">ROUND((Table14[[#This Row],[XP]]*Table14[[#This Row],[entity_spawned (AVG)]])*(Table14[[#This Row],[activating_chance]]/100),0)</f>
        <v>8</v>
      </c>
      <c r="CJ476" s="73" t="s">
        <v>344</v>
      </c>
    </row>
    <row r="477" spans="2:88" x14ac:dyDescent="0.25">
      <c r="B477" s="74" t="s">
        <v>495</v>
      </c>
      <c r="C477">
        <v>1</v>
      </c>
      <c r="D477" s="76">
        <v>140</v>
      </c>
      <c r="E477" s="76">
        <v>80</v>
      </c>
      <c r="F477" s="76">
        <f ca="1">INDIRECT(ADDRESS(11+(MATCH(RIGHT(Table245[[#This Row],[spawner_sku]],LEN(Table245[[#This Row],[spawner_sku]])-FIND("/",Table245[[#This Row],[spawner_sku]])),Table1[Entity Prefab],0)),10,1,1,"Entities"))</f>
        <v>25</v>
      </c>
      <c r="G477" s="76">
        <f ca="1">ROUND((Table245[[#This Row],[XP]]*Table245[[#This Row],[entity_spawned (AVG)]])*(Table245[[#This Row],[activating_chance]]/100),0)</f>
        <v>20</v>
      </c>
      <c r="H477" s="73" t="s">
        <v>344</v>
      </c>
      <c r="AX477" t="s">
        <v>258</v>
      </c>
      <c r="AY477">
        <v>1</v>
      </c>
      <c r="AZ477" s="76">
        <v>240</v>
      </c>
      <c r="BA477" s="76">
        <v>100</v>
      </c>
      <c r="BB477">
        <f ca="1">INDIRECT(ADDRESS(11+(MATCH(RIGHT(Table61011[[#This Row],[spawner_sku]],LEN(Table61011[[#This Row],[spawner_sku]])-FIND("/",Table61011[[#This Row],[spawner_sku]])),Table1[Entity Prefab],0)),10,1,1,"Entities"))</f>
        <v>50</v>
      </c>
      <c r="BC477" s="76">
        <f ca="1">ROUND((Table61011[[#This Row],[XP]]*Table61011[[#This Row],[entity_spawned (AVG)]])*(Table61011[[#This Row],[activating_chance]]/100),0)</f>
        <v>50</v>
      </c>
      <c r="BD477" s="73" t="s">
        <v>344</v>
      </c>
      <c r="CD477" t="s">
        <v>541</v>
      </c>
      <c r="CE477">
        <v>1</v>
      </c>
      <c r="CF477" s="76">
        <v>150</v>
      </c>
      <c r="CG477" s="76">
        <v>100</v>
      </c>
      <c r="CH477">
        <f ca="1">INDIRECT(ADDRESS(11+(MATCH(RIGHT(Table14[[#This Row],[spawner_sku]],LEN(Table14[[#This Row],[spawner_sku]])-FIND("/",Table14[[#This Row],[spawner_sku]])),Table1[Entity Prefab],0)),10,1,1,"Entities"))</f>
        <v>75</v>
      </c>
      <c r="CI477">
        <f ca="1">ROUND((Table14[[#This Row],[XP]]*Table14[[#This Row],[entity_spawned (AVG)]])*(Table14[[#This Row],[activating_chance]]/100),0)</f>
        <v>75</v>
      </c>
      <c r="CJ477" s="73" t="s">
        <v>344</v>
      </c>
    </row>
    <row r="478" spans="2:88" x14ac:dyDescent="0.25">
      <c r="B478" s="74" t="s">
        <v>495</v>
      </c>
      <c r="C478">
        <v>1</v>
      </c>
      <c r="D478" s="76">
        <v>160</v>
      </c>
      <c r="E478" s="76">
        <v>100</v>
      </c>
      <c r="F478" s="76">
        <f ca="1">INDIRECT(ADDRESS(11+(MATCH(RIGHT(Table245[[#This Row],[spawner_sku]],LEN(Table245[[#This Row],[spawner_sku]])-FIND("/",Table245[[#This Row],[spawner_sku]])),Table1[Entity Prefab],0)),10,1,1,"Entities"))</f>
        <v>25</v>
      </c>
      <c r="G478" s="76">
        <f ca="1">ROUND((Table245[[#This Row],[XP]]*Table245[[#This Row],[entity_spawned (AVG)]])*(Table245[[#This Row],[activating_chance]]/100),0)</f>
        <v>25</v>
      </c>
      <c r="H478" s="73" t="s">
        <v>344</v>
      </c>
      <c r="AX478" t="s">
        <v>258</v>
      </c>
      <c r="AY478">
        <v>1</v>
      </c>
      <c r="AZ478" s="76">
        <v>240</v>
      </c>
      <c r="BA478" s="76">
        <v>100</v>
      </c>
      <c r="BB478">
        <f ca="1">INDIRECT(ADDRESS(11+(MATCH(RIGHT(Table61011[[#This Row],[spawner_sku]],LEN(Table61011[[#This Row],[spawner_sku]])-FIND("/",Table61011[[#This Row],[spawner_sku]])),Table1[Entity Prefab],0)),10,1,1,"Entities"))</f>
        <v>50</v>
      </c>
      <c r="BC478" s="76">
        <f ca="1">ROUND((Table61011[[#This Row],[XP]]*Table61011[[#This Row],[entity_spawned (AVG)]])*(Table61011[[#This Row],[activating_chance]]/100),0)</f>
        <v>50</v>
      </c>
      <c r="BD478" s="73" t="s">
        <v>344</v>
      </c>
      <c r="CD478" t="s">
        <v>541</v>
      </c>
      <c r="CE478">
        <v>1</v>
      </c>
      <c r="CF478" s="76">
        <v>140</v>
      </c>
      <c r="CG478" s="76">
        <v>100</v>
      </c>
      <c r="CH478">
        <f ca="1">INDIRECT(ADDRESS(11+(MATCH(RIGHT(Table14[[#This Row],[spawner_sku]],LEN(Table14[[#This Row],[spawner_sku]])-FIND("/",Table14[[#This Row],[spawner_sku]])),Table1[Entity Prefab],0)),10,1,1,"Entities"))</f>
        <v>75</v>
      </c>
      <c r="CI478">
        <f ca="1">ROUND((Table14[[#This Row],[XP]]*Table14[[#This Row],[entity_spawned (AVG)]])*(Table14[[#This Row],[activating_chance]]/100),0)</f>
        <v>75</v>
      </c>
      <c r="CJ478" s="73" t="s">
        <v>344</v>
      </c>
    </row>
    <row r="479" spans="2:88" x14ac:dyDescent="0.25">
      <c r="B479" s="74" t="s">
        <v>495</v>
      </c>
      <c r="C479">
        <v>1</v>
      </c>
      <c r="D479" s="76">
        <v>140</v>
      </c>
      <c r="E479" s="76">
        <v>100</v>
      </c>
      <c r="F479" s="76">
        <f ca="1">INDIRECT(ADDRESS(11+(MATCH(RIGHT(Table245[[#This Row],[spawner_sku]],LEN(Table245[[#This Row],[spawner_sku]])-FIND("/",Table245[[#This Row],[spawner_sku]])),Table1[Entity Prefab],0)),10,1,1,"Entities"))</f>
        <v>25</v>
      </c>
      <c r="G479" s="76">
        <f ca="1">ROUND((Table245[[#This Row],[XP]]*Table245[[#This Row],[entity_spawned (AVG)]])*(Table245[[#This Row],[activating_chance]]/100),0)</f>
        <v>25</v>
      </c>
      <c r="H479" s="73" t="s">
        <v>344</v>
      </c>
      <c r="AX479" t="s">
        <v>258</v>
      </c>
      <c r="AY479">
        <v>1</v>
      </c>
      <c r="AZ479" s="76">
        <v>240</v>
      </c>
      <c r="BA479" s="76">
        <v>100</v>
      </c>
      <c r="BB479">
        <f ca="1">INDIRECT(ADDRESS(11+(MATCH(RIGHT(Table61011[[#This Row],[spawner_sku]],LEN(Table61011[[#This Row],[spawner_sku]])-FIND("/",Table61011[[#This Row],[spawner_sku]])),Table1[Entity Prefab],0)),10,1,1,"Entities"))</f>
        <v>50</v>
      </c>
      <c r="BC479" s="76">
        <f ca="1">ROUND((Table61011[[#This Row],[XP]]*Table61011[[#This Row],[entity_spawned (AVG)]])*(Table61011[[#This Row],[activating_chance]]/100),0)</f>
        <v>50</v>
      </c>
      <c r="BD479" s="73" t="s">
        <v>344</v>
      </c>
      <c r="CD479" t="s">
        <v>541</v>
      </c>
      <c r="CE479">
        <v>1</v>
      </c>
      <c r="CF479" s="76">
        <v>160</v>
      </c>
      <c r="CG479" s="76">
        <v>100</v>
      </c>
      <c r="CH479">
        <f ca="1">INDIRECT(ADDRESS(11+(MATCH(RIGHT(Table14[[#This Row],[spawner_sku]],LEN(Table14[[#This Row],[spawner_sku]])-FIND("/",Table14[[#This Row],[spawner_sku]])),Table1[Entity Prefab],0)),10,1,1,"Entities"))</f>
        <v>75</v>
      </c>
      <c r="CI479">
        <f ca="1">ROUND((Table14[[#This Row],[XP]]*Table14[[#This Row],[entity_spawned (AVG)]])*(Table14[[#This Row],[activating_chance]]/100),0)</f>
        <v>75</v>
      </c>
      <c r="CJ479" s="73" t="s">
        <v>344</v>
      </c>
    </row>
    <row r="480" spans="2:88" x14ac:dyDescent="0.25">
      <c r="B480" s="74" t="s">
        <v>495</v>
      </c>
      <c r="C480">
        <v>1</v>
      </c>
      <c r="D480" s="76">
        <v>120</v>
      </c>
      <c r="E480" s="76">
        <v>80</v>
      </c>
      <c r="F480" s="76">
        <f ca="1">INDIRECT(ADDRESS(11+(MATCH(RIGHT(Table245[[#This Row],[spawner_sku]],LEN(Table245[[#This Row],[spawner_sku]])-FIND("/",Table245[[#This Row],[spawner_sku]])),Table1[Entity Prefab],0)),10,1,1,"Entities"))</f>
        <v>25</v>
      </c>
      <c r="G480" s="76">
        <f ca="1">ROUND((Table245[[#This Row],[XP]]*Table245[[#This Row],[entity_spawned (AVG)]])*(Table245[[#This Row],[activating_chance]]/100),0)</f>
        <v>20</v>
      </c>
      <c r="H480" s="73" t="s">
        <v>344</v>
      </c>
      <c r="AX480" t="s">
        <v>258</v>
      </c>
      <c r="AY480">
        <v>1</v>
      </c>
      <c r="AZ480" s="76">
        <v>240</v>
      </c>
      <c r="BA480" s="76">
        <v>100</v>
      </c>
      <c r="BB480">
        <f ca="1">INDIRECT(ADDRESS(11+(MATCH(RIGHT(Table61011[[#This Row],[spawner_sku]],LEN(Table61011[[#This Row],[spawner_sku]])-FIND("/",Table61011[[#This Row],[spawner_sku]])),Table1[Entity Prefab],0)),10,1,1,"Entities"))</f>
        <v>50</v>
      </c>
      <c r="BC480" s="76">
        <f ca="1">ROUND((Table61011[[#This Row],[XP]]*Table61011[[#This Row],[entity_spawned (AVG)]])*(Table61011[[#This Row],[activating_chance]]/100),0)</f>
        <v>50</v>
      </c>
      <c r="BD480" s="73" t="s">
        <v>344</v>
      </c>
      <c r="CD480" t="s">
        <v>541</v>
      </c>
      <c r="CE480">
        <v>1</v>
      </c>
      <c r="CF480" s="76">
        <v>140</v>
      </c>
      <c r="CG480" s="76">
        <v>100</v>
      </c>
      <c r="CH480">
        <f ca="1">INDIRECT(ADDRESS(11+(MATCH(RIGHT(Table14[[#This Row],[spawner_sku]],LEN(Table14[[#This Row],[spawner_sku]])-FIND("/",Table14[[#This Row],[spawner_sku]])),Table1[Entity Prefab],0)),10,1,1,"Entities"))</f>
        <v>75</v>
      </c>
      <c r="CI480">
        <f ca="1">ROUND((Table14[[#This Row],[XP]]*Table14[[#This Row],[entity_spawned (AVG)]])*(Table14[[#This Row],[activating_chance]]/100),0)</f>
        <v>75</v>
      </c>
      <c r="CJ480" s="73" t="s">
        <v>344</v>
      </c>
    </row>
    <row r="481" spans="2:88" x14ac:dyDescent="0.25">
      <c r="B481" s="74" t="s">
        <v>495</v>
      </c>
      <c r="C481">
        <v>1</v>
      </c>
      <c r="D481" s="76">
        <v>140</v>
      </c>
      <c r="E481" s="76">
        <v>80</v>
      </c>
      <c r="F481" s="76">
        <f ca="1">INDIRECT(ADDRESS(11+(MATCH(RIGHT(Table245[[#This Row],[spawner_sku]],LEN(Table245[[#This Row],[spawner_sku]])-FIND("/",Table245[[#This Row],[spawner_sku]])),Table1[Entity Prefab],0)),10,1,1,"Entities"))</f>
        <v>25</v>
      </c>
      <c r="G481" s="76">
        <f ca="1">ROUND((Table245[[#This Row],[XP]]*Table245[[#This Row],[entity_spawned (AVG)]])*(Table245[[#This Row],[activating_chance]]/100),0)</f>
        <v>20</v>
      </c>
      <c r="H481" s="73" t="s">
        <v>344</v>
      </c>
      <c r="AX481" t="s">
        <v>258</v>
      </c>
      <c r="AY481">
        <v>1</v>
      </c>
      <c r="AZ481" s="76">
        <v>200</v>
      </c>
      <c r="BA481" s="76">
        <v>100</v>
      </c>
      <c r="BB481">
        <f ca="1">INDIRECT(ADDRESS(11+(MATCH(RIGHT(Table61011[[#This Row],[spawner_sku]],LEN(Table61011[[#This Row],[spawner_sku]])-FIND("/",Table61011[[#This Row],[spawner_sku]])),Table1[Entity Prefab],0)),10,1,1,"Entities"))</f>
        <v>50</v>
      </c>
      <c r="BC481" s="76">
        <f ca="1">ROUND((Table61011[[#This Row],[XP]]*Table61011[[#This Row],[entity_spawned (AVG)]])*(Table61011[[#This Row],[activating_chance]]/100),0)</f>
        <v>50</v>
      </c>
      <c r="BD481" s="73" t="s">
        <v>344</v>
      </c>
      <c r="CD481" t="s">
        <v>541</v>
      </c>
      <c r="CE481">
        <v>1</v>
      </c>
      <c r="CF481" s="76">
        <v>130</v>
      </c>
      <c r="CG481" s="76">
        <v>100</v>
      </c>
      <c r="CH481">
        <f ca="1">INDIRECT(ADDRESS(11+(MATCH(RIGHT(Table14[[#This Row],[spawner_sku]],LEN(Table14[[#This Row],[spawner_sku]])-FIND("/",Table14[[#This Row],[spawner_sku]])),Table1[Entity Prefab],0)),10,1,1,"Entities"))</f>
        <v>75</v>
      </c>
      <c r="CI481">
        <f ca="1">ROUND((Table14[[#This Row],[XP]]*Table14[[#This Row],[entity_spawned (AVG)]])*(Table14[[#This Row],[activating_chance]]/100),0)</f>
        <v>75</v>
      </c>
      <c r="CJ481" s="73" t="s">
        <v>344</v>
      </c>
    </row>
    <row r="482" spans="2:88" x14ac:dyDescent="0.25">
      <c r="B482" s="74" t="s">
        <v>495</v>
      </c>
      <c r="C482">
        <v>1</v>
      </c>
      <c r="D482" s="76">
        <v>150</v>
      </c>
      <c r="E482" s="76">
        <v>80</v>
      </c>
      <c r="F482" s="76">
        <f ca="1">INDIRECT(ADDRESS(11+(MATCH(RIGHT(Table245[[#This Row],[spawner_sku]],LEN(Table245[[#This Row],[spawner_sku]])-FIND("/",Table245[[#This Row],[spawner_sku]])),Table1[Entity Prefab],0)),10,1,1,"Entities"))</f>
        <v>25</v>
      </c>
      <c r="G482" s="76">
        <f ca="1">ROUND((Table245[[#This Row],[XP]]*Table245[[#This Row],[entity_spawned (AVG)]])*(Table245[[#This Row],[activating_chance]]/100),0)</f>
        <v>20</v>
      </c>
      <c r="H482" s="73" t="s">
        <v>344</v>
      </c>
      <c r="AX482" t="s">
        <v>258</v>
      </c>
      <c r="AY482">
        <v>1</v>
      </c>
      <c r="AZ482" s="76">
        <v>240</v>
      </c>
      <c r="BA482" s="76">
        <v>100</v>
      </c>
      <c r="BB482">
        <f ca="1">INDIRECT(ADDRESS(11+(MATCH(RIGHT(Table61011[[#This Row],[spawner_sku]],LEN(Table61011[[#This Row],[spawner_sku]])-FIND("/",Table61011[[#This Row],[spawner_sku]])),Table1[Entity Prefab],0)),10,1,1,"Entities"))</f>
        <v>50</v>
      </c>
      <c r="BC482" s="76">
        <f ca="1">ROUND((Table61011[[#This Row],[XP]]*Table61011[[#This Row],[entity_spawned (AVG)]])*(Table61011[[#This Row],[activating_chance]]/100),0)</f>
        <v>50</v>
      </c>
      <c r="BD482" s="73" t="s">
        <v>344</v>
      </c>
      <c r="CD482" t="s">
        <v>541</v>
      </c>
      <c r="CE482">
        <v>1</v>
      </c>
      <c r="CF482" s="76">
        <v>150</v>
      </c>
      <c r="CG482" s="76">
        <v>100</v>
      </c>
      <c r="CH482">
        <f ca="1">INDIRECT(ADDRESS(11+(MATCH(RIGHT(Table14[[#This Row],[spawner_sku]],LEN(Table14[[#This Row],[spawner_sku]])-FIND("/",Table14[[#This Row],[spawner_sku]])),Table1[Entity Prefab],0)),10,1,1,"Entities"))</f>
        <v>75</v>
      </c>
      <c r="CI482">
        <f ca="1">ROUND((Table14[[#This Row],[XP]]*Table14[[#This Row],[entity_spawned (AVG)]])*(Table14[[#This Row],[activating_chance]]/100),0)</f>
        <v>75</v>
      </c>
      <c r="CJ482" s="73" t="s">
        <v>344</v>
      </c>
    </row>
    <row r="483" spans="2:88" x14ac:dyDescent="0.25">
      <c r="B483" s="74" t="s">
        <v>248</v>
      </c>
      <c r="C483">
        <v>1</v>
      </c>
      <c r="D483" s="76">
        <v>420</v>
      </c>
      <c r="E483" s="76">
        <v>100</v>
      </c>
      <c r="F483" s="76">
        <f ca="1">INDIRECT(ADDRESS(11+(MATCH(RIGHT(Table245[[#This Row],[spawner_sku]],LEN(Table245[[#This Row],[spawner_sku]])-FIND("/",Table245[[#This Row],[spawner_sku]])),Table1[Entity Prefab],0)),10,1,1,"Entities"))</f>
        <v>83</v>
      </c>
      <c r="G483" s="76">
        <f ca="1">ROUND((Table245[[#This Row],[XP]]*Table245[[#This Row],[entity_spawned (AVG)]])*(Table245[[#This Row],[activating_chance]]/100),0)</f>
        <v>83</v>
      </c>
      <c r="H483" s="73" t="s">
        <v>345</v>
      </c>
      <c r="AX483" t="s">
        <v>258</v>
      </c>
      <c r="AY483">
        <v>1</v>
      </c>
      <c r="AZ483" s="76">
        <v>240</v>
      </c>
      <c r="BA483" s="76">
        <v>100</v>
      </c>
      <c r="BB483">
        <f ca="1">INDIRECT(ADDRESS(11+(MATCH(RIGHT(Table61011[[#This Row],[spawner_sku]],LEN(Table61011[[#This Row],[spawner_sku]])-FIND("/",Table61011[[#This Row],[spawner_sku]])),Table1[Entity Prefab],0)),10,1,1,"Entities"))</f>
        <v>50</v>
      </c>
      <c r="BC483" s="76">
        <f ca="1">ROUND((Table61011[[#This Row],[XP]]*Table61011[[#This Row],[entity_spawned (AVG)]])*(Table61011[[#This Row],[activating_chance]]/100),0)</f>
        <v>50</v>
      </c>
      <c r="BD483" s="73" t="s">
        <v>344</v>
      </c>
      <c r="CD483" t="s">
        <v>541</v>
      </c>
      <c r="CE483">
        <v>1</v>
      </c>
      <c r="CF483" s="76">
        <v>145</v>
      </c>
      <c r="CG483" s="76">
        <v>100</v>
      </c>
      <c r="CH483">
        <f ca="1">INDIRECT(ADDRESS(11+(MATCH(RIGHT(Table14[[#This Row],[spawner_sku]],LEN(Table14[[#This Row],[spawner_sku]])-FIND("/",Table14[[#This Row],[spawner_sku]])),Table1[Entity Prefab],0)),10,1,1,"Entities"))</f>
        <v>75</v>
      </c>
      <c r="CI483">
        <f ca="1">ROUND((Table14[[#This Row],[XP]]*Table14[[#This Row],[entity_spawned (AVG)]])*(Table14[[#This Row],[activating_chance]]/100),0)</f>
        <v>75</v>
      </c>
      <c r="CJ483" s="73" t="s">
        <v>344</v>
      </c>
    </row>
    <row r="484" spans="2:88" x14ac:dyDescent="0.25">
      <c r="B484" s="74" t="s">
        <v>248</v>
      </c>
      <c r="C484">
        <v>1</v>
      </c>
      <c r="D484" s="76">
        <v>420</v>
      </c>
      <c r="E484" s="76">
        <v>100</v>
      </c>
      <c r="F484" s="76">
        <f ca="1">INDIRECT(ADDRESS(11+(MATCH(RIGHT(Table245[[#This Row],[spawner_sku]],LEN(Table245[[#This Row],[spawner_sku]])-FIND("/",Table245[[#This Row],[spawner_sku]])),Table1[Entity Prefab],0)),10,1,1,"Entities"))</f>
        <v>83</v>
      </c>
      <c r="G484" s="76">
        <f ca="1">ROUND((Table245[[#This Row],[XP]]*Table245[[#This Row],[entity_spawned (AVG)]])*(Table245[[#This Row],[activating_chance]]/100),0)</f>
        <v>83</v>
      </c>
      <c r="H484" s="73" t="s">
        <v>345</v>
      </c>
      <c r="AX484" t="s">
        <v>258</v>
      </c>
      <c r="AY484">
        <v>1</v>
      </c>
      <c r="AZ484" s="76">
        <v>240</v>
      </c>
      <c r="BA484" s="76">
        <v>30</v>
      </c>
      <c r="BB484">
        <f ca="1">INDIRECT(ADDRESS(11+(MATCH(RIGHT(Table61011[[#This Row],[spawner_sku]],LEN(Table61011[[#This Row],[spawner_sku]])-FIND("/",Table61011[[#This Row],[spawner_sku]])),Table1[Entity Prefab],0)),10,1,1,"Entities"))</f>
        <v>50</v>
      </c>
      <c r="BC484" s="76">
        <f ca="1">ROUND((Table61011[[#This Row],[XP]]*Table61011[[#This Row],[entity_spawned (AVG)]])*(Table61011[[#This Row],[activating_chance]]/100),0)</f>
        <v>15</v>
      </c>
      <c r="BD484" s="73" t="s">
        <v>344</v>
      </c>
      <c r="CD484" t="s">
        <v>541</v>
      </c>
      <c r="CE484">
        <v>1</v>
      </c>
      <c r="CF484" s="76">
        <v>110</v>
      </c>
      <c r="CG484" s="76">
        <v>100</v>
      </c>
      <c r="CH484">
        <f ca="1">INDIRECT(ADDRESS(11+(MATCH(RIGHT(Table14[[#This Row],[spawner_sku]],LEN(Table14[[#This Row],[spawner_sku]])-FIND("/",Table14[[#This Row],[spawner_sku]])),Table1[Entity Prefab],0)),10,1,1,"Entities"))</f>
        <v>75</v>
      </c>
      <c r="CI484">
        <f ca="1">ROUND((Table14[[#This Row],[XP]]*Table14[[#This Row],[entity_spawned (AVG)]])*(Table14[[#This Row],[activating_chance]]/100),0)</f>
        <v>75</v>
      </c>
      <c r="CJ484" s="73" t="s">
        <v>344</v>
      </c>
    </row>
    <row r="485" spans="2:88" x14ac:dyDescent="0.25">
      <c r="B485" s="74" t="s">
        <v>249</v>
      </c>
      <c r="C485">
        <v>1</v>
      </c>
      <c r="D485" s="76">
        <v>300</v>
      </c>
      <c r="E485" s="76">
        <v>100</v>
      </c>
      <c r="F485" s="76">
        <f ca="1">INDIRECT(ADDRESS(11+(MATCH(RIGHT(Table245[[#This Row],[spawner_sku]],LEN(Table245[[#This Row],[spawner_sku]])-FIND("/",Table245[[#This Row],[spawner_sku]])),Table1[Entity Prefab],0)),10,1,1,"Entities"))</f>
        <v>75</v>
      </c>
      <c r="G485" s="76">
        <f ca="1">ROUND((Table245[[#This Row],[XP]]*Table245[[#This Row],[entity_spawned (AVG)]])*(Table245[[#This Row],[activating_chance]]/100),0)</f>
        <v>75</v>
      </c>
      <c r="H485" s="73" t="s">
        <v>345</v>
      </c>
      <c r="AX485" t="s">
        <v>258</v>
      </c>
      <c r="AY485">
        <v>1</v>
      </c>
      <c r="AZ485" s="76">
        <v>220</v>
      </c>
      <c r="BA485" s="76">
        <v>100</v>
      </c>
      <c r="BB485">
        <f ca="1">INDIRECT(ADDRESS(11+(MATCH(RIGHT(Table61011[[#This Row],[spawner_sku]],LEN(Table61011[[#This Row],[spawner_sku]])-FIND("/",Table61011[[#This Row],[spawner_sku]])),Table1[Entity Prefab],0)),10,1,1,"Entities"))</f>
        <v>50</v>
      </c>
      <c r="BC485" s="76">
        <f ca="1">ROUND((Table61011[[#This Row],[XP]]*Table61011[[#This Row],[entity_spawned (AVG)]])*(Table61011[[#This Row],[activating_chance]]/100),0)</f>
        <v>50</v>
      </c>
      <c r="BD485" s="73" t="s">
        <v>344</v>
      </c>
      <c r="CD485" t="s">
        <v>541</v>
      </c>
      <c r="CE485">
        <v>1</v>
      </c>
      <c r="CF485" s="76">
        <v>145</v>
      </c>
      <c r="CG485" s="76">
        <v>100</v>
      </c>
      <c r="CH485">
        <f ca="1">INDIRECT(ADDRESS(11+(MATCH(RIGHT(Table14[[#This Row],[spawner_sku]],LEN(Table14[[#This Row],[spawner_sku]])-FIND("/",Table14[[#This Row],[spawner_sku]])),Table1[Entity Prefab],0)),10,1,1,"Entities"))</f>
        <v>75</v>
      </c>
      <c r="CI485">
        <f ca="1">ROUND((Table14[[#This Row],[XP]]*Table14[[#This Row],[entity_spawned (AVG)]])*(Table14[[#This Row],[activating_chance]]/100),0)</f>
        <v>75</v>
      </c>
      <c r="CJ485" s="73" t="s">
        <v>344</v>
      </c>
    </row>
    <row r="486" spans="2:88" x14ac:dyDescent="0.25">
      <c r="B486" s="74" t="s">
        <v>249</v>
      </c>
      <c r="C486">
        <v>1</v>
      </c>
      <c r="D486" s="76">
        <v>300</v>
      </c>
      <c r="E486" s="76">
        <v>80</v>
      </c>
      <c r="F486" s="76">
        <f ca="1">INDIRECT(ADDRESS(11+(MATCH(RIGHT(Table245[[#This Row],[spawner_sku]],LEN(Table245[[#This Row],[spawner_sku]])-FIND("/",Table245[[#This Row],[spawner_sku]])),Table1[Entity Prefab],0)),10,1,1,"Entities"))</f>
        <v>75</v>
      </c>
      <c r="G486" s="76">
        <f ca="1">ROUND((Table245[[#This Row],[XP]]*Table245[[#This Row],[entity_spawned (AVG)]])*(Table245[[#This Row],[activating_chance]]/100),0)</f>
        <v>60</v>
      </c>
      <c r="H486" s="73" t="s">
        <v>345</v>
      </c>
      <c r="AX486" t="s">
        <v>258</v>
      </c>
      <c r="AY486">
        <v>1</v>
      </c>
      <c r="AZ486" s="76">
        <v>220</v>
      </c>
      <c r="BA486" s="76">
        <v>60</v>
      </c>
      <c r="BB486">
        <f ca="1">INDIRECT(ADDRESS(11+(MATCH(RIGHT(Table61011[[#This Row],[spawner_sku]],LEN(Table61011[[#This Row],[spawner_sku]])-FIND("/",Table61011[[#This Row],[spawner_sku]])),Table1[Entity Prefab],0)),10,1,1,"Entities"))</f>
        <v>50</v>
      </c>
      <c r="BC486" s="76">
        <f ca="1">ROUND((Table61011[[#This Row],[XP]]*Table61011[[#This Row],[entity_spawned (AVG)]])*(Table61011[[#This Row],[activating_chance]]/100),0)</f>
        <v>30</v>
      </c>
      <c r="BD486" s="73" t="s">
        <v>344</v>
      </c>
      <c r="CD486" t="s">
        <v>541</v>
      </c>
      <c r="CE486">
        <v>1</v>
      </c>
      <c r="CF486" s="76">
        <v>140</v>
      </c>
      <c r="CG486" s="76">
        <v>100</v>
      </c>
      <c r="CH486">
        <f ca="1">INDIRECT(ADDRESS(11+(MATCH(RIGHT(Table14[[#This Row],[spawner_sku]],LEN(Table14[[#This Row],[spawner_sku]])-FIND("/",Table14[[#This Row],[spawner_sku]])),Table1[Entity Prefab],0)),10,1,1,"Entities"))</f>
        <v>75</v>
      </c>
      <c r="CI486">
        <f ca="1">ROUND((Table14[[#This Row],[XP]]*Table14[[#This Row],[entity_spawned (AVG)]])*(Table14[[#This Row],[activating_chance]]/100),0)</f>
        <v>75</v>
      </c>
      <c r="CJ486" s="73" t="s">
        <v>344</v>
      </c>
    </row>
    <row r="487" spans="2:88" x14ac:dyDescent="0.25">
      <c r="B487" s="74" t="s">
        <v>249</v>
      </c>
      <c r="C487">
        <v>1</v>
      </c>
      <c r="D487" s="76">
        <v>300</v>
      </c>
      <c r="E487" s="76">
        <v>100</v>
      </c>
      <c r="F487" s="76">
        <f ca="1">INDIRECT(ADDRESS(11+(MATCH(RIGHT(Table245[[#This Row],[spawner_sku]],LEN(Table245[[#This Row],[spawner_sku]])-FIND("/",Table245[[#This Row],[spawner_sku]])),Table1[Entity Prefab],0)),10,1,1,"Entities"))</f>
        <v>75</v>
      </c>
      <c r="G487" s="76">
        <f ca="1">ROUND((Table245[[#This Row],[XP]]*Table245[[#This Row],[entity_spawned (AVG)]])*(Table245[[#This Row],[activating_chance]]/100),0)</f>
        <v>75</v>
      </c>
      <c r="H487" s="73" t="s">
        <v>345</v>
      </c>
      <c r="AX487" t="s">
        <v>258</v>
      </c>
      <c r="AY487">
        <v>1</v>
      </c>
      <c r="AZ487" s="76">
        <v>240</v>
      </c>
      <c r="BA487" s="76">
        <v>100</v>
      </c>
      <c r="BB487">
        <f ca="1">INDIRECT(ADDRESS(11+(MATCH(RIGHT(Table61011[[#This Row],[spawner_sku]],LEN(Table61011[[#This Row],[spawner_sku]])-FIND("/",Table61011[[#This Row],[spawner_sku]])),Table1[Entity Prefab],0)),10,1,1,"Entities"))</f>
        <v>50</v>
      </c>
      <c r="BC487" s="76">
        <f ca="1">ROUND((Table61011[[#This Row],[XP]]*Table61011[[#This Row],[entity_spawned (AVG)]])*(Table61011[[#This Row],[activating_chance]]/100),0)</f>
        <v>50</v>
      </c>
      <c r="BD487" s="73" t="s">
        <v>344</v>
      </c>
      <c r="CD487" t="s">
        <v>541</v>
      </c>
      <c r="CE487">
        <v>1</v>
      </c>
      <c r="CF487" s="76">
        <v>145</v>
      </c>
      <c r="CG487" s="76">
        <v>100</v>
      </c>
      <c r="CH487">
        <f ca="1">INDIRECT(ADDRESS(11+(MATCH(RIGHT(Table14[[#This Row],[spawner_sku]],LEN(Table14[[#This Row],[spawner_sku]])-FIND("/",Table14[[#This Row],[spawner_sku]])),Table1[Entity Prefab],0)),10,1,1,"Entities"))</f>
        <v>75</v>
      </c>
      <c r="CI487">
        <f ca="1">ROUND((Table14[[#This Row],[XP]]*Table14[[#This Row],[entity_spawned (AVG)]])*(Table14[[#This Row],[activating_chance]]/100),0)</f>
        <v>75</v>
      </c>
      <c r="CJ487" s="73" t="s">
        <v>344</v>
      </c>
    </row>
    <row r="488" spans="2:88" x14ac:dyDescent="0.25">
      <c r="B488" s="74" t="s">
        <v>249</v>
      </c>
      <c r="C488">
        <v>1</v>
      </c>
      <c r="D488" s="76">
        <v>260</v>
      </c>
      <c r="E488" s="76">
        <v>100</v>
      </c>
      <c r="F488" s="76">
        <f ca="1">INDIRECT(ADDRESS(11+(MATCH(RIGHT(Table245[[#This Row],[spawner_sku]],LEN(Table245[[#This Row],[spawner_sku]])-FIND("/",Table245[[#This Row],[spawner_sku]])),Table1[Entity Prefab],0)),10,1,1,"Entities"))</f>
        <v>75</v>
      </c>
      <c r="G488" s="76">
        <f ca="1">ROUND((Table245[[#This Row],[XP]]*Table245[[#This Row],[entity_spawned (AVG)]])*(Table245[[#This Row],[activating_chance]]/100),0)</f>
        <v>75</v>
      </c>
      <c r="H488" s="73" t="s">
        <v>345</v>
      </c>
      <c r="AX488" t="s">
        <v>258</v>
      </c>
      <c r="AY488">
        <v>1</v>
      </c>
      <c r="AZ488" s="76">
        <v>200</v>
      </c>
      <c r="BA488" s="76">
        <v>30</v>
      </c>
      <c r="BB488">
        <f ca="1">INDIRECT(ADDRESS(11+(MATCH(RIGHT(Table61011[[#This Row],[spawner_sku]],LEN(Table61011[[#This Row],[spawner_sku]])-FIND("/",Table61011[[#This Row],[spawner_sku]])),Table1[Entity Prefab],0)),10,1,1,"Entities"))</f>
        <v>50</v>
      </c>
      <c r="BC488" s="76">
        <f ca="1">ROUND((Table61011[[#This Row],[XP]]*Table61011[[#This Row],[entity_spawned (AVG)]])*(Table61011[[#This Row],[activating_chance]]/100),0)</f>
        <v>15</v>
      </c>
      <c r="BD488" s="73" t="s">
        <v>344</v>
      </c>
      <c r="CD488" t="s">
        <v>541</v>
      </c>
      <c r="CE488">
        <v>1</v>
      </c>
      <c r="CF488" s="76">
        <v>130</v>
      </c>
      <c r="CG488" s="76">
        <v>100</v>
      </c>
      <c r="CH488">
        <f ca="1">INDIRECT(ADDRESS(11+(MATCH(RIGHT(Table14[[#This Row],[spawner_sku]],LEN(Table14[[#This Row],[spawner_sku]])-FIND("/",Table14[[#This Row],[spawner_sku]])),Table1[Entity Prefab],0)),10,1,1,"Entities"))</f>
        <v>75</v>
      </c>
      <c r="CI488">
        <f ca="1">ROUND((Table14[[#This Row],[XP]]*Table14[[#This Row],[entity_spawned (AVG)]])*(Table14[[#This Row],[activating_chance]]/100),0)</f>
        <v>75</v>
      </c>
      <c r="CJ488" s="73" t="s">
        <v>344</v>
      </c>
    </row>
    <row r="489" spans="2:88" x14ac:dyDescent="0.25">
      <c r="B489" s="74" t="s">
        <v>402</v>
      </c>
      <c r="C489">
        <v>1</v>
      </c>
      <c r="D489" s="76">
        <v>300</v>
      </c>
      <c r="E489" s="76">
        <v>100</v>
      </c>
      <c r="F489" s="76">
        <f ca="1">INDIRECT(ADDRESS(11+(MATCH(RIGHT(Table245[[#This Row],[spawner_sku]],LEN(Table245[[#This Row],[spawner_sku]])-FIND("/",Table245[[#This Row],[spawner_sku]])),Table1[Entity Prefab],0)),10,1,1,"Entities"))</f>
        <v>75</v>
      </c>
      <c r="G489" s="76">
        <f ca="1">ROUND((Table245[[#This Row],[XP]]*Table245[[#This Row],[entity_spawned (AVG)]])*(Table245[[#This Row],[activating_chance]]/100),0)</f>
        <v>75</v>
      </c>
      <c r="H489" s="73" t="s">
        <v>345</v>
      </c>
      <c r="AX489" t="s">
        <v>258</v>
      </c>
      <c r="AY489">
        <v>1</v>
      </c>
      <c r="AZ489" s="76">
        <v>200</v>
      </c>
      <c r="BA489" s="76">
        <v>100</v>
      </c>
      <c r="BB489">
        <f ca="1">INDIRECT(ADDRESS(11+(MATCH(RIGHT(Table61011[[#This Row],[spawner_sku]],LEN(Table61011[[#This Row],[spawner_sku]])-FIND("/",Table61011[[#This Row],[spawner_sku]])),Table1[Entity Prefab],0)),10,1,1,"Entities"))</f>
        <v>50</v>
      </c>
      <c r="BC489" s="76">
        <f ca="1">ROUND((Table61011[[#This Row],[XP]]*Table61011[[#This Row],[entity_spawned (AVG)]])*(Table61011[[#This Row],[activating_chance]]/100),0)</f>
        <v>50</v>
      </c>
      <c r="BD489" s="73" t="s">
        <v>344</v>
      </c>
      <c r="CD489" t="s">
        <v>541</v>
      </c>
      <c r="CE489">
        <v>1</v>
      </c>
      <c r="CF489" s="76">
        <v>160</v>
      </c>
      <c r="CG489" s="76">
        <v>100</v>
      </c>
      <c r="CH489">
        <f ca="1">INDIRECT(ADDRESS(11+(MATCH(RIGHT(Table14[[#This Row],[spawner_sku]],LEN(Table14[[#This Row],[spawner_sku]])-FIND("/",Table14[[#This Row],[spawner_sku]])),Table1[Entity Prefab],0)),10,1,1,"Entities"))</f>
        <v>75</v>
      </c>
      <c r="CI489">
        <f ca="1">ROUND((Table14[[#This Row],[XP]]*Table14[[#This Row],[entity_spawned (AVG)]])*(Table14[[#This Row],[activating_chance]]/100),0)</f>
        <v>75</v>
      </c>
      <c r="CJ489" s="73" t="s">
        <v>344</v>
      </c>
    </row>
    <row r="490" spans="2:88" x14ac:dyDescent="0.25">
      <c r="B490" s="74" t="s">
        <v>402</v>
      </c>
      <c r="C490">
        <v>1</v>
      </c>
      <c r="D490" s="76">
        <v>300</v>
      </c>
      <c r="E490" s="76">
        <v>100</v>
      </c>
      <c r="F490" s="76">
        <f ca="1">INDIRECT(ADDRESS(11+(MATCH(RIGHT(Table245[[#This Row],[spawner_sku]],LEN(Table245[[#This Row],[spawner_sku]])-FIND("/",Table245[[#This Row],[spawner_sku]])),Table1[Entity Prefab],0)),10,1,1,"Entities"))</f>
        <v>75</v>
      </c>
      <c r="G490" s="76">
        <f ca="1">ROUND((Table245[[#This Row],[XP]]*Table245[[#This Row],[entity_spawned (AVG)]])*(Table245[[#This Row],[activating_chance]]/100),0)</f>
        <v>75</v>
      </c>
      <c r="H490" s="73" t="s">
        <v>345</v>
      </c>
      <c r="AX490" t="s">
        <v>258</v>
      </c>
      <c r="AY490">
        <v>1</v>
      </c>
      <c r="AZ490" s="76">
        <v>240</v>
      </c>
      <c r="BA490" s="76">
        <v>100</v>
      </c>
      <c r="BB490">
        <f ca="1">INDIRECT(ADDRESS(11+(MATCH(RIGHT(Table61011[[#This Row],[spawner_sku]],LEN(Table61011[[#This Row],[spawner_sku]])-FIND("/",Table61011[[#This Row],[spawner_sku]])),Table1[Entity Prefab],0)),10,1,1,"Entities"))</f>
        <v>50</v>
      </c>
      <c r="BC490" s="76">
        <f ca="1">ROUND((Table61011[[#This Row],[XP]]*Table61011[[#This Row],[entity_spawned (AVG)]])*(Table61011[[#This Row],[activating_chance]]/100),0)</f>
        <v>50</v>
      </c>
      <c r="BD490" s="73" t="s">
        <v>344</v>
      </c>
      <c r="CD490" t="s">
        <v>541</v>
      </c>
      <c r="CE490">
        <v>1</v>
      </c>
      <c r="CF490" s="76">
        <v>135</v>
      </c>
      <c r="CG490" s="76">
        <v>100</v>
      </c>
      <c r="CH490">
        <f ca="1">INDIRECT(ADDRESS(11+(MATCH(RIGHT(Table14[[#This Row],[spawner_sku]],LEN(Table14[[#This Row],[spawner_sku]])-FIND("/",Table14[[#This Row],[spawner_sku]])),Table1[Entity Prefab],0)),10,1,1,"Entities"))</f>
        <v>75</v>
      </c>
      <c r="CI490">
        <f ca="1">ROUND((Table14[[#This Row],[XP]]*Table14[[#This Row],[entity_spawned (AVG)]])*(Table14[[#This Row],[activating_chance]]/100),0)</f>
        <v>75</v>
      </c>
      <c r="CJ490" s="73" t="s">
        <v>344</v>
      </c>
    </row>
    <row r="491" spans="2:88" x14ac:dyDescent="0.25">
      <c r="B491" s="74" t="s">
        <v>402</v>
      </c>
      <c r="C491">
        <v>1</v>
      </c>
      <c r="D491" s="76">
        <v>300</v>
      </c>
      <c r="E491" s="76">
        <v>100</v>
      </c>
      <c r="F491" s="76">
        <f ca="1">INDIRECT(ADDRESS(11+(MATCH(RIGHT(Table245[[#This Row],[spawner_sku]],LEN(Table245[[#This Row],[spawner_sku]])-FIND("/",Table245[[#This Row],[spawner_sku]])),Table1[Entity Prefab],0)),10,1,1,"Entities"))</f>
        <v>75</v>
      </c>
      <c r="G491" s="76">
        <f ca="1">ROUND((Table245[[#This Row],[XP]]*Table245[[#This Row],[entity_spawned (AVG)]])*(Table245[[#This Row],[activating_chance]]/100),0)</f>
        <v>75</v>
      </c>
      <c r="H491" s="73" t="s">
        <v>345</v>
      </c>
      <c r="AX491" t="s">
        <v>258</v>
      </c>
      <c r="AY491">
        <v>1</v>
      </c>
      <c r="AZ491" s="76">
        <v>240</v>
      </c>
      <c r="BA491" s="76">
        <v>100</v>
      </c>
      <c r="BB491">
        <f ca="1">INDIRECT(ADDRESS(11+(MATCH(RIGHT(Table61011[[#This Row],[spawner_sku]],LEN(Table61011[[#This Row],[spawner_sku]])-FIND("/",Table61011[[#This Row],[spawner_sku]])),Table1[Entity Prefab],0)),10,1,1,"Entities"))</f>
        <v>50</v>
      </c>
      <c r="BC491" s="76">
        <f ca="1">ROUND((Table61011[[#This Row],[XP]]*Table61011[[#This Row],[entity_spawned (AVG)]])*(Table61011[[#This Row],[activating_chance]]/100),0)</f>
        <v>50</v>
      </c>
      <c r="BD491" s="73" t="s">
        <v>344</v>
      </c>
      <c r="CD491" t="s">
        <v>541</v>
      </c>
      <c r="CE491">
        <v>1</v>
      </c>
      <c r="CF491" s="76">
        <v>150</v>
      </c>
      <c r="CG491" s="76">
        <v>100</v>
      </c>
      <c r="CH491">
        <f ca="1">INDIRECT(ADDRESS(11+(MATCH(RIGHT(Table14[[#This Row],[spawner_sku]],LEN(Table14[[#This Row],[spawner_sku]])-FIND("/",Table14[[#This Row],[spawner_sku]])),Table1[Entity Prefab],0)),10,1,1,"Entities"))</f>
        <v>75</v>
      </c>
      <c r="CI491">
        <f ca="1">ROUND((Table14[[#This Row],[XP]]*Table14[[#This Row],[entity_spawned (AVG)]])*(Table14[[#This Row],[activating_chance]]/100),0)</f>
        <v>75</v>
      </c>
      <c r="CJ491" s="73" t="s">
        <v>344</v>
      </c>
    </row>
    <row r="492" spans="2:88" x14ac:dyDescent="0.25">
      <c r="B492" s="74" t="s">
        <v>402</v>
      </c>
      <c r="C492">
        <v>1</v>
      </c>
      <c r="D492" s="76">
        <v>300</v>
      </c>
      <c r="E492" s="76">
        <v>100</v>
      </c>
      <c r="F492" s="76">
        <f ca="1">INDIRECT(ADDRESS(11+(MATCH(RIGHT(Table245[[#This Row],[spawner_sku]],LEN(Table245[[#This Row],[spawner_sku]])-FIND("/",Table245[[#This Row],[spawner_sku]])),Table1[Entity Prefab],0)),10,1,1,"Entities"))</f>
        <v>75</v>
      </c>
      <c r="G492" s="76">
        <f ca="1">ROUND((Table245[[#This Row],[XP]]*Table245[[#This Row],[entity_spawned (AVG)]])*(Table245[[#This Row],[activating_chance]]/100),0)</f>
        <v>75</v>
      </c>
      <c r="H492" s="73" t="s">
        <v>345</v>
      </c>
      <c r="AX492" t="s">
        <v>258</v>
      </c>
      <c r="AY492">
        <v>1</v>
      </c>
      <c r="AZ492" s="76">
        <v>240</v>
      </c>
      <c r="BA492" s="76">
        <v>100</v>
      </c>
      <c r="BB492">
        <f ca="1">INDIRECT(ADDRESS(11+(MATCH(RIGHT(Table61011[[#This Row],[spawner_sku]],LEN(Table61011[[#This Row],[spawner_sku]])-FIND("/",Table61011[[#This Row],[spawner_sku]])),Table1[Entity Prefab],0)),10,1,1,"Entities"))</f>
        <v>50</v>
      </c>
      <c r="BC492" s="76">
        <f ca="1">ROUND((Table61011[[#This Row],[XP]]*Table61011[[#This Row],[entity_spawned (AVG)]])*(Table61011[[#This Row],[activating_chance]]/100),0)</f>
        <v>50</v>
      </c>
      <c r="BD492" s="73" t="s">
        <v>344</v>
      </c>
      <c r="CD492" t="s">
        <v>541</v>
      </c>
      <c r="CE492">
        <v>1</v>
      </c>
      <c r="CF492" s="76">
        <v>130</v>
      </c>
      <c r="CG492" s="76">
        <v>10</v>
      </c>
      <c r="CH492">
        <f ca="1">INDIRECT(ADDRESS(11+(MATCH(RIGHT(Table14[[#This Row],[spawner_sku]],LEN(Table14[[#This Row],[spawner_sku]])-FIND("/",Table14[[#This Row],[spawner_sku]])),Table1[Entity Prefab],0)),10,1,1,"Entities"))</f>
        <v>75</v>
      </c>
      <c r="CI492">
        <f ca="1">ROUND((Table14[[#This Row],[XP]]*Table14[[#This Row],[entity_spawned (AVG)]])*(Table14[[#This Row],[activating_chance]]/100),0)</f>
        <v>8</v>
      </c>
      <c r="CJ492" s="73" t="s">
        <v>344</v>
      </c>
    </row>
    <row r="493" spans="2:88" x14ac:dyDescent="0.25">
      <c r="B493" s="74" t="s">
        <v>403</v>
      </c>
      <c r="C493">
        <v>1</v>
      </c>
      <c r="D493" s="76">
        <v>270</v>
      </c>
      <c r="E493" s="76">
        <v>100</v>
      </c>
      <c r="F493" s="76">
        <f ca="1">INDIRECT(ADDRESS(11+(MATCH(RIGHT(Table245[[#This Row],[spawner_sku]],LEN(Table245[[#This Row],[spawner_sku]])-FIND("/",Table245[[#This Row],[spawner_sku]])),Table1[Entity Prefab],0)),10,1,1,"Entities"))</f>
        <v>75</v>
      </c>
      <c r="G493" s="76">
        <f ca="1">ROUND((Table245[[#This Row],[XP]]*Table245[[#This Row],[entity_spawned (AVG)]])*(Table245[[#This Row],[activating_chance]]/100),0)</f>
        <v>75</v>
      </c>
      <c r="H493" s="73" t="s">
        <v>345</v>
      </c>
      <c r="AX493" t="s">
        <v>396</v>
      </c>
      <c r="AY493">
        <v>1</v>
      </c>
      <c r="AZ493" s="76">
        <v>240</v>
      </c>
      <c r="BA493" s="76">
        <v>100</v>
      </c>
      <c r="BB493">
        <f ca="1">INDIRECT(ADDRESS(11+(MATCH(RIGHT(Table61011[[#This Row],[spawner_sku]],LEN(Table61011[[#This Row],[spawner_sku]])-FIND("/",Table61011[[#This Row],[spawner_sku]])),Table1[Entity Prefab],0)),10,1,1,"Entities"))</f>
        <v>50</v>
      </c>
      <c r="BC493" s="76">
        <f ca="1">ROUND((Table61011[[#This Row],[XP]]*Table61011[[#This Row],[entity_spawned (AVG)]])*(Table61011[[#This Row],[activating_chance]]/100),0)</f>
        <v>50</v>
      </c>
      <c r="BD493" s="73" t="s">
        <v>344</v>
      </c>
      <c r="CD493" t="s">
        <v>541</v>
      </c>
      <c r="CE493">
        <v>1</v>
      </c>
      <c r="CF493" s="76">
        <v>145</v>
      </c>
      <c r="CG493" s="76">
        <v>100</v>
      </c>
      <c r="CH493">
        <f ca="1">INDIRECT(ADDRESS(11+(MATCH(RIGHT(Table14[[#This Row],[spawner_sku]],LEN(Table14[[#This Row],[spawner_sku]])-FIND("/",Table14[[#This Row],[spawner_sku]])),Table1[Entity Prefab],0)),10,1,1,"Entities"))</f>
        <v>75</v>
      </c>
      <c r="CI493">
        <f ca="1">ROUND((Table14[[#This Row],[XP]]*Table14[[#This Row],[entity_spawned (AVG)]])*(Table14[[#This Row],[activating_chance]]/100),0)</f>
        <v>75</v>
      </c>
      <c r="CJ493" s="73" t="s">
        <v>344</v>
      </c>
    </row>
    <row r="494" spans="2:88" x14ac:dyDescent="0.25">
      <c r="B494" s="74" t="s">
        <v>403</v>
      </c>
      <c r="C494">
        <v>1</v>
      </c>
      <c r="D494" s="76">
        <v>270</v>
      </c>
      <c r="E494" s="76">
        <v>100</v>
      </c>
      <c r="F494" s="76">
        <f ca="1">INDIRECT(ADDRESS(11+(MATCH(RIGHT(Table245[[#This Row],[spawner_sku]],LEN(Table245[[#This Row],[spawner_sku]])-FIND("/",Table245[[#This Row],[spawner_sku]])),Table1[Entity Prefab],0)),10,1,1,"Entities"))</f>
        <v>75</v>
      </c>
      <c r="G494" s="76">
        <f ca="1">ROUND((Table245[[#This Row],[XP]]*Table245[[#This Row],[entity_spawned (AVG)]])*(Table245[[#This Row],[activating_chance]]/100),0)</f>
        <v>75</v>
      </c>
      <c r="H494" s="73" t="s">
        <v>345</v>
      </c>
      <c r="AX494" t="s">
        <v>396</v>
      </c>
      <c r="AY494">
        <v>1</v>
      </c>
      <c r="AZ494" s="76">
        <v>220</v>
      </c>
      <c r="BA494" s="76">
        <v>100</v>
      </c>
      <c r="BB494">
        <f ca="1">INDIRECT(ADDRESS(11+(MATCH(RIGHT(Table61011[[#This Row],[spawner_sku]],LEN(Table61011[[#This Row],[spawner_sku]])-FIND("/",Table61011[[#This Row],[spawner_sku]])),Table1[Entity Prefab],0)),10,1,1,"Entities"))</f>
        <v>50</v>
      </c>
      <c r="BC494" s="76">
        <f ca="1">ROUND((Table61011[[#This Row],[XP]]*Table61011[[#This Row],[entity_spawned (AVG)]])*(Table61011[[#This Row],[activating_chance]]/100),0)</f>
        <v>50</v>
      </c>
      <c r="BD494" s="73" t="s">
        <v>344</v>
      </c>
      <c r="CD494" t="s">
        <v>541</v>
      </c>
      <c r="CE494">
        <v>1</v>
      </c>
      <c r="CF494" s="76">
        <v>100</v>
      </c>
      <c r="CG494" s="76">
        <v>100</v>
      </c>
      <c r="CH494">
        <f ca="1">INDIRECT(ADDRESS(11+(MATCH(RIGHT(Table14[[#This Row],[spawner_sku]],LEN(Table14[[#This Row],[spawner_sku]])-FIND("/",Table14[[#This Row],[spawner_sku]])),Table1[Entity Prefab],0)),10,1,1,"Entities"))</f>
        <v>75</v>
      </c>
      <c r="CI494">
        <f ca="1">ROUND((Table14[[#This Row],[XP]]*Table14[[#This Row],[entity_spawned (AVG)]])*(Table14[[#This Row],[activating_chance]]/100),0)</f>
        <v>75</v>
      </c>
      <c r="CJ494" s="73" t="s">
        <v>344</v>
      </c>
    </row>
    <row r="495" spans="2:88" x14ac:dyDescent="0.25">
      <c r="B495" s="74" t="s">
        <v>403</v>
      </c>
      <c r="C495">
        <v>1</v>
      </c>
      <c r="D495" s="76">
        <v>270</v>
      </c>
      <c r="E495" s="76">
        <v>100</v>
      </c>
      <c r="F495" s="76">
        <f ca="1">INDIRECT(ADDRESS(11+(MATCH(RIGHT(Table245[[#This Row],[spawner_sku]],LEN(Table245[[#This Row],[spawner_sku]])-FIND("/",Table245[[#This Row],[spawner_sku]])),Table1[Entity Prefab],0)),10,1,1,"Entities"))</f>
        <v>75</v>
      </c>
      <c r="G495" s="76">
        <f ca="1">ROUND((Table245[[#This Row],[XP]]*Table245[[#This Row],[entity_spawned (AVG)]])*(Table245[[#This Row],[activating_chance]]/100),0)</f>
        <v>75</v>
      </c>
      <c r="H495" s="73" t="s">
        <v>345</v>
      </c>
      <c r="AX495" t="s">
        <v>339</v>
      </c>
      <c r="AY495">
        <v>1</v>
      </c>
      <c r="AZ495" s="76">
        <v>240</v>
      </c>
      <c r="BA495" s="76">
        <v>100</v>
      </c>
      <c r="BB495">
        <f ca="1">INDIRECT(ADDRESS(11+(MATCH(RIGHT(Table61011[[#This Row],[spawner_sku]],LEN(Table61011[[#This Row],[spawner_sku]])-FIND("/",Table61011[[#This Row],[spawner_sku]])),Table1[Entity Prefab],0)),10,1,1,"Entities"))</f>
        <v>50</v>
      </c>
      <c r="BC495" s="76">
        <f ca="1">ROUND((Table61011[[#This Row],[XP]]*Table61011[[#This Row],[entity_spawned (AVG)]])*(Table61011[[#This Row],[activating_chance]]/100),0)</f>
        <v>50</v>
      </c>
      <c r="BD495" s="73" t="s">
        <v>344</v>
      </c>
      <c r="CD495" t="s">
        <v>541</v>
      </c>
      <c r="CE495">
        <v>1</v>
      </c>
      <c r="CF495" s="76">
        <v>200</v>
      </c>
      <c r="CG495" s="76">
        <v>100</v>
      </c>
      <c r="CH495">
        <f ca="1">INDIRECT(ADDRESS(11+(MATCH(RIGHT(Table14[[#This Row],[spawner_sku]],LEN(Table14[[#This Row],[spawner_sku]])-FIND("/",Table14[[#This Row],[spawner_sku]])),Table1[Entity Prefab],0)),10,1,1,"Entities"))</f>
        <v>75</v>
      </c>
      <c r="CI495">
        <f ca="1">ROUND((Table14[[#This Row],[XP]]*Table14[[#This Row],[entity_spawned (AVG)]])*(Table14[[#This Row],[activating_chance]]/100),0)</f>
        <v>75</v>
      </c>
      <c r="CJ495" s="73" t="s">
        <v>344</v>
      </c>
    </row>
    <row r="496" spans="2:88" x14ac:dyDescent="0.25">
      <c r="B496" s="74" t="s">
        <v>403</v>
      </c>
      <c r="C496">
        <v>1</v>
      </c>
      <c r="D496" s="76">
        <v>270</v>
      </c>
      <c r="E496" s="76">
        <v>100</v>
      </c>
      <c r="F496" s="76">
        <f ca="1">INDIRECT(ADDRESS(11+(MATCH(RIGHT(Table245[[#This Row],[spawner_sku]],LEN(Table245[[#This Row],[spawner_sku]])-FIND("/",Table245[[#This Row],[spawner_sku]])),Table1[Entity Prefab],0)),10,1,1,"Entities"))</f>
        <v>75</v>
      </c>
      <c r="G496" s="76">
        <f ca="1">ROUND((Table245[[#This Row],[XP]]*Table245[[#This Row],[entity_spawned (AVG)]])*(Table245[[#This Row],[activating_chance]]/100),0)</f>
        <v>75</v>
      </c>
      <c r="H496" s="73" t="s">
        <v>345</v>
      </c>
      <c r="AX496" t="s">
        <v>339</v>
      </c>
      <c r="AY496">
        <v>1</v>
      </c>
      <c r="AZ496" s="76">
        <v>240</v>
      </c>
      <c r="BA496" s="76">
        <v>20</v>
      </c>
      <c r="BB496">
        <f ca="1">INDIRECT(ADDRESS(11+(MATCH(RIGHT(Table61011[[#This Row],[spawner_sku]],LEN(Table61011[[#This Row],[spawner_sku]])-FIND("/",Table61011[[#This Row],[spawner_sku]])),Table1[Entity Prefab],0)),10,1,1,"Entities"))</f>
        <v>50</v>
      </c>
      <c r="BC496" s="76">
        <f ca="1">ROUND((Table61011[[#This Row],[XP]]*Table61011[[#This Row],[entity_spawned (AVG)]])*(Table61011[[#This Row],[activating_chance]]/100),0)</f>
        <v>10</v>
      </c>
      <c r="BD496" s="73" t="s">
        <v>344</v>
      </c>
      <c r="CD496" t="s">
        <v>541</v>
      </c>
      <c r="CE496">
        <v>1</v>
      </c>
      <c r="CF496" s="76">
        <v>150</v>
      </c>
      <c r="CG496" s="76">
        <v>100</v>
      </c>
      <c r="CH496">
        <f ca="1">INDIRECT(ADDRESS(11+(MATCH(RIGHT(Table14[[#This Row],[spawner_sku]],LEN(Table14[[#This Row],[spawner_sku]])-FIND("/",Table14[[#This Row],[spawner_sku]])),Table1[Entity Prefab],0)),10,1,1,"Entities"))</f>
        <v>75</v>
      </c>
      <c r="CI496">
        <f ca="1">ROUND((Table14[[#This Row],[XP]]*Table14[[#This Row],[entity_spawned (AVG)]])*(Table14[[#This Row],[activating_chance]]/100),0)</f>
        <v>75</v>
      </c>
      <c r="CJ496" s="73" t="s">
        <v>344</v>
      </c>
    </row>
    <row r="497" spans="2:88" x14ac:dyDescent="0.25">
      <c r="B497" s="74" t="s">
        <v>450</v>
      </c>
      <c r="C497">
        <v>1</v>
      </c>
      <c r="D497" s="76">
        <v>280</v>
      </c>
      <c r="E497" s="76">
        <v>50</v>
      </c>
      <c r="F497" s="76">
        <f ca="1">INDIRECT(ADDRESS(11+(MATCH(RIGHT(Table245[[#This Row],[spawner_sku]],LEN(Table245[[#This Row],[spawner_sku]])-FIND("/",Table245[[#This Row],[spawner_sku]])),Table1[Entity Prefab],0)),10,1,1,"Entities"))</f>
        <v>55</v>
      </c>
      <c r="G497" s="76">
        <f ca="1">ROUND((Table245[[#This Row],[XP]]*Table245[[#This Row],[entity_spawned (AVG)]])*(Table245[[#This Row],[activating_chance]]/100),0)</f>
        <v>28</v>
      </c>
      <c r="H497" s="73" t="s">
        <v>345</v>
      </c>
      <c r="AX497" t="s">
        <v>339</v>
      </c>
      <c r="AY497">
        <v>1</v>
      </c>
      <c r="AZ497" s="76">
        <v>240</v>
      </c>
      <c r="BA497" s="76">
        <v>100</v>
      </c>
      <c r="BB497">
        <f ca="1">INDIRECT(ADDRESS(11+(MATCH(RIGHT(Table61011[[#This Row],[spawner_sku]],LEN(Table61011[[#This Row],[spawner_sku]])-FIND("/",Table61011[[#This Row],[spawner_sku]])),Table1[Entity Prefab],0)),10,1,1,"Entities"))</f>
        <v>50</v>
      </c>
      <c r="BC497" s="76">
        <f ca="1">ROUND((Table61011[[#This Row],[XP]]*Table61011[[#This Row],[entity_spawned (AVG)]])*(Table61011[[#This Row],[activating_chance]]/100),0)</f>
        <v>50</v>
      </c>
      <c r="BD497" s="73" t="s">
        <v>344</v>
      </c>
      <c r="CD497" t="s">
        <v>541</v>
      </c>
      <c r="CE497">
        <v>1</v>
      </c>
      <c r="CF497" s="76">
        <v>100</v>
      </c>
      <c r="CG497" s="76">
        <v>100</v>
      </c>
      <c r="CH497">
        <f ca="1">INDIRECT(ADDRESS(11+(MATCH(RIGHT(Table14[[#This Row],[spawner_sku]],LEN(Table14[[#This Row],[spawner_sku]])-FIND("/",Table14[[#This Row],[spawner_sku]])),Table1[Entity Prefab],0)),10,1,1,"Entities"))</f>
        <v>75</v>
      </c>
      <c r="CI497">
        <f ca="1">ROUND((Table14[[#This Row],[XP]]*Table14[[#This Row],[entity_spawned (AVG)]])*(Table14[[#This Row],[activating_chance]]/100),0)</f>
        <v>75</v>
      </c>
      <c r="CJ497" s="73" t="s">
        <v>344</v>
      </c>
    </row>
    <row r="498" spans="2:88" x14ac:dyDescent="0.25">
      <c r="B498" s="74" t="s">
        <v>450</v>
      </c>
      <c r="C498">
        <v>1</v>
      </c>
      <c r="D498" s="76">
        <v>310</v>
      </c>
      <c r="E498" s="76">
        <v>100</v>
      </c>
      <c r="F498" s="76">
        <f ca="1">INDIRECT(ADDRESS(11+(MATCH(RIGHT(Table245[[#This Row],[spawner_sku]],LEN(Table245[[#This Row],[spawner_sku]])-FIND("/",Table245[[#This Row],[spawner_sku]])),Table1[Entity Prefab],0)),10,1,1,"Entities"))</f>
        <v>55</v>
      </c>
      <c r="G498" s="76">
        <f ca="1">ROUND((Table245[[#This Row],[XP]]*Table245[[#This Row],[entity_spawned (AVG)]])*(Table245[[#This Row],[activating_chance]]/100),0)</f>
        <v>55</v>
      </c>
      <c r="H498" s="73" t="s">
        <v>345</v>
      </c>
      <c r="AX498" t="s">
        <v>458</v>
      </c>
      <c r="AY498">
        <v>1</v>
      </c>
      <c r="AZ498" s="76">
        <v>240</v>
      </c>
      <c r="BA498" s="76">
        <v>100</v>
      </c>
      <c r="BB498">
        <f ca="1">INDIRECT(ADDRESS(11+(MATCH(RIGHT(Table61011[[#This Row],[spawner_sku]],LEN(Table61011[[#This Row],[spawner_sku]])-FIND("/",Table61011[[#This Row],[spawner_sku]])),Table1[Entity Prefab],0)),10,1,1,"Entities"))</f>
        <v>50</v>
      </c>
      <c r="BC498" s="76">
        <f ca="1">ROUND((Table61011[[#This Row],[XP]]*Table61011[[#This Row],[entity_spawned (AVG)]])*(Table61011[[#This Row],[activating_chance]]/100),0)</f>
        <v>50</v>
      </c>
      <c r="BD498" s="73" t="s">
        <v>344</v>
      </c>
      <c r="CD498" t="s">
        <v>541</v>
      </c>
      <c r="CE498">
        <v>1</v>
      </c>
      <c r="CF498" s="76">
        <v>145</v>
      </c>
      <c r="CG498" s="76">
        <v>100</v>
      </c>
      <c r="CH498">
        <f ca="1">INDIRECT(ADDRESS(11+(MATCH(RIGHT(Table14[[#This Row],[spawner_sku]],LEN(Table14[[#This Row],[spawner_sku]])-FIND("/",Table14[[#This Row],[spawner_sku]])),Table1[Entity Prefab],0)),10,1,1,"Entities"))</f>
        <v>75</v>
      </c>
      <c r="CI498">
        <f ca="1">ROUND((Table14[[#This Row],[XP]]*Table14[[#This Row],[entity_spawned (AVG)]])*(Table14[[#This Row],[activating_chance]]/100),0)</f>
        <v>75</v>
      </c>
      <c r="CJ498" s="73" t="s">
        <v>344</v>
      </c>
    </row>
    <row r="499" spans="2:88" x14ac:dyDescent="0.25">
      <c r="B499" s="74" t="s">
        <v>450</v>
      </c>
      <c r="C499">
        <v>1</v>
      </c>
      <c r="D499" s="76">
        <v>310</v>
      </c>
      <c r="E499" s="76">
        <v>100</v>
      </c>
      <c r="F499" s="76">
        <f ca="1">INDIRECT(ADDRESS(11+(MATCH(RIGHT(Table245[[#This Row],[spawner_sku]],LEN(Table245[[#This Row],[spawner_sku]])-FIND("/",Table245[[#This Row],[spawner_sku]])),Table1[Entity Prefab],0)),10,1,1,"Entities"))</f>
        <v>55</v>
      </c>
      <c r="G499" s="76">
        <f ca="1">ROUND((Table245[[#This Row],[XP]]*Table245[[#This Row],[entity_spawned (AVG)]])*(Table245[[#This Row],[activating_chance]]/100),0)</f>
        <v>55</v>
      </c>
      <c r="H499" s="73" t="s">
        <v>345</v>
      </c>
      <c r="AX499" t="s">
        <v>458</v>
      </c>
      <c r="AY499">
        <v>1</v>
      </c>
      <c r="AZ499" s="76">
        <v>240</v>
      </c>
      <c r="BA499" s="76">
        <v>80</v>
      </c>
      <c r="BB499">
        <f ca="1">INDIRECT(ADDRESS(11+(MATCH(RIGHT(Table61011[[#This Row],[spawner_sku]],LEN(Table61011[[#This Row],[spawner_sku]])-FIND("/",Table61011[[#This Row],[spawner_sku]])),Table1[Entity Prefab],0)),10,1,1,"Entities"))</f>
        <v>50</v>
      </c>
      <c r="BC499" s="76">
        <f ca="1">ROUND((Table61011[[#This Row],[XP]]*Table61011[[#This Row],[entity_spawned (AVG)]])*(Table61011[[#This Row],[activating_chance]]/100),0)</f>
        <v>40</v>
      </c>
      <c r="BD499" s="73" t="s">
        <v>344</v>
      </c>
      <c r="CD499" t="s">
        <v>541</v>
      </c>
      <c r="CE499">
        <v>1</v>
      </c>
      <c r="CF499" s="76">
        <v>150</v>
      </c>
      <c r="CG499" s="76">
        <v>100</v>
      </c>
      <c r="CH499">
        <f ca="1">INDIRECT(ADDRESS(11+(MATCH(RIGHT(Table14[[#This Row],[spawner_sku]],LEN(Table14[[#This Row],[spawner_sku]])-FIND("/",Table14[[#This Row],[spawner_sku]])),Table1[Entity Prefab],0)),10,1,1,"Entities"))</f>
        <v>75</v>
      </c>
      <c r="CI499">
        <f ca="1">ROUND((Table14[[#This Row],[XP]]*Table14[[#This Row],[entity_spawned (AVG)]])*(Table14[[#This Row],[activating_chance]]/100),0)</f>
        <v>75</v>
      </c>
      <c r="CJ499" s="73" t="s">
        <v>344</v>
      </c>
    </row>
    <row r="500" spans="2:88" x14ac:dyDescent="0.25">
      <c r="B500" s="74" t="s">
        <v>450</v>
      </c>
      <c r="C500">
        <v>1</v>
      </c>
      <c r="D500" s="76">
        <v>280</v>
      </c>
      <c r="E500" s="76">
        <v>50</v>
      </c>
      <c r="F500" s="76">
        <f ca="1">INDIRECT(ADDRESS(11+(MATCH(RIGHT(Table245[[#This Row],[spawner_sku]],LEN(Table245[[#This Row],[spawner_sku]])-FIND("/",Table245[[#This Row],[spawner_sku]])),Table1[Entity Prefab],0)),10,1,1,"Entities"))</f>
        <v>55</v>
      </c>
      <c r="G500" s="76">
        <f ca="1">ROUND((Table245[[#This Row],[XP]]*Table245[[#This Row],[entity_spawned (AVG)]])*(Table245[[#This Row],[activating_chance]]/100),0)</f>
        <v>28</v>
      </c>
      <c r="H500" s="73" t="s">
        <v>345</v>
      </c>
      <c r="AX500" t="s">
        <v>458</v>
      </c>
      <c r="AY500">
        <v>1</v>
      </c>
      <c r="AZ500" s="76">
        <v>240</v>
      </c>
      <c r="BA500" s="76">
        <v>100</v>
      </c>
      <c r="BB500">
        <f ca="1">INDIRECT(ADDRESS(11+(MATCH(RIGHT(Table61011[[#This Row],[spawner_sku]],LEN(Table61011[[#This Row],[spawner_sku]])-FIND("/",Table61011[[#This Row],[spawner_sku]])),Table1[Entity Prefab],0)),10,1,1,"Entities"))</f>
        <v>50</v>
      </c>
      <c r="BC500" s="76">
        <f ca="1">ROUND((Table61011[[#This Row],[XP]]*Table61011[[#This Row],[entity_spawned (AVG)]])*(Table61011[[#This Row],[activating_chance]]/100),0)</f>
        <v>50</v>
      </c>
      <c r="BD500" s="73" t="s">
        <v>344</v>
      </c>
      <c r="CD500" t="s">
        <v>541</v>
      </c>
      <c r="CE500">
        <v>1</v>
      </c>
      <c r="CF500" s="76">
        <v>140</v>
      </c>
      <c r="CG500" s="76">
        <v>100</v>
      </c>
      <c r="CH500">
        <f ca="1">INDIRECT(ADDRESS(11+(MATCH(RIGHT(Table14[[#This Row],[spawner_sku]],LEN(Table14[[#This Row],[spawner_sku]])-FIND("/",Table14[[#This Row],[spawner_sku]])),Table1[Entity Prefab],0)),10,1,1,"Entities"))</f>
        <v>75</v>
      </c>
      <c r="CI500">
        <f ca="1">ROUND((Table14[[#This Row],[XP]]*Table14[[#This Row],[entity_spawned (AVG)]])*(Table14[[#This Row],[activating_chance]]/100),0)</f>
        <v>75</v>
      </c>
      <c r="CJ500" s="73" t="s">
        <v>344</v>
      </c>
    </row>
    <row r="501" spans="2:88" x14ac:dyDescent="0.25">
      <c r="B501" s="74" t="s">
        <v>250</v>
      </c>
      <c r="C501">
        <v>1</v>
      </c>
      <c r="D501" s="76">
        <v>230</v>
      </c>
      <c r="E501" s="76">
        <v>80</v>
      </c>
      <c r="F501" s="76">
        <f ca="1">INDIRECT(ADDRESS(11+(MATCH(RIGHT(Table245[[#This Row],[spawner_sku]],LEN(Table245[[#This Row],[spawner_sku]])-FIND("/",Table245[[#This Row],[spawner_sku]])),Table1[Entity Prefab],0)),10,1,1,"Entities"))</f>
        <v>50</v>
      </c>
      <c r="G501" s="76">
        <f ca="1">ROUND((Table245[[#This Row],[XP]]*Table245[[#This Row],[entity_spawned (AVG)]])*(Table245[[#This Row],[activating_chance]]/100),0)</f>
        <v>40</v>
      </c>
      <c r="H501" s="73" t="s">
        <v>344</v>
      </c>
      <c r="AX501" t="s">
        <v>458</v>
      </c>
      <c r="AY501">
        <v>1</v>
      </c>
      <c r="AZ501" s="76">
        <v>240</v>
      </c>
      <c r="BA501" s="76">
        <v>100</v>
      </c>
      <c r="BB501">
        <f ca="1">INDIRECT(ADDRESS(11+(MATCH(RIGHT(Table61011[[#This Row],[spawner_sku]],LEN(Table61011[[#This Row],[spawner_sku]])-FIND("/",Table61011[[#This Row],[spawner_sku]])),Table1[Entity Prefab],0)),10,1,1,"Entities"))</f>
        <v>50</v>
      </c>
      <c r="BC501" s="76">
        <f ca="1">ROUND((Table61011[[#This Row],[XP]]*Table61011[[#This Row],[entity_spawned (AVG)]])*(Table61011[[#This Row],[activating_chance]]/100),0)</f>
        <v>50</v>
      </c>
      <c r="BD501" s="73" t="s">
        <v>344</v>
      </c>
      <c r="CD501" t="s">
        <v>541</v>
      </c>
      <c r="CE501">
        <v>1</v>
      </c>
      <c r="CF501" s="76">
        <v>140</v>
      </c>
      <c r="CG501" s="76">
        <v>100</v>
      </c>
      <c r="CH501">
        <f ca="1">INDIRECT(ADDRESS(11+(MATCH(RIGHT(Table14[[#This Row],[spawner_sku]],LEN(Table14[[#This Row],[spawner_sku]])-FIND("/",Table14[[#This Row],[spawner_sku]])),Table1[Entity Prefab],0)),10,1,1,"Entities"))</f>
        <v>75</v>
      </c>
      <c r="CI501">
        <f ca="1">ROUND((Table14[[#This Row],[XP]]*Table14[[#This Row],[entity_spawned (AVG)]])*(Table14[[#This Row],[activating_chance]]/100),0)</f>
        <v>75</v>
      </c>
      <c r="CJ501" s="73" t="s">
        <v>344</v>
      </c>
    </row>
    <row r="502" spans="2:88" x14ac:dyDescent="0.25">
      <c r="B502" s="74" t="s">
        <v>251</v>
      </c>
      <c r="C502">
        <v>1</v>
      </c>
      <c r="D502" s="76">
        <v>270</v>
      </c>
      <c r="E502" s="76">
        <v>20</v>
      </c>
      <c r="F502" s="76">
        <f ca="1">INDIRECT(ADDRESS(11+(MATCH(RIGHT(Table245[[#This Row],[spawner_sku]],LEN(Table245[[#This Row],[spawner_sku]])-FIND("/",Table245[[#This Row],[spawner_sku]])),Table1[Entity Prefab],0)),10,1,1,"Entities"))</f>
        <v>55</v>
      </c>
      <c r="G502" s="76">
        <f ca="1">ROUND((Table245[[#This Row],[XP]]*Table245[[#This Row],[entity_spawned (AVG)]])*(Table245[[#This Row],[activating_chance]]/100),0)</f>
        <v>11</v>
      </c>
      <c r="H502" s="73" t="s">
        <v>344</v>
      </c>
      <c r="AX502" t="s">
        <v>459</v>
      </c>
      <c r="AY502">
        <v>1</v>
      </c>
      <c r="AZ502" s="76">
        <v>220</v>
      </c>
      <c r="BA502" s="76">
        <v>100</v>
      </c>
      <c r="BB502">
        <f ca="1">INDIRECT(ADDRESS(11+(MATCH(RIGHT(Table61011[[#This Row],[spawner_sku]],LEN(Table61011[[#This Row],[spawner_sku]])-FIND("/",Table61011[[#This Row],[spawner_sku]])),Table1[Entity Prefab],0)),10,1,1,"Entities"))</f>
        <v>75</v>
      </c>
      <c r="BC502" s="76">
        <f ca="1">ROUND((Table61011[[#This Row],[XP]]*Table61011[[#This Row],[entity_spawned (AVG)]])*(Table61011[[#This Row],[activating_chance]]/100),0)</f>
        <v>75</v>
      </c>
      <c r="BD502" s="73" t="s">
        <v>344</v>
      </c>
      <c r="CD502" t="s">
        <v>541</v>
      </c>
      <c r="CE502">
        <v>1</v>
      </c>
      <c r="CF502" s="76">
        <v>145</v>
      </c>
      <c r="CG502" s="76">
        <v>100</v>
      </c>
      <c r="CH502">
        <f ca="1">INDIRECT(ADDRESS(11+(MATCH(RIGHT(Table14[[#This Row],[spawner_sku]],LEN(Table14[[#This Row],[spawner_sku]])-FIND("/",Table14[[#This Row],[spawner_sku]])),Table1[Entity Prefab],0)),10,1,1,"Entities"))</f>
        <v>75</v>
      </c>
      <c r="CI502">
        <f ca="1">ROUND((Table14[[#This Row],[XP]]*Table14[[#This Row],[entity_spawned (AVG)]])*(Table14[[#This Row],[activating_chance]]/100),0)</f>
        <v>75</v>
      </c>
      <c r="CJ502" s="73" t="s">
        <v>344</v>
      </c>
    </row>
    <row r="503" spans="2:88" x14ac:dyDescent="0.25">
      <c r="B503" s="74" t="s">
        <v>251</v>
      </c>
      <c r="C503">
        <v>1</v>
      </c>
      <c r="D503" s="76">
        <v>270</v>
      </c>
      <c r="E503" s="76">
        <v>100</v>
      </c>
      <c r="F503" s="76">
        <f ca="1">INDIRECT(ADDRESS(11+(MATCH(RIGHT(Table245[[#This Row],[spawner_sku]],LEN(Table245[[#This Row],[spawner_sku]])-FIND("/",Table245[[#This Row],[spawner_sku]])),Table1[Entity Prefab],0)),10,1,1,"Entities"))</f>
        <v>55</v>
      </c>
      <c r="G503" s="76">
        <f ca="1">ROUND((Table245[[#This Row],[XP]]*Table245[[#This Row],[entity_spawned (AVG)]])*(Table245[[#This Row],[activating_chance]]/100),0)</f>
        <v>55</v>
      </c>
      <c r="H503" s="73" t="s">
        <v>344</v>
      </c>
      <c r="AX503" t="s">
        <v>459</v>
      </c>
      <c r="AY503">
        <v>1</v>
      </c>
      <c r="AZ503" s="76">
        <v>220</v>
      </c>
      <c r="BA503" s="76">
        <v>100</v>
      </c>
      <c r="BB503">
        <f ca="1">INDIRECT(ADDRESS(11+(MATCH(RIGHT(Table61011[[#This Row],[spawner_sku]],LEN(Table61011[[#This Row],[spawner_sku]])-FIND("/",Table61011[[#This Row],[spawner_sku]])),Table1[Entity Prefab],0)),10,1,1,"Entities"))</f>
        <v>75</v>
      </c>
      <c r="BC503" s="76">
        <f ca="1">ROUND((Table61011[[#This Row],[XP]]*Table61011[[#This Row],[entity_spawned (AVG)]])*(Table61011[[#This Row],[activating_chance]]/100),0)</f>
        <v>75</v>
      </c>
      <c r="BD503" s="73" t="s">
        <v>344</v>
      </c>
      <c r="CD503" t="s">
        <v>541</v>
      </c>
      <c r="CE503">
        <v>1</v>
      </c>
      <c r="CF503" s="76">
        <v>130</v>
      </c>
      <c r="CG503" s="76">
        <v>30</v>
      </c>
      <c r="CH503">
        <f ca="1">INDIRECT(ADDRESS(11+(MATCH(RIGHT(Table14[[#This Row],[spawner_sku]],LEN(Table14[[#This Row],[spawner_sku]])-FIND("/",Table14[[#This Row],[spawner_sku]])),Table1[Entity Prefab],0)),10,1,1,"Entities"))</f>
        <v>75</v>
      </c>
      <c r="CI503">
        <f ca="1">ROUND((Table14[[#This Row],[XP]]*Table14[[#This Row],[entity_spawned (AVG)]])*(Table14[[#This Row],[activating_chance]]/100),0)</f>
        <v>23</v>
      </c>
      <c r="CJ503" s="73" t="s">
        <v>344</v>
      </c>
    </row>
    <row r="504" spans="2:88" x14ac:dyDescent="0.25">
      <c r="B504" s="74" t="s">
        <v>251</v>
      </c>
      <c r="C504">
        <v>1</v>
      </c>
      <c r="D504" s="76">
        <v>230</v>
      </c>
      <c r="E504" s="76">
        <v>100</v>
      </c>
      <c r="F504" s="76">
        <f ca="1">INDIRECT(ADDRESS(11+(MATCH(RIGHT(Table245[[#This Row],[spawner_sku]],LEN(Table245[[#This Row],[spawner_sku]])-FIND("/",Table245[[#This Row],[spawner_sku]])),Table1[Entity Prefab],0)),10,1,1,"Entities"))</f>
        <v>55</v>
      </c>
      <c r="G504" s="76">
        <f ca="1">ROUND((Table245[[#This Row],[XP]]*Table245[[#This Row],[entity_spawned (AVG)]])*(Table245[[#This Row],[activating_chance]]/100),0)</f>
        <v>55</v>
      </c>
      <c r="H504" s="73" t="s">
        <v>344</v>
      </c>
      <c r="AX504" t="s">
        <v>459</v>
      </c>
      <c r="AY504">
        <v>1</v>
      </c>
      <c r="AZ504" s="76">
        <v>220</v>
      </c>
      <c r="BA504" s="76">
        <v>100</v>
      </c>
      <c r="BB504">
        <f ca="1">INDIRECT(ADDRESS(11+(MATCH(RIGHT(Table61011[[#This Row],[spawner_sku]],LEN(Table61011[[#This Row],[spawner_sku]])-FIND("/",Table61011[[#This Row],[spawner_sku]])),Table1[Entity Prefab],0)),10,1,1,"Entities"))</f>
        <v>75</v>
      </c>
      <c r="BC504" s="76">
        <f ca="1">ROUND((Table61011[[#This Row],[XP]]*Table61011[[#This Row],[entity_spawned (AVG)]])*(Table61011[[#This Row],[activating_chance]]/100),0)</f>
        <v>75</v>
      </c>
      <c r="BD504" s="73" t="s">
        <v>344</v>
      </c>
      <c r="CD504" t="s">
        <v>541</v>
      </c>
      <c r="CE504">
        <v>1</v>
      </c>
      <c r="CF504" s="76">
        <v>160</v>
      </c>
      <c r="CG504" s="76">
        <v>100</v>
      </c>
      <c r="CH504">
        <f ca="1">INDIRECT(ADDRESS(11+(MATCH(RIGHT(Table14[[#This Row],[spawner_sku]],LEN(Table14[[#This Row],[spawner_sku]])-FIND("/",Table14[[#This Row],[spawner_sku]])),Table1[Entity Prefab],0)),10,1,1,"Entities"))</f>
        <v>75</v>
      </c>
      <c r="CI504">
        <f ca="1">ROUND((Table14[[#This Row],[XP]]*Table14[[#This Row],[entity_spawned (AVG)]])*(Table14[[#This Row],[activating_chance]]/100),0)</f>
        <v>75</v>
      </c>
      <c r="CJ504" s="73" t="s">
        <v>344</v>
      </c>
    </row>
    <row r="505" spans="2:88" x14ac:dyDescent="0.25">
      <c r="B505" s="74" t="s">
        <v>251</v>
      </c>
      <c r="C505">
        <v>1</v>
      </c>
      <c r="D505" s="76">
        <v>240</v>
      </c>
      <c r="E505" s="76">
        <v>40</v>
      </c>
      <c r="F505" s="76">
        <f ca="1">INDIRECT(ADDRESS(11+(MATCH(RIGHT(Table245[[#This Row],[spawner_sku]],LEN(Table245[[#This Row],[spawner_sku]])-FIND("/",Table245[[#This Row],[spawner_sku]])),Table1[Entity Prefab],0)),10,1,1,"Entities"))</f>
        <v>55</v>
      </c>
      <c r="G505" s="76">
        <f ca="1">ROUND((Table245[[#This Row],[XP]]*Table245[[#This Row],[entity_spawned (AVG)]])*(Table245[[#This Row],[activating_chance]]/100),0)</f>
        <v>22</v>
      </c>
      <c r="H505" s="73" t="s">
        <v>344</v>
      </c>
      <c r="AX505" t="s">
        <v>517</v>
      </c>
      <c r="AY505">
        <v>1</v>
      </c>
      <c r="AZ505" s="76">
        <v>220</v>
      </c>
      <c r="BA505" s="76">
        <v>100</v>
      </c>
      <c r="BB505">
        <f ca="1">INDIRECT(ADDRESS(11+(MATCH(RIGHT(Table61011[[#This Row],[spawner_sku]],LEN(Table61011[[#This Row],[spawner_sku]])-FIND("/",Table61011[[#This Row],[spawner_sku]])),Table1[Entity Prefab],0)),10,1,1,"Entities"))</f>
        <v>50</v>
      </c>
      <c r="BC505" s="76">
        <f ca="1">ROUND((Table61011[[#This Row],[XP]]*Table61011[[#This Row],[entity_spawned (AVG)]])*(Table61011[[#This Row],[activating_chance]]/100),0)</f>
        <v>50</v>
      </c>
      <c r="BD505" s="73" t="s">
        <v>344</v>
      </c>
      <c r="CD505" t="s">
        <v>541</v>
      </c>
      <c r="CE505">
        <v>1</v>
      </c>
      <c r="CF505" s="76">
        <v>160</v>
      </c>
      <c r="CG505" s="76">
        <v>100</v>
      </c>
      <c r="CH505">
        <f ca="1">INDIRECT(ADDRESS(11+(MATCH(RIGHT(Table14[[#This Row],[spawner_sku]],LEN(Table14[[#This Row],[spawner_sku]])-FIND("/",Table14[[#This Row],[spawner_sku]])),Table1[Entity Prefab],0)),10,1,1,"Entities"))</f>
        <v>75</v>
      </c>
      <c r="CI505">
        <f ca="1">ROUND((Table14[[#This Row],[XP]]*Table14[[#This Row],[entity_spawned (AVG)]])*(Table14[[#This Row],[activating_chance]]/100),0)</f>
        <v>75</v>
      </c>
      <c r="CJ505" s="73" t="s">
        <v>344</v>
      </c>
    </row>
    <row r="506" spans="2:88" x14ac:dyDescent="0.25">
      <c r="B506" s="74" t="s">
        <v>251</v>
      </c>
      <c r="C506">
        <v>1</v>
      </c>
      <c r="D506" s="76">
        <v>230</v>
      </c>
      <c r="E506" s="76">
        <v>100</v>
      </c>
      <c r="F506" s="76">
        <f ca="1">INDIRECT(ADDRESS(11+(MATCH(RIGHT(Table245[[#This Row],[spawner_sku]],LEN(Table245[[#This Row],[spawner_sku]])-FIND("/",Table245[[#This Row],[spawner_sku]])),Table1[Entity Prefab],0)),10,1,1,"Entities"))</f>
        <v>55</v>
      </c>
      <c r="G506" s="76">
        <f ca="1">ROUND((Table245[[#This Row],[XP]]*Table245[[#This Row],[entity_spawned (AVG)]])*(Table245[[#This Row],[activating_chance]]/100),0)</f>
        <v>55</v>
      </c>
      <c r="H506" s="73" t="s">
        <v>344</v>
      </c>
      <c r="AX506" t="s">
        <v>517</v>
      </c>
      <c r="AY506">
        <v>1</v>
      </c>
      <c r="AZ506" s="76">
        <v>220</v>
      </c>
      <c r="BA506" s="76">
        <v>100</v>
      </c>
      <c r="BB506">
        <f ca="1">INDIRECT(ADDRESS(11+(MATCH(RIGHT(Table61011[[#This Row],[spawner_sku]],LEN(Table61011[[#This Row],[spawner_sku]])-FIND("/",Table61011[[#This Row],[spawner_sku]])),Table1[Entity Prefab],0)),10,1,1,"Entities"))</f>
        <v>50</v>
      </c>
      <c r="BC506" s="76">
        <f ca="1">ROUND((Table61011[[#This Row],[XP]]*Table61011[[#This Row],[entity_spawned (AVG)]])*(Table61011[[#This Row],[activating_chance]]/100),0)</f>
        <v>50</v>
      </c>
      <c r="BD506" s="73" t="s">
        <v>344</v>
      </c>
      <c r="CD506" t="s">
        <v>541</v>
      </c>
      <c r="CE506">
        <v>1</v>
      </c>
      <c r="CF506" s="76">
        <v>175</v>
      </c>
      <c r="CG506" s="76">
        <v>80</v>
      </c>
      <c r="CH506">
        <f ca="1">INDIRECT(ADDRESS(11+(MATCH(RIGHT(Table14[[#This Row],[spawner_sku]],LEN(Table14[[#This Row],[spawner_sku]])-FIND("/",Table14[[#This Row],[spawner_sku]])),Table1[Entity Prefab],0)),10,1,1,"Entities"))</f>
        <v>75</v>
      </c>
      <c r="CI506">
        <f ca="1">ROUND((Table14[[#This Row],[XP]]*Table14[[#This Row],[entity_spawned (AVG)]])*(Table14[[#This Row],[activating_chance]]/100),0)</f>
        <v>60</v>
      </c>
      <c r="CJ506" s="73" t="s">
        <v>344</v>
      </c>
    </row>
    <row r="507" spans="2:88" x14ac:dyDescent="0.25">
      <c r="B507" s="74" t="s">
        <v>251</v>
      </c>
      <c r="C507">
        <v>1</v>
      </c>
      <c r="D507" s="76">
        <v>230</v>
      </c>
      <c r="E507" s="76">
        <v>60</v>
      </c>
      <c r="F507" s="76">
        <f ca="1">INDIRECT(ADDRESS(11+(MATCH(RIGHT(Table245[[#This Row],[spawner_sku]],LEN(Table245[[#This Row],[spawner_sku]])-FIND("/",Table245[[#This Row],[spawner_sku]])),Table1[Entity Prefab],0)),10,1,1,"Entities"))</f>
        <v>55</v>
      </c>
      <c r="G507" s="76">
        <f ca="1">ROUND((Table245[[#This Row],[XP]]*Table245[[#This Row],[entity_spawned (AVG)]])*(Table245[[#This Row],[activating_chance]]/100),0)</f>
        <v>33</v>
      </c>
      <c r="H507" s="73" t="s">
        <v>344</v>
      </c>
      <c r="AX507" t="s">
        <v>515</v>
      </c>
      <c r="AY507">
        <v>1</v>
      </c>
      <c r="AZ507" s="76">
        <v>220</v>
      </c>
      <c r="BA507" s="76">
        <v>100</v>
      </c>
      <c r="BB507">
        <f ca="1">INDIRECT(ADDRESS(11+(MATCH(RIGHT(Table61011[[#This Row],[spawner_sku]],LEN(Table61011[[#This Row],[spawner_sku]])-FIND("/",Table61011[[#This Row],[spawner_sku]])),Table1[Entity Prefab],0)),10,1,1,"Entities"))</f>
        <v>50</v>
      </c>
      <c r="BC507" s="76">
        <f ca="1">ROUND((Table61011[[#This Row],[XP]]*Table61011[[#This Row],[entity_spawned (AVG)]])*(Table61011[[#This Row],[activating_chance]]/100),0)</f>
        <v>50</v>
      </c>
      <c r="BD507" s="73" t="s">
        <v>344</v>
      </c>
      <c r="CD507" t="s">
        <v>541</v>
      </c>
      <c r="CE507">
        <v>1</v>
      </c>
      <c r="CF507" s="76">
        <v>140</v>
      </c>
      <c r="CG507" s="76">
        <v>100</v>
      </c>
      <c r="CH507">
        <f ca="1">INDIRECT(ADDRESS(11+(MATCH(RIGHT(Table14[[#This Row],[spawner_sku]],LEN(Table14[[#This Row],[spawner_sku]])-FIND("/",Table14[[#This Row],[spawner_sku]])),Table1[Entity Prefab],0)),10,1,1,"Entities"))</f>
        <v>75</v>
      </c>
      <c r="CI507">
        <f ca="1">ROUND((Table14[[#This Row],[XP]]*Table14[[#This Row],[entity_spawned (AVG)]])*(Table14[[#This Row],[activating_chance]]/100),0)</f>
        <v>75</v>
      </c>
      <c r="CJ507" s="73" t="s">
        <v>344</v>
      </c>
    </row>
    <row r="508" spans="2:88" x14ac:dyDescent="0.25">
      <c r="B508" s="74" t="s">
        <v>340</v>
      </c>
      <c r="C508">
        <v>1</v>
      </c>
      <c r="D508" s="76">
        <v>230</v>
      </c>
      <c r="E508" s="76">
        <v>60</v>
      </c>
      <c r="F508" s="76">
        <f ca="1">INDIRECT(ADDRESS(11+(MATCH(RIGHT(Table245[[#This Row],[spawner_sku]],LEN(Table245[[#This Row],[spawner_sku]])-FIND("/",Table245[[#This Row],[spawner_sku]])),Table1[Entity Prefab],0)),10,1,1,"Entities"))</f>
        <v>55</v>
      </c>
      <c r="G508" s="76">
        <f ca="1">ROUND((Table245[[#This Row],[XP]]*Table245[[#This Row],[entity_spawned (AVG)]])*(Table245[[#This Row],[activating_chance]]/100),0)</f>
        <v>33</v>
      </c>
      <c r="H508" s="73" t="s">
        <v>344</v>
      </c>
      <c r="AX508" t="s">
        <v>389</v>
      </c>
      <c r="AY508">
        <v>1</v>
      </c>
      <c r="AZ508" s="76">
        <v>300</v>
      </c>
      <c r="BA508" s="76">
        <v>100</v>
      </c>
      <c r="BB508">
        <f ca="1">INDIRECT(ADDRESS(11+(MATCH(RIGHT(Table61011[[#This Row],[spawner_sku]],LEN(Table61011[[#This Row],[spawner_sku]])-FIND("/",Table61011[[#This Row],[spawner_sku]])),Table1[Entity Prefab],0)),10,1,1,"Entities"))</f>
        <v>83</v>
      </c>
      <c r="BC508" s="76">
        <f ca="1">ROUND((Table61011[[#This Row],[XP]]*Table61011[[#This Row],[entity_spawned (AVG)]])*(Table61011[[#This Row],[activating_chance]]/100),0)</f>
        <v>83</v>
      </c>
      <c r="BD508" s="73" t="s">
        <v>344</v>
      </c>
      <c r="CD508" t="s">
        <v>541</v>
      </c>
      <c r="CE508">
        <v>1</v>
      </c>
      <c r="CF508" s="76">
        <v>120</v>
      </c>
      <c r="CG508" s="76">
        <v>100</v>
      </c>
      <c r="CH508">
        <f ca="1">INDIRECT(ADDRESS(11+(MATCH(RIGHT(Table14[[#This Row],[spawner_sku]],LEN(Table14[[#This Row],[spawner_sku]])-FIND("/",Table14[[#This Row],[spawner_sku]])),Table1[Entity Prefab],0)),10,1,1,"Entities"))</f>
        <v>75</v>
      </c>
      <c r="CI508">
        <f ca="1">ROUND((Table14[[#This Row],[XP]]*Table14[[#This Row],[entity_spawned (AVG)]])*(Table14[[#This Row],[activating_chance]]/100),0)</f>
        <v>75</v>
      </c>
      <c r="CJ508" s="73" t="s">
        <v>344</v>
      </c>
    </row>
    <row r="509" spans="2:88" x14ac:dyDescent="0.25">
      <c r="B509" s="74" t="s">
        <v>451</v>
      </c>
      <c r="C509">
        <v>1</v>
      </c>
      <c r="D509" s="76">
        <v>260</v>
      </c>
      <c r="E509" s="76">
        <v>100</v>
      </c>
      <c r="F509" s="76">
        <f ca="1">INDIRECT(ADDRESS(11+(MATCH(RIGHT(Table245[[#This Row],[spawner_sku]],LEN(Table245[[#This Row],[spawner_sku]])-FIND("/",Table245[[#This Row],[spawner_sku]])),Table1[Entity Prefab],0)),10,1,1,"Entities"))</f>
        <v>75</v>
      </c>
      <c r="G509" s="76">
        <f ca="1">ROUND((Table245[[#This Row],[XP]]*Table245[[#This Row],[entity_spawned (AVG)]])*(Table245[[#This Row],[activating_chance]]/100),0)</f>
        <v>75</v>
      </c>
      <c r="H509" s="73" t="s">
        <v>344</v>
      </c>
      <c r="CD509" t="s">
        <v>541</v>
      </c>
      <c r="CE509">
        <v>1</v>
      </c>
      <c r="CF509" s="76">
        <v>135</v>
      </c>
      <c r="CG509" s="76">
        <v>100</v>
      </c>
      <c r="CH509">
        <f ca="1">INDIRECT(ADDRESS(11+(MATCH(RIGHT(Table14[[#This Row],[spawner_sku]],LEN(Table14[[#This Row],[spawner_sku]])-FIND("/",Table14[[#This Row],[spawner_sku]])),Table1[Entity Prefab],0)),10,1,1,"Entities"))</f>
        <v>75</v>
      </c>
      <c r="CI509">
        <f ca="1">ROUND((Table14[[#This Row],[XP]]*Table14[[#This Row],[entity_spawned (AVG)]])*(Table14[[#This Row],[activating_chance]]/100),0)</f>
        <v>75</v>
      </c>
      <c r="CJ509" s="73" t="s">
        <v>344</v>
      </c>
    </row>
    <row r="510" spans="2:88" x14ac:dyDescent="0.25">
      <c r="B510" s="74" t="s">
        <v>451</v>
      </c>
      <c r="C510">
        <v>1</v>
      </c>
      <c r="D510" s="76">
        <v>260</v>
      </c>
      <c r="E510" s="76">
        <v>100</v>
      </c>
      <c r="F510" s="76">
        <f ca="1">INDIRECT(ADDRESS(11+(MATCH(RIGHT(Table245[[#This Row],[spawner_sku]],LEN(Table245[[#This Row],[spawner_sku]])-FIND("/",Table245[[#This Row],[spawner_sku]])),Table1[Entity Prefab],0)),10,1,1,"Entities"))</f>
        <v>75</v>
      </c>
      <c r="G510" s="76">
        <f ca="1">ROUND((Table245[[#This Row],[XP]]*Table245[[#This Row],[entity_spawned (AVG)]])*(Table245[[#This Row],[activating_chance]]/100),0)</f>
        <v>75</v>
      </c>
      <c r="H510" s="73" t="s">
        <v>344</v>
      </c>
      <c r="CD510" t="s">
        <v>541</v>
      </c>
      <c r="CE510">
        <v>1</v>
      </c>
      <c r="CF510" s="76">
        <v>140</v>
      </c>
      <c r="CG510" s="76">
        <v>100</v>
      </c>
      <c r="CH510">
        <f ca="1">INDIRECT(ADDRESS(11+(MATCH(RIGHT(Table14[[#This Row],[spawner_sku]],LEN(Table14[[#This Row],[spawner_sku]])-FIND("/",Table14[[#This Row],[spawner_sku]])),Table1[Entity Prefab],0)),10,1,1,"Entities"))</f>
        <v>75</v>
      </c>
      <c r="CI510">
        <f ca="1">ROUND((Table14[[#This Row],[XP]]*Table14[[#This Row],[entity_spawned (AVG)]])*(Table14[[#This Row],[activating_chance]]/100),0)</f>
        <v>75</v>
      </c>
      <c r="CJ510" s="73" t="s">
        <v>344</v>
      </c>
    </row>
    <row r="511" spans="2:88" x14ac:dyDescent="0.25">
      <c r="B511" s="74" t="s">
        <v>252</v>
      </c>
      <c r="C511">
        <v>1</v>
      </c>
      <c r="D511" s="76">
        <v>260</v>
      </c>
      <c r="E511" s="76">
        <v>100</v>
      </c>
      <c r="F511" s="76">
        <f ca="1">INDIRECT(ADDRESS(11+(MATCH(RIGHT(Table245[[#This Row],[spawner_sku]],LEN(Table245[[#This Row],[spawner_sku]])-FIND("/",Table245[[#This Row],[spawner_sku]])),Table1[Entity Prefab],0)),10,1,1,"Entities"))</f>
        <v>83</v>
      </c>
      <c r="G511" s="76">
        <f ca="1">ROUND((Table245[[#This Row],[XP]]*Table245[[#This Row],[entity_spawned (AVG)]])*(Table245[[#This Row],[activating_chance]]/100),0)</f>
        <v>83</v>
      </c>
      <c r="H511" s="73" t="s">
        <v>344</v>
      </c>
      <c r="CD511" t="s">
        <v>541</v>
      </c>
      <c r="CE511">
        <v>1</v>
      </c>
      <c r="CF511" s="76">
        <v>150</v>
      </c>
      <c r="CG511" s="76">
        <v>100</v>
      </c>
      <c r="CH511">
        <f ca="1">INDIRECT(ADDRESS(11+(MATCH(RIGHT(Table14[[#This Row],[spawner_sku]],LEN(Table14[[#This Row],[spawner_sku]])-FIND("/",Table14[[#This Row],[spawner_sku]])),Table1[Entity Prefab],0)),10,1,1,"Entities"))</f>
        <v>75</v>
      </c>
      <c r="CI511">
        <f ca="1">ROUND((Table14[[#This Row],[XP]]*Table14[[#This Row],[entity_spawned (AVG)]])*(Table14[[#This Row],[activating_chance]]/100),0)</f>
        <v>75</v>
      </c>
      <c r="CJ511" s="73" t="s">
        <v>344</v>
      </c>
    </row>
    <row r="512" spans="2:88" x14ac:dyDescent="0.25">
      <c r="B512" s="74" t="s">
        <v>252</v>
      </c>
      <c r="C512">
        <v>1</v>
      </c>
      <c r="D512" s="76">
        <v>270</v>
      </c>
      <c r="E512" s="76">
        <v>40</v>
      </c>
      <c r="F512" s="76">
        <f ca="1">INDIRECT(ADDRESS(11+(MATCH(RIGHT(Table245[[#This Row],[spawner_sku]],LEN(Table245[[#This Row],[spawner_sku]])-FIND("/",Table245[[#This Row],[spawner_sku]])),Table1[Entity Prefab],0)),10,1,1,"Entities"))</f>
        <v>83</v>
      </c>
      <c r="G512" s="76">
        <f ca="1">ROUND((Table245[[#This Row],[XP]]*Table245[[#This Row],[entity_spawned (AVG)]])*(Table245[[#This Row],[activating_chance]]/100),0)</f>
        <v>33</v>
      </c>
      <c r="H512" s="73" t="s">
        <v>344</v>
      </c>
      <c r="CD512" t="s">
        <v>541</v>
      </c>
      <c r="CE512">
        <v>1</v>
      </c>
      <c r="CF512" s="76">
        <v>135</v>
      </c>
      <c r="CG512" s="76">
        <v>100</v>
      </c>
      <c r="CH512">
        <f ca="1">INDIRECT(ADDRESS(11+(MATCH(RIGHT(Table14[[#This Row],[spawner_sku]],LEN(Table14[[#This Row],[spawner_sku]])-FIND("/",Table14[[#This Row],[spawner_sku]])),Table1[Entity Prefab],0)),10,1,1,"Entities"))</f>
        <v>75</v>
      </c>
      <c r="CI512">
        <f ca="1">ROUND((Table14[[#This Row],[XP]]*Table14[[#This Row],[entity_spawned (AVG)]])*(Table14[[#This Row],[activating_chance]]/100),0)</f>
        <v>75</v>
      </c>
      <c r="CJ512" s="73" t="s">
        <v>344</v>
      </c>
    </row>
    <row r="513" spans="2:88" x14ac:dyDescent="0.25">
      <c r="B513" s="74" t="s">
        <v>252</v>
      </c>
      <c r="C513">
        <v>1</v>
      </c>
      <c r="D513" s="76">
        <v>240</v>
      </c>
      <c r="E513" s="76">
        <v>70</v>
      </c>
      <c r="F513" s="76">
        <f ca="1">INDIRECT(ADDRESS(11+(MATCH(RIGHT(Table245[[#This Row],[spawner_sku]],LEN(Table245[[#This Row],[spawner_sku]])-FIND("/",Table245[[#This Row],[spawner_sku]])),Table1[Entity Prefab],0)),10,1,1,"Entities"))</f>
        <v>83</v>
      </c>
      <c r="G513" s="76">
        <f ca="1">ROUND((Table245[[#This Row],[XP]]*Table245[[#This Row],[entity_spawned (AVG)]])*(Table245[[#This Row],[activating_chance]]/100),0)</f>
        <v>58</v>
      </c>
      <c r="H513" s="73" t="s">
        <v>344</v>
      </c>
      <c r="CD513" t="s">
        <v>541</v>
      </c>
      <c r="CE513">
        <v>1</v>
      </c>
      <c r="CF513" s="76">
        <v>130</v>
      </c>
      <c r="CG513" s="76">
        <v>70</v>
      </c>
      <c r="CH513">
        <f ca="1">INDIRECT(ADDRESS(11+(MATCH(RIGHT(Table14[[#This Row],[spawner_sku]],LEN(Table14[[#This Row],[spawner_sku]])-FIND("/",Table14[[#This Row],[spawner_sku]])),Table1[Entity Prefab],0)),10,1,1,"Entities"))</f>
        <v>75</v>
      </c>
      <c r="CI513">
        <f ca="1">ROUND((Table14[[#This Row],[XP]]*Table14[[#This Row],[entity_spawned (AVG)]])*(Table14[[#This Row],[activating_chance]]/100),0)</f>
        <v>53</v>
      </c>
      <c r="CJ513" s="73" t="s">
        <v>344</v>
      </c>
    </row>
    <row r="514" spans="2:88" x14ac:dyDescent="0.25">
      <c r="B514" s="74" t="s">
        <v>252</v>
      </c>
      <c r="C514">
        <v>1</v>
      </c>
      <c r="D514" s="76">
        <v>280</v>
      </c>
      <c r="E514" s="76">
        <v>20</v>
      </c>
      <c r="F514" s="76">
        <f ca="1">INDIRECT(ADDRESS(11+(MATCH(RIGHT(Table245[[#This Row],[spawner_sku]],LEN(Table245[[#This Row],[spawner_sku]])-FIND("/",Table245[[#This Row],[spawner_sku]])),Table1[Entity Prefab],0)),10,1,1,"Entities"))</f>
        <v>83</v>
      </c>
      <c r="G514" s="76">
        <f ca="1">ROUND((Table245[[#This Row],[XP]]*Table245[[#This Row],[entity_spawned (AVG)]])*(Table245[[#This Row],[activating_chance]]/100),0)</f>
        <v>17</v>
      </c>
      <c r="H514" s="73" t="s">
        <v>344</v>
      </c>
      <c r="CD514" t="s">
        <v>541</v>
      </c>
      <c r="CE514">
        <v>1</v>
      </c>
      <c r="CF514" s="76">
        <v>150</v>
      </c>
      <c r="CG514" s="76">
        <v>100</v>
      </c>
      <c r="CH514">
        <f ca="1">INDIRECT(ADDRESS(11+(MATCH(RIGHT(Table14[[#This Row],[spawner_sku]],LEN(Table14[[#This Row],[spawner_sku]])-FIND("/",Table14[[#This Row],[spawner_sku]])),Table1[Entity Prefab],0)),10,1,1,"Entities"))</f>
        <v>75</v>
      </c>
      <c r="CI514">
        <f ca="1">ROUND((Table14[[#This Row],[XP]]*Table14[[#This Row],[entity_spawned (AVG)]])*(Table14[[#This Row],[activating_chance]]/100),0)</f>
        <v>75</v>
      </c>
      <c r="CJ514" s="73" t="s">
        <v>344</v>
      </c>
    </row>
    <row r="515" spans="2:88" x14ac:dyDescent="0.25">
      <c r="B515" s="74" t="s">
        <v>349</v>
      </c>
      <c r="C515">
        <v>1</v>
      </c>
      <c r="D515" s="76">
        <v>180</v>
      </c>
      <c r="E515" s="76">
        <v>100</v>
      </c>
      <c r="F515" s="76">
        <f ca="1">INDIRECT(ADDRESS(11+(MATCH(RIGHT(Table245[[#This Row],[spawner_sku]],LEN(Table245[[#This Row],[spawner_sku]])-FIND("/",Table245[[#This Row],[spawner_sku]])),Table1[Entity Prefab],0)),10,1,1,"Entities"))</f>
        <v>50</v>
      </c>
      <c r="G515" s="76">
        <f ca="1">ROUND((Table245[[#This Row],[XP]]*Table245[[#This Row],[entity_spawned (AVG)]])*(Table245[[#This Row],[activating_chance]]/100),0)</f>
        <v>50</v>
      </c>
      <c r="H515" s="73" t="s">
        <v>344</v>
      </c>
      <c r="CD515" t="s">
        <v>541</v>
      </c>
      <c r="CE515">
        <v>1</v>
      </c>
      <c r="CF515" s="76">
        <v>175</v>
      </c>
      <c r="CG515" s="76">
        <v>80</v>
      </c>
      <c r="CH515">
        <f ca="1">INDIRECT(ADDRESS(11+(MATCH(RIGHT(Table14[[#This Row],[spawner_sku]],LEN(Table14[[#This Row],[spawner_sku]])-FIND("/",Table14[[#This Row],[spawner_sku]])),Table1[Entity Prefab],0)),10,1,1,"Entities"))</f>
        <v>75</v>
      </c>
      <c r="CI515">
        <f ca="1">ROUND((Table14[[#This Row],[XP]]*Table14[[#This Row],[entity_spawned (AVG)]])*(Table14[[#This Row],[activating_chance]]/100),0)</f>
        <v>60</v>
      </c>
      <c r="CJ515" s="73" t="s">
        <v>344</v>
      </c>
    </row>
    <row r="516" spans="2:88" x14ac:dyDescent="0.25">
      <c r="B516" s="74" t="s">
        <v>253</v>
      </c>
      <c r="C516">
        <v>1</v>
      </c>
      <c r="D516" s="76">
        <v>190</v>
      </c>
      <c r="E516" s="76">
        <v>60</v>
      </c>
      <c r="F516" s="76">
        <f ca="1">INDIRECT(ADDRESS(11+(MATCH(RIGHT(Table245[[#This Row],[spawner_sku]],LEN(Table245[[#This Row],[spawner_sku]])-FIND("/",Table245[[#This Row],[spawner_sku]])),Table1[Entity Prefab],0)),10,1,1,"Entities"))</f>
        <v>75</v>
      </c>
      <c r="G516" s="76">
        <f ca="1">ROUND((Table245[[#This Row],[XP]]*Table245[[#This Row],[entity_spawned (AVG)]])*(Table245[[#This Row],[activating_chance]]/100),0)</f>
        <v>45</v>
      </c>
      <c r="H516" s="73" t="s">
        <v>344</v>
      </c>
      <c r="CD516" t="s">
        <v>541</v>
      </c>
      <c r="CE516">
        <v>1</v>
      </c>
      <c r="CF516" s="76">
        <v>100</v>
      </c>
      <c r="CG516" s="76">
        <v>100</v>
      </c>
      <c r="CH516">
        <f ca="1">INDIRECT(ADDRESS(11+(MATCH(RIGHT(Table14[[#This Row],[spawner_sku]],LEN(Table14[[#This Row],[spawner_sku]])-FIND("/",Table14[[#This Row],[spawner_sku]])),Table1[Entity Prefab],0)),10,1,1,"Entities"))</f>
        <v>75</v>
      </c>
      <c r="CI516">
        <f ca="1">ROUND((Table14[[#This Row],[XP]]*Table14[[#This Row],[entity_spawned (AVG)]])*(Table14[[#This Row],[activating_chance]]/100),0)</f>
        <v>75</v>
      </c>
      <c r="CJ516" s="73" t="s">
        <v>344</v>
      </c>
    </row>
    <row r="517" spans="2:88" x14ac:dyDescent="0.25">
      <c r="B517" s="74" t="s">
        <v>253</v>
      </c>
      <c r="C517">
        <v>1</v>
      </c>
      <c r="D517" s="76">
        <v>190</v>
      </c>
      <c r="E517" s="76">
        <v>100</v>
      </c>
      <c r="F517" s="76">
        <f ca="1">INDIRECT(ADDRESS(11+(MATCH(RIGHT(Table245[[#This Row],[spawner_sku]],LEN(Table245[[#This Row],[spawner_sku]])-FIND("/",Table245[[#This Row],[spawner_sku]])),Table1[Entity Prefab],0)),10,1,1,"Entities"))</f>
        <v>75</v>
      </c>
      <c r="G517" s="76">
        <f ca="1">ROUND((Table245[[#This Row],[XP]]*Table245[[#This Row],[entity_spawned (AVG)]])*(Table245[[#This Row],[activating_chance]]/100),0)</f>
        <v>75</v>
      </c>
      <c r="H517" s="73" t="s">
        <v>344</v>
      </c>
      <c r="CD517" t="s">
        <v>541</v>
      </c>
      <c r="CE517">
        <v>1</v>
      </c>
      <c r="CF517" s="76">
        <v>100</v>
      </c>
      <c r="CG517" s="76">
        <v>100</v>
      </c>
      <c r="CH517">
        <f ca="1">INDIRECT(ADDRESS(11+(MATCH(RIGHT(Table14[[#This Row],[spawner_sku]],LEN(Table14[[#This Row],[spawner_sku]])-FIND("/",Table14[[#This Row],[spawner_sku]])),Table1[Entity Prefab],0)),10,1,1,"Entities"))</f>
        <v>75</v>
      </c>
      <c r="CI517">
        <f ca="1">ROUND((Table14[[#This Row],[XP]]*Table14[[#This Row],[entity_spawned (AVG)]])*(Table14[[#This Row],[activating_chance]]/100),0)</f>
        <v>75</v>
      </c>
      <c r="CJ517" s="73" t="s">
        <v>344</v>
      </c>
    </row>
    <row r="518" spans="2:88" x14ac:dyDescent="0.25">
      <c r="B518" s="74" t="s">
        <v>253</v>
      </c>
      <c r="C518">
        <v>1</v>
      </c>
      <c r="D518" s="76">
        <v>160</v>
      </c>
      <c r="E518" s="76">
        <v>100</v>
      </c>
      <c r="F518" s="76">
        <f ca="1">INDIRECT(ADDRESS(11+(MATCH(RIGHT(Table245[[#This Row],[spawner_sku]],LEN(Table245[[#This Row],[spawner_sku]])-FIND("/",Table245[[#This Row],[spawner_sku]])),Table1[Entity Prefab],0)),10,1,1,"Entities"))</f>
        <v>75</v>
      </c>
      <c r="G518" s="76">
        <f ca="1">ROUND((Table245[[#This Row],[XP]]*Table245[[#This Row],[entity_spawned (AVG)]])*(Table245[[#This Row],[activating_chance]]/100),0)</f>
        <v>75</v>
      </c>
      <c r="H518" s="73" t="s">
        <v>344</v>
      </c>
      <c r="CD518" t="s">
        <v>541</v>
      </c>
      <c r="CE518">
        <v>1</v>
      </c>
      <c r="CF518" s="76">
        <v>150</v>
      </c>
      <c r="CG518" s="76">
        <v>100</v>
      </c>
      <c r="CH518">
        <f ca="1">INDIRECT(ADDRESS(11+(MATCH(RIGHT(Table14[[#This Row],[spawner_sku]],LEN(Table14[[#This Row],[spawner_sku]])-FIND("/",Table14[[#This Row],[spawner_sku]])),Table1[Entity Prefab],0)),10,1,1,"Entities"))</f>
        <v>75</v>
      </c>
      <c r="CI518">
        <f ca="1">ROUND((Table14[[#This Row],[XP]]*Table14[[#This Row],[entity_spawned (AVG)]])*(Table14[[#This Row],[activating_chance]]/100),0)</f>
        <v>75</v>
      </c>
      <c r="CJ518" s="73" t="s">
        <v>344</v>
      </c>
    </row>
    <row r="519" spans="2:88" x14ac:dyDescent="0.25">
      <c r="B519" s="74" t="s">
        <v>253</v>
      </c>
      <c r="C519">
        <v>1</v>
      </c>
      <c r="D519" s="76">
        <v>160</v>
      </c>
      <c r="E519" s="76">
        <v>100</v>
      </c>
      <c r="F519" s="76">
        <f ca="1">INDIRECT(ADDRESS(11+(MATCH(RIGHT(Table245[[#This Row],[spawner_sku]],LEN(Table245[[#This Row],[spawner_sku]])-FIND("/",Table245[[#This Row],[spawner_sku]])),Table1[Entity Prefab],0)),10,1,1,"Entities"))</f>
        <v>75</v>
      </c>
      <c r="G519" s="76">
        <f ca="1">ROUND((Table245[[#This Row],[XP]]*Table245[[#This Row],[entity_spawned (AVG)]])*(Table245[[#This Row],[activating_chance]]/100),0)</f>
        <v>75</v>
      </c>
      <c r="H519" s="73" t="s">
        <v>344</v>
      </c>
      <c r="CD519" t="s">
        <v>541</v>
      </c>
      <c r="CE519">
        <v>1</v>
      </c>
      <c r="CF519" s="76">
        <v>150</v>
      </c>
      <c r="CG519" s="76">
        <v>100</v>
      </c>
      <c r="CH519">
        <f ca="1">INDIRECT(ADDRESS(11+(MATCH(RIGHT(Table14[[#This Row],[spawner_sku]],LEN(Table14[[#This Row],[spawner_sku]])-FIND("/",Table14[[#This Row],[spawner_sku]])),Table1[Entity Prefab],0)),10,1,1,"Entities"))</f>
        <v>75</v>
      </c>
      <c r="CI519">
        <f ca="1">ROUND((Table14[[#This Row],[XP]]*Table14[[#This Row],[entity_spawned (AVG)]])*(Table14[[#This Row],[activating_chance]]/100),0)</f>
        <v>75</v>
      </c>
      <c r="CJ519" s="73" t="s">
        <v>344</v>
      </c>
    </row>
    <row r="520" spans="2:88" x14ac:dyDescent="0.25">
      <c r="B520" s="74" t="s">
        <v>253</v>
      </c>
      <c r="C520">
        <v>1</v>
      </c>
      <c r="D520" s="76">
        <v>180</v>
      </c>
      <c r="E520" s="76">
        <v>60</v>
      </c>
      <c r="F520" s="76">
        <f ca="1">INDIRECT(ADDRESS(11+(MATCH(RIGHT(Table245[[#This Row],[spawner_sku]],LEN(Table245[[#This Row],[spawner_sku]])-FIND("/",Table245[[#This Row],[spawner_sku]])),Table1[Entity Prefab],0)),10,1,1,"Entities"))</f>
        <v>75</v>
      </c>
      <c r="G520" s="76">
        <f ca="1">ROUND((Table245[[#This Row],[XP]]*Table245[[#This Row],[entity_spawned (AVG)]])*(Table245[[#This Row],[activating_chance]]/100),0)</f>
        <v>45</v>
      </c>
      <c r="H520" s="73" t="s">
        <v>344</v>
      </c>
      <c r="CD520" t="s">
        <v>541</v>
      </c>
      <c r="CE520">
        <v>1</v>
      </c>
      <c r="CF520" s="76">
        <v>200</v>
      </c>
      <c r="CG520" s="76">
        <v>100</v>
      </c>
      <c r="CH520">
        <f ca="1">INDIRECT(ADDRESS(11+(MATCH(RIGHT(Table14[[#This Row],[spawner_sku]],LEN(Table14[[#This Row],[spawner_sku]])-FIND("/",Table14[[#This Row],[spawner_sku]])),Table1[Entity Prefab],0)),10,1,1,"Entities"))</f>
        <v>75</v>
      </c>
      <c r="CI520">
        <f ca="1">ROUND((Table14[[#This Row],[XP]]*Table14[[#This Row],[entity_spawned (AVG)]])*(Table14[[#This Row],[activating_chance]]/100),0)</f>
        <v>75</v>
      </c>
      <c r="CJ520" s="73" t="s">
        <v>344</v>
      </c>
    </row>
    <row r="521" spans="2:88" x14ac:dyDescent="0.25">
      <c r="B521" s="74" t="s">
        <v>253</v>
      </c>
      <c r="C521">
        <v>1</v>
      </c>
      <c r="D521" s="76">
        <v>160</v>
      </c>
      <c r="E521" s="76">
        <v>100</v>
      </c>
      <c r="F521" s="76">
        <f ca="1">INDIRECT(ADDRESS(11+(MATCH(RIGHT(Table245[[#This Row],[spawner_sku]],LEN(Table245[[#This Row],[spawner_sku]])-FIND("/",Table245[[#This Row],[spawner_sku]])),Table1[Entity Prefab],0)),10,1,1,"Entities"))</f>
        <v>75</v>
      </c>
      <c r="G521" s="76">
        <f ca="1">ROUND((Table245[[#This Row],[XP]]*Table245[[#This Row],[entity_spawned (AVG)]])*(Table245[[#This Row],[activating_chance]]/100),0)</f>
        <v>75</v>
      </c>
      <c r="H521" s="73" t="s">
        <v>344</v>
      </c>
      <c r="CD521" t="s">
        <v>541</v>
      </c>
      <c r="CE521">
        <v>1</v>
      </c>
      <c r="CF521" s="76">
        <v>110</v>
      </c>
      <c r="CG521" s="76">
        <v>100</v>
      </c>
      <c r="CH521">
        <f ca="1">INDIRECT(ADDRESS(11+(MATCH(RIGHT(Table14[[#This Row],[spawner_sku]],LEN(Table14[[#This Row],[spawner_sku]])-FIND("/",Table14[[#This Row],[spawner_sku]])),Table1[Entity Prefab],0)),10,1,1,"Entities"))</f>
        <v>75</v>
      </c>
      <c r="CI521">
        <f ca="1">ROUND((Table14[[#This Row],[XP]]*Table14[[#This Row],[entity_spawned (AVG)]])*(Table14[[#This Row],[activating_chance]]/100),0)</f>
        <v>75</v>
      </c>
      <c r="CJ521" s="73" t="s">
        <v>344</v>
      </c>
    </row>
    <row r="522" spans="2:88" x14ac:dyDescent="0.25">
      <c r="B522" s="74" t="s">
        <v>253</v>
      </c>
      <c r="C522">
        <v>1</v>
      </c>
      <c r="D522" s="76">
        <v>160</v>
      </c>
      <c r="E522" s="76">
        <v>100</v>
      </c>
      <c r="F522" s="76">
        <f ca="1">INDIRECT(ADDRESS(11+(MATCH(RIGHT(Table245[[#This Row],[spawner_sku]],LEN(Table245[[#This Row],[spawner_sku]])-FIND("/",Table245[[#This Row],[spawner_sku]])),Table1[Entity Prefab],0)),10,1,1,"Entities"))</f>
        <v>75</v>
      </c>
      <c r="G522" s="76">
        <f ca="1">ROUND((Table245[[#This Row],[XP]]*Table245[[#This Row],[entity_spawned (AVG)]])*(Table245[[#This Row],[activating_chance]]/100),0)</f>
        <v>75</v>
      </c>
      <c r="H522" s="73" t="s">
        <v>344</v>
      </c>
      <c r="CD522" t="s">
        <v>541</v>
      </c>
      <c r="CE522">
        <v>1</v>
      </c>
      <c r="CF522" s="76">
        <v>100</v>
      </c>
      <c r="CG522" s="76">
        <v>100</v>
      </c>
      <c r="CH522">
        <f ca="1">INDIRECT(ADDRESS(11+(MATCH(RIGHT(Table14[[#This Row],[spawner_sku]],LEN(Table14[[#This Row],[spawner_sku]])-FIND("/",Table14[[#This Row],[spawner_sku]])),Table1[Entity Prefab],0)),10,1,1,"Entities"))</f>
        <v>75</v>
      </c>
      <c r="CI522">
        <f ca="1">ROUND((Table14[[#This Row],[XP]]*Table14[[#This Row],[entity_spawned (AVG)]])*(Table14[[#This Row],[activating_chance]]/100),0)</f>
        <v>75</v>
      </c>
      <c r="CJ522" s="73" t="s">
        <v>344</v>
      </c>
    </row>
    <row r="523" spans="2:88" x14ac:dyDescent="0.25">
      <c r="B523" s="74" t="s">
        <v>253</v>
      </c>
      <c r="C523">
        <v>1</v>
      </c>
      <c r="D523" s="76">
        <v>190</v>
      </c>
      <c r="E523" s="76">
        <v>100</v>
      </c>
      <c r="F523" s="76">
        <f ca="1">INDIRECT(ADDRESS(11+(MATCH(RIGHT(Table245[[#This Row],[spawner_sku]],LEN(Table245[[#This Row],[spawner_sku]])-FIND("/",Table245[[#This Row],[spawner_sku]])),Table1[Entity Prefab],0)),10,1,1,"Entities"))</f>
        <v>75</v>
      </c>
      <c r="G523" s="76">
        <f ca="1">ROUND((Table245[[#This Row],[XP]]*Table245[[#This Row],[entity_spawned (AVG)]])*(Table245[[#This Row],[activating_chance]]/100),0)</f>
        <v>75</v>
      </c>
      <c r="H523" s="73" t="s">
        <v>344</v>
      </c>
      <c r="CD523" t="s">
        <v>541</v>
      </c>
      <c r="CE523">
        <v>1</v>
      </c>
      <c r="CF523" s="76">
        <v>120</v>
      </c>
      <c r="CG523" s="76">
        <v>100</v>
      </c>
      <c r="CH523">
        <f ca="1">INDIRECT(ADDRESS(11+(MATCH(RIGHT(Table14[[#This Row],[spawner_sku]],LEN(Table14[[#This Row],[spawner_sku]])-FIND("/",Table14[[#This Row],[spawner_sku]])),Table1[Entity Prefab],0)),10,1,1,"Entities"))</f>
        <v>75</v>
      </c>
      <c r="CI523">
        <f ca="1">ROUND((Table14[[#This Row],[XP]]*Table14[[#This Row],[entity_spawned (AVG)]])*(Table14[[#This Row],[activating_chance]]/100),0)</f>
        <v>75</v>
      </c>
      <c r="CJ523" s="73" t="s">
        <v>344</v>
      </c>
    </row>
    <row r="524" spans="2:88" x14ac:dyDescent="0.25">
      <c r="B524" s="74" t="s">
        <v>253</v>
      </c>
      <c r="C524">
        <v>1</v>
      </c>
      <c r="D524" s="76">
        <v>220</v>
      </c>
      <c r="E524" s="76">
        <v>75</v>
      </c>
      <c r="F524" s="76">
        <f ca="1">INDIRECT(ADDRESS(11+(MATCH(RIGHT(Table245[[#This Row],[spawner_sku]],LEN(Table245[[#This Row],[spawner_sku]])-FIND("/",Table245[[#This Row],[spawner_sku]])),Table1[Entity Prefab],0)),10,1,1,"Entities"))</f>
        <v>75</v>
      </c>
      <c r="G524" s="76">
        <f ca="1">ROUND((Table245[[#This Row],[XP]]*Table245[[#This Row],[entity_spawned (AVG)]])*(Table245[[#This Row],[activating_chance]]/100),0)</f>
        <v>56</v>
      </c>
      <c r="H524" s="73" t="s">
        <v>344</v>
      </c>
      <c r="CD524" t="s">
        <v>541</v>
      </c>
      <c r="CE524">
        <v>1</v>
      </c>
      <c r="CF524" s="76">
        <v>150</v>
      </c>
      <c r="CG524" s="76">
        <v>100</v>
      </c>
      <c r="CH524">
        <f ca="1">INDIRECT(ADDRESS(11+(MATCH(RIGHT(Table14[[#This Row],[spawner_sku]],LEN(Table14[[#This Row],[spawner_sku]])-FIND("/",Table14[[#This Row],[spawner_sku]])),Table1[Entity Prefab],0)),10,1,1,"Entities"))</f>
        <v>75</v>
      </c>
      <c r="CI524">
        <f ca="1">ROUND((Table14[[#This Row],[XP]]*Table14[[#This Row],[entity_spawned (AVG)]])*(Table14[[#This Row],[activating_chance]]/100),0)</f>
        <v>75</v>
      </c>
      <c r="CJ524" s="73" t="s">
        <v>344</v>
      </c>
    </row>
    <row r="525" spans="2:88" x14ac:dyDescent="0.25">
      <c r="B525" s="74" t="s">
        <v>253</v>
      </c>
      <c r="C525">
        <v>1</v>
      </c>
      <c r="D525" s="76">
        <v>220</v>
      </c>
      <c r="E525" s="76">
        <v>75</v>
      </c>
      <c r="F525" s="76">
        <f ca="1">INDIRECT(ADDRESS(11+(MATCH(RIGHT(Table245[[#This Row],[spawner_sku]],LEN(Table245[[#This Row],[spawner_sku]])-FIND("/",Table245[[#This Row],[spawner_sku]])),Table1[Entity Prefab],0)),10,1,1,"Entities"))</f>
        <v>75</v>
      </c>
      <c r="G525" s="76">
        <f ca="1">ROUND((Table245[[#This Row],[XP]]*Table245[[#This Row],[entity_spawned (AVG)]])*(Table245[[#This Row],[activating_chance]]/100),0)</f>
        <v>56</v>
      </c>
      <c r="H525" s="73" t="s">
        <v>344</v>
      </c>
      <c r="CD525" t="s">
        <v>541</v>
      </c>
      <c r="CE525">
        <v>1</v>
      </c>
      <c r="CF525" s="76">
        <v>140</v>
      </c>
      <c r="CG525" s="76">
        <v>100</v>
      </c>
      <c r="CH525">
        <f ca="1">INDIRECT(ADDRESS(11+(MATCH(RIGHT(Table14[[#This Row],[spawner_sku]],LEN(Table14[[#This Row],[spawner_sku]])-FIND("/",Table14[[#This Row],[spawner_sku]])),Table1[Entity Prefab],0)),10,1,1,"Entities"))</f>
        <v>75</v>
      </c>
      <c r="CI525">
        <f ca="1">ROUND((Table14[[#This Row],[XP]]*Table14[[#This Row],[entity_spawned (AVG)]])*(Table14[[#This Row],[activating_chance]]/100),0)</f>
        <v>75</v>
      </c>
      <c r="CJ525" s="73" t="s">
        <v>344</v>
      </c>
    </row>
    <row r="526" spans="2:88" x14ac:dyDescent="0.25">
      <c r="B526" s="74" t="s">
        <v>253</v>
      </c>
      <c r="C526">
        <v>1</v>
      </c>
      <c r="D526" s="76">
        <v>160</v>
      </c>
      <c r="E526" s="76">
        <v>100</v>
      </c>
      <c r="F526" s="76">
        <f ca="1">INDIRECT(ADDRESS(11+(MATCH(RIGHT(Table245[[#This Row],[spawner_sku]],LEN(Table245[[#This Row],[spawner_sku]])-FIND("/",Table245[[#This Row],[spawner_sku]])),Table1[Entity Prefab],0)),10,1,1,"Entities"))</f>
        <v>75</v>
      </c>
      <c r="G526" s="76">
        <f ca="1">ROUND((Table245[[#This Row],[XP]]*Table245[[#This Row],[entity_spawned (AVG)]])*(Table245[[#This Row],[activating_chance]]/100),0)</f>
        <v>75</v>
      </c>
      <c r="H526" s="73" t="s">
        <v>344</v>
      </c>
      <c r="CD526" t="s">
        <v>541</v>
      </c>
      <c r="CE526">
        <v>1</v>
      </c>
      <c r="CF526" s="76">
        <v>130</v>
      </c>
      <c r="CG526" s="76">
        <v>100</v>
      </c>
      <c r="CH526">
        <f ca="1">INDIRECT(ADDRESS(11+(MATCH(RIGHT(Table14[[#This Row],[spawner_sku]],LEN(Table14[[#This Row],[spawner_sku]])-FIND("/",Table14[[#This Row],[spawner_sku]])),Table1[Entity Prefab],0)),10,1,1,"Entities"))</f>
        <v>75</v>
      </c>
      <c r="CI526">
        <f ca="1">ROUND((Table14[[#This Row],[XP]]*Table14[[#This Row],[entity_spawned (AVG)]])*(Table14[[#This Row],[activating_chance]]/100),0)</f>
        <v>75</v>
      </c>
      <c r="CJ526" s="73" t="s">
        <v>344</v>
      </c>
    </row>
    <row r="527" spans="2:88" x14ac:dyDescent="0.25">
      <c r="B527" s="74" t="s">
        <v>253</v>
      </c>
      <c r="C527">
        <v>1</v>
      </c>
      <c r="D527" s="76">
        <v>220</v>
      </c>
      <c r="E527" s="76">
        <v>40</v>
      </c>
      <c r="F527" s="76">
        <f ca="1">INDIRECT(ADDRESS(11+(MATCH(RIGHT(Table245[[#This Row],[spawner_sku]],LEN(Table245[[#This Row],[spawner_sku]])-FIND("/",Table245[[#This Row],[spawner_sku]])),Table1[Entity Prefab],0)),10,1,1,"Entities"))</f>
        <v>75</v>
      </c>
      <c r="G527" s="76">
        <f ca="1">ROUND((Table245[[#This Row],[XP]]*Table245[[#This Row],[entity_spawned (AVG)]])*(Table245[[#This Row],[activating_chance]]/100),0)</f>
        <v>30</v>
      </c>
      <c r="H527" s="73" t="s">
        <v>344</v>
      </c>
      <c r="CD527" t="s">
        <v>541</v>
      </c>
      <c r="CE527">
        <v>1</v>
      </c>
      <c r="CF527" s="76">
        <v>150</v>
      </c>
      <c r="CG527" s="76">
        <v>100</v>
      </c>
      <c r="CH527">
        <f ca="1">INDIRECT(ADDRESS(11+(MATCH(RIGHT(Table14[[#This Row],[spawner_sku]],LEN(Table14[[#This Row],[spawner_sku]])-FIND("/",Table14[[#This Row],[spawner_sku]])),Table1[Entity Prefab],0)),10,1,1,"Entities"))</f>
        <v>75</v>
      </c>
      <c r="CI527">
        <f ca="1">ROUND((Table14[[#This Row],[XP]]*Table14[[#This Row],[entity_spawned (AVG)]])*(Table14[[#This Row],[activating_chance]]/100),0)</f>
        <v>75</v>
      </c>
      <c r="CJ527" s="73" t="s">
        <v>344</v>
      </c>
    </row>
    <row r="528" spans="2:88" x14ac:dyDescent="0.25">
      <c r="B528" s="74" t="s">
        <v>253</v>
      </c>
      <c r="C528">
        <v>1</v>
      </c>
      <c r="D528" s="76">
        <v>220</v>
      </c>
      <c r="E528" s="76">
        <v>40</v>
      </c>
      <c r="F528" s="76">
        <f ca="1">INDIRECT(ADDRESS(11+(MATCH(RIGHT(Table245[[#This Row],[spawner_sku]],LEN(Table245[[#This Row],[spawner_sku]])-FIND("/",Table245[[#This Row],[spawner_sku]])),Table1[Entity Prefab],0)),10,1,1,"Entities"))</f>
        <v>75</v>
      </c>
      <c r="G528" s="76">
        <f ca="1">ROUND((Table245[[#This Row],[XP]]*Table245[[#This Row],[entity_spawned (AVG)]])*(Table245[[#This Row],[activating_chance]]/100),0)</f>
        <v>30</v>
      </c>
      <c r="H528" s="73" t="s">
        <v>344</v>
      </c>
      <c r="CD528" t="s">
        <v>541</v>
      </c>
      <c r="CE528">
        <v>1</v>
      </c>
      <c r="CF528" s="76">
        <v>145</v>
      </c>
      <c r="CG528" s="76">
        <v>100</v>
      </c>
      <c r="CH528">
        <f ca="1">INDIRECT(ADDRESS(11+(MATCH(RIGHT(Table14[[#This Row],[spawner_sku]],LEN(Table14[[#This Row],[spawner_sku]])-FIND("/",Table14[[#This Row],[spawner_sku]])),Table1[Entity Prefab],0)),10,1,1,"Entities"))</f>
        <v>75</v>
      </c>
      <c r="CI528">
        <f ca="1">ROUND((Table14[[#This Row],[XP]]*Table14[[#This Row],[entity_spawned (AVG)]])*(Table14[[#This Row],[activating_chance]]/100),0)</f>
        <v>75</v>
      </c>
      <c r="CJ528" s="73" t="s">
        <v>344</v>
      </c>
    </row>
    <row r="529" spans="2:88" x14ac:dyDescent="0.25">
      <c r="B529" s="74" t="s">
        <v>253</v>
      </c>
      <c r="C529">
        <v>1</v>
      </c>
      <c r="D529" s="76">
        <v>190</v>
      </c>
      <c r="E529" s="76">
        <v>100</v>
      </c>
      <c r="F529" s="76">
        <f ca="1">INDIRECT(ADDRESS(11+(MATCH(RIGHT(Table245[[#This Row],[spawner_sku]],LEN(Table245[[#This Row],[spawner_sku]])-FIND("/",Table245[[#This Row],[spawner_sku]])),Table1[Entity Prefab],0)),10,1,1,"Entities"))</f>
        <v>75</v>
      </c>
      <c r="G529" s="76">
        <f ca="1">ROUND((Table245[[#This Row],[XP]]*Table245[[#This Row],[entity_spawned (AVG)]])*(Table245[[#This Row],[activating_chance]]/100),0)</f>
        <v>75</v>
      </c>
      <c r="H529" s="73" t="s">
        <v>344</v>
      </c>
      <c r="CD529" t="s">
        <v>541</v>
      </c>
      <c r="CE529">
        <v>1</v>
      </c>
      <c r="CF529" s="76">
        <v>140</v>
      </c>
      <c r="CG529" s="76">
        <v>100</v>
      </c>
      <c r="CH529">
        <f ca="1">INDIRECT(ADDRESS(11+(MATCH(RIGHT(Table14[[#This Row],[spawner_sku]],LEN(Table14[[#This Row],[spawner_sku]])-FIND("/",Table14[[#This Row],[spawner_sku]])),Table1[Entity Prefab],0)),10,1,1,"Entities"))</f>
        <v>75</v>
      </c>
      <c r="CI529">
        <f ca="1">ROUND((Table14[[#This Row],[XP]]*Table14[[#This Row],[entity_spawned (AVG)]])*(Table14[[#This Row],[activating_chance]]/100),0)</f>
        <v>75</v>
      </c>
      <c r="CJ529" s="73" t="s">
        <v>344</v>
      </c>
    </row>
    <row r="530" spans="2:88" x14ac:dyDescent="0.25">
      <c r="B530" s="74" t="s">
        <v>253</v>
      </c>
      <c r="C530">
        <v>1</v>
      </c>
      <c r="D530" s="76">
        <v>170</v>
      </c>
      <c r="E530" s="76">
        <v>80</v>
      </c>
      <c r="F530" s="76">
        <f ca="1">INDIRECT(ADDRESS(11+(MATCH(RIGHT(Table245[[#This Row],[spawner_sku]],LEN(Table245[[#This Row],[spawner_sku]])-FIND("/",Table245[[#This Row],[spawner_sku]])),Table1[Entity Prefab],0)),10,1,1,"Entities"))</f>
        <v>75</v>
      </c>
      <c r="G530" s="76">
        <f ca="1">ROUND((Table245[[#This Row],[XP]]*Table245[[#This Row],[entity_spawned (AVG)]])*(Table245[[#This Row],[activating_chance]]/100),0)</f>
        <v>60</v>
      </c>
      <c r="H530" s="73" t="s">
        <v>344</v>
      </c>
      <c r="CD530" t="s">
        <v>541</v>
      </c>
      <c r="CE530">
        <v>1</v>
      </c>
      <c r="CF530" s="76">
        <v>150</v>
      </c>
      <c r="CG530" s="76">
        <v>100</v>
      </c>
      <c r="CH530">
        <f ca="1">INDIRECT(ADDRESS(11+(MATCH(RIGHT(Table14[[#This Row],[spawner_sku]],LEN(Table14[[#This Row],[spawner_sku]])-FIND("/",Table14[[#This Row],[spawner_sku]])),Table1[Entity Prefab],0)),10,1,1,"Entities"))</f>
        <v>75</v>
      </c>
      <c r="CI530">
        <f ca="1">ROUND((Table14[[#This Row],[XP]]*Table14[[#This Row],[entity_spawned (AVG)]])*(Table14[[#This Row],[activating_chance]]/100),0)</f>
        <v>75</v>
      </c>
      <c r="CJ530" s="73" t="s">
        <v>344</v>
      </c>
    </row>
    <row r="531" spans="2:88" x14ac:dyDescent="0.25">
      <c r="B531" s="74" t="s">
        <v>253</v>
      </c>
      <c r="C531">
        <v>1</v>
      </c>
      <c r="D531" s="76">
        <v>160</v>
      </c>
      <c r="E531" s="76">
        <v>60</v>
      </c>
      <c r="F531" s="76">
        <f ca="1">INDIRECT(ADDRESS(11+(MATCH(RIGHT(Table245[[#This Row],[spawner_sku]],LEN(Table245[[#This Row],[spawner_sku]])-FIND("/",Table245[[#This Row],[spawner_sku]])),Table1[Entity Prefab],0)),10,1,1,"Entities"))</f>
        <v>75</v>
      </c>
      <c r="G531" s="76">
        <f ca="1">ROUND((Table245[[#This Row],[XP]]*Table245[[#This Row],[entity_spawned (AVG)]])*(Table245[[#This Row],[activating_chance]]/100),0)</f>
        <v>45</v>
      </c>
      <c r="H531" s="73" t="s">
        <v>344</v>
      </c>
      <c r="CD531" t="s">
        <v>541</v>
      </c>
      <c r="CE531">
        <v>1</v>
      </c>
      <c r="CF531" s="76">
        <v>100</v>
      </c>
      <c r="CG531" s="76">
        <v>100</v>
      </c>
      <c r="CH531">
        <f ca="1">INDIRECT(ADDRESS(11+(MATCH(RIGHT(Table14[[#This Row],[spawner_sku]],LEN(Table14[[#This Row],[spawner_sku]])-FIND("/",Table14[[#This Row],[spawner_sku]])),Table1[Entity Prefab],0)),10,1,1,"Entities"))</f>
        <v>75</v>
      </c>
      <c r="CI531">
        <f ca="1">ROUND((Table14[[#This Row],[XP]]*Table14[[#This Row],[entity_spawned (AVG)]])*(Table14[[#This Row],[activating_chance]]/100),0)</f>
        <v>75</v>
      </c>
      <c r="CJ531" s="73" t="s">
        <v>344</v>
      </c>
    </row>
    <row r="532" spans="2:88" x14ac:dyDescent="0.25">
      <c r="B532" s="74" t="s">
        <v>253</v>
      </c>
      <c r="C532">
        <v>1</v>
      </c>
      <c r="D532" s="76">
        <v>160</v>
      </c>
      <c r="E532" s="76">
        <v>30</v>
      </c>
      <c r="F532" s="76">
        <f ca="1">INDIRECT(ADDRESS(11+(MATCH(RIGHT(Table245[[#This Row],[spawner_sku]],LEN(Table245[[#This Row],[spawner_sku]])-FIND("/",Table245[[#This Row],[spawner_sku]])),Table1[Entity Prefab],0)),10,1,1,"Entities"))</f>
        <v>75</v>
      </c>
      <c r="G532" s="76">
        <f ca="1">ROUND((Table245[[#This Row],[XP]]*Table245[[#This Row],[entity_spawned (AVG)]])*(Table245[[#This Row],[activating_chance]]/100),0)</f>
        <v>23</v>
      </c>
      <c r="H532" s="73" t="s">
        <v>344</v>
      </c>
      <c r="CD532" t="s">
        <v>541</v>
      </c>
      <c r="CE532">
        <v>1</v>
      </c>
      <c r="CF532" s="76">
        <v>150</v>
      </c>
      <c r="CG532" s="76">
        <v>100</v>
      </c>
      <c r="CH532">
        <f ca="1">INDIRECT(ADDRESS(11+(MATCH(RIGHT(Table14[[#This Row],[spawner_sku]],LEN(Table14[[#This Row],[spawner_sku]])-FIND("/",Table14[[#This Row],[spawner_sku]])),Table1[Entity Prefab],0)),10,1,1,"Entities"))</f>
        <v>75</v>
      </c>
      <c r="CI532">
        <f ca="1">ROUND((Table14[[#This Row],[XP]]*Table14[[#This Row],[entity_spawned (AVG)]])*(Table14[[#This Row],[activating_chance]]/100),0)</f>
        <v>75</v>
      </c>
      <c r="CJ532" s="73" t="s">
        <v>344</v>
      </c>
    </row>
    <row r="533" spans="2:88" x14ac:dyDescent="0.25">
      <c r="B533" s="74" t="s">
        <v>253</v>
      </c>
      <c r="C533">
        <v>1</v>
      </c>
      <c r="D533" s="76">
        <v>170</v>
      </c>
      <c r="E533" s="76">
        <v>80</v>
      </c>
      <c r="F533" s="76">
        <f ca="1">INDIRECT(ADDRESS(11+(MATCH(RIGHT(Table245[[#This Row],[spawner_sku]],LEN(Table245[[#This Row],[spawner_sku]])-FIND("/",Table245[[#This Row],[spawner_sku]])),Table1[Entity Prefab],0)),10,1,1,"Entities"))</f>
        <v>75</v>
      </c>
      <c r="G533" s="76">
        <f ca="1">ROUND((Table245[[#This Row],[XP]]*Table245[[#This Row],[entity_spawned (AVG)]])*(Table245[[#This Row],[activating_chance]]/100),0)</f>
        <v>60</v>
      </c>
      <c r="H533" s="73" t="s">
        <v>344</v>
      </c>
      <c r="CD533" t="s">
        <v>541</v>
      </c>
      <c r="CE533">
        <v>1</v>
      </c>
      <c r="CF533" s="76">
        <v>110</v>
      </c>
      <c r="CG533" s="76">
        <v>100</v>
      </c>
      <c r="CH533">
        <f ca="1">INDIRECT(ADDRESS(11+(MATCH(RIGHT(Table14[[#This Row],[spawner_sku]],LEN(Table14[[#This Row],[spawner_sku]])-FIND("/",Table14[[#This Row],[spawner_sku]])),Table1[Entity Prefab],0)),10,1,1,"Entities"))</f>
        <v>75</v>
      </c>
      <c r="CI533">
        <f ca="1">ROUND((Table14[[#This Row],[XP]]*Table14[[#This Row],[entity_spawned (AVG)]])*(Table14[[#This Row],[activating_chance]]/100),0)</f>
        <v>75</v>
      </c>
      <c r="CJ533" s="73" t="s">
        <v>344</v>
      </c>
    </row>
    <row r="534" spans="2:88" x14ac:dyDescent="0.25">
      <c r="B534" s="74" t="s">
        <v>253</v>
      </c>
      <c r="C534">
        <v>1</v>
      </c>
      <c r="D534" s="76">
        <v>160</v>
      </c>
      <c r="E534" s="76">
        <v>80</v>
      </c>
      <c r="F534" s="76">
        <f ca="1">INDIRECT(ADDRESS(11+(MATCH(RIGHT(Table245[[#This Row],[spawner_sku]],LEN(Table245[[#This Row],[spawner_sku]])-FIND("/",Table245[[#This Row],[spawner_sku]])),Table1[Entity Prefab],0)),10,1,1,"Entities"))</f>
        <v>75</v>
      </c>
      <c r="G534" s="76">
        <f ca="1">ROUND((Table245[[#This Row],[XP]]*Table245[[#This Row],[entity_spawned (AVG)]])*(Table245[[#This Row],[activating_chance]]/100),0)</f>
        <v>60</v>
      </c>
      <c r="H534" s="73" t="s">
        <v>344</v>
      </c>
      <c r="CD534" t="s">
        <v>541</v>
      </c>
      <c r="CE534">
        <v>1</v>
      </c>
      <c r="CF534" s="76">
        <v>100</v>
      </c>
      <c r="CG534" s="76">
        <v>100</v>
      </c>
      <c r="CH534">
        <f ca="1">INDIRECT(ADDRESS(11+(MATCH(RIGHT(Table14[[#This Row],[spawner_sku]],LEN(Table14[[#This Row],[spawner_sku]])-FIND("/",Table14[[#This Row],[spawner_sku]])),Table1[Entity Prefab],0)),10,1,1,"Entities"))</f>
        <v>75</v>
      </c>
      <c r="CI534">
        <f ca="1">ROUND((Table14[[#This Row],[XP]]*Table14[[#This Row],[entity_spawned (AVG)]])*(Table14[[#This Row],[activating_chance]]/100),0)</f>
        <v>75</v>
      </c>
      <c r="CJ534" s="73" t="s">
        <v>344</v>
      </c>
    </row>
    <row r="535" spans="2:88" x14ac:dyDescent="0.25">
      <c r="B535" s="74" t="s">
        <v>253</v>
      </c>
      <c r="C535">
        <v>1</v>
      </c>
      <c r="D535" s="76">
        <v>180</v>
      </c>
      <c r="E535" s="76">
        <v>80</v>
      </c>
      <c r="F535" s="76">
        <f ca="1">INDIRECT(ADDRESS(11+(MATCH(RIGHT(Table245[[#This Row],[spawner_sku]],LEN(Table245[[#This Row],[spawner_sku]])-FIND("/",Table245[[#This Row],[spawner_sku]])),Table1[Entity Prefab],0)),10,1,1,"Entities"))</f>
        <v>75</v>
      </c>
      <c r="G535" s="76">
        <f ca="1">ROUND((Table245[[#This Row],[XP]]*Table245[[#This Row],[entity_spawned (AVG)]])*(Table245[[#This Row],[activating_chance]]/100),0)</f>
        <v>60</v>
      </c>
      <c r="H535" s="73" t="s">
        <v>344</v>
      </c>
      <c r="CD535" t="s">
        <v>541</v>
      </c>
      <c r="CE535">
        <v>1</v>
      </c>
      <c r="CF535" s="76">
        <v>140</v>
      </c>
      <c r="CG535" s="76">
        <v>100</v>
      </c>
      <c r="CH535">
        <f ca="1">INDIRECT(ADDRESS(11+(MATCH(RIGHT(Table14[[#This Row],[spawner_sku]],LEN(Table14[[#This Row],[spawner_sku]])-FIND("/",Table14[[#This Row],[spawner_sku]])),Table1[Entity Prefab],0)),10,1,1,"Entities"))</f>
        <v>75</v>
      </c>
      <c r="CI535">
        <f ca="1">ROUND((Table14[[#This Row],[XP]]*Table14[[#This Row],[entity_spawned (AVG)]])*(Table14[[#This Row],[activating_chance]]/100),0)</f>
        <v>75</v>
      </c>
      <c r="CJ535" s="73" t="s">
        <v>344</v>
      </c>
    </row>
    <row r="536" spans="2:88" x14ac:dyDescent="0.25">
      <c r="B536" s="74" t="s">
        <v>253</v>
      </c>
      <c r="C536">
        <v>1</v>
      </c>
      <c r="D536" s="76">
        <v>180</v>
      </c>
      <c r="E536" s="76">
        <v>100</v>
      </c>
      <c r="F536" s="76">
        <f ca="1">INDIRECT(ADDRESS(11+(MATCH(RIGHT(Table245[[#This Row],[spawner_sku]],LEN(Table245[[#This Row],[spawner_sku]])-FIND("/",Table245[[#This Row],[spawner_sku]])),Table1[Entity Prefab],0)),10,1,1,"Entities"))</f>
        <v>75</v>
      </c>
      <c r="G536" s="76">
        <f ca="1">ROUND((Table245[[#This Row],[XP]]*Table245[[#This Row],[entity_spawned (AVG)]])*(Table245[[#This Row],[activating_chance]]/100),0)</f>
        <v>75</v>
      </c>
      <c r="H536" s="73" t="s">
        <v>344</v>
      </c>
      <c r="CD536" t="s">
        <v>541</v>
      </c>
      <c r="CE536">
        <v>1</v>
      </c>
      <c r="CF536" s="76">
        <v>140</v>
      </c>
      <c r="CG536" s="76">
        <v>80</v>
      </c>
      <c r="CH536">
        <f ca="1">INDIRECT(ADDRESS(11+(MATCH(RIGHT(Table14[[#This Row],[spawner_sku]],LEN(Table14[[#This Row],[spawner_sku]])-FIND("/",Table14[[#This Row],[spawner_sku]])),Table1[Entity Prefab],0)),10,1,1,"Entities"))</f>
        <v>75</v>
      </c>
      <c r="CI536">
        <f ca="1">ROUND((Table14[[#This Row],[XP]]*Table14[[#This Row],[entity_spawned (AVG)]])*(Table14[[#This Row],[activating_chance]]/100),0)</f>
        <v>60</v>
      </c>
      <c r="CJ536" s="73" t="s">
        <v>344</v>
      </c>
    </row>
    <row r="537" spans="2:88" x14ac:dyDescent="0.25">
      <c r="B537" s="74" t="s">
        <v>253</v>
      </c>
      <c r="C537">
        <v>1</v>
      </c>
      <c r="D537" s="76">
        <v>160</v>
      </c>
      <c r="E537" s="76">
        <v>100</v>
      </c>
      <c r="F537" s="76">
        <f ca="1">INDIRECT(ADDRESS(11+(MATCH(RIGHT(Table245[[#This Row],[spawner_sku]],LEN(Table245[[#This Row],[spawner_sku]])-FIND("/",Table245[[#This Row],[spawner_sku]])),Table1[Entity Prefab],0)),10,1,1,"Entities"))</f>
        <v>75</v>
      </c>
      <c r="G537" s="76">
        <f ca="1">ROUND((Table245[[#This Row],[XP]]*Table245[[#This Row],[entity_spawned (AVG)]])*(Table245[[#This Row],[activating_chance]]/100),0)</f>
        <v>75</v>
      </c>
      <c r="H537" s="73" t="s">
        <v>344</v>
      </c>
      <c r="CD537" t="s">
        <v>541</v>
      </c>
      <c r="CE537">
        <v>1</v>
      </c>
      <c r="CF537" s="76">
        <v>135</v>
      </c>
      <c r="CG537" s="76">
        <v>100</v>
      </c>
      <c r="CH537">
        <f ca="1">INDIRECT(ADDRESS(11+(MATCH(RIGHT(Table14[[#This Row],[spawner_sku]],LEN(Table14[[#This Row],[spawner_sku]])-FIND("/",Table14[[#This Row],[spawner_sku]])),Table1[Entity Prefab],0)),10,1,1,"Entities"))</f>
        <v>75</v>
      </c>
      <c r="CI537">
        <f ca="1">ROUND((Table14[[#This Row],[XP]]*Table14[[#This Row],[entity_spawned (AVG)]])*(Table14[[#This Row],[activating_chance]]/100),0)</f>
        <v>75</v>
      </c>
      <c r="CJ537" s="73" t="s">
        <v>344</v>
      </c>
    </row>
    <row r="538" spans="2:88" x14ac:dyDescent="0.25">
      <c r="B538" s="74" t="s">
        <v>253</v>
      </c>
      <c r="C538">
        <v>1</v>
      </c>
      <c r="D538" s="76">
        <v>190</v>
      </c>
      <c r="E538" s="76">
        <v>80</v>
      </c>
      <c r="F538" s="76">
        <f ca="1">INDIRECT(ADDRESS(11+(MATCH(RIGHT(Table245[[#This Row],[spawner_sku]],LEN(Table245[[#This Row],[spawner_sku]])-FIND("/",Table245[[#This Row],[spawner_sku]])),Table1[Entity Prefab],0)),10,1,1,"Entities"))</f>
        <v>75</v>
      </c>
      <c r="G538" s="76">
        <f ca="1">ROUND((Table245[[#This Row],[XP]]*Table245[[#This Row],[entity_spawned (AVG)]])*(Table245[[#This Row],[activating_chance]]/100),0)</f>
        <v>60</v>
      </c>
      <c r="H538" s="73" t="s">
        <v>344</v>
      </c>
      <c r="CD538" t="s">
        <v>541</v>
      </c>
      <c r="CE538">
        <v>1</v>
      </c>
      <c r="CF538" s="76">
        <v>120</v>
      </c>
      <c r="CG538" s="76">
        <v>100</v>
      </c>
      <c r="CH538">
        <f ca="1">INDIRECT(ADDRESS(11+(MATCH(RIGHT(Table14[[#This Row],[spawner_sku]],LEN(Table14[[#This Row],[spawner_sku]])-FIND("/",Table14[[#This Row],[spawner_sku]])),Table1[Entity Prefab],0)),10,1,1,"Entities"))</f>
        <v>75</v>
      </c>
      <c r="CI538">
        <f ca="1">ROUND((Table14[[#This Row],[XP]]*Table14[[#This Row],[entity_spawned (AVG)]])*(Table14[[#This Row],[activating_chance]]/100),0)</f>
        <v>75</v>
      </c>
      <c r="CJ538" s="73" t="s">
        <v>344</v>
      </c>
    </row>
    <row r="539" spans="2:88" x14ac:dyDescent="0.25">
      <c r="B539" s="74" t="s">
        <v>253</v>
      </c>
      <c r="C539">
        <v>1</v>
      </c>
      <c r="D539" s="76">
        <v>160</v>
      </c>
      <c r="E539" s="76">
        <v>60</v>
      </c>
      <c r="F539" s="76">
        <f ca="1">INDIRECT(ADDRESS(11+(MATCH(RIGHT(Table245[[#This Row],[spawner_sku]],LEN(Table245[[#This Row],[spawner_sku]])-FIND("/",Table245[[#This Row],[spawner_sku]])),Table1[Entity Prefab],0)),10,1,1,"Entities"))</f>
        <v>75</v>
      </c>
      <c r="G539" s="76">
        <f ca="1">ROUND((Table245[[#This Row],[XP]]*Table245[[#This Row],[entity_spawned (AVG)]])*(Table245[[#This Row],[activating_chance]]/100),0)</f>
        <v>45</v>
      </c>
      <c r="H539" s="73" t="s">
        <v>344</v>
      </c>
      <c r="CD539" t="s">
        <v>541</v>
      </c>
      <c r="CE539">
        <v>1</v>
      </c>
      <c r="CF539" s="76">
        <v>140</v>
      </c>
      <c r="CG539" s="76">
        <v>100</v>
      </c>
      <c r="CH539">
        <f ca="1">INDIRECT(ADDRESS(11+(MATCH(RIGHT(Table14[[#This Row],[spawner_sku]],LEN(Table14[[#This Row],[spawner_sku]])-FIND("/",Table14[[#This Row],[spawner_sku]])),Table1[Entity Prefab],0)),10,1,1,"Entities"))</f>
        <v>75</v>
      </c>
      <c r="CI539">
        <f ca="1">ROUND((Table14[[#This Row],[XP]]*Table14[[#This Row],[entity_spawned (AVG)]])*(Table14[[#This Row],[activating_chance]]/100),0)</f>
        <v>75</v>
      </c>
      <c r="CJ539" s="73" t="s">
        <v>344</v>
      </c>
    </row>
    <row r="540" spans="2:88" x14ac:dyDescent="0.25">
      <c r="B540" s="74" t="s">
        <v>253</v>
      </c>
      <c r="C540">
        <v>1</v>
      </c>
      <c r="D540" s="76">
        <v>230</v>
      </c>
      <c r="E540" s="76">
        <v>100</v>
      </c>
      <c r="F540" s="76">
        <f ca="1">INDIRECT(ADDRESS(11+(MATCH(RIGHT(Table245[[#This Row],[spawner_sku]],LEN(Table245[[#This Row],[spawner_sku]])-FIND("/",Table245[[#This Row],[spawner_sku]])),Table1[Entity Prefab],0)),10,1,1,"Entities"))</f>
        <v>75</v>
      </c>
      <c r="G540" s="76">
        <f ca="1">ROUND((Table245[[#This Row],[XP]]*Table245[[#This Row],[entity_spawned (AVG)]])*(Table245[[#This Row],[activating_chance]]/100),0)</f>
        <v>75</v>
      </c>
      <c r="H540" s="73" t="s">
        <v>344</v>
      </c>
      <c r="CD540" t="s">
        <v>541</v>
      </c>
      <c r="CE540">
        <v>1</v>
      </c>
      <c r="CF540" s="76">
        <v>100</v>
      </c>
      <c r="CG540" s="76">
        <v>100</v>
      </c>
      <c r="CH540">
        <f ca="1">INDIRECT(ADDRESS(11+(MATCH(RIGHT(Table14[[#This Row],[spawner_sku]],LEN(Table14[[#This Row],[spawner_sku]])-FIND("/",Table14[[#This Row],[spawner_sku]])),Table1[Entity Prefab],0)),10,1,1,"Entities"))</f>
        <v>75</v>
      </c>
      <c r="CI540">
        <f ca="1">ROUND((Table14[[#This Row],[XP]]*Table14[[#This Row],[entity_spawned (AVG)]])*(Table14[[#This Row],[activating_chance]]/100),0)</f>
        <v>75</v>
      </c>
      <c r="CJ540" s="73" t="s">
        <v>344</v>
      </c>
    </row>
    <row r="541" spans="2:88" x14ac:dyDescent="0.25">
      <c r="B541" s="74" t="s">
        <v>336</v>
      </c>
      <c r="C541">
        <v>1</v>
      </c>
      <c r="D541" s="76">
        <v>160</v>
      </c>
      <c r="E541" s="76">
        <v>100</v>
      </c>
      <c r="F541" s="76">
        <f ca="1">INDIRECT(ADDRESS(11+(MATCH(RIGHT(Table245[[#This Row],[spawner_sku]],LEN(Table245[[#This Row],[spawner_sku]])-FIND("/",Table245[[#This Row],[spawner_sku]])),Table1[Entity Prefab],0)),10,1,1,"Entities"))</f>
        <v>75</v>
      </c>
      <c r="G541" s="76">
        <f ca="1">ROUND((Table245[[#This Row],[XP]]*Table245[[#This Row],[entity_spawned (AVG)]])*(Table245[[#This Row],[activating_chance]]/100),0)</f>
        <v>75</v>
      </c>
      <c r="H541" s="73" t="s">
        <v>344</v>
      </c>
      <c r="CD541" t="s">
        <v>541</v>
      </c>
      <c r="CE541">
        <v>1</v>
      </c>
      <c r="CF541" s="76">
        <v>140</v>
      </c>
      <c r="CG541" s="76">
        <v>100</v>
      </c>
      <c r="CH541">
        <f ca="1">INDIRECT(ADDRESS(11+(MATCH(RIGHT(Table14[[#This Row],[spawner_sku]],LEN(Table14[[#This Row],[spawner_sku]])-FIND("/",Table14[[#This Row],[spawner_sku]])),Table1[Entity Prefab],0)),10,1,1,"Entities"))</f>
        <v>75</v>
      </c>
      <c r="CI541">
        <f ca="1">ROUND((Table14[[#This Row],[XP]]*Table14[[#This Row],[entity_spawned (AVG)]])*(Table14[[#This Row],[activating_chance]]/100),0)</f>
        <v>75</v>
      </c>
      <c r="CJ541" s="73" t="s">
        <v>344</v>
      </c>
    </row>
    <row r="542" spans="2:88" x14ac:dyDescent="0.25">
      <c r="B542" s="74" t="s">
        <v>336</v>
      </c>
      <c r="C542">
        <v>1</v>
      </c>
      <c r="D542" s="76">
        <v>190</v>
      </c>
      <c r="E542" s="76">
        <v>100</v>
      </c>
      <c r="F542" s="76">
        <f ca="1">INDIRECT(ADDRESS(11+(MATCH(RIGHT(Table245[[#This Row],[spawner_sku]],LEN(Table245[[#This Row],[spawner_sku]])-FIND("/",Table245[[#This Row],[spawner_sku]])),Table1[Entity Prefab],0)),10,1,1,"Entities"))</f>
        <v>75</v>
      </c>
      <c r="G542" s="76">
        <f ca="1">ROUND((Table245[[#This Row],[XP]]*Table245[[#This Row],[entity_spawned (AVG)]])*(Table245[[#This Row],[activating_chance]]/100),0)</f>
        <v>75</v>
      </c>
      <c r="H542" s="73" t="s">
        <v>344</v>
      </c>
      <c r="CD542" t="s">
        <v>541</v>
      </c>
      <c r="CE542">
        <v>1</v>
      </c>
      <c r="CF542" s="76">
        <v>140</v>
      </c>
      <c r="CG542" s="76">
        <v>100</v>
      </c>
      <c r="CH542">
        <f ca="1">INDIRECT(ADDRESS(11+(MATCH(RIGHT(Table14[[#This Row],[spawner_sku]],LEN(Table14[[#This Row],[spawner_sku]])-FIND("/",Table14[[#This Row],[spawner_sku]])),Table1[Entity Prefab],0)),10,1,1,"Entities"))</f>
        <v>75</v>
      </c>
      <c r="CI542">
        <f ca="1">ROUND((Table14[[#This Row],[XP]]*Table14[[#This Row],[entity_spawned (AVG)]])*(Table14[[#This Row],[activating_chance]]/100),0)</f>
        <v>75</v>
      </c>
      <c r="CJ542" s="73" t="s">
        <v>344</v>
      </c>
    </row>
    <row r="543" spans="2:88" x14ac:dyDescent="0.25">
      <c r="B543" s="74" t="s">
        <v>336</v>
      </c>
      <c r="C543">
        <v>1</v>
      </c>
      <c r="D543" s="76">
        <v>200</v>
      </c>
      <c r="E543" s="76">
        <v>100</v>
      </c>
      <c r="F543" s="76">
        <f ca="1">INDIRECT(ADDRESS(11+(MATCH(RIGHT(Table245[[#This Row],[spawner_sku]],LEN(Table245[[#This Row],[spawner_sku]])-FIND("/",Table245[[#This Row],[spawner_sku]])),Table1[Entity Prefab],0)),10,1,1,"Entities"))</f>
        <v>75</v>
      </c>
      <c r="G543" s="76">
        <f ca="1">ROUND((Table245[[#This Row],[XP]]*Table245[[#This Row],[entity_spawned (AVG)]])*(Table245[[#This Row],[activating_chance]]/100),0)</f>
        <v>75</v>
      </c>
      <c r="H543" s="73" t="s">
        <v>344</v>
      </c>
      <c r="CD543" t="s">
        <v>541</v>
      </c>
      <c r="CE543">
        <v>1</v>
      </c>
      <c r="CF543" s="76">
        <v>140</v>
      </c>
      <c r="CG543" s="76">
        <v>100</v>
      </c>
      <c r="CH543">
        <f ca="1">INDIRECT(ADDRESS(11+(MATCH(RIGHT(Table14[[#This Row],[spawner_sku]],LEN(Table14[[#This Row],[spawner_sku]])-FIND("/",Table14[[#This Row],[spawner_sku]])),Table1[Entity Prefab],0)),10,1,1,"Entities"))</f>
        <v>75</v>
      </c>
      <c r="CI543">
        <f ca="1">ROUND((Table14[[#This Row],[XP]]*Table14[[#This Row],[entity_spawned (AVG)]])*(Table14[[#This Row],[activating_chance]]/100),0)</f>
        <v>75</v>
      </c>
      <c r="CJ543" s="73" t="s">
        <v>344</v>
      </c>
    </row>
    <row r="544" spans="2:88" x14ac:dyDescent="0.25">
      <c r="B544" s="74" t="s">
        <v>336</v>
      </c>
      <c r="C544">
        <v>1</v>
      </c>
      <c r="D544" s="76">
        <v>220</v>
      </c>
      <c r="E544" s="76">
        <v>60</v>
      </c>
      <c r="F544" s="76">
        <f ca="1">INDIRECT(ADDRESS(11+(MATCH(RIGHT(Table245[[#This Row],[spawner_sku]],LEN(Table245[[#This Row],[spawner_sku]])-FIND("/",Table245[[#This Row],[spawner_sku]])),Table1[Entity Prefab],0)),10,1,1,"Entities"))</f>
        <v>75</v>
      </c>
      <c r="G544" s="76">
        <f ca="1">ROUND((Table245[[#This Row],[XP]]*Table245[[#This Row],[entity_spawned (AVG)]])*(Table245[[#This Row],[activating_chance]]/100),0)</f>
        <v>45</v>
      </c>
      <c r="H544" s="73" t="s">
        <v>344</v>
      </c>
      <c r="CD544" t="s">
        <v>541</v>
      </c>
      <c r="CE544">
        <v>1</v>
      </c>
      <c r="CF544" s="76">
        <v>150</v>
      </c>
      <c r="CG544" s="76">
        <v>100</v>
      </c>
      <c r="CH544">
        <f ca="1">INDIRECT(ADDRESS(11+(MATCH(RIGHT(Table14[[#This Row],[spawner_sku]],LEN(Table14[[#This Row],[spawner_sku]])-FIND("/",Table14[[#This Row],[spawner_sku]])),Table1[Entity Prefab],0)),10,1,1,"Entities"))</f>
        <v>75</v>
      </c>
      <c r="CI544">
        <f ca="1">ROUND((Table14[[#This Row],[XP]]*Table14[[#This Row],[entity_spawned (AVG)]])*(Table14[[#This Row],[activating_chance]]/100),0)</f>
        <v>75</v>
      </c>
      <c r="CJ544" s="73" t="s">
        <v>344</v>
      </c>
    </row>
    <row r="545" spans="2:88" x14ac:dyDescent="0.25">
      <c r="B545" s="74" t="s">
        <v>336</v>
      </c>
      <c r="C545">
        <v>1</v>
      </c>
      <c r="D545" s="76">
        <v>210</v>
      </c>
      <c r="E545" s="76">
        <v>100</v>
      </c>
      <c r="F545" s="76">
        <f ca="1">INDIRECT(ADDRESS(11+(MATCH(RIGHT(Table245[[#This Row],[spawner_sku]],LEN(Table245[[#This Row],[spawner_sku]])-FIND("/",Table245[[#This Row],[spawner_sku]])),Table1[Entity Prefab],0)),10,1,1,"Entities"))</f>
        <v>75</v>
      </c>
      <c r="G545" s="76">
        <f ca="1">ROUND((Table245[[#This Row],[XP]]*Table245[[#This Row],[entity_spawned (AVG)]])*(Table245[[#This Row],[activating_chance]]/100),0)</f>
        <v>75</v>
      </c>
      <c r="H545" s="73" t="s">
        <v>344</v>
      </c>
      <c r="CD545" t="s">
        <v>541</v>
      </c>
      <c r="CE545">
        <v>1</v>
      </c>
      <c r="CF545" s="76">
        <v>140</v>
      </c>
      <c r="CG545" s="76">
        <v>80</v>
      </c>
      <c r="CH545">
        <f ca="1">INDIRECT(ADDRESS(11+(MATCH(RIGHT(Table14[[#This Row],[spawner_sku]],LEN(Table14[[#This Row],[spawner_sku]])-FIND("/",Table14[[#This Row],[spawner_sku]])),Table1[Entity Prefab],0)),10,1,1,"Entities"))</f>
        <v>75</v>
      </c>
      <c r="CI545">
        <f ca="1">ROUND((Table14[[#This Row],[XP]]*Table14[[#This Row],[entity_spawned (AVG)]])*(Table14[[#This Row],[activating_chance]]/100),0)</f>
        <v>60</v>
      </c>
      <c r="CJ545" s="73" t="s">
        <v>344</v>
      </c>
    </row>
    <row r="546" spans="2:88" x14ac:dyDescent="0.25">
      <c r="B546" s="74" t="s">
        <v>254</v>
      </c>
      <c r="C546">
        <v>1</v>
      </c>
      <c r="D546" s="76">
        <v>190</v>
      </c>
      <c r="E546" s="76">
        <v>100</v>
      </c>
      <c r="F546" s="76">
        <f ca="1">INDIRECT(ADDRESS(11+(MATCH(RIGHT(Table245[[#This Row],[spawner_sku]],LEN(Table245[[#This Row],[spawner_sku]])-FIND("/",Table245[[#This Row],[spawner_sku]])),Table1[Entity Prefab],0)),10,1,1,"Entities"))</f>
        <v>70</v>
      </c>
      <c r="G546" s="76">
        <f ca="1">ROUND((Table245[[#This Row],[XP]]*Table245[[#This Row],[entity_spawned (AVG)]])*(Table245[[#This Row],[activating_chance]]/100),0)</f>
        <v>70</v>
      </c>
      <c r="H546" s="73" t="s">
        <v>345</v>
      </c>
      <c r="CD546" t="s">
        <v>541</v>
      </c>
      <c r="CE546">
        <v>1</v>
      </c>
      <c r="CF546" s="76">
        <v>150</v>
      </c>
      <c r="CG546" s="76">
        <v>100</v>
      </c>
      <c r="CH546">
        <f ca="1">INDIRECT(ADDRESS(11+(MATCH(RIGHT(Table14[[#This Row],[spawner_sku]],LEN(Table14[[#This Row],[spawner_sku]])-FIND("/",Table14[[#This Row],[spawner_sku]])),Table1[Entity Prefab],0)),10,1,1,"Entities"))</f>
        <v>75</v>
      </c>
      <c r="CI546">
        <f ca="1">ROUND((Table14[[#This Row],[XP]]*Table14[[#This Row],[entity_spawned (AVG)]])*(Table14[[#This Row],[activating_chance]]/100),0)</f>
        <v>75</v>
      </c>
      <c r="CJ546" s="73" t="s">
        <v>344</v>
      </c>
    </row>
    <row r="547" spans="2:88" x14ac:dyDescent="0.25">
      <c r="B547" s="74" t="s">
        <v>255</v>
      </c>
      <c r="C547">
        <v>1</v>
      </c>
      <c r="D547" s="76">
        <v>175</v>
      </c>
      <c r="E547" s="76">
        <v>100</v>
      </c>
      <c r="F547" s="76">
        <f ca="1">INDIRECT(ADDRESS(11+(MATCH(RIGHT(Table245[[#This Row],[spawner_sku]],LEN(Table245[[#This Row],[spawner_sku]])-FIND("/",Table245[[#This Row],[spawner_sku]])),Table1[Entity Prefab],0)),10,1,1,"Entities"))</f>
        <v>70</v>
      </c>
      <c r="G547" s="76">
        <f ca="1">ROUND((Table245[[#This Row],[XP]]*Table245[[#This Row],[entity_spawned (AVG)]])*(Table245[[#This Row],[activating_chance]]/100),0)</f>
        <v>70</v>
      </c>
      <c r="H547" s="73" t="s">
        <v>345</v>
      </c>
      <c r="CD547" t="s">
        <v>541</v>
      </c>
      <c r="CE547">
        <v>1</v>
      </c>
      <c r="CF547" s="76">
        <v>180</v>
      </c>
      <c r="CG547" s="76">
        <v>100</v>
      </c>
      <c r="CH547">
        <f ca="1">INDIRECT(ADDRESS(11+(MATCH(RIGHT(Table14[[#This Row],[spawner_sku]],LEN(Table14[[#This Row],[spawner_sku]])-FIND("/",Table14[[#This Row],[spawner_sku]])),Table1[Entity Prefab],0)),10,1,1,"Entities"))</f>
        <v>75</v>
      </c>
      <c r="CI547">
        <f ca="1">ROUND((Table14[[#This Row],[XP]]*Table14[[#This Row],[entity_spawned (AVG)]])*(Table14[[#This Row],[activating_chance]]/100),0)</f>
        <v>75</v>
      </c>
      <c r="CJ547" s="73" t="s">
        <v>344</v>
      </c>
    </row>
    <row r="548" spans="2:88" x14ac:dyDescent="0.25">
      <c r="B548" s="74" t="s">
        <v>255</v>
      </c>
      <c r="C548">
        <v>1</v>
      </c>
      <c r="D548" s="76">
        <v>220</v>
      </c>
      <c r="E548" s="76">
        <v>100</v>
      </c>
      <c r="F548" s="76">
        <f ca="1">INDIRECT(ADDRESS(11+(MATCH(RIGHT(Table245[[#This Row],[spawner_sku]],LEN(Table245[[#This Row],[spawner_sku]])-FIND("/",Table245[[#This Row],[spawner_sku]])),Table1[Entity Prefab],0)),10,1,1,"Entities"))</f>
        <v>70</v>
      </c>
      <c r="G548" s="76">
        <f ca="1">ROUND((Table245[[#This Row],[XP]]*Table245[[#This Row],[entity_spawned (AVG)]])*(Table245[[#This Row],[activating_chance]]/100),0)</f>
        <v>70</v>
      </c>
      <c r="H548" s="73" t="s">
        <v>345</v>
      </c>
      <c r="CD548" t="s">
        <v>541</v>
      </c>
      <c r="CE548">
        <v>1</v>
      </c>
      <c r="CF548" s="76">
        <v>100</v>
      </c>
      <c r="CG548" s="76">
        <v>100</v>
      </c>
      <c r="CH548">
        <f ca="1">INDIRECT(ADDRESS(11+(MATCH(RIGHT(Table14[[#This Row],[spawner_sku]],LEN(Table14[[#This Row],[spawner_sku]])-FIND("/",Table14[[#This Row],[spawner_sku]])),Table1[Entity Prefab],0)),10,1,1,"Entities"))</f>
        <v>75</v>
      </c>
      <c r="CI548">
        <f ca="1">ROUND((Table14[[#This Row],[XP]]*Table14[[#This Row],[entity_spawned (AVG)]])*(Table14[[#This Row],[activating_chance]]/100),0)</f>
        <v>75</v>
      </c>
      <c r="CJ548" s="73" t="s">
        <v>344</v>
      </c>
    </row>
    <row r="549" spans="2:88" x14ac:dyDescent="0.25">
      <c r="B549" s="74" t="s">
        <v>255</v>
      </c>
      <c r="C549">
        <v>1</v>
      </c>
      <c r="D549" s="76">
        <v>175</v>
      </c>
      <c r="E549" s="76">
        <v>100</v>
      </c>
      <c r="F549" s="76">
        <f ca="1">INDIRECT(ADDRESS(11+(MATCH(RIGHT(Table245[[#This Row],[spawner_sku]],LEN(Table245[[#This Row],[spawner_sku]])-FIND("/",Table245[[#This Row],[spawner_sku]])),Table1[Entity Prefab],0)),10,1,1,"Entities"))</f>
        <v>70</v>
      </c>
      <c r="G549" s="76">
        <f ca="1">ROUND((Table245[[#This Row],[XP]]*Table245[[#This Row],[entity_spawned (AVG)]])*(Table245[[#This Row],[activating_chance]]/100),0)</f>
        <v>70</v>
      </c>
      <c r="H549" s="73" t="s">
        <v>345</v>
      </c>
      <c r="CD549" t="s">
        <v>541</v>
      </c>
      <c r="CE549">
        <v>1</v>
      </c>
      <c r="CF549" s="76">
        <v>120</v>
      </c>
      <c r="CG549" s="76">
        <v>100</v>
      </c>
      <c r="CH549">
        <f ca="1">INDIRECT(ADDRESS(11+(MATCH(RIGHT(Table14[[#This Row],[spawner_sku]],LEN(Table14[[#This Row],[spawner_sku]])-FIND("/",Table14[[#This Row],[spawner_sku]])),Table1[Entity Prefab],0)),10,1,1,"Entities"))</f>
        <v>75</v>
      </c>
      <c r="CI549">
        <f ca="1">ROUND((Table14[[#This Row],[XP]]*Table14[[#This Row],[entity_spawned (AVG)]])*(Table14[[#This Row],[activating_chance]]/100),0)</f>
        <v>75</v>
      </c>
      <c r="CJ549" s="73" t="s">
        <v>344</v>
      </c>
    </row>
    <row r="550" spans="2:88" x14ac:dyDescent="0.25">
      <c r="B550" s="74" t="s">
        <v>255</v>
      </c>
      <c r="C550">
        <v>1</v>
      </c>
      <c r="D550" s="76">
        <v>190</v>
      </c>
      <c r="E550" s="76">
        <v>100</v>
      </c>
      <c r="F550" s="76">
        <f ca="1">INDIRECT(ADDRESS(11+(MATCH(RIGHT(Table245[[#This Row],[spawner_sku]],LEN(Table245[[#This Row],[spawner_sku]])-FIND("/",Table245[[#This Row],[spawner_sku]])),Table1[Entity Prefab],0)),10,1,1,"Entities"))</f>
        <v>70</v>
      </c>
      <c r="G550" s="76">
        <f ca="1">ROUND((Table245[[#This Row],[XP]]*Table245[[#This Row],[entity_spawned (AVG)]])*(Table245[[#This Row],[activating_chance]]/100),0)</f>
        <v>70</v>
      </c>
      <c r="H550" s="73" t="s">
        <v>345</v>
      </c>
      <c r="CD550" t="s">
        <v>541</v>
      </c>
      <c r="CE550">
        <v>1</v>
      </c>
      <c r="CF550" s="76">
        <v>150</v>
      </c>
      <c r="CG550" s="76">
        <v>100</v>
      </c>
      <c r="CH550">
        <f ca="1">INDIRECT(ADDRESS(11+(MATCH(RIGHT(Table14[[#This Row],[spawner_sku]],LEN(Table14[[#This Row],[spawner_sku]])-FIND("/",Table14[[#This Row],[spawner_sku]])),Table1[Entity Prefab],0)),10,1,1,"Entities"))</f>
        <v>75</v>
      </c>
      <c r="CI550">
        <f ca="1">ROUND((Table14[[#This Row],[XP]]*Table14[[#This Row],[entity_spawned (AVG)]])*(Table14[[#This Row],[activating_chance]]/100),0)</f>
        <v>75</v>
      </c>
      <c r="CJ550" s="73" t="s">
        <v>344</v>
      </c>
    </row>
    <row r="551" spans="2:88" x14ac:dyDescent="0.25">
      <c r="B551" s="74" t="s">
        <v>255</v>
      </c>
      <c r="C551">
        <v>1</v>
      </c>
      <c r="D551" s="76">
        <v>175</v>
      </c>
      <c r="E551" s="76">
        <v>100</v>
      </c>
      <c r="F551" s="76">
        <f ca="1">INDIRECT(ADDRESS(11+(MATCH(RIGHT(Table245[[#This Row],[spawner_sku]],LEN(Table245[[#This Row],[spawner_sku]])-FIND("/",Table245[[#This Row],[spawner_sku]])),Table1[Entity Prefab],0)),10,1,1,"Entities"))</f>
        <v>70</v>
      </c>
      <c r="G551" s="76">
        <f ca="1">ROUND((Table245[[#This Row],[XP]]*Table245[[#This Row],[entity_spawned (AVG)]])*(Table245[[#This Row],[activating_chance]]/100),0)</f>
        <v>70</v>
      </c>
      <c r="H551" s="73" t="s">
        <v>345</v>
      </c>
      <c r="CD551" t="s">
        <v>541</v>
      </c>
      <c r="CE551">
        <v>1</v>
      </c>
      <c r="CF551" s="76">
        <v>145</v>
      </c>
      <c r="CG551" s="76">
        <v>100</v>
      </c>
      <c r="CH551">
        <f ca="1">INDIRECT(ADDRESS(11+(MATCH(RIGHT(Table14[[#This Row],[spawner_sku]],LEN(Table14[[#This Row],[spawner_sku]])-FIND("/",Table14[[#This Row],[spawner_sku]])),Table1[Entity Prefab],0)),10,1,1,"Entities"))</f>
        <v>75</v>
      </c>
      <c r="CI551">
        <f ca="1">ROUND((Table14[[#This Row],[XP]]*Table14[[#This Row],[entity_spawned (AVG)]])*(Table14[[#This Row],[activating_chance]]/100),0)</f>
        <v>75</v>
      </c>
      <c r="CJ551" s="73" t="s">
        <v>344</v>
      </c>
    </row>
    <row r="552" spans="2:88" x14ac:dyDescent="0.25">
      <c r="B552" s="74" t="s">
        <v>255</v>
      </c>
      <c r="C552">
        <v>1</v>
      </c>
      <c r="D552" s="76">
        <v>190</v>
      </c>
      <c r="E552" s="76">
        <v>100</v>
      </c>
      <c r="F552" s="76">
        <f ca="1">INDIRECT(ADDRESS(11+(MATCH(RIGHT(Table245[[#This Row],[spawner_sku]],LEN(Table245[[#This Row],[spawner_sku]])-FIND("/",Table245[[#This Row],[spawner_sku]])),Table1[Entity Prefab],0)),10,1,1,"Entities"))</f>
        <v>70</v>
      </c>
      <c r="G552" s="76">
        <f ca="1">ROUND((Table245[[#This Row],[XP]]*Table245[[#This Row],[entity_spawned (AVG)]])*(Table245[[#This Row],[activating_chance]]/100),0)</f>
        <v>70</v>
      </c>
      <c r="H552" s="73" t="s">
        <v>345</v>
      </c>
      <c r="CD552" t="s">
        <v>541</v>
      </c>
      <c r="CE552">
        <v>1</v>
      </c>
      <c r="CF552" s="76">
        <v>150</v>
      </c>
      <c r="CG552" s="76">
        <v>100</v>
      </c>
      <c r="CH552">
        <f ca="1">INDIRECT(ADDRESS(11+(MATCH(RIGHT(Table14[[#This Row],[spawner_sku]],LEN(Table14[[#This Row],[spawner_sku]])-FIND("/",Table14[[#This Row],[spawner_sku]])),Table1[Entity Prefab],0)),10,1,1,"Entities"))</f>
        <v>75</v>
      </c>
      <c r="CI552">
        <f ca="1">ROUND((Table14[[#This Row],[XP]]*Table14[[#This Row],[entity_spawned (AVG)]])*(Table14[[#This Row],[activating_chance]]/100),0)</f>
        <v>75</v>
      </c>
      <c r="CJ552" s="73" t="s">
        <v>344</v>
      </c>
    </row>
    <row r="553" spans="2:88" x14ac:dyDescent="0.25">
      <c r="B553" s="74" t="s">
        <v>255</v>
      </c>
      <c r="C553">
        <v>1</v>
      </c>
      <c r="D553" s="76">
        <v>220</v>
      </c>
      <c r="E553" s="76">
        <v>100</v>
      </c>
      <c r="F553" s="76">
        <f ca="1">INDIRECT(ADDRESS(11+(MATCH(RIGHT(Table245[[#This Row],[spawner_sku]],LEN(Table245[[#This Row],[spawner_sku]])-FIND("/",Table245[[#This Row],[spawner_sku]])),Table1[Entity Prefab],0)),10,1,1,"Entities"))</f>
        <v>70</v>
      </c>
      <c r="G553" s="76">
        <f ca="1">ROUND((Table245[[#This Row],[XP]]*Table245[[#This Row],[entity_spawned (AVG)]])*(Table245[[#This Row],[activating_chance]]/100),0)</f>
        <v>70</v>
      </c>
      <c r="H553" s="73" t="s">
        <v>345</v>
      </c>
      <c r="CD553" t="s">
        <v>541</v>
      </c>
      <c r="CE553">
        <v>1</v>
      </c>
      <c r="CF553" s="76">
        <v>130</v>
      </c>
      <c r="CG553" s="76">
        <v>70</v>
      </c>
      <c r="CH553">
        <f ca="1">INDIRECT(ADDRESS(11+(MATCH(RIGHT(Table14[[#This Row],[spawner_sku]],LEN(Table14[[#This Row],[spawner_sku]])-FIND("/",Table14[[#This Row],[spawner_sku]])),Table1[Entity Prefab],0)),10,1,1,"Entities"))</f>
        <v>75</v>
      </c>
      <c r="CI553">
        <f ca="1">ROUND((Table14[[#This Row],[XP]]*Table14[[#This Row],[entity_spawned (AVG)]])*(Table14[[#This Row],[activating_chance]]/100),0)</f>
        <v>53</v>
      </c>
      <c r="CJ553" s="73" t="s">
        <v>344</v>
      </c>
    </row>
    <row r="554" spans="2:88" x14ac:dyDescent="0.25">
      <c r="B554" s="74" t="s">
        <v>255</v>
      </c>
      <c r="C554">
        <v>1</v>
      </c>
      <c r="D554" s="76">
        <v>170</v>
      </c>
      <c r="E554" s="76">
        <v>100</v>
      </c>
      <c r="F554" s="76">
        <f ca="1">INDIRECT(ADDRESS(11+(MATCH(RIGHT(Table245[[#This Row],[spawner_sku]],LEN(Table245[[#This Row],[spawner_sku]])-FIND("/",Table245[[#This Row],[spawner_sku]])),Table1[Entity Prefab],0)),10,1,1,"Entities"))</f>
        <v>70</v>
      </c>
      <c r="G554" s="76">
        <f ca="1">ROUND((Table245[[#This Row],[XP]]*Table245[[#This Row],[entity_spawned (AVG)]])*(Table245[[#This Row],[activating_chance]]/100),0)</f>
        <v>70</v>
      </c>
      <c r="H554" s="73" t="s">
        <v>345</v>
      </c>
      <c r="CD554" t="s">
        <v>541</v>
      </c>
      <c r="CE554">
        <v>1</v>
      </c>
      <c r="CF554" s="76">
        <v>110</v>
      </c>
      <c r="CG554" s="76">
        <v>100</v>
      </c>
      <c r="CH554">
        <f ca="1">INDIRECT(ADDRESS(11+(MATCH(RIGHT(Table14[[#This Row],[spawner_sku]],LEN(Table14[[#This Row],[spawner_sku]])-FIND("/",Table14[[#This Row],[spawner_sku]])),Table1[Entity Prefab],0)),10,1,1,"Entities"))</f>
        <v>75</v>
      </c>
      <c r="CI554">
        <f ca="1">ROUND((Table14[[#This Row],[XP]]*Table14[[#This Row],[entity_spawned (AVG)]])*(Table14[[#This Row],[activating_chance]]/100),0)</f>
        <v>75</v>
      </c>
      <c r="CJ554" s="73" t="s">
        <v>344</v>
      </c>
    </row>
    <row r="555" spans="2:88" x14ac:dyDescent="0.25">
      <c r="B555" s="74" t="s">
        <v>255</v>
      </c>
      <c r="C555">
        <v>1</v>
      </c>
      <c r="D555" s="76">
        <v>190</v>
      </c>
      <c r="E555" s="76">
        <v>80</v>
      </c>
      <c r="F555" s="76">
        <f ca="1">INDIRECT(ADDRESS(11+(MATCH(RIGHT(Table245[[#This Row],[spawner_sku]],LEN(Table245[[#This Row],[spawner_sku]])-FIND("/",Table245[[#This Row],[spawner_sku]])),Table1[Entity Prefab],0)),10,1,1,"Entities"))</f>
        <v>70</v>
      </c>
      <c r="G555" s="76">
        <f ca="1">ROUND((Table245[[#This Row],[XP]]*Table245[[#This Row],[entity_spawned (AVG)]])*(Table245[[#This Row],[activating_chance]]/100),0)</f>
        <v>56</v>
      </c>
      <c r="H555" s="73" t="s">
        <v>345</v>
      </c>
      <c r="CD555" t="s">
        <v>541</v>
      </c>
      <c r="CE555">
        <v>1</v>
      </c>
      <c r="CF555" s="76">
        <v>120</v>
      </c>
      <c r="CG555" s="76">
        <v>100</v>
      </c>
      <c r="CH555">
        <f ca="1">INDIRECT(ADDRESS(11+(MATCH(RIGHT(Table14[[#This Row],[spawner_sku]],LEN(Table14[[#This Row],[spawner_sku]])-FIND("/",Table14[[#This Row],[spawner_sku]])),Table1[Entity Prefab],0)),10,1,1,"Entities"))</f>
        <v>75</v>
      </c>
      <c r="CI555">
        <f ca="1">ROUND((Table14[[#This Row],[XP]]*Table14[[#This Row],[entity_spawned (AVG)]])*(Table14[[#This Row],[activating_chance]]/100),0)</f>
        <v>75</v>
      </c>
      <c r="CJ555" s="73" t="s">
        <v>344</v>
      </c>
    </row>
    <row r="556" spans="2:88" x14ac:dyDescent="0.25">
      <c r="B556" s="74" t="s">
        <v>255</v>
      </c>
      <c r="C556">
        <v>1</v>
      </c>
      <c r="D556" s="76">
        <v>220</v>
      </c>
      <c r="E556" s="76">
        <v>100</v>
      </c>
      <c r="F556" s="76">
        <f ca="1">INDIRECT(ADDRESS(11+(MATCH(RIGHT(Table245[[#This Row],[spawner_sku]],LEN(Table245[[#This Row],[spawner_sku]])-FIND("/",Table245[[#This Row],[spawner_sku]])),Table1[Entity Prefab],0)),10,1,1,"Entities"))</f>
        <v>70</v>
      </c>
      <c r="G556" s="76">
        <f ca="1">ROUND((Table245[[#This Row],[XP]]*Table245[[#This Row],[entity_spawned (AVG)]])*(Table245[[#This Row],[activating_chance]]/100),0)</f>
        <v>70</v>
      </c>
      <c r="H556" s="73" t="s">
        <v>345</v>
      </c>
      <c r="CD556" t="s">
        <v>541</v>
      </c>
      <c r="CE556">
        <v>1</v>
      </c>
      <c r="CF556" s="76">
        <v>140</v>
      </c>
      <c r="CG556" s="76">
        <v>100</v>
      </c>
      <c r="CH556">
        <f ca="1">INDIRECT(ADDRESS(11+(MATCH(RIGHT(Table14[[#This Row],[spawner_sku]],LEN(Table14[[#This Row],[spawner_sku]])-FIND("/",Table14[[#This Row],[spawner_sku]])),Table1[Entity Prefab],0)),10,1,1,"Entities"))</f>
        <v>75</v>
      </c>
      <c r="CI556">
        <f ca="1">ROUND((Table14[[#This Row],[XP]]*Table14[[#This Row],[entity_spawned (AVG)]])*(Table14[[#This Row],[activating_chance]]/100),0)</f>
        <v>75</v>
      </c>
      <c r="CJ556" s="73" t="s">
        <v>344</v>
      </c>
    </row>
    <row r="557" spans="2:88" x14ac:dyDescent="0.25">
      <c r="B557" s="74" t="s">
        <v>255</v>
      </c>
      <c r="C557">
        <v>1</v>
      </c>
      <c r="D557" s="76">
        <v>220</v>
      </c>
      <c r="E557" s="76">
        <v>100</v>
      </c>
      <c r="F557" s="76">
        <f ca="1">INDIRECT(ADDRESS(11+(MATCH(RIGHT(Table245[[#This Row],[spawner_sku]],LEN(Table245[[#This Row],[spawner_sku]])-FIND("/",Table245[[#This Row],[spawner_sku]])),Table1[Entity Prefab],0)),10,1,1,"Entities"))</f>
        <v>70</v>
      </c>
      <c r="G557" s="76">
        <f ca="1">ROUND((Table245[[#This Row],[XP]]*Table245[[#This Row],[entity_spawned (AVG)]])*(Table245[[#This Row],[activating_chance]]/100),0)</f>
        <v>70</v>
      </c>
      <c r="H557" s="73" t="s">
        <v>345</v>
      </c>
      <c r="CD557" t="s">
        <v>541</v>
      </c>
      <c r="CE557">
        <v>1</v>
      </c>
      <c r="CF557" s="76">
        <v>145</v>
      </c>
      <c r="CG557" s="76">
        <v>100</v>
      </c>
      <c r="CH557">
        <f ca="1">INDIRECT(ADDRESS(11+(MATCH(RIGHT(Table14[[#This Row],[spawner_sku]],LEN(Table14[[#This Row],[spawner_sku]])-FIND("/",Table14[[#This Row],[spawner_sku]])),Table1[Entity Prefab],0)),10,1,1,"Entities"))</f>
        <v>75</v>
      </c>
      <c r="CI557">
        <f ca="1">ROUND((Table14[[#This Row],[XP]]*Table14[[#This Row],[entity_spawned (AVG)]])*(Table14[[#This Row],[activating_chance]]/100),0)</f>
        <v>75</v>
      </c>
      <c r="CJ557" s="73" t="s">
        <v>344</v>
      </c>
    </row>
    <row r="558" spans="2:88" x14ac:dyDescent="0.25">
      <c r="B558" s="74" t="s">
        <v>255</v>
      </c>
      <c r="C558">
        <v>1</v>
      </c>
      <c r="D558" s="76">
        <v>175</v>
      </c>
      <c r="E558" s="76">
        <v>100</v>
      </c>
      <c r="F558" s="76">
        <f ca="1">INDIRECT(ADDRESS(11+(MATCH(RIGHT(Table245[[#This Row],[spawner_sku]],LEN(Table245[[#This Row],[spawner_sku]])-FIND("/",Table245[[#This Row],[spawner_sku]])),Table1[Entity Prefab],0)),10,1,1,"Entities"))</f>
        <v>70</v>
      </c>
      <c r="G558" s="76">
        <f ca="1">ROUND((Table245[[#This Row],[XP]]*Table245[[#This Row],[entity_spawned (AVG)]])*(Table245[[#This Row],[activating_chance]]/100),0)</f>
        <v>70</v>
      </c>
      <c r="H558" s="73" t="s">
        <v>345</v>
      </c>
      <c r="CD558" t="s">
        <v>541</v>
      </c>
      <c r="CE558">
        <v>1</v>
      </c>
      <c r="CF558" s="76">
        <v>150</v>
      </c>
      <c r="CG558" s="76">
        <v>100</v>
      </c>
      <c r="CH558">
        <f ca="1">INDIRECT(ADDRESS(11+(MATCH(RIGHT(Table14[[#This Row],[spawner_sku]],LEN(Table14[[#This Row],[spawner_sku]])-FIND("/",Table14[[#This Row],[spawner_sku]])),Table1[Entity Prefab],0)),10,1,1,"Entities"))</f>
        <v>75</v>
      </c>
      <c r="CI558">
        <f ca="1">ROUND((Table14[[#This Row],[XP]]*Table14[[#This Row],[entity_spawned (AVG)]])*(Table14[[#This Row],[activating_chance]]/100),0)</f>
        <v>75</v>
      </c>
      <c r="CJ558" s="73" t="s">
        <v>344</v>
      </c>
    </row>
    <row r="559" spans="2:88" x14ac:dyDescent="0.25">
      <c r="B559" s="74" t="s">
        <v>255</v>
      </c>
      <c r="C559">
        <v>1</v>
      </c>
      <c r="D559" s="76">
        <v>190</v>
      </c>
      <c r="E559" s="76">
        <v>90</v>
      </c>
      <c r="F559" s="76">
        <f ca="1">INDIRECT(ADDRESS(11+(MATCH(RIGHT(Table245[[#This Row],[spawner_sku]],LEN(Table245[[#This Row],[spawner_sku]])-FIND("/",Table245[[#This Row],[spawner_sku]])),Table1[Entity Prefab],0)),10,1,1,"Entities"))</f>
        <v>70</v>
      </c>
      <c r="G559" s="76">
        <f ca="1">ROUND((Table245[[#This Row],[XP]]*Table245[[#This Row],[entity_spawned (AVG)]])*(Table245[[#This Row],[activating_chance]]/100),0)</f>
        <v>63</v>
      </c>
      <c r="H559" s="73" t="s">
        <v>345</v>
      </c>
      <c r="CD559" t="s">
        <v>541</v>
      </c>
      <c r="CE559">
        <v>1</v>
      </c>
      <c r="CF559" s="76">
        <v>100</v>
      </c>
      <c r="CG559" s="76">
        <v>100</v>
      </c>
      <c r="CH559">
        <f ca="1">INDIRECT(ADDRESS(11+(MATCH(RIGHT(Table14[[#This Row],[spawner_sku]],LEN(Table14[[#This Row],[spawner_sku]])-FIND("/",Table14[[#This Row],[spawner_sku]])),Table1[Entity Prefab],0)),10,1,1,"Entities"))</f>
        <v>75</v>
      </c>
      <c r="CI559">
        <f ca="1">ROUND((Table14[[#This Row],[XP]]*Table14[[#This Row],[entity_spawned (AVG)]])*(Table14[[#This Row],[activating_chance]]/100),0)</f>
        <v>75</v>
      </c>
      <c r="CJ559" s="73" t="s">
        <v>344</v>
      </c>
    </row>
    <row r="560" spans="2:88" x14ac:dyDescent="0.25">
      <c r="B560" s="74" t="s">
        <v>255</v>
      </c>
      <c r="C560">
        <v>1</v>
      </c>
      <c r="D560" s="76">
        <v>190</v>
      </c>
      <c r="E560" s="76">
        <v>100</v>
      </c>
      <c r="F560" s="76">
        <f ca="1">INDIRECT(ADDRESS(11+(MATCH(RIGHT(Table245[[#This Row],[spawner_sku]],LEN(Table245[[#This Row],[spawner_sku]])-FIND("/",Table245[[#This Row],[spawner_sku]])),Table1[Entity Prefab],0)),10,1,1,"Entities"))</f>
        <v>70</v>
      </c>
      <c r="G560" s="76">
        <f ca="1">ROUND((Table245[[#This Row],[XP]]*Table245[[#This Row],[entity_spawned (AVG)]])*(Table245[[#This Row],[activating_chance]]/100),0)</f>
        <v>70</v>
      </c>
      <c r="H560" s="73" t="s">
        <v>345</v>
      </c>
      <c r="CD560" t="s">
        <v>541</v>
      </c>
      <c r="CE560">
        <v>1</v>
      </c>
      <c r="CF560" s="76">
        <v>150</v>
      </c>
      <c r="CG560" s="76">
        <v>30</v>
      </c>
      <c r="CH560">
        <f ca="1">INDIRECT(ADDRESS(11+(MATCH(RIGHT(Table14[[#This Row],[spawner_sku]],LEN(Table14[[#This Row],[spawner_sku]])-FIND("/",Table14[[#This Row],[spawner_sku]])),Table1[Entity Prefab],0)),10,1,1,"Entities"))</f>
        <v>75</v>
      </c>
      <c r="CI560">
        <f ca="1">ROUND((Table14[[#This Row],[XP]]*Table14[[#This Row],[entity_spawned (AVG)]])*(Table14[[#This Row],[activating_chance]]/100),0)</f>
        <v>23</v>
      </c>
      <c r="CJ560" s="73" t="s">
        <v>344</v>
      </c>
    </row>
    <row r="561" spans="2:88" x14ac:dyDescent="0.25">
      <c r="B561" s="74" t="s">
        <v>255</v>
      </c>
      <c r="C561">
        <v>1</v>
      </c>
      <c r="D561" s="76">
        <v>175</v>
      </c>
      <c r="E561" s="76">
        <v>100</v>
      </c>
      <c r="F561" s="76">
        <f ca="1">INDIRECT(ADDRESS(11+(MATCH(RIGHT(Table245[[#This Row],[spawner_sku]],LEN(Table245[[#This Row],[spawner_sku]])-FIND("/",Table245[[#This Row],[spawner_sku]])),Table1[Entity Prefab],0)),10,1,1,"Entities"))</f>
        <v>70</v>
      </c>
      <c r="G561" s="76">
        <f ca="1">ROUND((Table245[[#This Row],[XP]]*Table245[[#This Row],[entity_spawned (AVG)]])*(Table245[[#This Row],[activating_chance]]/100),0)</f>
        <v>70</v>
      </c>
      <c r="H561" s="73" t="s">
        <v>345</v>
      </c>
      <c r="CD561" t="s">
        <v>541</v>
      </c>
      <c r="CE561">
        <v>1</v>
      </c>
      <c r="CF561" s="76">
        <v>150</v>
      </c>
      <c r="CG561" s="76">
        <v>100</v>
      </c>
      <c r="CH561">
        <f ca="1">INDIRECT(ADDRESS(11+(MATCH(RIGHT(Table14[[#This Row],[spawner_sku]],LEN(Table14[[#This Row],[spawner_sku]])-FIND("/",Table14[[#This Row],[spawner_sku]])),Table1[Entity Prefab],0)),10,1,1,"Entities"))</f>
        <v>75</v>
      </c>
      <c r="CI561">
        <f ca="1">ROUND((Table14[[#This Row],[XP]]*Table14[[#This Row],[entity_spawned (AVG)]])*(Table14[[#This Row],[activating_chance]]/100),0)</f>
        <v>75</v>
      </c>
      <c r="CJ561" s="73" t="s">
        <v>344</v>
      </c>
    </row>
    <row r="562" spans="2:88" x14ac:dyDescent="0.25">
      <c r="B562" s="74" t="s">
        <v>255</v>
      </c>
      <c r="C562">
        <v>1</v>
      </c>
      <c r="D562" s="76">
        <v>175</v>
      </c>
      <c r="E562" s="76">
        <v>100</v>
      </c>
      <c r="F562" s="76">
        <f ca="1">INDIRECT(ADDRESS(11+(MATCH(RIGHT(Table245[[#This Row],[spawner_sku]],LEN(Table245[[#This Row],[spawner_sku]])-FIND("/",Table245[[#This Row],[spawner_sku]])),Table1[Entity Prefab],0)),10,1,1,"Entities"))</f>
        <v>70</v>
      </c>
      <c r="G562" s="76">
        <f ca="1">ROUND((Table245[[#This Row],[XP]]*Table245[[#This Row],[entity_spawned (AVG)]])*(Table245[[#This Row],[activating_chance]]/100),0)</f>
        <v>70</v>
      </c>
      <c r="H562" s="73" t="s">
        <v>345</v>
      </c>
      <c r="CD562" t="s">
        <v>541</v>
      </c>
      <c r="CE562">
        <v>1</v>
      </c>
      <c r="CF562" s="76">
        <v>180</v>
      </c>
      <c r="CG562" s="76">
        <v>100</v>
      </c>
      <c r="CH562">
        <f ca="1">INDIRECT(ADDRESS(11+(MATCH(RIGHT(Table14[[#This Row],[spawner_sku]],LEN(Table14[[#This Row],[spawner_sku]])-FIND("/",Table14[[#This Row],[spawner_sku]])),Table1[Entity Prefab],0)),10,1,1,"Entities"))</f>
        <v>75</v>
      </c>
      <c r="CI562">
        <f ca="1">ROUND((Table14[[#This Row],[XP]]*Table14[[#This Row],[entity_spawned (AVG)]])*(Table14[[#This Row],[activating_chance]]/100),0)</f>
        <v>75</v>
      </c>
      <c r="CJ562" s="73" t="s">
        <v>344</v>
      </c>
    </row>
    <row r="563" spans="2:88" x14ac:dyDescent="0.25">
      <c r="B563" s="74" t="s">
        <v>255</v>
      </c>
      <c r="C563">
        <v>1</v>
      </c>
      <c r="D563" s="76">
        <v>220</v>
      </c>
      <c r="E563" s="76">
        <v>100</v>
      </c>
      <c r="F563" s="76">
        <f ca="1">INDIRECT(ADDRESS(11+(MATCH(RIGHT(Table245[[#This Row],[spawner_sku]],LEN(Table245[[#This Row],[spawner_sku]])-FIND("/",Table245[[#This Row],[spawner_sku]])),Table1[Entity Prefab],0)),10,1,1,"Entities"))</f>
        <v>70</v>
      </c>
      <c r="G563" s="76">
        <f ca="1">ROUND((Table245[[#This Row],[XP]]*Table245[[#This Row],[entity_spawned (AVG)]])*(Table245[[#This Row],[activating_chance]]/100),0)</f>
        <v>70</v>
      </c>
      <c r="H563" s="73" t="s">
        <v>345</v>
      </c>
      <c r="CD563" t="s">
        <v>541</v>
      </c>
      <c r="CE563">
        <v>1</v>
      </c>
      <c r="CF563" s="76">
        <v>135</v>
      </c>
      <c r="CG563" s="76">
        <v>100</v>
      </c>
      <c r="CH563">
        <f ca="1">INDIRECT(ADDRESS(11+(MATCH(RIGHT(Table14[[#This Row],[spawner_sku]],LEN(Table14[[#This Row],[spawner_sku]])-FIND("/",Table14[[#This Row],[spawner_sku]])),Table1[Entity Prefab],0)),10,1,1,"Entities"))</f>
        <v>75</v>
      </c>
      <c r="CI563">
        <f ca="1">ROUND((Table14[[#This Row],[XP]]*Table14[[#This Row],[entity_spawned (AVG)]])*(Table14[[#This Row],[activating_chance]]/100),0)</f>
        <v>75</v>
      </c>
      <c r="CJ563" s="73" t="s">
        <v>344</v>
      </c>
    </row>
    <row r="564" spans="2:88" x14ac:dyDescent="0.25">
      <c r="B564" s="74" t="s">
        <v>255</v>
      </c>
      <c r="C564">
        <v>1</v>
      </c>
      <c r="D564" s="76">
        <v>220</v>
      </c>
      <c r="E564" s="76">
        <v>100</v>
      </c>
      <c r="F564" s="76">
        <f ca="1">INDIRECT(ADDRESS(11+(MATCH(RIGHT(Table245[[#This Row],[spawner_sku]],LEN(Table245[[#This Row],[spawner_sku]])-FIND("/",Table245[[#This Row],[spawner_sku]])),Table1[Entity Prefab],0)),10,1,1,"Entities"))</f>
        <v>70</v>
      </c>
      <c r="G564" s="76">
        <f ca="1">ROUND((Table245[[#This Row],[XP]]*Table245[[#This Row],[entity_spawned (AVG)]])*(Table245[[#This Row],[activating_chance]]/100),0)</f>
        <v>70</v>
      </c>
      <c r="H564" s="73" t="s">
        <v>345</v>
      </c>
      <c r="CD564" t="s">
        <v>541</v>
      </c>
      <c r="CE564">
        <v>1</v>
      </c>
      <c r="CF564" s="76">
        <v>150</v>
      </c>
      <c r="CG564" s="76">
        <v>80</v>
      </c>
      <c r="CH564">
        <f ca="1">INDIRECT(ADDRESS(11+(MATCH(RIGHT(Table14[[#This Row],[spawner_sku]],LEN(Table14[[#This Row],[spawner_sku]])-FIND("/",Table14[[#This Row],[spawner_sku]])),Table1[Entity Prefab],0)),10,1,1,"Entities"))</f>
        <v>75</v>
      </c>
      <c r="CI564">
        <f ca="1">ROUND((Table14[[#This Row],[XP]]*Table14[[#This Row],[entity_spawned (AVG)]])*(Table14[[#This Row],[activating_chance]]/100),0)</f>
        <v>60</v>
      </c>
      <c r="CJ564" s="73" t="s">
        <v>344</v>
      </c>
    </row>
    <row r="565" spans="2:88" x14ac:dyDescent="0.25">
      <c r="B565" s="74" t="s">
        <v>255</v>
      </c>
      <c r="C565">
        <v>1</v>
      </c>
      <c r="D565" s="76">
        <v>190</v>
      </c>
      <c r="E565" s="76">
        <v>100</v>
      </c>
      <c r="F565" s="76">
        <f ca="1">INDIRECT(ADDRESS(11+(MATCH(RIGHT(Table245[[#This Row],[spawner_sku]],LEN(Table245[[#This Row],[spawner_sku]])-FIND("/",Table245[[#This Row],[spawner_sku]])),Table1[Entity Prefab],0)),10,1,1,"Entities"))</f>
        <v>70</v>
      </c>
      <c r="G565" s="76">
        <f ca="1">ROUND((Table245[[#This Row],[XP]]*Table245[[#This Row],[entity_spawned (AVG)]])*(Table245[[#This Row],[activating_chance]]/100),0)</f>
        <v>70</v>
      </c>
      <c r="H565" s="73" t="s">
        <v>345</v>
      </c>
      <c r="CD565" t="s">
        <v>541</v>
      </c>
      <c r="CE565">
        <v>1</v>
      </c>
      <c r="CF565" s="76">
        <v>130</v>
      </c>
      <c r="CG565" s="76">
        <v>100</v>
      </c>
      <c r="CH565">
        <f ca="1">INDIRECT(ADDRESS(11+(MATCH(RIGHT(Table14[[#This Row],[spawner_sku]],LEN(Table14[[#This Row],[spawner_sku]])-FIND("/",Table14[[#This Row],[spawner_sku]])),Table1[Entity Prefab],0)),10,1,1,"Entities"))</f>
        <v>75</v>
      </c>
      <c r="CI565">
        <f ca="1">ROUND((Table14[[#This Row],[XP]]*Table14[[#This Row],[entity_spawned (AVG)]])*(Table14[[#This Row],[activating_chance]]/100),0)</f>
        <v>75</v>
      </c>
      <c r="CJ565" s="73" t="s">
        <v>344</v>
      </c>
    </row>
    <row r="566" spans="2:88" x14ac:dyDescent="0.25">
      <c r="B566" s="74" t="s">
        <v>255</v>
      </c>
      <c r="C566">
        <v>1</v>
      </c>
      <c r="D566" s="76">
        <v>190</v>
      </c>
      <c r="E566" s="76">
        <v>100</v>
      </c>
      <c r="F566" s="76">
        <f ca="1">INDIRECT(ADDRESS(11+(MATCH(RIGHT(Table245[[#This Row],[spawner_sku]],LEN(Table245[[#This Row],[spawner_sku]])-FIND("/",Table245[[#This Row],[spawner_sku]])),Table1[Entity Prefab],0)),10,1,1,"Entities"))</f>
        <v>70</v>
      </c>
      <c r="G566" s="76">
        <f ca="1">ROUND((Table245[[#This Row],[XP]]*Table245[[#This Row],[entity_spawned (AVG)]])*(Table245[[#This Row],[activating_chance]]/100),0)</f>
        <v>70</v>
      </c>
      <c r="H566" s="73" t="s">
        <v>345</v>
      </c>
      <c r="CD566" t="s">
        <v>541</v>
      </c>
      <c r="CE566">
        <v>1</v>
      </c>
      <c r="CF566" s="76">
        <v>150</v>
      </c>
      <c r="CG566" s="76">
        <v>100</v>
      </c>
      <c r="CH566">
        <f ca="1">INDIRECT(ADDRESS(11+(MATCH(RIGHT(Table14[[#This Row],[spawner_sku]],LEN(Table14[[#This Row],[spawner_sku]])-FIND("/",Table14[[#This Row],[spawner_sku]])),Table1[Entity Prefab],0)),10,1,1,"Entities"))</f>
        <v>75</v>
      </c>
      <c r="CI566">
        <f ca="1">ROUND((Table14[[#This Row],[XP]]*Table14[[#This Row],[entity_spawned (AVG)]])*(Table14[[#This Row],[activating_chance]]/100),0)</f>
        <v>75</v>
      </c>
      <c r="CJ566" s="73" t="s">
        <v>344</v>
      </c>
    </row>
    <row r="567" spans="2:88" x14ac:dyDescent="0.25">
      <c r="B567" s="74" t="s">
        <v>255</v>
      </c>
      <c r="C567">
        <v>1</v>
      </c>
      <c r="D567" s="76">
        <v>190</v>
      </c>
      <c r="E567" s="76">
        <v>40</v>
      </c>
      <c r="F567" s="76">
        <f ca="1">INDIRECT(ADDRESS(11+(MATCH(RIGHT(Table245[[#This Row],[spawner_sku]],LEN(Table245[[#This Row],[spawner_sku]])-FIND("/",Table245[[#This Row],[spawner_sku]])),Table1[Entity Prefab],0)),10,1,1,"Entities"))</f>
        <v>70</v>
      </c>
      <c r="G567" s="76">
        <f ca="1">ROUND((Table245[[#This Row],[XP]]*Table245[[#This Row],[entity_spawned (AVG)]])*(Table245[[#This Row],[activating_chance]]/100),0)</f>
        <v>28</v>
      </c>
      <c r="H567" s="73" t="s">
        <v>345</v>
      </c>
      <c r="CD567" t="s">
        <v>541</v>
      </c>
      <c r="CE567">
        <v>1</v>
      </c>
      <c r="CF567" s="76">
        <v>135</v>
      </c>
      <c r="CG567" s="76">
        <v>100</v>
      </c>
      <c r="CH567">
        <f ca="1">INDIRECT(ADDRESS(11+(MATCH(RIGHT(Table14[[#This Row],[spawner_sku]],LEN(Table14[[#This Row],[spawner_sku]])-FIND("/",Table14[[#This Row],[spawner_sku]])),Table1[Entity Prefab],0)),10,1,1,"Entities"))</f>
        <v>75</v>
      </c>
      <c r="CI567">
        <f ca="1">ROUND((Table14[[#This Row],[XP]]*Table14[[#This Row],[entity_spawned (AVG)]])*(Table14[[#This Row],[activating_chance]]/100),0)</f>
        <v>75</v>
      </c>
      <c r="CJ567" s="73" t="s">
        <v>344</v>
      </c>
    </row>
    <row r="568" spans="2:88" x14ac:dyDescent="0.25">
      <c r="B568" s="74" t="s">
        <v>255</v>
      </c>
      <c r="C568">
        <v>1</v>
      </c>
      <c r="D568" s="76">
        <v>175</v>
      </c>
      <c r="E568" s="76">
        <v>100</v>
      </c>
      <c r="F568" s="76">
        <f ca="1">INDIRECT(ADDRESS(11+(MATCH(RIGHT(Table245[[#This Row],[spawner_sku]],LEN(Table245[[#This Row],[spawner_sku]])-FIND("/",Table245[[#This Row],[spawner_sku]])),Table1[Entity Prefab],0)),10,1,1,"Entities"))</f>
        <v>70</v>
      </c>
      <c r="G568" s="76">
        <f ca="1">ROUND((Table245[[#This Row],[XP]]*Table245[[#This Row],[entity_spawned (AVG)]])*(Table245[[#This Row],[activating_chance]]/100),0)</f>
        <v>70</v>
      </c>
      <c r="H568" s="73" t="s">
        <v>345</v>
      </c>
      <c r="CD568" t="s">
        <v>541</v>
      </c>
      <c r="CE568">
        <v>1</v>
      </c>
      <c r="CF568" s="76">
        <v>150</v>
      </c>
      <c r="CG568" s="76">
        <v>100</v>
      </c>
      <c r="CH568">
        <f ca="1">INDIRECT(ADDRESS(11+(MATCH(RIGHT(Table14[[#This Row],[spawner_sku]],LEN(Table14[[#This Row],[spawner_sku]])-FIND("/",Table14[[#This Row],[spawner_sku]])),Table1[Entity Prefab],0)),10,1,1,"Entities"))</f>
        <v>75</v>
      </c>
      <c r="CI568">
        <f ca="1">ROUND((Table14[[#This Row],[XP]]*Table14[[#This Row],[entity_spawned (AVG)]])*(Table14[[#This Row],[activating_chance]]/100),0)</f>
        <v>75</v>
      </c>
      <c r="CJ568" s="73" t="s">
        <v>344</v>
      </c>
    </row>
    <row r="569" spans="2:88" x14ac:dyDescent="0.25">
      <c r="B569" s="74" t="s">
        <v>255</v>
      </c>
      <c r="C569">
        <v>1</v>
      </c>
      <c r="D569" s="76">
        <v>190</v>
      </c>
      <c r="E569" s="76">
        <v>100</v>
      </c>
      <c r="F569" s="76">
        <f ca="1">INDIRECT(ADDRESS(11+(MATCH(RIGHT(Table245[[#This Row],[spawner_sku]],LEN(Table245[[#This Row],[spawner_sku]])-FIND("/",Table245[[#This Row],[spawner_sku]])),Table1[Entity Prefab],0)),10,1,1,"Entities"))</f>
        <v>70</v>
      </c>
      <c r="G569" s="76">
        <f ca="1">ROUND((Table245[[#This Row],[XP]]*Table245[[#This Row],[entity_spawned (AVG)]])*(Table245[[#This Row],[activating_chance]]/100),0)</f>
        <v>70</v>
      </c>
      <c r="H569" s="73" t="s">
        <v>345</v>
      </c>
      <c r="CD569" t="s">
        <v>541</v>
      </c>
      <c r="CE569">
        <v>1</v>
      </c>
      <c r="CF569" s="76">
        <v>100</v>
      </c>
      <c r="CG569" s="76">
        <v>100</v>
      </c>
      <c r="CH569">
        <f ca="1">INDIRECT(ADDRESS(11+(MATCH(RIGHT(Table14[[#This Row],[spawner_sku]],LEN(Table14[[#This Row],[spawner_sku]])-FIND("/",Table14[[#This Row],[spawner_sku]])),Table1[Entity Prefab],0)),10,1,1,"Entities"))</f>
        <v>75</v>
      </c>
      <c r="CI569">
        <f ca="1">ROUND((Table14[[#This Row],[XP]]*Table14[[#This Row],[entity_spawned (AVG)]])*(Table14[[#This Row],[activating_chance]]/100),0)</f>
        <v>75</v>
      </c>
      <c r="CJ569" s="73" t="s">
        <v>344</v>
      </c>
    </row>
    <row r="570" spans="2:88" x14ac:dyDescent="0.25">
      <c r="B570" s="74" t="s">
        <v>256</v>
      </c>
      <c r="C570">
        <v>1</v>
      </c>
      <c r="D570" s="76">
        <v>130</v>
      </c>
      <c r="E570" s="76">
        <v>100</v>
      </c>
      <c r="F570" s="76">
        <f ca="1">INDIRECT(ADDRESS(11+(MATCH(RIGHT(Table245[[#This Row],[spawner_sku]],LEN(Table245[[#This Row],[spawner_sku]])-FIND("/",Table245[[#This Row],[spawner_sku]])),Table1[Entity Prefab],0)),10,1,1,"Entities"))</f>
        <v>25</v>
      </c>
      <c r="G570" s="76">
        <f ca="1">ROUND((Table245[[#This Row],[XP]]*Table245[[#This Row],[entity_spawned (AVG)]])*(Table245[[#This Row],[activating_chance]]/100),0)</f>
        <v>25</v>
      </c>
      <c r="H570" s="73" t="s">
        <v>344</v>
      </c>
      <c r="CD570" t="s">
        <v>541</v>
      </c>
      <c r="CE570">
        <v>1</v>
      </c>
      <c r="CF570" s="76">
        <v>140</v>
      </c>
      <c r="CG570" s="76">
        <v>100</v>
      </c>
      <c r="CH570">
        <f ca="1">INDIRECT(ADDRESS(11+(MATCH(RIGHT(Table14[[#This Row],[spawner_sku]],LEN(Table14[[#This Row],[spawner_sku]])-FIND("/",Table14[[#This Row],[spawner_sku]])),Table1[Entity Prefab],0)),10,1,1,"Entities"))</f>
        <v>75</v>
      </c>
      <c r="CI570">
        <f ca="1">ROUND((Table14[[#This Row],[XP]]*Table14[[#This Row],[entity_spawned (AVG)]])*(Table14[[#This Row],[activating_chance]]/100),0)</f>
        <v>75</v>
      </c>
      <c r="CJ570" s="73" t="s">
        <v>344</v>
      </c>
    </row>
    <row r="571" spans="2:88" x14ac:dyDescent="0.25">
      <c r="B571" s="74" t="s">
        <v>256</v>
      </c>
      <c r="C571">
        <v>1</v>
      </c>
      <c r="D571" s="76">
        <v>190</v>
      </c>
      <c r="E571" s="76">
        <v>80</v>
      </c>
      <c r="F571" s="76">
        <f ca="1">INDIRECT(ADDRESS(11+(MATCH(RIGHT(Table245[[#This Row],[spawner_sku]],LEN(Table245[[#This Row],[spawner_sku]])-FIND("/",Table245[[#This Row],[spawner_sku]])),Table1[Entity Prefab],0)),10,1,1,"Entities"))</f>
        <v>25</v>
      </c>
      <c r="G571" s="76">
        <f ca="1">ROUND((Table245[[#This Row],[XP]]*Table245[[#This Row],[entity_spawned (AVG)]])*(Table245[[#This Row],[activating_chance]]/100),0)</f>
        <v>20</v>
      </c>
      <c r="H571" s="73" t="s">
        <v>344</v>
      </c>
      <c r="CD571" t="s">
        <v>541</v>
      </c>
      <c r="CE571">
        <v>1</v>
      </c>
      <c r="CF571" s="76">
        <v>130</v>
      </c>
      <c r="CG571" s="76">
        <v>100</v>
      </c>
      <c r="CH571">
        <f ca="1">INDIRECT(ADDRESS(11+(MATCH(RIGHT(Table14[[#This Row],[spawner_sku]],LEN(Table14[[#This Row],[spawner_sku]])-FIND("/",Table14[[#This Row],[spawner_sku]])),Table1[Entity Prefab],0)),10,1,1,"Entities"))</f>
        <v>75</v>
      </c>
      <c r="CI571">
        <f ca="1">ROUND((Table14[[#This Row],[XP]]*Table14[[#This Row],[entity_spawned (AVG)]])*(Table14[[#This Row],[activating_chance]]/100),0)</f>
        <v>75</v>
      </c>
      <c r="CJ571" s="73" t="s">
        <v>344</v>
      </c>
    </row>
    <row r="572" spans="2:88" x14ac:dyDescent="0.25">
      <c r="B572" s="74" t="s">
        <v>256</v>
      </c>
      <c r="C572">
        <v>1</v>
      </c>
      <c r="D572" s="76">
        <v>170</v>
      </c>
      <c r="E572" s="76">
        <v>100</v>
      </c>
      <c r="F572" s="76">
        <f ca="1">INDIRECT(ADDRESS(11+(MATCH(RIGHT(Table245[[#This Row],[spawner_sku]],LEN(Table245[[#This Row],[spawner_sku]])-FIND("/",Table245[[#This Row],[spawner_sku]])),Table1[Entity Prefab],0)),10,1,1,"Entities"))</f>
        <v>25</v>
      </c>
      <c r="G572" s="76">
        <f ca="1">ROUND((Table245[[#This Row],[XP]]*Table245[[#This Row],[entity_spawned (AVG)]])*(Table245[[#This Row],[activating_chance]]/100),0)</f>
        <v>25</v>
      </c>
      <c r="H572" s="73" t="s">
        <v>344</v>
      </c>
      <c r="CD572" t="s">
        <v>541</v>
      </c>
      <c r="CE572">
        <v>1</v>
      </c>
      <c r="CF572" s="76">
        <v>145</v>
      </c>
      <c r="CG572" s="76">
        <v>70</v>
      </c>
      <c r="CH572">
        <f ca="1">INDIRECT(ADDRESS(11+(MATCH(RIGHT(Table14[[#This Row],[spawner_sku]],LEN(Table14[[#This Row],[spawner_sku]])-FIND("/",Table14[[#This Row],[spawner_sku]])),Table1[Entity Prefab],0)),10,1,1,"Entities"))</f>
        <v>75</v>
      </c>
      <c r="CI572">
        <f ca="1">ROUND((Table14[[#This Row],[XP]]*Table14[[#This Row],[entity_spawned (AVG)]])*(Table14[[#This Row],[activating_chance]]/100),0)</f>
        <v>53</v>
      </c>
      <c r="CJ572" s="73" t="s">
        <v>344</v>
      </c>
    </row>
    <row r="573" spans="2:88" x14ac:dyDescent="0.25">
      <c r="B573" s="74" t="s">
        <v>256</v>
      </c>
      <c r="C573">
        <v>1</v>
      </c>
      <c r="D573" s="76">
        <v>200</v>
      </c>
      <c r="E573" s="76">
        <v>100</v>
      </c>
      <c r="F573" s="76">
        <f ca="1">INDIRECT(ADDRESS(11+(MATCH(RIGHT(Table245[[#This Row],[spawner_sku]],LEN(Table245[[#This Row],[spawner_sku]])-FIND("/",Table245[[#This Row],[spawner_sku]])),Table1[Entity Prefab],0)),10,1,1,"Entities"))</f>
        <v>25</v>
      </c>
      <c r="G573" s="76">
        <f ca="1">ROUND((Table245[[#This Row],[XP]]*Table245[[#This Row],[entity_spawned (AVG)]])*(Table245[[#This Row],[activating_chance]]/100),0)</f>
        <v>25</v>
      </c>
      <c r="H573" s="73" t="s">
        <v>344</v>
      </c>
      <c r="CD573" t="s">
        <v>541</v>
      </c>
      <c r="CE573">
        <v>1</v>
      </c>
      <c r="CF573" s="76">
        <v>100</v>
      </c>
      <c r="CG573" s="76">
        <v>100</v>
      </c>
      <c r="CH573">
        <f ca="1">INDIRECT(ADDRESS(11+(MATCH(RIGHT(Table14[[#This Row],[spawner_sku]],LEN(Table14[[#This Row],[spawner_sku]])-FIND("/",Table14[[#This Row],[spawner_sku]])),Table1[Entity Prefab],0)),10,1,1,"Entities"))</f>
        <v>75</v>
      </c>
      <c r="CI573">
        <f ca="1">ROUND((Table14[[#This Row],[XP]]*Table14[[#This Row],[entity_spawned (AVG)]])*(Table14[[#This Row],[activating_chance]]/100),0)</f>
        <v>75</v>
      </c>
      <c r="CJ573" s="73" t="s">
        <v>344</v>
      </c>
    </row>
    <row r="574" spans="2:88" x14ac:dyDescent="0.25">
      <c r="B574" s="74" t="s">
        <v>256</v>
      </c>
      <c r="C574">
        <v>1</v>
      </c>
      <c r="D574" s="76">
        <v>130</v>
      </c>
      <c r="E574" s="76">
        <v>100</v>
      </c>
      <c r="F574" s="76">
        <f ca="1">INDIRECT(ADDRESS(11+(MATCH(RIGHT(Table245[[#This Row],[spawner_sku]],LEN(Table245[[#This Row],[spawner_sku]])-FIND("/",Table245[[#This Row],[spawner_sku]])),Table1[Entity Prefab],0)),10,1,1,"Entities"))</f>
        <v>25</v>
      </c>
      <c r="G574" s="76">
        <f ca="1">ROUND((Table245[[#This Row],[XP]]*Table245[[#This Row],[entity_spawned (AVG)]])*(Table245[[#This Row],[activating_chance]]/100),0)</f>
        <v>25</v>
      </c>
      <c r="H574" s="73" t="s">
        <v>344</v>
      </c>
      <c r="CD574" t="s">
        <v>541</v>
      </c>
      <c r="CE574">
        <v>1</v>
      </c>
      <c r="CF574" s="76">
        <v>140</v>
      </c>
      <c r="CG574" s="76">
        <v>100</v>
      </c>
      <c r="CH574">
        <f ca="1">INDIRECT(ADDRESS(11+(MATCH(RIGHT(Table14[[#This Row],[spawner_sku]],LEN(Table14[[#This Row],[spawner_sku]])-FIND("/",Table14[[#This Row],[spawner_sku]])),Table1[Entity Prefab],0)),10,1,1,"Entities"))</f>
        <v>75</v>
      </c>
      <c r="CI574">
        <f ca="1">ROUND((Table14[[#This Row],[XP]]*Table14[[#This Row],[entity_spawned (AVG)]])*(Table14[[#This Row],[activating_chance]]/100),0)</f>
        <v>75</v>
      </c>
      <c r="CJ574" s="73" t="s">
        <v>344</v>
      </c>
    </row>
    <row r="575" spans="2:88" x14ac:dyDescent="0.25">
      <c r="B575" s="74" t="s">
        <v>256</v>
      </c>
      <c r="C575">
        <v>1</v>
      </c>
      <c r="D575" s="76">
        <v>170</v>
      </c>
      <c r="E575" s="76">
        <v>60</v>
      </c>
      <c r="F575" s="76">
        <f ca="1">INDIRECT(ADDRESS(11+(MATCH(RIGHT(Table245[[#This Row],[spawner_sku]],LEN(Table245[[#This Row],[spawner_sku]])-FIND("/",Table245[[#This Row],[spawner_sku]])),Table1[Entity Prefab],0)),10,1,1,"Entities"))</f>
        <v>25</v>
      </c>
      <c r="G575" s="76">
        <f ca="1">ROUND((Table245[[#This Row],[XP]]*Table245[[#This Row],[entity_spawned (AVG)]])*(Table245[[#This Row],[activating_chance]]/100),0)</f>
        <v>15</v>
      </c>
      <c r="H575" s="73" t="s">
        <v>344</v>
      </c>
      <c r="CD575" t="s">
        <v>541</v>
      </c>
      <c r="CE575">
        <v>1</v>
      </c>
      <c r="CF575" s="76">
        <v>100</v>
      </c>
      <c r="CG575" s="76">
        <v>100</v>
      </c>
      <c r="CH575">
        <f ca="1">INDIRECT(ADDRESS(11+(MATCH(RIGHT(Table14[[#This Row],[spawner_sku]],LEN(Table14[[#This Row],[spawner_sku]])-FIND("/",Table14[[#This Row],[spawner_sku]])),Table1[Entity Prefab],0)),10,1,1,"Entities"))</f>
        <v>75</v>
      </c>
      <c r="CI575">
        <f ca="1">ROUND((Table14[[#This Row],[XP]]*Table14[[#This Row],[entity_spawned (AVG)]])*(Table14[[#This Row],[activating_chance]]/100),0)</f>
        <v>75</v>
      </c>
      <c r="CJ575" s="73" t="s">
        <v>344</v>
      </c>
    </row>
    <row r="576" spans="2:88" x14ac:dyDescent="0.25">
      <c r="B576" s="74" t="s">
        <v>256</v>
      </c>
      <c r="C576">
        <v>1</v>
      </c>
      <c r="D576" s="76">
        <v>140</v>
      </c>
      <c r="E576" s="76">
        <v>100</v>
      </c>
      <c r="F576" s="76">
        <f ca="1">INDIRECT(ADDRESS(11+(MATCH(RIGHT(Table245[[#This Row],[spawner_sku]],LEN(Table245[[#This Row],[spawner_sku]])-FIND("/",Table245[[#This Row],[spawner_sku]])),Table1[Entity Prefab],0)),10,1,1,"Entities"))</f>
        <v>25</v>
      </c>
      <c r="G576" s="76">
        <f ca="1">ROUND((Table245[[#This Row],[XP]]*Table245[[#This Row],[entity_spawned (AVG)]])*(Table245[[#This Row],[activating_chance]]/100),0)</f>
        <v>25</v>
      </c>
      <c r="H576" s="73" t="s">
        <v>344</v>
      </c>
      <c r="CD576" t="s">
        <v>541</v>
      </c>
      <c r="CE576">
        <v>1</v>
      </c>
      <c r="CF576" s="76">
        <v>140</v>
      </c>
      <c r="CG576" s="76">
        <v>100</v>
      </c>
      <c r="CH576">
        <f ca="1">INDIRECT(ADDRESS(11+(MATCH(RIGHT(Table14[[#This Row],[spawner_sku]],LEN(Table14[[#This Row],[spawner_sku]])-FIND("/",Table14[[#This Row],[spawner_sku]])),Table1[Entity Prefab],0)),10,1,1,"Entities"))</f>
        <v>75</v>
      </c>
      <c r="CI576">
        <f ca="1">ROUND((Table14[[#This Row],[XP]]*Table14[[#This Row],[entity_spawned (AVG)]])*(Table14[[#This Row],[activating_chance]]/100),0)</f>
        <v>75</v>
      </c>
      <c r="CJ576" s="73" t="s">
        <v>344</v>
      </c>
    </row>
    <row r="577" spans="2:88" x14ac:dyDescent="0.25">
      <c r="B577" s="74" t="s">
        <v>256</v>
      </c>
      <c r="C577">
        <v>1</v>
      </c>
      <c r="D577" s="76">
        <v>190</v>
      </c>
      <c r="E577" s="76">
        <v>100</v>
      </c>
      <c r="F577" s="76">
        <f ca="1">INDIRECT(ADDRESS(11+(MATCH(RIGHT(Table245[[#This Row],[spawner_sku]],LEN(Table245[[#This Row],[spawner_sku]])-FIND("/",Table245[[#This Row],[spawner_sku]])),Table1[Entity Prefab],0)),10,1,1,"Entities"))</f>
        <v>25</v>
      </c>
      <c r="G577" s="76">
        <f ca="1">ROUND((Table245[[#This Row],[XP]]*Table245[[#This Row],[entity_spawned (AVG)]])*(Table245[[#This Row],[activating_chance]]/100),0)</f>
        <v>25</v>
      </c>
      <c r="H577" s="73" t="s">
        <v>344</v>
      </c>
      <c r="CD577" t="s">
        <v>541</v>
      </c>
      <c r="CE577">
        <v>1</v>
      </c>
      <c r="CF577" s="76">
        <v>140</v>
      </c>
      <c r="CG577" s="76">
        <v>100</v>
      </c>
      <c r="CH577">
        <f ca="1">INDIRECT(ADDRESS(11+(MATCH(RIGHT(Table14[[#This Row],[spawner_sku]],LEN(Table14[[#This Row],[spawner_sku]])-FIND("/",Table14[[#This Row],[spawner_sku]])),Table1[Entity Prefab],0)),10,1,1,"Entities"))</f>
        <v>75</v>
      </c>
      <c r="CI577">
        <f ca="1">ROUND((Table14[[#This Row],[XP]]*Table14[[#This Row],[entity_spawned (AVG)]])*(Table14[[#This Row],[activating_chance]]/100),0)</f>
        <v>75</v>
      </c>
      <c r="CJ577" s="73" t="s">
        <v>344</v>
      </c>
    </row>
    <row r="578" spans="2:88" x14ac:dyDescent="0.25">
      <c r="B578" s="74" t="s">
        <v>256</v>
      </c>
      <c r="C578">
        <v>1</v>
      </c>
      <c r="D578" s="76">
        <v>140</v>
      </c>
      <c r="E578" s="76">
        <v>85</v>
      </c>
      <c r="F578" s="76">
        <f ca="1">INDIRECT(ADDRESS(11+(MATCH(RIGHT(Table245[[#This Row],[spawner_sku]],LEN(Table245[[#This Row],[spawner_sku]])-FIND("/",Table245[[#This Row],[spawner_sku]])),Table1[Entity Prefab],0)),10,1,1,"Entities"))</f>
        <v>25</v>
      </c>
      <c r="G578" s="76">
        <f ca="1">ROUND((Table245[[#This Row],[XP]]*Table245[[#This Row],[entity_spawned (AVG)]])*(Table245[[#This Row],[activating_chance]]/100),0)</f>
        <v>21</v>
      </c>
      <c r="H578" s="73" t="s">
        <v>344</v>
      </c>
      <c r="CD578" t="s">
        <v>541</v>
      </c>
      <c r="CE578">
        <v>1</v>
      </c>
      <c r="CF578" s="76">
        <v>135</v>
      </c>
      <c r="CG578" s="76">
        <v>100</v>
      </c>
      <c r="CH578">
        <f ca="1">INDIRECT(ADDRESS(11+(MATCH(RIGHT(Table14[[#This Row],[spawner_sku]],LEN(Table14[[#This Row],[spawner_sku]])-FIND("/",Table14[[#This Row],[spawner_sku]])),Table1[Entity Prefab],0)),10,1,1,"Entities"))</f>
        <v>75</v>
      </c>
      <c r="CI578">
        <f ca="1">ROUND((Table14[[#This Row],[XP]]*Table14[[#This Row],[entity_spawned (AVG)]])*(Table14[[#This Row],[activating_chance]]/100),0)</f>
        <v>75</v>
      </c>
      <c r="CJ578" s="73" t="s">
        <v>344</v>
      </c>
    </row>
    <row r="579" spans="2:88" x14ac:dyDescent="0.25">
      <c r="B579" s="74" t="s">
        <v>256</v>
      </c>
      <c r="C579">
        <v>1</v>
      </c>
      <c r="D579" s="76">
        <v>190</v>
      </c>
      <c r="E579" s="76">
        <v>100</v>
      </c>
      <c r="F579" s="76">
        <f ca="1">INDIRECT(ADDRESS(11+(MATCH(RIGHT(Table245[[#This Row],[spawner_sku]],LEN(Table245[[#This Row],[spawner_sku]])-FIND("/",Table245[[#This Row],[spawner_sku]])),Table1[Entity Prefab],0)),10,1,1,"Entities"))</f>
        <v>25</v>
      </c>
      <c r="G579" s="76">
        <f ca="1">ROUND((Table245[[#This Row],[XP]]*Table245[[#This Row],[entity_spawned (AVG)]])*(Table245[[#This Row],[activating_chance]]/100),0)</f>
        <v>25</v>
      </c>
      <c r="H579" s="73" t="s">
        <v>344</v>
      </c>
      <c r="CD579" t="s">
        <v>541</v>
      </c>
      <c r="CE579">
        <v>1</v>
      </c>
      <c r="CF579" s="76">
        <v>150</v>
      </c>
      <c r="CG579" s="76">
        <v>30</v>
      </c>
      <c r="CH579">
        <f ca="1">INDIRECT(ADDRESS(11+(MATCH(RIGHT(Table14[[#This Row],[spawner_sku]],LEN(Table14[[#This Row],[spawner_sku]])-FIND("/",Table14[[#This Row],[spawner_sku]])),Table1[Entity Prefab],0)),10,1,1,"Entities"))</f>
        <v>75</v>
      </c>
      <c r="CI579">
        <f ca="1">ROUND((Table14[[#This Row],[XP]]*Table14[[#This Row],[entity_spawned (AVG)]])*(Table14[[#This Row],[activating_chance]]/100),0)</f>
        <v>23</v>
      </c>
      <c r="CJ579" s="73" t="s">
        <v>344</v>
      </c>
    </row>
    <row r="580" spans="2:88" x14ac:dyDescent="0.25">
      <c r="B580" s="74" t="s">
        <v>256</v>
      </c>
      <c r="C580">
        <v>1</v>
      </c>
      <c r="D580" s="76">
        <v>140</v>
      </c>
      <c r="E580" s="76">
        <v>100</v>
      </c>
      <c r="F580" s="76">
        <f ca="1">INDIRECT(ADDRESS(11+(MATCH(RIGHT(Table245[[#This Row],[spawner_sku]],LEN(Table245[[#This Row],[spawner_sku]])-FIND("/",Table245[[#This Row],[spawner_sku]])),Table1[Entity Prefab],0)),10,1,1,"Entities"))</f>
        <v>25</v>
      </c>
      <c r="G580" s="76">
        <f ca="1">ROUND((Table245[[#This Row],[XP]]*Table245[[#This Row],[entity_spawned (AVG)]])*(Table245[[#This Row],[activating_chance]]/100),0)</f>
        <v>25</v>
      </c>
      <c r="H580" s="73" t="s">
        <v>344</v>
      </c>
      <c r="CD580" t="s">
        <v>541</v>
      </c>
      <c r="CE580">
        <v>1</v>
      </c>
      <c r="CF580" s="76">
        <v>150</v>
      </c>
      <c r="CG580" s="76">
        <v>100</v>
      </c>
      <c r="CH580">
        <f ca="1">INDIRECT(ADDRESS(11+(MATCH(RIGHT(Table14[[#This Row],[spawner_sku]],LEN(Table14[[#This Row],[spawner_sku]])-FIND("/",Table14[[#This Row],[spawner_sku]])),Table1[Entity Prefab],0)),10,1,1,"Entities"))</f>
        <v>75</v>
      </c>
      <c r="CI580">
        <f ca="1">ROUND((Table14[[#This Row],[XP]]*Table14[[#This Row],[entity_spawned (AVG)]])*(Table14[[#This Row],[activating_chance]]/100),0)</f>
        <v>75</v>
      </c>
      <c r="CJ580" s="73" t="s">
        <v>344</v>
      </c>
    </row>
    <row r="581" spans="2:88" x14ac:dyDescent="0.25">
      <c r="B581" s="74" t="s">
        <v>256</v>
      </c>
      <c r="C581">
        <v>1</v>
      </c>
      <c r="D581" s="76">
        <v>190</v>
      </c>
      <c r="E581" s="76">
        <v>90</v>
      </c>
      <c r="F581" s="76">
        <f ca="1">INDIRECT(ADDRESS(11+(MATCH(RIGHT(Table245[[#This Row],[spawner_sku]],LEN(Table245[[#This Row],[spawner_sku]])-FIND("/",Table245[[#This Row],[spawner_sku]])),Table1[Entity Prefab],0)),10,1,1,"Entities"))</f>
        <v>25</v>
      </c>
      <c r="G581" s="76">
        <f ca="1">ROUND((Table245[[#This Row],[XP]]*Table245[[#This Row],[entity_spawned (AVG)]])*(Table245[[#This Row],[activating_chance]]/100),0)</f>
        <v>23</v>
      </c>
      <c r="H581" s="73" t="s">
        <v>344</v>
      </c>
      <c r="CD581" t="s">
        <v>541</v>
      </c>
      <c r="CE581">
        <v>1</v>
      </c>
      <c r="CF581" s="76">
        <v>100</v>
      </c>
      <c r="CG581" s="76">
        <v>100</v>
      </c>
      <c r="CH581">
        <f ca="1">INDIRECT(ADDRESS(11+(MATCH(RIGHT(Table14[[#This Row],[spawner_sku]],LEN(Table14[[#This Row],[spawner_sku]])-FIND("/",Table14[[#This Row],[spawner_sku]])),Table1[Entity Prefab],0)),10,1,1,"Entities"))</f>
        <v>75</v>
      </c>
      <c r="CI581">
        <f ca="1">ROUND((Table14[[#This Row],[XP]]*Table14[[#This Row],[entity_spawned (AVG)]])*(Table14[[#This Row],[activating_chance]]/100),0)</f>
        <v>75</v>
      </c>
      <c r="CJ581" s="73" t="s">
        <v>344</v>
      </c>
    </row>
    <row r="582" spans="2:88" x14ac:dyDescent="0.25">
      <c r="B582" s="74" t="s">
        <v>256</v>
      </c>
      <c r="C582">
        <v>1</v>
      </c>
      <c r="D582" s="76">
        <v>200</v>
      </c>
      <c r="E582" s="76">
        <v>70</v>
      </c>
      <c r="F582" s="76">
        <f ca="1">INDIRECT(ADDRESS(11+(MATCH(RIGHT(Table245[[#This Row],[spawner_sku]],LEN(Table245[[#This Row],[spawner_sku]])-FIND("/",Table245[[#This Row],[spawner_sku]])),Table1[Entity Prefab],0)),10,1,1,"Entities"))</f>
        <v>25</v>
      </c>
      <c r="G582" s="76">
        <f ca="1">ROUND((Table245[[#This Row],[XP]]*Table245[[#This Row],[entity_spawned (AVG)]])*(Table245[[#This Row],[activating_chance]]/100),0)</f>
        <v>18</v>
      </c>
      <c r="H582" s="73" t="s">
        <v>344</v>
      </c>
      <c r="CD582" t="s">
        <v>541</v>
      </c>
      <c r="CE582">
        <v>1</v>
      </c>
      <c r="CF582" s="76">
        <v>150</v>
      </c>
      <c r="CG582" s="76">
        <v>100</v>
      </c>
      <c r="CH582">
        <f ca="1">INDIRECT(ADDRESS(11+(MATCH(RIGHT(Table14[[#This Row],[spawner_sku]],LEN(Table14[[#This Row],[spawner_sku]])-FIND("/",Table14[[#This Row],[spawner_sku]])),Table1[Entity Prefab],0)),10,1,1,"Entities"))</f>
        <v>75</v>
      </c>
      <c r="CI582">
        <f ca="1">ROUND((Table14[[#This Row],[XP]]*Table14[[#This Row],[entity_spawned (AVG)]])*(Table14[[#This Row],[activating_chance]]/100),0)</f>
        <v>75</v>
      </c>
      <c r="CJ582" s="73" t="s">
        <v>344</v>
      </c>
    </row>
    <row r="583" spans="2:88" x14ac:dyDescent="0.25">
      <c r="B583" s="74" t="s">
        <v>256</v>
      </c>
      <c r="C583">
        <v>1</v>
      </c>
      <c r="D583" s="76">
        <v>170</v>
      </c>
      <c r="E583" s="76">
        <v>100</v>
      </c>
      <c r="F583" s="76">
        <f ca="1">INDIRECT(ADDRESS(11+(MATCH(RIGHT(Table245[[#This Row],[spawner_sku]],LEN(Table245[[#This Row],[spawner_sku]])-FIND("/",Table245[[#This Row],[spawner_sku]])),Table1[Entity Prefab],0)),10,1,1,"Entities"))</f>
        <v>25</v>
      </c>
      <c r="G583" s="76">
        <f ca="1">ROUND((Table245[[#This Row],[XP]]*Table245[[#This Row],[entity_spawned (AVG)]])*(Table245[[#This Row],[activating_chance]]/100),0)</f>
        <v>25</v>
      </c>
      <c r="H583" s="73" t="s">
        <v>344</v>
      </c>
      <c r="CD583" t="s">
        <v>541</v>
      </c>
      <c r="CE583">
        <v>1</v>
      </c>
      <c r="CF583" s="76">
        <v>100</v>
      </c>
      <c r="CG583" s="76">
        <v>100</v>
      </c>
      <c r="CH583">
        <f ca="1">INDIRECT(ADDRESS(11+(MATCH(RIGHT(Table14[[#This Row],[spawner_sku]],LEN(Table14[[#This Row],[spawner_sku]])-FIND("/",Table14[[#This Row],[spawner_sku]])),Table1[Entity Prefab],0)),10,1,1,"Entities"))</f>
        <v>75</v>
      </c>
      <c r="CI583">
        <f ca="1">ROUND((Table14[[#This Row],[XP]]*Table14[[#This Row],[entity_spawned (AVG)]])*(Table14[[#This Row],[activating_chance]]/100),0)</f>
        <v>75</v>
      </c>
      <c r="CJ583" s="73" t="s">
        <v>344</v>
      </c>
    </row>
    <row r="584" spans="2:88" x14ac:dyDescent="0.25">
      <c r="B584" s="74" t="s">
        <v>256</v>
      </c>
      <c r="C584">
        <v>1</v>
      </c>
      <c r="D584" s="76">
        <v>140</v>
      </c>
      <c r="E584" s="76">
        <v>100</v>
      </c>
      <c r="F584" s="76">
        <f ca="1">INDIRECT(ADDRESS(11+(MATCH(RIGHT(Table245[[#This Row],[spawner_sku]],LEN(Table245[[#This Row],[spawner_sku]])-FIND("/",Table245[[#This Row],[spawner_sku]])),Table1[Entity Prefab],0)),10,1,1,"Entities"))</f>
        <v>25</v>
      </c>
      <c r="G584" s="76">
        <f ca="1">ROUND((Table245[[#This Row],[XP]]*Table245[[#This Row],[entity_spawned (AVG)]])*(Table245[[#This Row],[activating_chance]]/100),0)</f>
        <v>25</v>
      </c>
      <c r="H584" s="73" t="s">
        <v>344</v>
      </c>
      <c r="CD584" t="s">
        <v>541</v>
      </c>
      <c r="CE584">
        <v>1</v>
      </c>
      <c r="CF584" s="76">
        <v>150</v>
      </c>
      <c r="CG584" s="76">
        <v>100</v>
      </c>
      <c r="CH584">
        <f ca="1">INDIRECT(ADDRESS(11+(MATCH(RIGHT(Table14[[#This Row],[spawner_sku]],LEN(Table14[[#This Row],[spawner_sku]])-FIND("/",Table14[[#This Row],[spawner_sku]])),Table1[Entity Prefab],0)),10,1,1,"Entities"))</f>
        <v>75</v>
      </c>
      <c r="CI584">
        <f ca="1">ROUND((Table14[[#This Row],[XP]]*Table14[[#This Row],[entity_spawned (AVG)]])*(Table14[[#This Row],[activating_chance]]/100),0)</f>
        <v>75</v>
      </c>
      <c r="CJ584" s="73" t="s">
        <v>344</v>
      </c>
    </row>
    <row r="585" spans="2:88" x14ac:dyDescent="0.25">
      <c r="B585" s="74" t="s">
        <v>256</v>
      </c>
      <c r="C585">
        <v>1</v>
      </c>
      <c r="D585" s="76">
        <v>140</v>
      </c>
      <c r="E585" s="76">
        <v>100</v>
      </c>
      <c r="F585" s="76">
        <f ca="1">INDIRECT(ADDRESS(11+(MATCH(RIGHT(Table245[[#This Row],[spawner_sku]],LEN(Table245[[#This Row],[spawner_sku]])-FIND("/",Table245[[#This Row],[spawner_sku]])),Table1[Entity Prefab],0)),10,1,1,"Entities"))</f>
        <v>25</v>
      </c>
      <c r="G585" s="76">
        <f ca="1">ROUND((Table245[[#This Row],[XP]]*Table245[[#This Row],[entity_spawned (AVG)]])*(Table245[[#This Row],[activating_chance]]/100),0)</f>
        <v>25</v>
      </c>
      <c r="H585" s="73" t="s">
        <v>344</v>
      </c>
      <c r="CD585" t="s">
        <v>541</v>
      </c>
      <c r="CE585">
        <v>1</v>
      </c>
      <c r="CF585" s="76">
        <v>150</v>
      </c>
      <c r="CG585" s="76">
        <v>100</v>
      </c>
      <c r="CH585">
        <f ca="1">INDIRECT(ADDRESS(11+(MATCH(RIGHT(Table14[[#This Row],[spawner_sku]],LEN(Table14[[#This Row],[spawner_sku]])-FIND("/",Table14[[#This Row],[spawner_sku]])),Table1[Entity Prefab],0)),10,1,1,"Entities"))</f>
        <v>75</v>
      </c>
      <c r="CI585">
        <f ca="1">ROUND((Table14[[#This Row],[XP]]*Table14[[#This Row],[entity_spawned (AVG)]])*(Table14[[#This Row],[activating_chance]]/100),0)</f>
        <v>75</v>
      </c>
      <c r="CJ585" s="73" t="s">
        <v>344</v>
      </c>
    </row>
    <row r="586" spans="2:88" x14ac:dyDescent="0.25">
      <c r="B586" s="74" t="s">
        <v>256</v>
      </c>
      <c r="C586">
        <v>1</v>
      </c>
      <c r="D586" s="76">
        <v>170</v>
      </c>
      <c r="E586" s="76">
        <v>60</v>
      </c>
      <c r="F586" s="76">
        <f ca="1">INDIRECT(ADDRESS(11+(MATCH(RIGHT(Table245[[#This Row],[spawner_sku]],LEN(Table245[[#This Row],[spawner_sku]])-FIND("/",Table245[[#This Row],[spawner_sku]])),Table1[Entity Prefab],0)),10,1,1,"Entities"))</f>
        <v>25</v>
      </c>
      <c r="G586" s="76">
        <f ca="1">ROUND((Table245[[#This Row],[XP]]*Table245[[#This Row],[entity_spawned (AVG)]])*(Table245[[#This Row],[activating_chance]]/100),0)</f>
        <v>15</v>
      </c>
      <c r="H586" s="73" t="s">
        <v>344</v>
      </c>
      <c r="CD586" t="s">
        <v>541</v>
      </c>
      <c r="CE586">
        <v>1</v>
      </c>
      <c r="CF586" s="76">
        <v>150</v>
      </c>
      <c r="CG586" s="76">
        <v>100</v>
      </c>
      <c r="CH586">
        <f ca="1">INDIRECT(ADDRESS(11+(MATCH(RIGHT(Table14[[#This Row],[spawner_sku]],LEN(Table14[[#This Row],[spawner_sku]])-FIND("/",Table14[[#This Row],[spawner_sku]])),Table1[Entity Prefab],0)),10,1,1,"Entities"))</f>
        <v>75</v>
      </c>
      <c r="CI586">
        <f ca="1">ROUND((Table14[[#This Row],[XP]]*Table14[[#This Row],[entity_spawned (AVG)]])*(Table14[[#This Row],[activating_chance]]/100),0)</f>
        <v>75</v>
      </c>
      <c r="CJ586" s="73" t="s">
        <v>344</v>
      </c>
    </row>
    <row r="587" spans="2:88" x14ac:dyDescent="0.25">
      <c r="B587" s="74" t="s">
        <v>256</v>
      </c>
      <c r="C587">
        <v>1</v>
      </c>
      <c r="D587" s="76">
        <v>170</v>
      </c>
      <c r="E587" s="76">
        <v>100</v>
      </c>
      <c r="F587" s="76">
        <f ca="1">INDIRECT(ADDRESS(11+(MATCH(RIGHT(Table245[[#This Row],[spawner_sku]],LEN(Table245[[#This Row],[spawner_sku]])-FIND("/",Table245[[#This Row],[spawner_sku]])),Table1[Entity Prefab],0)),10,1,1,"Entities"))</f>
        <v>25</v>
      </c>
      <c r="G587" s="76">
        <f ca="1">ROUND((Table245[[#This Row],[XP]]*Table245[[#This Row],[entity_spawned (AVG)]])*(Table245[[#This Row],[activating_chance]]/100),0)</f>
        <v>25</v>
      </c>
      <c r="H587" s="73" t="s">
        <v>344</v>
      </c>
      <c r="CD587" t="s">
        <v>541</v>
      </c>
      <c r="CE587">
        <v>1</v>
      </c>
      <c r="CF587" s="76">
        <v>100</v>
      </c>
      <c r="CG587" s="76">
        <v>70</v>
      </c>
      <c r="CH587">
        <f ca="1">INDIRECT(ADDRESS(11+(MATCH(RIGHT(Table14[[#This Row],[spawner_sku]],LEN(Table14[[#This Row],[spawner_sku]])-FIND("/",Table14[[#This Row],[spawner_sku]])),Table1[Entity Prefab],0)),10,1,1,"Entities"))</f>
        <v>75</v>
      </c>
      <c r="CI587">
        <f ca="1">ROUND((Table14[[#This Row],[XP]]*Table14[[#This Row],[entity_spawned (AVG)]])*(Table14[[#This Row],[activating_chance]]/100),0)</f>
        <v>53</v>
      </c>
      <c r="CJ587" s="73" t="s">
        <v>344</v>
      </c>
    </row>
    <row r="588" spans="2:88" x14ac:dyDescent="0.25">
      <c r="B588" s="74" t="s">
        <v>256</v>
      </c>
      <c r="C588">
        <v>1</v>
      </c>
      <c r="D588" s="76">
        <v>160</v>
      </c>
      <c r="E588" s="76">
        <v>100</v>
      </c>
      <c r="F588" s="76">
        <f ca="1">INDIRECT(ADDRESS(11+(MATCH(RIGHT(Table245[[#This Row],[spawner_sku]],LEN(Table245[[#This Row],[spawner_sku]])-FIND("/",Table245[[#This Row],[spawner_sku]])),Table1[Entity Prefab],0)),10,1,1,"Entities"))</f>
        <v>25</v>
      </c>
      <c r="G588" s="76">
        <f ca="1">ROUND((Table245[[#This Row],[XP]]*Table245[[#This Row],[entity_spawned (AVG)]])*(Table245[[#This Row],[activating_chance]]/100),0)</f>
        <v>25</v>
      </c>
      <c r="H588" s="73" t="s">
        <v>344</v>
      </c>
      <c r="CD588" t="s">
        <v>541</v>
      </c>
      <c r="CE588">
        <v>1</v>
      </c>
      <c r="CF588" s="76">
        <v>130</v>
      </c>
      <c r="CG588" s="76">
        <v>100</v>
      </c>
      <c r="CH588">
        <f ca="1">INDIRECT(ADDRESS(11+(MATCH(RIGHT(Table14[[#This Row],[spawner_sku]],LEN(Table14[[#This Row],[spawner_sku]])-FIND("/",Table14[[#This Row],[spawner_sku]])),Table1[Entity Prefab],0)),10,1,1,"Entities"))</f>
        <v>75</v>
      </c>
      <c r="CI588">
        <f ca="1">ROUND((Table14[[#This Row],[XP]]*Table14[[#This Row],[entity_spawned (AVG)]])*(Table14[[#This Row],[activating_chance]]/100),0)</f>
        <v>75</v>
      </c>
      <c r="CJ588" s="73" t="s">
        <v>344</v>
      </c>
    </row>
    <row r="589" spans="2:88" x14ac:dyDescent="0.25">
      <c r="B589" s="74" t="s">
        <v>256</v>
      </c>
      <c r="C589">
        <v>1</v>
      </c>
      <c r="D589" s="76">
        <v>170</v>
      </c>
      <c r="E589" s="76">
        <v>100</v>
      </c>
      <c r="F589" s="76">
        <f ca="1">INDIRECT(ADDRESS(11+(MATCH(RIGHT(Table245[[#This Row],[spawner_sku]],LEN(Table245[[#This Row],[spawner_sku]])-FIND("/",Table245[[#This Row],[spawner_sku]])),Table1[Entity Prefab],0)),10,1,1,"Entities"))</f>
        <v>25</v>
      </c>
      <c r="G589" s="76">
        <f ca="1">ROUND((Table245[[#This Row],[XP]]*Table245[[#This Row],[entity_spawned (AVG)]])*(Table245[[#This Row],[activating_chance]]/100),0)</f>
        <v>25</v>
      </c>
      <c r="H589" s="73" t="s">
        <v>344</v>
      </c>
      <c r="CD589" t="s">
        <v>541</v>
      </c>
      <c r="CE589">
        <v>1</v>
      </c>
      <c r="CF589" s="76">
        <v>150</v>
      </c>
      <c r="CG589" s="76">
        <v>100</v>
      </c>
      <c r="CH589">
        <f ca="1">INDIRECT(ADDRESS(11+(MATCH(RIGHT(Table14[[#This Row],[spawner_sku]],LEN(Table14[[#This Row],[spawner_sku]])-FIND("/",Table14[[#This Row],[spawner_sku]])),Table1[Entity Prefab],0)),10,1,1,"Entities"))</f>
        <v>75</v>
      </c>
      <c r="CI589">
        <f ca="1">ROUND((Table14[[#This Row],[XP]]*Table14[[#This Row],[entity_spawned (AVG)]])*(Table14[[#This Row],[activating_chance]]/100),0)</f>
        <v>75</v>
      </c>
      <c r="CJ589" s="73" t="s">
        <v>344</v>
      </c>
    </row>
    <row r="590" spans="2:88" x14ac:dyDescent="0.25">
      <c r="B590" s="74" t="s">
        <v>256</v>
      </c>
      <c r="C590">
        <v>1</v>
      </c>
      <c r="D590" s="76">
        <v>140</v>
      </c>
      <c r="E590" s="76">
        <v>80</v>
      </c>
      <c r="F590" s="76">
        <f ca="1">INDIRECT(ADDRESS(11+(MATCH(RIGHT(Table245[[#This Row],[spawner_sku]],LEN(Table245[[#This Row],[spawner_sku]])-FIND("/",Table245[[#This Row],[spawner_sku]])),Table1[Entity Prefab],0)),10,1,1,"Entities"))</f>
        <v>25</v>
      </c>
      <c r="G590" s="76">
        <f ca="1">ROUND((Table245[[#This Row],[XP]]*Table245[[#This Row],[entity_spawned (AVG)]])*(Table245[[#This Row],[activating_chance]]/100),0)</f>
        <v>20</v>
      </c>
      <c r="H590" s="73" t="s">
        <v>344</v>
      </c>
      <c r="CD590" t="s">
        <v>541</v>
      </c>
      <c r="CE590">
        <v>1</v>
      </c>
      <c r="CF590" s="76">
        <v>160</v>
      </c>
      <c r="CG590" s="76">
        <v>100</v>
      </c>
      <c r="CH590">
        <f ca="1">INDIRECT(ADDRESS(11+(MATCH(RIGHT(Table14[[#This Row],[spawner_sku]],LEN(Table14[[#This Row],[spawner_sku]])-FIND("/",Table14[[#This Row],[spawner_sku]])),Table1[Entity Prefab],0)),10,1,1,"Entities"))</f>
        <v>75</v>
      </c>
      <c r="CI590">
        <f ca="1">ROUND((Table14[[#This Row],[XP]]*Table14[[#This Row],[entity_spawned (AVG)]])*(Table14[[#This Row],[activating_chance]]/100),0)</f>
        <v>75</v>
      </c>
      <c r="CJ590" s="73" t="s">
        <v>344</v>
      </c>
    </row>
    <row r="591" spans="2:88" x14ac:dyDescent="0.25">
      <c r="B591" s="74" t="s">
        <v>256</v>
      </c>
      <c r="C591">
        <v>1</v>
      </c>
      <c r="D591" s="76">
        <v>200</v>
      </c>
      <c r="E591" s="76">
        <v>80</v>
      </c>
      <c r="F591" s="76">
        <f ca="1">INDIRECT(ADDRESS(11+(MATCH(RIGHT(Table245[[#This Row],[spawner_sku]],LEN(Table245[[#This Row],[spawner_sku]])-FIND("/",Table245[[#This Row],[spawner_sku]])),Table1[Entity Prefab],0)),10,1,1,"Entities"))</f>
        <v>25</v>
      </c>
      <c r="G591" s="76">
        <f ca="1">ROUND((Table245[[#This Row],[XP]]*Table245[[#This Row],[entity_spawned (AVG)]])*(Table245[[#This Row],[activating_chance]]/100),0)</f>
        <v>20</v>
      </c>
      <c r="H591" s="73" t="s">
        <v>344</v>
      </c>
      <c r="CD591" t="s">
        <v>541</v>
      </c>
      <c r="CE591">
        <v>1</v>
      </c>
      <c r="CF591" s="76">
        <v>135</v>
      </c>
      <c r="CG591" s="76">
        <v>100</v>
      </c>
      <c r="CH591">
        <f ca="1">INDIRECT(ADDRESS(11+(MATCH(RIGHT(Table14[[#This Row],[spawner_sku]],LEN(Table14[[#This Row],[spawner_sku]])-FIND("/",Table14[[#This Row],[spawner_sku]])),Table1[Entity Prefab],0)),10,1,1,"Entities"))</f>
        <v>75</v>
      </c>
      <c r="CI591">
        <f ca="1">ROUND((Table14[[#This Row],[XP]]*Table14[[#This Row],[entity_spawned (AVG)]])*(Table14[[#This Row],[activating_chance]]/100),0)</f>
        <v>75</v>
      </c>
      <c r="CJ591" s="73" t="s">
        <v>344</v>
      </c>
    </row>
    <row r="592" spans="2:88" x14ac:dyDescent="0.25">
      <c r="B592" s="74" t="s">
        <v>256</v>
      </c>
      <c r="C592">
        <v>1</v>
      </c>
      <c r="D592" s="76">
        <v>190</v>
      </c>
      <c r="E592" s="76">
        <v>100</v>
      </c>
      <c r="F592" s="76">
        <f ca="1">INDIRECT(ADDRESS(11+(MATCH(RIGHT(Table245[[#This Row],[spawner_sku]],LEN(Table245[[#This Row],[spawner_sku]])-FIND("/",Table245[[#This Row],[spawner_sku]])),Table1[Entity Prefab],0)),10,1,1,"Entities"))</f>
        <v>25</v>
      </c>
      <c r="G592" s="76">
        <f ca="1">ROUND((Table245[[#This Row],[XP]]*Table245[[#This Row],[entity_spawned (AVG)]])*(Table245[[#This Row],[activating_chance]]/100),0)</f>
        <v>25</v>
      </c>
      <c r="H592" s="73" t="s">
        <v>344</v>
      </c>
      <c r="CD592" t="s">
        <v>541</v>
      </c>
      <c r="CE592">
        <v>1</v>
      </c>
      <c r="CF592" s="76">
        <v>135</v>
      </c>
      <c r="CG592" s="76">
        <v>100</v>
      </c>
      <c r="CH592">
        <f ca="1">INDIRECT(ADDRESS(11+(MATCH(RIGHT(Table14[[#This Row],[spawner_sku]],LEN(Table14[[#This Row],[spawner_sku]])-FIND("/",Table14[[#This Row],[spawner_sku]])),Table1[Entity Prefab],0)),10,1,1,"Entities"))</f>
        <v>75</v>
      </c>
      <c r="CI592">
        <f ca="1">ROUND((Table14[[#This Row],[XP]]*Table14[[#This Row],[entity_spawned (AVG)]])*(Table14[[#This Row],[activating_chance]]/100),0)</f>
        <v>75</v>
      </c>
      <c r="CJ592" s="73" t="s">
        <v>344</v>
      </c>
    </row>
    <row r="593" spans="2:88" x14ac:dyDescent="0.25">
      <c r="B593" s="74" t="s">
        <v>256</v>
      </c>
      <c r="C593">
        <v>1</v>
      </c>
      <c r="D593" s="76">
        <v>140</v>
      </c>
      <c r="E593" s="76">
        <v>100</v>
      </c>
      <c r="F593" s="76">
        <f ca="1">INDIRECT(ADDRESS(11+(MATCH(RIGHT(Table245[[#This Row],[spawner_sku]],LEN(Table245[[#This Row],[spawner_sku]])-FIND("/",Table245[[#This Row],[spawner_sku]])),Table1[Entity Prefab],0)),10,1,1,"Entities"))</f>
        <v>25</v>
      </c>
      <c r="G593" s="76">
        <f ca="1">ROUND((Table245[[#This Row],[XP]]*Table245[[#This Row],[entity_spawned (AVG)]])*(Table245[[#This Row],[activating_chance]]/100),0)</f>
        <v>25</v>
      </c>
      <c r="H593" s="73" t="s">
        <v>344</v>
      </c>
      <c r="CD593" t="s">
        <v>541</v>
      </c>
      <c r="CE593">
        <v>1</v>
      </c>
      <c r="CF593" s="76">
        <v>100</v>
      </c>
      <c r="CG593" s="76">
        <v>100</v>
      </c>
      <c r="CH593">
        <f ca="1">INDIRECT(ADDRESS(11+(MATCH(RIGHT(Table14[[#This Row],[spawner_sku]],LEN(Table14[[#This Row],[spawner_sku]])-FIND("/",Table14[[#This Row],[spawner_sku]])),Table1[Entity Prefab],0)),10,1,1,"Entities"))</f>
        <v>75</v>
      </c>
      <c r="CI593">
        <f ca="1">ROUND((Table14[[#This Row],[XP]]*Table14[[#This Row],[entity_spawned (AVG)]])*(Table14[[#This Row],[activating_chance]]/100),0)</f>
        <v>75</v>
      </c>
      <c r="CJ593" s="73" t="s">
        <v>344</v>
      </c>
    </row>
    <row r="594" spans="2:88" x14ac:dyDescent="0.25">
      <c r="B594" s="74" t="s">
        <v>256</v>
      </c>
      <c r="C594">
        <v>1</v>
      </c>
      <c r="D594" s="76">
        <v>140</v>
      </c>
      <c r="E594" s="76">
        <v>60</v>
      </c>
      <c r="F594" s="76">
        <f ca="1">INDIRECT(ADDRESS(11+(MATCH(RIGHT(Table245[[#This Row],[spawner_sku]],LEN(Table245[[#This Row],[spawner_sku]])-FIND("/",Table245[[#This Row],[spawner_sku]])),Table1[Entity Prefab],0)),10,1,1,"Entities"))</f>
        <v>25</v>
      </c>
      <c r="G594" s="76">
        <f ca="1">ROUND((Table245[[#This Row],[XP]]*Table245[[#This Row],[entity_spawned (AVG)]])*(Table245[[#This Row],[activating_chance]]/100),0)</f>
        <v>15</v>
      </c>
      <c r="H594" s="73" t="s">
        <v>344</v>
      </c>
      <c r="CD594" t="s">
        <v>541</v>
      </c>
      <c r="CE594">
        <v>1</v>
      </c>
      <c r="CF594" s="76">
        <v>150</v>
      </c>
      <c r="CG594" s="76">
        <v>100</v>
      </c>
      <c r="CH594">
        <f ca="1">INDIRECT(ADDRESS(11+(MATCH(RIGHT(Table14[[#This Row],[spawner_sku]],LEN(Table14[[#This Row],[spawner_sku]])-FIND("/",Table14[[#This Row],[spawner_sku]])),Table1[Entity Prefab],0)),10,1,1,"Entities"))</f>
        <v>75</v>
      </c>
      <c r="CI594">
        <f ca="1">ROUND((Table14[[#This Row],[XP]]*Table14[[#This Row],[entity_spawned (AVG)]])*(Table14[[#This Row],[activating_chance]]/100),0)</f>
        <v>75</v>
      </c>
      <c r="CJ594" s="73" t="s">
        <v>344</v>
      </c>
    </row>
    <row r="595" spans="2:88" x14ac:dyDescent="0.25">
      <c r="B595" s="74" t="s">
        <v>256</v>
      </c>
      <c r="C595">
        <v>1</v>
      </c>
      <c r="D595" s="76">
        <v>150</v>
      </c>
      <c r="E595" s="76">
        <v>100</v>
      </c>
      <c r="F595" s="76">
        <f ca="1">INDIRECT(ADDRESS(11+(MATCH(RIGHT(Table245[[#This Row],[spawner_sku]],LEN(Table245[[#This Row],[spawner_sku]])-FIND("/",Table245[[#This Row],[spawner_sku]])),Table1[Entity Prefab],0)),10,1,1,"Entities"))</f>
        <v>25</v>
      </c>
      <c r="G595" s="76">
        <f ca="1">ROUND((Table245[[#This Row],[XP]]*Table245[[#This Row],[entity_spawned (AVG)]])*(Table245[[#This Row],[activating_chance]]/100),0)</f>
        <v>25</v>
      </c>
      <c r="H595" s="73" t="s">
        <v>344</v>
      </c>
      <c r="CD595" t="s">
        <v>541</v>
      </c>
      <c r="CE595">
        <v>1</v>
      </c>
      <c r="CF595" s="76">
        <v>130</v>
      </c>
      <c r="CG595" s="76">
        <v>100</v>
      </c>
      <c r="CH595">
        <f ca="1">INDIRECT(ADDRESS(11+(MATCH(RIGHT(Table14[[#This Row],[spawner_sku]],LEN(Table14[[#This Row],[spawner_sku]])-FIND("/",Table14[[#This Row],[spawner_sku]])),Table1[Entity Prefab],0)),10,1,1,"Entities"))</f>
        <v>75</v>
      </c>
      <c r="CI595">
        <f ca="1">ROUND((Table14[[#This Row],[XP]]*Table14[[#This Row],[entity_spawned (AVG)]])*(Table14[[#This Row],[activating_chance]]/100),0)</f>
        <v>75</v>
      </c>
      <c r="CJ595" s="73" t="s">
        <v>344</v>
      </c>
    </row>
    <row r="596" spans="2:88" x14ac:dyDescent="0.25">
      <c r="B596" s="74" t="s">
        <v>256</v>
      </c>
      <c r="C596">
        <v>1</v>
      </c>
      <c r="D596" s="76">
        <v>150</v>
      </c>
      <c r="E596" s="76">
        <v>100</v>
      </c>
      <c r="F596" s="76">
        <f ca="1">INDIRECT(ADDRESS(11+(MATCH(RIGHT(Table245[[#This Row],[spawner_sku]],LEN(Table245[[#This Row],[spawner_sku]])-FIND("/",Table245[[#This Row],[spawner_sku]])),Table1[Entity Prefab],0)),10,1,1,"Entities"))</f>
        <v>25</v>
      </c>
      <c r="G596" s="76">
        <f ca="1">ROUND((Table245[[#This Row],[XP]]*Table245[[#This Row],[entity_spawned (AVG)]])*(Table245[[#This Row],[activating_chance]]/100),0)</f>
        <v>25</v>
      </c>
      <c r="H596" s="73" t="s">
        <v>344</v>
      </c>
      <c r="CD596" t="s">
        <v>541</v>
      </c>
      <c r="CE596">
        <v>1</v>
      </c>
      <c r="CF596" s="76">
        <v>140</v>
      </c>
      <c r="CG596" s="76">
        <v>100</v>
      </c>
      <c r="CH596">
        <f ca="1">INDIRECT(ADDRESS(11+(MATCH(RIGHT(Table14[[#This Row],[spawner_sku]],LEN(Table14[[#This Row],[spawner_sku]])-FIND("/",Table14[[#This Row],[spawner_sku]])),Table1[Entity Prefab],0)),10,1,1,"Entities"))</f>
        <v>75</v>
      </c>
      <c r="CI596">
        <f ca="1">ROUND((Table14[[#This Row],[XP]]*Table14[[#This Row],[entity_spawned (AVG)]])*(Table14[[#This Row],[activating_chance]]/100),0)</f>
        <v>75</v>
      </c>
      <c r="CJ596" s="73" t="s">
        <v>344</v>
      </c>
    </row>
    <row r="597" spans="2:88" x14ac:dyDescent="0.25">
      <c r="B597" s="74" t="s">
        <v>256</v>
      </c>
      <c r="C597">
        <v>1</v>
      </c>
      <c r="D597" s="76">
        <v>140</v>
      </c>
      <c r="E597" s="76">
        <v>100</v>
      </c>
      <c r="F597" s="76">
        <f ca="1">INDIRECT(ADDRESS(11+(MATCH(RIGHT(Table245[[#This Row],[spawner_sku]],LEN(Table245[[#This Row],[spawner_sku]])-FIND("/",Table245[[#This Row],[spawner_sku]])),Table1[Entity Prefab],0)),10,1,1,"Entities"))</f>
        <v>25</v>
      </c>
      <c r="G597" s="76">
        <f ca="1">ROUND((Table245[[#This Row],[XP]]*Table245[[#This Row],[entity_spawned (AVG)]])*(Table245[[#This Row],[activating_chance]]/100),0)</f>
        <v>25</v>
      </c>
      <c r="H597" s="73" t="s">
        <v>344</v>
      </c>
      <c r="CD597" t="s">
        <v>541</v>
      </c>
      <c r="CE597">
        <v>1</v>
      </c>
      <c r="CF597" s="76">
        <v>175</v>
      </c>
      <c r="CG597" s="76">
        <v>80</v>
      </c>
      <c r="CH597">
        <f ca="1">INDIRECT(ADDRESS(11+(MATCH(RIGHT(Table14[[#This Row],[spawner_sku]],LEN(Table14[[#This Row],[spawner_sku]])-FIND("/",Table14[[#This Row],[spawner_sku]])),Table1[Entity Prefab],0)),10,1,1,"Entities"))</f>
        <v>75</v>
      </c>
      <c r="CI597">
        <f ca="1">ROUND((Table14[[#This Row],[XP]]*Table14[[#This Row],[entity_spawned (AVG)]])*(Table14[[#This Row],[activating_chance]]/100),0)</f>
        <v>60</v>
      </c>
      <c r="CJ597" s="73" t="s">
        <v>344</v>
      </c>
    </row>
    <row r="598" spans="2:88" x14ac:dyDescent="0.25">
      <c r="B598" s="74" t="s">
        <v>256</v>
      </c>
      <c r="C598">
        <v>1</v>
      </c>
      <c r="D598" s="76">
        <v>160</v>
      </c>
      <c r="E598" s="76">
        <v>40</v>
      </c>
      <c r="F598" s="76">
        <f ca="1">INDIRECT(ADDRESS(11+(MATCH(RIGHT(Table245[[#This Row],[spawner_sku]],LEN(Table245[[#This Row],[spawner_sku]])-FIND("/",Table245[[#This Row],[spawner_sku]])),Table1[Entity Prefab],0)),10,1,1,"Entities"))</f>
        <v>25</v>
      </c>
      <c r="G598" s="76">
        <f ca="1">ROUND((Table245[[#This Row],[XP]]*Table245[[#This Row],[entity_spawned (AVG)]])*(Table245[[#This Row],[activating_chance]]/100),0)</f>
        <v>10</v>
      </c>
      <c r="H598" s="73" t="s">
        <v>344</v>
      </c>
      <c r="CD598" t="s">
        <v>541</v>
      </c>
      <c r="CE598">
        <v>1</v>
      </c>
      <c r="CF598" s="76">
        <v>145</v>
      </c>
      <c r="CG598" s="76">
        <v>80</v>
      </c>
      <c r="CH598">
        <f ca="1">INDIRECT(ADDRESS(11+(MATCH(RIGHT(Table14[[#This Row],[spawner_sku]],LEN(Table14[[#This Row],[spawner_sku]])-FIND("/",Table14[[#This Row],[spawner_sku]])),Table1[Entity Prefab],0)),10,1,1,"Entities"))</f>
        <v>75</v>
      </c>
      <c r="CI598">
        <f ca="1">ROUND((Table14[[#This Row],[XP]]*Table14[[#This Row],[entity_spawned (AVG)]])*(Table14[[#This Row],[activating_chance]]/100),0)</f>
        <v>60</v>
      </c>
      <c r="CJ598" s="73" t="s">
        <v>344</v>
      </c>
    </row>
    <row r="599" spans="2:88" x14ac:dyDescent="0.25">
      <c r="B599" s="74" t="s">
        <v>256</v>
      </c>
      <c r="C599">
        <v>1</v>
      </c>
      <c r="D599" s="76">
        <v>170</v>
      </c>
      <c r="E599" s="76">
        <v>80</v>
      </c>
      <c r="F599" s="76">
        <f ca="1">INDIRECT(ADDRESS(11+(MATCH(RIGHT(Table245[[#This Row],[spawner_sku]],LEN(Table245[[#This Row],[spawner_sku]])-FIND("/",Table245[[#This Row],[spawner_sku]])),Table1[Entity Prefab],0)),10,1,1,"Entities"))</f>
        <v>25</v>
      </c>
      <c r="G599" s="76">
        <f ca="1">ROUND((Table245[[#This Row],[XP]]*Table245[[#This Row],[entity_spawned (AVG)]])*(Table245[[#This Row],[activating_chance]]/100),0)</f>
        <v>20</v>
      </c>
      <c r="H599" s="73" t="s">
        <v>344</v>
      </c>
      <c r="CD599" t="s">
        <v>541</v>
      </c>
      <c r="CE599">
        <v>1</v>
      </c>
      <c r="CF599" s="76">
        <v>145</v>
      </c>
      <c r="CG599" s="76">
        <v>100</v>
      </c>
      <c r="CH599">
        <f ca="1">INDIRECT(ADDRESS(11+(MATCH(RIGHT(Table14[[#This Row],[spawner_sku]],LEN(Table14[[#This Row],[spawner_sku]])-FIND("/",Table14[[#This Row],[spawner_sku]])),Table1[Entity Prefab],0)),10,1,1,"Entities"))</f>
        <v>75</v>
      </c>
      <c r="CI599">
        <f ca="1">ROUND((Table14[[#This Row],[XP]]*Table14[[#This Row],[entity_spawned (AVG)]])*(Table14[[#This Row],[activating_chance]]/100),0)</f>
        <v>75</v>
      </c>
      <c r="CJ599" s="73" t="s">
        <v>344</v>
      </c>
    </row>
    <row r="600" spans="2:88" x14ac:dyDescent="0.25">
      <c r="B600" s="74" t="s">
        <v>256</v>
      </c>
      <c r="C600">
        <v>1</v>
      </c>
      <c r="D600" s="76">
        <v>140</v>
      </c>
      <c r="E600" s="76">
        <v>100</v>
      </c>
      <c r="F600" s="76">
        <f ca="1">INDIRECT(ADDRESS(11+(MATCH(RIGHT(Table245[[#This Row],[spawner_sku]],LEN(Table245[[#This Row],[spawner_sku]])-FIND("/",Table245[[#This Row],[spawner_sku]])),Table1[Entity Prefab],0)),10,1,1,"Entities"))</f>
        <v>25</v>
      </c>
      <c r="G600" s="76">
        <f ca="1">ROUND((Table245[[#This Row],[XP]]*Table245[[#This Row],[entity_spawned (AVG)]])*(Table245[[#This Row],[activating_chance]]/100),0)</f>
        <v>25</v>
      </c>
      <c r="H600" s="73" t="s">
        <v>344</v>
      </c>
      <c r="CD600" t="s">
        <v>541</v>
      </c>
      <c r="CE600">
        <v>1</v>
      </c>
      <c r="CF600" s="76">
        <v>150</v>
      </c>
      <c r="CG600" s="76">
        <v>70</v>
      </c>
      <c r="CH600">
        <f ca="1">INDIRECT(ADDRESS(11+(MATCH(RIGHT(Table14[[#This Row],[spawner_sku]],LEN(Table14[[#This Row],[spawner_sku]])-FIND("/",Table14[[#This Row],[spawner_sku]])),Table1[Entity Prefab],0)),10,1,1,"Entities"))</f>
        <v>75</v>
      </c>
      <c r="CI600">
        <f ca="1">ROUND((Table14[[#This Row],[XP]]*Table14[[#This Row],[entity_spawned (AVG)]])*(Table14[[#This Row],[activating_chance]]/100),0)</f>
        <v>53</v>
      </c>
      <c r="CJ600" s="73" t="s">
        <v>344</v>
      </c>
    </row>
    <row r="601" spans="2:88" x14ac:dyDescent="0.25">
      <c r="B601" s="74" t="s">
        <v>256</v>
      </c>
      <c r="C601">
        <v>1</v>
      </c>
      <c r="D601" s="76">
        <v>170</v>
      </c>
      <c r="E601" s="76">
        <v>100</v>
      </c>
      <c r="F601" s="76">
        <f ca="1">INDIRECT(ADDRESS(11+(MATCH(RIGHT(Table245[[#This Row],[spawner_sku]],LEN(Table245[[#This Row],[spawner_sku]])-FIND("/",Table245[[#This Row],[spawner_sku]])),Table1[Entity Prefab],0)),10,1,1,"Entities"))</f>
        <v>25</v>
      </c>
      <c r="G601" s="76">
        <f ca="1">ROUND((Table245[[#This Row],[XP]]*Table245[[#This Row],[entity_spawned (AVG)]])*(Table245[[#This Row],[activating_chance]]/100),0)</f>
        <v>25</v>
      </c>
      <c r="H601" s="73" t="s">
        <v>344</v>
      </c>
      <c r="CD601" t="s">
        <v>541</v>
      </c>
      <c r="CE601">
        <v>1</v>
      </c>
      <c r="CF601" s="76">
        <v>140</v>
      </c>
      <c r="CG601" s="76">
        <v>100</v>
      </c>
      <c r="CH601">
        <f ca="1">INDIRECT(ADDRESS(11+(MATCH(RIGHT(Table14[[#This Row],[spawner_sku]],LEN(Table14[[#This Row],[spawner_sku]])-FIND("/",Table14[[#This Row],[spawner_sku]])),Table1[Entity Prefab],0)),10,1,1,"Entities"))</f>
        <v>75</v>
      </c>
      <c r="CI601">
        <f ca="1">ROUND((Table14[[#This Row],[XP]]*Table14[[#This Row],[entity_spawned (AVG)]])*(Table14[[#This Row],[activating_chance]]/100),0)</f>
        <v>75</v>
      </c>
      <c r="CJ601" s="73" t="s">
        <v>344</v>
      </c>
    </row>
    <row r="602" spans="2:88" x14ac:dyDescent="0.25">
      <c r="B602" s="74" t="s">
        <v>256</v>
      </c>
      <c r="C602">
        <v>1</v>
      </c>
      <c r="D602" s="76">
        <v>170</v>
      </c>
      <c r="E602" s="76">
        <v>60</v>
      </c>
      <c r="F602" s="76">
        <f ca="1">INDIRECT(ADDRESS(11+(MATCH(RIGHT(Table245[[#This Row],[spawner_sku]],LEN(Table245[[#This Row],[spawner_sku]])-FIND("/",Table245[[#This Row],[spawner_sku]])),Table1[Entity Prefab],0)),10,1,1,"Entities"))</f>
        <v>25</v>
      </c>
      <c r="G602" s="76">
        <f ca="1">ROUND((Table245[[#This Row],[XP]]*Table245[[#This Row],[entity_spawned (AVG)]])*(Table245[[#This Row],[activating_chance]]/100),0)</f>
        <v>15</v>
      </c>
      <c r="H602" s="73" t="s">
        <v>344</v>
      </c>
      <c r="CD602" t="s">
        <v>541</v>
      </c>
      <c r="CE602">
        <v>1</v>
      </c>
      <c r="CF602" s="76">
        <v>120</v>
      </c>
      <c r="CG602" s="76">
        <v>100</v>
      </c>
      <c r="CH602">
        <f ca="1">INDIRECT(ADDRESS(11+(MATCH(RIGHT(Table14[[#This Row],[spawner_sku]],LEN(Table14[[#This Row],[spawner_sku]])-FIND("/",Table14[[#This Row],[spawner_sku]])),Table1[Entity Prefab],0)),10,1,1,"Entities"))</f>
        <v>75</v>
      </c>
      <c r="CI602">
        <f ca="1">ROUND((Table14[[#This Row],[XP]]*Table14[[#This Row],[entity_spawned (AVG)]])*(Table14[[#This Row],[activating_chance]]/100),0)</f>
        <v>75</v>
      </c>
      <c r="CJ602" s="73" t="s">
        <v>344</v>
      </c>
    </row>
    <row r="603" spans="2:88" x14ac:dyDescent="0.25">
      <c r="B603" s="74" t="s">
        <v>256</v>
      </c>
      <c r="C603">
        <v>1</v>
      </c>
      <c r="D603" s="76">
        <v>140</v>
      </c>
      <c r="E603" s="76">
        <v>100</v>
      </c>
      <c r="F603" s="76">
        <f ca="1">INDIRECT(ADDRESS(11+(MATCH(RIGHT(Table245[[#This Row],[spawner_sku]],LEN(Table245[[#This Row],[spawner_sku]])-FIND("/",Table245[[#This Row],[spawner_sku]])),Table1[Entity Prefab],0)),10,1,1,"Entities"))</f>
        <v>25</v>
      </c>
      <c r="G603" s="76">
        <f ca="1">ROUND((Table245[[#This Row],[XP]]*Table245[[#This Row],[entity_spawned (AVG)]])*(Table245[[#This Row],[activating_chance]]/100),0)</f>
        <v>25</v>
      </c>
      <c r="H603" s="73" t="s">
        <v>344</v>
      </c>
      <c r="CD603" t="s">
        <v>541</v>
      </c>
      <c r="CE603">
        <v>1</v>
      </c>
      <c r="CF603" s="76">
        <v>150</v>
      </c>
      <c r="CG603" s="76">
        <v>100</v>
      </c>
      <c r="CH603">
        <f ca="1">INDIRECT(ADDRESS(11+(MATCH(RIGHT(Table14[[#This Row],[spawner_sku]],LEN(Table14[[#This Row],[spawner_sku]])-FIND("/",Table14[[#This Row],[spawner_sku]])),Table1[Entity Prefab],0)),10,1,1,"Entities"))</f>
        <v>75</v>
      </c>
      <c r="CI603">
        <f ca="1">ROUND((Table14[[#This Row],[XP]]*Table14[[#This Row],[entity_spawned (AVG)]])*(Table14[[#This Row],[activating_chance]]/100),0)</f>
        <v>75</v>
      </c>
      <c r="CJ603" s="73" t="s">
        <v>344</v>
      </c>
    </row>
    <row r="604" spans="2:88" x14ac:dyDescent="0.25">
      <c r="B604" s="74" t="s">
        <v>256</v>
      </c>
      <c r="C604">
        <v>1</v>
      </c>
      <c r="D604" s="76">
        <v>170</v>
      </c>
      <c r="E604" s="76">
        <v>100</v>
      </c>
      <c r="F604" s="76">
        <f ca="1">INDIRECT(ADDRESS(11+(MATCH(RIGHT(Table245[[#This Row],[spawner_sku]],LEN(Table245[[#This Row],[spawner_sku]])-FIND("/",Table245[[#This Row],[spawner_sku]])),Table1[Entity Prefab],0)),10,1,1,"Entities"))</f>
        <v>25</v>
      </c>
      <c r="G604" s="76">
        <f ca="1">ROUND((Table245[[#This Row],[XP]]*Table245[[#This Row],[entity_spawned (AVG)]])*(Table245[[#This Row],[activating_chance]]/100),0)</f>
        <v>25</v>
      </c>
      <c r="H604" s="73" t="s">
        <v>344</v>
      </c>
      <c r="CD604" t="s">
        <v>460</v>
      </c>
      <c r="CE604">
        <v>1</v>
      </c>
      <c r="CF604" s="76">
        <v>140</v>
      </c>
      <c r="CG604" s="76">
        <v>100</v>
      </c>
      <c r="CH604">
        <f ca="1">INDIRECT(ADDRESS(11+(MATCH(RIGHT(Table14[[#This Row],[spawner_sku]],LEN(Table14[[#This Row],[spawner_sku]])-FIND("/",Table14[[#This Row],[spawner_sku]])),Table1[Entity Prefab],0)),10,1,1,"Entities"))</f>
        <v>75</v>
      </c>
      <c r="CI604">
        <f ca="1">ROUND((Table14[[#This Row],[XP]]*Table14[[#This Row],[entity_spawned (AVG)]])*(Table14[[#This Row],[activating_chance]]/100),0)</f>
        <v>75</v>
      </c>
      <c r="CJ604" s="73" t="s">
        <v>344</v>
      </c>
    </row>
    <row r="605" spans="2:88" x14ac:dyDescent="0.25">
      <c r="B605" s="74" t="s">
        <v>256</v>
      </c>
      <c r="C605">
        <v>1</v>
      </c>
      <c r="D605" s="76">
        <v>150</v>
      </c>
      <c r="E605" s="76">
        <v>80</v>
      </c>
      <c r="F605" s="76">
        <f ca="1">INDIRECT(ADDRESS(11+(MATCH(RIGHT(Table245[[#This Row],[spawner_sku]],LEN(Table245[[#This Row],[spawner_sku]])-FIND("/",Table245[[#This Row],[spawner_sku]])),Table1[Entity Prefab],0)),10,1,1,"Entities"))</f>
        <v>25</v>
      </c>
      <c r="G605" s="76">
        <f ca="1">ROUND((Table245[[#This Row],[XP]]*Table245[[#This Row],[entity_spawned (AVG)]])*(Table245[[#This Row],[activating_chance]]/100),0)</f>
        <v>20</v>
      </c>
      <c r="H605" s="73" t="s">
        <v>344</v>
      </c>
      <c r="CD605" t="s">
        <v>460</v>
      </c>
      <c r="CE605">
        <v>1</v>
      </c>
      <c r="CF605" s="76">
        <v>100</v>
      </c>
      <c r="CG605" s="76">
        <v>100</v>
      </c>
      <c r="CH605">
        <f ca="1">INDIRECT(ADDRESS(11+(MATCH(RIGHT(Table14[[#This Row],[spawner_sku]],LEN(Table14[[#This Row],[spawner_sku]])-FIND("/",Table14[[#This Row],[spawner_sku]])),Table1[Entity Prefab],0)),10,1,1,"Entities"))</f>
        <v>75</v>
      </c>
      <c r="CI605">
        <f ca="1">ROUND((Table14[[#This Row],[XP]]*Table14[[#This Row],[entity_spawned (AVG)]])*(Table14[[#This Row],[activating_chance]]/100),0)</f>
        <v>75</v>
      </c>
      <c r="CJ605" s="73" t="s">
        <v>344</v>
      </c>
    </row>
    <row r="606" spans="2:88" x14ac:dyDescent="0.25">
      <c r="B606" s="74" t="s">
        <v>256</v>
      </c>
      <c r="C606">
        <v>1</v>
      </c>
      <c r="D606" s="76">
        <v>140</v>
      </c>
      <c r="E606" s="76">
        <v>60</v>
      </c>
      <c r="F606" s="76">
        <f ca="1">INDIRECT(ADDRESS(11+(MATCH(RIGHT(Table245[[#This Row],[spawner_sku]],LEN(Table245[[#This Row],[spawner_sku]])-FIND("/",Table245[[#This Row],[spawner_sku]])),Table1[Entity Prefab],0)),10,1,1,"Entities"))</f>
        <v>25</v>
      </c>
      <c r="G606" s="76">
        <f ca="1">ROUND((Table245[[#This Row],[XP]]*Table245[[#This Row],[entity_spawned (AVG)]])*(Table245[[#This Row],[activating_chance]]/100),0)</f>
        <v>15</v>
      </c>
      <c r="H606" s="73" t="s">
        <v>344</v>
      </c>
      <c r="CD606" t="s">
        <v>460</v>
      </c>
      <c r="CE606">
        <v>1</v>
      </c>
      <c r="CF606" s="76">
        <v>120</v>
      </c>
      <c r="CG606" s="76">
        <v>100</v>
      </c>
      <c r="CH606">
        <f ca="1">INDIRECT(ADDRESS(11+(MATCH(RIGHT(Table14[[#This Row],[spawner_sku]],LEN(Table14[[#This Row],[spawner_sku]])-FIND("/",Table14[[#This Row],[spawner_sku]])),Table1[Entity Prefab],0)),10,1,1,"Entities"))</f>
        <v>75</v>
      </c>
      <c r="CI606">
        <f ca="1">ROUND((Table14[[#This Row],[XP]]*Table14[[#This Row],[entity_spawned (AVG)]])*(Table14[[#This Row],[activating_chance]]/100),0)</f>
        <v>75</v>
      </c>
      <c r="CJ606" s="73" t="s">
        <v>344</v>
      </c>
    </row>
    <row r="607" spans="2:88" x14ac:dyDescent="0.25">
      <c r="B607" s="74" t="s">
        <v>256</v>
      </c>
      <c r="C607">
        <v>1</v>
      </c>
      <c r="D607" s="76">
        <v>190</v>
      </c>
      <c r="E607" s="76">
        <v>80</v>
      </c>
      <c r="F607" s="76">
        <f ca="1">INDIRECT(ADDRESS(11+(MATCH(RIGHT(Table245[[#This Row],[spawner_sku]],LEN(Table245[[#This Row],[spawner_sku]])-FIND("/",Table245[[#This Row],[spawner_sku]])),Table1[Entity Prefab],0)),10,1,1,"Entities"))</f>
        <v>25</v>
      </c>
      <c r="G607" s="76">
        <f ca="1">ROUND((Table245[[#This Row],[XP]]*Table245[[#This Row],[entity_spawned (AVG)]])*(Table245[[#This Row],[activating_chance]]/100),0)</f>
        <v>20</v>
      </c>
      <c r="H607" s="73" t="s">
        <v>344</v>
      </c>
      <c r="CD607" t="s">
        <v>460</v>
      </c>
      <c r="CE607">
        <v>1</v>
      </c>
      <c r="CF607" s="76">
        <v>150</v>
      </c>
      <c r="CG607" s="76">
        <v>100</v>
      </c>
      <c r="CH607">
        <f ca="1">INDIRECT(ADDRESS(11+(MATCH(RIGHT(Table14[[#This Row],[spawner_sku]],LEN(Table14[[#This Row],[spawner_sku]])-FIND("/",Table14[[#This Row],[spawner_sku]])),Table1[Entity Prefab],0)),10,1,1,"Entities"))</f>
        <v>75</v>
      </c>
      <c r="CI607">
        <f ca="1">ROUND((Table14[[#This Row],[XP]]*Table14[[#This Row],[entity_spawned (AVG)]])*(Table14[[#This Row],[activating_chance]]/100),0)</f>
        <v>75</v>
      </c>
      <c r="CJ607" s="73" t="s">
        <v>344</v>
      </c>
    </row>
    <row r="608" spans="2:88" x14ac:dyDescent="0.25">
      <c r="B608" s="74" t="s">
        <v>256</v>
      </c>
      <c r="C608">
        <v>1</v>
      </c>
      <c r="D608" s="76">
        <v>190</v>
      </c>
      <c r="E608" s="76">
        <v>80</v>
      </c>
      <c r="F608" s="76">
        <f ca="1">INDIRECT(ADDRESS(11+(MATCH(RIGHT(Table245[[#This Row],[spawner_sku]],LEN(Table245[[#This Row],[spawner_sku]])-FIND("/",Table245[[#This Row],[spawner_sku]])),Table1[Entity Prefab],0)),10,1,1,"Entities"))</f>
        <v>25</v>
      </c>
      <c r="G608" s="76">
        <f ca="1">ROUND((Table245[[#This Row],[XP]]*Table245[[#This Row],[entity_spawned (AVG)]])*(Table245[[#This Row],[activating_chance]]/100),0)</f>
        <v>20</v>
      </c>
      <c r="H608" s="73" t="s">
        <v>344</v>
      </c>
      <c r="CD608" t="s">
        <v>460</v>
      </c>
      <c r="CE608">
        <v>1</v>
      </c>
      <c r="CF608" s="76">
        <v>150</v>
      </c>
      <c r="CG608" s="76">
        <v>100</v>
      </c>
      <c r="CH608">
        <f ca="1">INDIRECT(ADDRESS(11+(MATCH(RIGHT(Table14[[#This Row],[spawner_sku]],LEN(Table14[[#This Row],[spawner_sku]])-FIND("/",Table14[[#This Row],[spawner_sku]])),Table1[Entity Prefab],0)),10,1,1,"Entities"))</f>
        <v>75</v>
      </c>
      <c r="CI608">
        <f ca="1">ROUND((Table14[[#This Row],[XP]]*Table14[[#This Row],[entity_spawned (AVG)]])*(Table14[[#This Row],[activating_chance]]/100),0)</f>
        <v>75</v>
      </c>
      <c r="CJ608" s="73" t="s">
        <v>344</v>
      </c>
    </row>
    <row r="609" spans="2:88" x14ac:dyDescent="0.25">
      <c r="B609" s="74" t="s">
        <v>256</v>
      </c>
      <c r="C609">
        <v>1</v>
      </c>
      <c r="D609" s="76">
        <v>170</v>
      </c>
      <c r="E609" s="76">
        <v>80</v>
      </c>
      <c r="F609" s="76">
        <f ca="1">INDIRECT(ADDRESS(11+(MATCH(RIGHT(Table245[[#This Row],[spawner_sku]],LEN(Table245[[#This Row],[spawner_sku]])-FIND("/",Table245[[#This Row],[spawner_sku]])),Table1[Entity Prefab],0)),10,1,1,"Entities"))</f>
        <v>25</v>
      </c>
      <c r="G609" s="76">
        <f ca="1">ROUND((Table245[[#This Row],[XP]]*Table245[[#This Row],[entity_spawned (AVG)]])*(Table245[[#This Row],[activating_chance]]/100),0)</f>
        <v>20</v>
      </c>
      <c r="H609" s="73" t="s">
        <v>344</v>
      </c>
      <c r="CD609" t="s">
        <v>460</v>
      </c>
      <c r="CE609">
        <v>1</v>
      </c>
      <c r="CF609" s="76">
        <v>100</v>
      </c>
      <c r="CG609" s="76">
        <v>100</v>
      </c>
      <c r="CH609">
        <f ca="1">INDIRECT(ADDRESS(11+(MATCH(RIGHT(Table14[[#This Row],[spawner_sku]],LEN(Table14[[#This Row],[spawner_sku]])-FIND("/",Table14[[#This Row],[spawner_sku]])),Table1[Entity Prefab],0)),10,1,1,"Entities"))</f>
        <v>75</v>
      </c>
      <c r="CI609">
        <f ca="1">ROUND((Table14[[#This Row],[XP]]*Table14[[#This Row],[entity_spawned (AVG)]])*(Table14[[#This Row],[activating_chance]]/100),0)</f>
        <v>75</v>
      </c>
      <c r="CJ609" s="73" t="s">
        <v>344</v>
      </c>
    </row>
    <row r="610" spans="2:88" x14ac:dyDescent="0.25">
      <c r="B610" s="74" t="s">
        <v>256</v>
      </c>
      <c r="C610">
        <v>1</v>
      </c>
      <c r="D610" s="76">
        <v>140</v>
      </c>
      <c r="E610" s="76">
        <v>100</v>
      </c>
      <c r="F610" s="76">
        <f ca="1">INDIRECT(ADDRESS(11+(MATCH(RIGHT(Table245[[#This Row],[spawner_sku]],LEN(Table245[[#This Row],[spawner_sku]])-FIND("/",Table245[[#This Row],[spawner_sku]])),Table1[Entity Prefab],0)),10,1,1,"Entities"))</f>
        <v>25</v>
      </c>
      <c r="G610" s="76">
        <f ca="1">ROUND((Table245[[#This Row],[XP]]*Table245[[#This Row],[entity_spawned (AVG)]])*(Table245[[#This Row],[activating_chance]]/100),0)</f>
        <v>25</v>
      </c>
      <c r="H610" s="73" t="s">
        <v>344</v>
      </c>
      <c r="CD610" t="s">
        <v>460</v>
      </c>
      <c r="CE610">
        <v>1</v>
      </c>
      <c r="CF610" s="76">
        <v>100</v>
      </c>
      <c r="CG610" s="76">
        <v>100</v>
      </c>
      <c r="CH610">
        <f ca="1">INDIRECT(ADDRESS(11+(MATCH(RIGHT(Table14[[#This Row],[spawner_sku]],LEN(Table14[[#This Row],[spawner_sku]])-FIND("/",Table14[[#This Row],[spawner_sku]])),Table1[Entity Prefab],0)),10,1,1,"Entities"))</f>
        <v>75</v>
      </c>
      <c r="CI610">
        <f ca="1">ROUND((Table14[[#This Row],[XP]]*Table14[[#This Row],[entity_spawned (AVG)]])*(Table14[[#This Row],[activating_chance]]/100),0)</f>
        <v>75</v>
      </c>
      <c r="CJ610" s="73" t="s">
        <v>344</v>
      </c>
    </row>
    <row r="611" spans="2:88" x14ac:dyDescent="0.25">
      <c r="B611" s="74" t="s">
        <v>256</v>
      </c>
      <c r="C611">
        <v>1</v>
      </c>
      <c r="D611" s="76">
        <v>160</v>
      </c>
      <c r="E611" s="76">
        <v>100</v>
      </c>
      <c r="F611" s="76">
        <f ca="1">INDIRECT(ADDRESS(11+(MATCH(RIGHT(Table245[[#This Row],[spawner_sku]],LEN(Table245[[#This Row],[spawner_sku]])-FIND("/",Table245[[#This Row],[spawner_sku]])),Table1[Entity Prefab],0)),10,1,1,"Entities"))</f>
        <v>25</v>
      </c>
      <c r="G611" s="76">
        <f ca="1">ROUND((Table245[[#This Row],[XP]]*Table245[[#This Row],[entity_spawned (AVG)]])*(Table245[[#This Row],[activating_chance]]/100),0)</f>
        <v>25</v>
      </c>
      <c r="H611" s="73" t="s">
        <v>344</v>
      </c>
      <c r="CD611" t="s">
        <v>460</v>
      </c>
      <c r="CE611">
        <v>1</v>
      </c>
      <c r="CF611" s="76">
        <v>135</v>
      </c>
      <c r="CG611" s="76">
        <v>100</v>
      </c>
      <c r="CH611">
        <f ca="1">INDIRECT(ADDRESS(11+(MATCH(RIGHT(Table14[[#This Row],[spawner_sku]],LEN(Table14[[#This Row],[spawner_sku]])-FIND("/",Table14[[#This Row],[spawner_sku]])),Table1[Entity Prefab],0)),10,1,1,"Entities"))</f>
        <v>75</v>
      </c>
      <c r="CI611">
        <f ca="1">ROUND((Table14[[#This Row],[XP]]*Table14[[#This Row],[entity_spawned (AVG)]])*(Table14[[#This Row],[activating_chance]]/100),0)</f>
        <v>75</v>
      </c>
      <c r="CJ611" s="73" t="s">
        <v>344</v>
      </c>
    </row>
    <row r="612" spans="2:88" x14ac:dyDescent="0.25">
      <c r="B612" s="74" t="s">
        <v>256</v>
      </c>
      <c r="C612">
        <v>1</v>
      </c>
      <c r="D612" s="76">
        <v>170</v>
      </c>
      <c r="E612" s="76">
        <v>100</v>
      </c>
      <c r="F612" s="76">
        <f ca="1">INDIRECT(ADDRESS(11+(MATCH(RIGHT(Table245[[#This Row],[spawner_sku]],LEN(Table245[[#This Row],[spawner_sku]])-FIND("/",Table245[[#This Row],[spawner_sku]])),Table1[Entity Prefab],0)),10,1,1,"Entities"))</f>
        <v>25</v>
      </c>
      <c r="G612" s="76">
        <f ca="1">ROUND((Table245[[#This Row],[XP]]*Table245[[#This Row],[entity_spawned (AVG)]])*(Table245[[#This Row],[activating_chance]]/100),0)</f>
        <v>25</v>
      </c>
      <c r="H612" s="73" t="s">
        <v>344</v>
      </c>
      <c r="CD612" t="s">
        <v>460</v>
      </c>
      <c r="CE612">
        <v>1</v>
      </c>
      <c r="CF612" s="76">
        <v>120</v>
      </c>
      <c r="CG612" s="76">
        <v>100</v>
      </c>
      <c r="CH612">
        <f ca="1">INDIRECT(ADDRESS(11+(MATCH(RIGHT(Table14[[#This Row],[spawner_sku]],LEN(Table14[[#This Row],[spawner_sku]])-FIND("/",Table14[[#This Row],[spawner_sku]])),Table1[Entity Prefab],0)),10,1,1,"Entities"))</f>
        <v>75</v>
      </c>
      <c r="CI612">
        <f ca="1">ROUND((Table14[[#This Row],[XP]]*Table14[[#This Row],[entity_spawned (AVG)]])*(Table14[[#This Row],[activating_chance]]/100),0)</f>
        <v>75</v>
      </c>
      <c r="CJ612" s="73" t="s">
        <v>344</v>
      </c>
    </row>
    <row r="613" spans="2:88" x14ac:dyDescent="0.25">
      <c r="B613" s="74" t="s">
        <v>256</v>
      </c>
      <c r="C613">
        <v>1</v>
      </c>
      <c r="D613" s="76">
        <v>190</v>
      </c>
      <c r="E613" s="76">
        <v>100</v>
      </c>
      <c r="F613" s="76">
        <f ca="1">INDIRECT(ADDRESS(11+(MATCH(RIGHT(Table245[[#This Row],[spawner_sku]],LEN(Table245[[#This Row],[spawner_sku]])-FIND("/",Table245[[#This Row],[spawner_sku]])),Table1[Entity Prefab],0)),10,1,1,"Entities"))</f>
        <v>25</v>
      </c>
      <c r="G613" s="76">
        <f ca="1">ROUND((Table245[[#This Row],[XP]]*Table245[[#This Row],[entity_spawned (AVG)]])*(Table245[[#This Row],[activating_chance]]/100),0)</f>
        <v>25</v>
      </c>
      <c r="H613" s="73" t="s">
        <v>344</v>
      </c>
      <c r="CD613" t="s">
        <v>460</v>
      </c>
      <c r="CE613">
        <v>1</v>
      </c>
      <c r="CF613" s="76">
        <v>100</v>
      </c>
      <c r="CG613" s="76">
        <v>100</v>
      </c>
      <c r="CH613">
        <f ca="1">INDIRECT(ADDRESS(11+(MATCH(RIGHT(Table14[[#This Row],[spawner_sku]],LEN(Table14[[#This Row],[spawner_sku]])-FIND("/",Table14[[#This Row],[spawner_sku]])),Table1[Entity Prefab],0)),10,1,1,"Entities"))</f>
        <v>75</v>
      </c>
      <c r="CI613">
        <f ca="1">ROUND((Table14[[#This Row],[XP]]*Table14[[#This Row],[entity_spawned (AVG)]])*(Table14[[#This Row],[activating_chance]]/100),0)</f>
        <v>75</v>
      </c>
      <c r="CJ613" s="73" t="s">
        <v>344</v>
      </c>
    </row>
    <row r="614" spans="2:88" x14ac:dyDescent="0.25">
      <c r="B614" s="74" t="s">
        <v>256</v>
      </c>
      <c r="C614">
        <v>1</v>
      </c>
      <c r="D614" s="76">
        <v>150</v>
      </c>
      <c r="E614" s="76">
        <v>100</v>
      </c>
      <c r="F614" s="76">
        <f ca="1">INDIRECT(ADDRESS(11+(MATCH(RIGHT(Table245[[#This Row],[spawner_sku]],LEN(Table245[[#This Row],[spawner_sku]])-FIND("/",Table245[[#This Row],[spawner_sku]])),Table1[Entity Prefab],0)),10,1,1,"Entities"))</f>
        <v>25</v>
      </c>
      <c r="G614" s="76">
        <f ca="1">ROUND((Table245[[#This Row],[XP]]*Table245[[#This Row],[entity_spawned (AVG)]])*(Table245[[#This Row],[activating_chance]]/100),0)</f>
        <v>25</v>
      </c>
      <c r="H614" s="73" t="s">
        <v>344</v>
      </c>
      <c r="CD614" t="s">
        <v>460</v>
      </c>
      <c r="CE614">
        <v>1</v>
      </c>
      <c r="CF614" s="76">
        <v>140</v>
      </c>
      <c r="CG614" s="76">
        <v>100</v>
      </c>
      <c r="CH614">
        <f ca="1">INDIRECT(ADDRESS(11+(MATCH(RIGHT(Table14[[#This Row],[spawner_sku]],LEN(Table14[[#This Row],[spawner_sku]])-FIND("/",Table14[[#This Row],[spawner_sku]])),Table1[Entity Prefab],0)),10,1,1,"Entities"))</f>
        <v>75</v>
      </c>
      <c r="CI614">
        <f ca="1">ROUND((Table14[[#This Row],[XP]]*Table14[[#This Row],[entity_spawned (AVG)]])*(Table14[[#This Row],[activating_chance]]/100),0)</f>
        <v>75</v>
      </c>
      <c r="CJ614" s="73" t="s">
        <v>344</v>
      </c>
    </row>
    <row r="615" spans="2:88" x14ac:dyDescent="0.25">
      <c r="B615" s="74" t="s">
        <v>256</v>
      </c>
      <c r="C615">
        <v>1</v>
      </c>
      <c r="D615" s="76">
        <v>140</v>
      </c>
      <c r="E615" s="76">
        <v>100</v>
      </c>
      <c r="F615" s="76">
        <f ca="1">INDIRECT(ADDRESS(11+(MATCH(RIGHT(Table245[[#This Row],[spawner_sku]],LEN(Table245[[#This Row],[spawner_sku]])-FIND("/",Table245[[#This Row],[spawner_sku]])),Table1[Entity Prefab],0)),10,1,1,"Entities"))</f>
        <v>25</v>
      </c>
      <c r="G615" s="76">
        <f ca="1">ROUND((Table245[[#This Row],[XP]]*Table245[[#This Row],[entity_spawned (AVG)]])*(Table245[[#This Row],[activating_chance]]/100),0)</f>
        <v>25</v>
      </c>
      <c r="H615" s="73" t="s">
        <v>344</v>
      </c>
      <c r="CD615" t="s">
        <v>460</v>
      </c>
      <c r="CE615">
        <v>1</v>
      </c>
      <c r="CF615" s="76">
        <v>150</v>
      </c>
      <c r="CG615" s="76">
        <v>100</v>
      </c>
      <c r="CH615">
        <f ca="1">INDIRECT(ADDRESS(11+(MATCH(RIGHT(Table14[[#This Row],[spawner_sku]],LEN(Table14[[#This Row],[spawner_sku]])-FIND("/",Table14[[#This Row],[spawner_sku]])),Table1[Entity Prefab],0)),10,1,1,"Entities"))</f>
        <v>75</v>
      </c>
      <c r="CI615">
        <f ca="1">ROUND((Table14[[#This Row],[XP]]*Table14[[#This Row],[entity_spawned (AVG)]])*(Table14[[#This Row],[activating_chance]]/100),0)</f>
        <v>75</v>
      </c>
      <c r="CJ615" s="73" t="s">
        <v>344</v>
      </c>
    </row>
    <row r="616" spans="2:88" x14ac:dyDescent="0.25">
      <c r="B616" s="74" t="s">
        <v>256</v>
      </c>
      <c r="C616">
        <v>1</v>
      </c>
      <c r="D616" s="76">
        <v>170</v>
      </c>
      <c r="E616" s="76">
        <v>80</v>
      </c>
      <c r="F616" s="76">
        <f ca="1">INDIRECT(ADDRESS(11+(MATCH(RIGHT(Table245[[#This Row],[spawner_sku]],LEN(Table245[[#This Row],[spawner_sku]])-FIND("/",Table245[[#This Row],[spawner_sku]])),Table1[Entity Prefab],0)),10,1,1,"Entities"))</f>
        <v>25</v>
      </c>
      <c r="G616" s="76">
        <f ca="1">ROUND((Table245[[#This Row],[XP]]*Table245[[#This Row],[entity_spawned (AVG)]])*(Table245[[#This Row],[activating_chance]]/100),0)</f>
        <v>20</v>
      </c>
      <c r="H616" s="73" t="s">
        <v>344</v>
      </c>
      <c r="CD616" t="s">
        <v>460</v>
      </c>
      <c r="CE616">
        <v>1</v>
      </c>
      <c r="CF616" s="76">
        <v>145</v>
      </c>
      <c r="CG616" s="76">
        <v>100</v>
      </c>
      <c r="CH616">
        <f ca="1">INDIRECT(ADDRESS(11+(MATCH(RIGHT(Table14[[#This Row],[spawner_sku]],LEN(Table14[[#This Row],[spawner_sku]])-FIND("/",Table14[[#This Row],[spawner_sku]])),Table1[Entity Prefab],0)),10,1,1,"Entities"))</f>
        <v>75</v>
      </c>
      <c r="CI616">
        <f ca="1">ROUND((Table14[[#This Row],[XP]]*Table14[[#This Row],[entity_spawned (AVG)]])*(Table14[[#This Row],[activating_chance]]/100),0)</f>
        <v>75</v>
      </c>
      <c r="CJ616" s="73" t="s">
        <v>344</v>
      </c>
    </row>
    <row r="617" spans="2:88" x14ac:dyDescent="0.25">
      <c r="B617" s="74" t="s">
        <v>256</v>
      </c>
      <c r="C617">
        <v>1</v>
      </c>
      <c r="D617" s="76">
        <v>130</v>
      </c>
      <c r="E617" s="76">
        <v>100</v>
      </c>
      <c r="F617" s="76">
        <f ca="1">INDIRECT(ADDRESS(11+(MATCH(RIGHT(Table245[[#This Row],[spawner_sku]],LEN(Table245[[#This Row],[spawner_sku]])-FIND("/",Table245[[#This Row],[spawner_sku]])),Table1[Entity Prefab],0)),10,1,1,"Entities"))</f>
        <v>25</v>
      </c>
      <c r="G617" s="76">
        <f ca="1">ROUND((Table245[[#This Row],[XP]]*Table245[[#This Row],[entity_spawned (AVG)]])*(Table245[[#This Row],[activating_chance]]/100),0)</f>
        <v>25</v>
      </c>
      <c r="H617" s="73" t="s">
        <v>344</v>
      </c>
      <c r="CD617" t="s">
        <v>460</v>
      </c>
      <c r="CE617">
        <v>1</v>
      </c>
      <c r="CF617" s="76">
        <v>150</v>
      </c>
      <c r="CG617" s="76">
        <v>30</v>
      </c>
      <c r="CH617">
        <f ca="1">INDIRECT(ADDRESS(11+(MATCH(RIGHT(Table14[[#This Row],[spawner_sku]],LEN(Table14[[#This Row],[spawner_sku]])-FIND("/",Table14[[#This Row],[spawner_sku]])),Table1[Entity Prefab],0)),10,1,1,"Entities"))</f>
        <v>75</v>
      </c>
      <c r="CI617">
        <f ca="1">ROUND((Table14[[#This Row],[XP]]*Table14[[#This Row],[entity_spawned (AVG)]])*(Table14[[#This Row],[activating_chance]]/100),0)</f>
        <v>23</v>
      </c>
      <c r="CJ617" s="73" t="s">
        <v>344</v>
      </c>
    </row>
    <row r="618" spans="2:88" x14ac:dyDescent="0.25">
      <c r="B618" s="74" t="s">
        <v>256</v>
      </c>
      <c r="C618">
        <v>1</v>
      </c>
      <c r="D618" s="76">
        <v>190</v>
      </c>
      <c r="E618" s="76">
        <v>100</v>
      </c>
      <c r="F618" s="76">
        <f ca="1">INDIRECT(ADDRESS(11+(MATCH(RIGHT(Table245[[#This Row],[spawner_sku]],LEN(Table245[[#This Row],[spawner_sku]])-FIND("/",Table245[[#This Row],[spawner_sku]])),Table1[Entity Prefab],0)),10,1,1,"Entities"))</f>
        <v>25</v>
      </c>
      <c r="G618" s="76">
        <f ca="1">ROUND((Table245[[#This Row],[XP]]*Table245[[#This Row],[entity_spawned (AVG)]])*(Table245[[#This Row],[activating_chance]]/100),0)</f>
        <v>25</v>
      </c>
      <c r="H618" s="73" t="s">
        <v>344</v>
      </c>
      <c r="CD618" t="s">
        <v>460</v>
      </c>
      <c r="CE618">
        <v>1</v>
      </c>
      <c r="CF618" s="76">
        <v>150</v>
      </c>
      <c r="CG618" s="76">
        <v>100</v>
      </c>
      <c r="CH618">
        <f ca="1">INDIRECT(ADDRESS(11+(MATCH(RIGHT(Table14[[#This Row],[spawner_sku]],LEN(Table14[[#This Row],[spawner_sku]])-FIND("/",Table14[[#This Row],[spawner_sku]])),Table1[Entity Prefab],0)),10,1,1,"Entities"))</f>
        <v>75</v>
      </c>
      <c r="CI618">
        <f ca="1">ROUND((Table14[[#This Row],[XP]]*Table14[[#This Row],[entity_spawned (AVG)]])*(Table14[[#This Row],[activating_chance]]/100),0)</f>
        <v>75</v>
      </c>
      <c r="CJ618" s="73" t="s">
        <v>344</v>
      </c>
    </row>
    <row r="619" spans="2:88" x14ac:dyDescent="0.25">
      <c r="B619" s="74" t="s">
        <v>256</v>
      </c>
      <c r="C619">
        <v>1</v>
      </c>
      <c r="D619" s="76">
        <v>140</v>
      </c>
      <c r="E619" s="76">
        <v>90</v>
      </c>
      <c r="F619" s="76">
        <f ca="1">INDIRECT(ADDRESS(11+(MATCH(RIGHT(Table245[[#This Row],[spawner_sku]],LEN(Table245[[#This Row],[spawner_sku]])-FIND("/",Table245[[#This Row],[spawner_sku]])),Table1[Entity Prefab],0)),10,1,1,"Entities"))</f>
        <v>25</v>
      </c>
      <c r="G619" s="76">
        <f ca="1">ROUND((Table245[[#This Row],[XP]]*Table245[[#This Row],[entity_spawned (AVG)]])*(Table245[[#This Row],[activating_chance]]/100),0)</f>
        <v>23</v>
      </c>
      <c r="H619" s="73" t="s">
        <v>344</v>
      </c>
      <c r="CD619" t="s">
        <v>460</v>
      </c>
      <c r="CE619">
        <v>1</v>
      </c>
      <c r="CF619" s="76">
        <v>150</v>
      </c>
      <c r="CG619" s="76">
        <v>100</v>
      </c>
      <c r="CH619">
        <f ca="1">INDIRECT(ADDRESS(11+(MATCH(RIGHT(Table14[[#This Row],[spawner_sku]],LEN(Table14[[#This Row],[spawner_sku]])-FIND("/",Table14[[#This Row],[spawner_sku]])),Table1[Entity Prefab],0)),10,1,1,"Entities"))</f>
        <v>75</v>
      </c>
      <c r="CI619">
        <f ca="1">ROUND((Table14[[#This Row],[XP]]*Table14[[#This Row],[entity_spawned (AVG)]])*(Table14[[#This Row],[activating_chance]]/100),0)</f>
        <v>75</v>
      </c>
      <c r="CJ619" s="73" t="s">
        <v>344</v>
      </c>
    </row>
    <row r="620" spans="2:88" x14ac:dyDescent="0.25">
      <c r="B620" s="74" t="s">
        <v>256</v>
      </c>
      <c r="C620">
        <v>1</v>
      </c>
      <c r="D620" s="76">
        <v>170</v>
      </c>
      <c r="E620" s="76">
        <v>100</v>
      </c>
      <c r="F620" s="76">
        <f ca="1">INDIRECT(ADDRESS(11+(MATCH(RIGHT(Table245[[#This Row],[spawner_sku]],LEN(Table245[[#This Row],[spawner_sku]])-FIND("/",Table245[[#This Row],[spawner_sku]])),Table1[Entity Prefab],0)),10,1,1,"Entities"))</f>
        <v>25</v>
      </c>
      <c r="G620" s="76">
        <f ca="1">ROUND((Table245[[#This Row],[XP]]*Table245[[#This Row],[entity_spawned (AVG)]])*(Table245[[#This Row],[activating_chance]]/100),0)</f>
        <v>25</v>
      </c>
      <c r="H620" s="73" t="s">
        <v>344</v>
      </c>
      <c r="CD620" t="s">
        <v>449</v>
      </c>
      <c r="CE620">
        <v>3</v>
      </c>
      <c r="CF620" s="76">
        <v>200</v>
      </c>
      <c r="CG620" s="76">
        <v>100</v>
      </c>
      <c r="CH620">
        <f ca="1">INDIRECT(ADDRESS(11+(MATCH(RIGHT(Table14[[#This Row],[spawner_sku]],LEN(Table14[[#This Row],[spawner_sku]])-FIND("/",Table14[[#This Row],[spawner_sku]])),Table1[Entity Prefab],0)),10,1,1,"Entities"))</f>
        <v>25</v>
      </c>
      <c r="CI620">
        <f ca="1">ROUND((Table14[[#This Row],[XP]]*Table14[[#This Row],[entity_spawned (AVG)]])*(Table14[[#This Row],[activating_chance]]/100),0)</f>
        <v>75</v>
      </c>
      <c r="CJ620" s="73" t="s">
        <v>345</v>
      </c>
    </row>
    <row r="621" spans="2:88" x14ac:dyDescent="0.25">
      <c r="B621" s="74" t="s">
        <v>256</v>
      </c>
      <c r="C621">
        <v>1</v>
      </c>
      <c r="D621" s="76">
        <v>140</v>
      </c>
      <c r="E621" s="76">
        <v>100</v>
      </c>
      <c r="F621" s="76">
        <f ca="1">INDIRECT(ADDRESS(11+(MATCH(RIGHT(Table245[[#This Row],[spawner_sku]],LEN(Table245[[#This Row],[spawner_sku]])-FIND("/",Table245[[#This Row],[spawner_sku]])),Table1[Entity Prefab],0)),10,1,1,"Entities"))</f>
        <v>25</v>
      </c>
      <c r="G621" s="76">
        <f ca="1">ROUND((Table245[[#This Row],[XP]]*Table245[[#This Row],[entity_spawned (AVG)]])*(Table245[[#This Row],[activating_chance]]/100),0)</f>
        <v>25</v>
      </c>
      <c r="H621" s="73" t="s">
        <v>344</v>
      </c>
      <c r="CD621" t="s">
        <v>449</v>
      </c>
      <c r="CE621">
        <v>1</v>
      </c>
      <c r="CF621" s="76">
        <v>200</v>
      </c>
      <c r="CG621" s="76">
        <v>100</v>
      </c>
      <c r="CH621">
        <f ca="1">INDIRECT(ADDRESS(11+(MATCH(RIGHT(Table14[[#This Row],[spawner_sku]],LEN(Table14[[#This Row],[spawner_sku]])-FIND("/",Table14[[#This Row],[spawner_sku]])),Table1[Entity Prefab],0)),10,1,1,"Entities"))</f>
        <v>25</v>
      </c>
      <c r="CI621">
        <f ca="1">ROUND((Table14[[#This Row],[XP]]*Table14[[#This Row],[entity_spawned (AVG)]])*(Table14[[#This Row],[activating_chance]]/100),0)</f>
        <v>25</v>
      </c>
      <c r="CJ621" s="73" t="s">
        <v>345</v>
      </c>
    </row>
    <row r="622" spans="2:88" x14ac:dyDescent="0.25">
      <c r="B622" s="74" t="s">
        <v>256</v>
      </c>
      <c r="C622">
        <v>1</v>
      </c>
      <c r="D622" s="76">
        <v>170</v>
      </c>
      <c r="E622" s="76">
        <v>100</v>
      </c>
      <c r="F622" s="76">
        <f ca="1">INDIRECT(ADDRESS(11+(MATCH(RIGHT(Table245[[#This Row],[spawner_sku]],LEN(Table245[[#This Row],[spawner_sku]])-FIND("/",Table245[[#This Row],[spawner_sku]])),Table1[Entity Prefab],0)),10,1,1,"Entities"))</f>
        <v>25</v>
      </c>
      <c r="G622" s="76">
        <f ca="1">ROUND((Table245[[#This Row],[XP]]*Table245[[#This Row],[entity_spawned (AVG)]])*(Table245[[#This Row],[activating_chance]]/100),0)</f>
        <v>25</v>
      </c>
      <c r="H622" s="73" t="s">
        <v>344</v>
      </c>
      <c r="CD622" t="s">
        <v>449</v>
      </c>
      <c r="CE622">
        <v>2</v>
      </c>
      <c r="CF622" s="76">
        <v>200</v>
      </c>
      <c r="CG622" s="76">
        <v>100</v>
      </c>
      <c r="CH622">
        <f ca="1">INDIRECT(ADDRESS(11+(MATCH(RIGHT(Table14[[#This Row],[spawner_sku]],LEN(Table14[[#This Row],[spawner_sku]])-FIND("/",Table14[[#This Row],[spawner_sku]])),Table1[Entity Prefab],0)),10,1,1,"Entities"))</f>
        <v>25</v>
      </c>
      <c r="CI622">
        <f ca="1">ROUND((Table14[[#This Row],[XP]]*Table14[[#This Row],[entity_spawned (AVG)]])*(Table14[[#This Row],[activating_chance]]/100),0)</f>
        <v>50</v>
      </c>
      <c r="CJ622" s="73" t="s">
        <v>345</v>
      </c>
    </row>
    <row r="623" spans="2:88" x14ac:dyDescent="0.25">
      <c r="B623" s="74" t="s">
        <v>256</v>
      </c>
      <c r="C623">
        <v>1</v>
      </c>
      <c r="D623" s="76">
        <v>190</v>
      </c>
      <c r="E623" s="76">
        <v>80</v>
      </c>
      <c r="F623" s="76">
        <f ca="1">INDIRECT(ADDRESS(11+(MATCH(RIGHT(Table245[[#This Row],[spawner_sku]],LEN(Table245[[#This Row],[spawner_sku]])-FIND("/",Table245[[#This Row],[spawner_sku]])),Table1[Entity Prefab],0)),10,1,1,"Entities"))</f>
        <v>25</v>
      </c>
      <c r="G623" s="76">
        <f ca="1">ROUND((Table245[[#This Row],[XP]]*Table245[[#This Row],[entity_spawned (AVG)]])*(Table245[[#This Row],[activating_chance]]/100),0)</f>
        <v>20</v>
      </c>
      <c r="H623" s="73" t="s">
        <v>344</v>
      </c>
      <c r="CD623" t="s">
        <v>449</v>
      </c>
      <c r="CE623">
        <v>3</v>
      </c>
      <c r="CF623" s="76">
        <v>200</v>
      </c>
      <c r="CG623" s="76">
        <v>80</v>
      </c>
      <c r="CH623">
        <f ca="1">INDIRECT(ADDRESS(11+(MATCH(RIGHT(Table14[[#This Row],[spawner_sku]],LEN(Table14[[#This Row],[spawner_sku]])-FIND("/",Table14[[#This Row],[spawner_sku]])),Table1[Entity Prefab],0)),10,1,1,"Entities"))</f>
        <v>25</v>
      </c>
      <c r="CI623">
        <f ca="1">ROUND((Table14[[#This Row],[XP]]*Table14[[#This Row],[entity_spawned (AVG)]])*(Table14[[#This Row],[activating_chance]]/100),0)</f>
        <v>60</v>
      </c>
      <c r="CJ623" s="73" t="s">
        <v>345</v>
      </c>
    </row>
    <row r="624" spans="2:88" x14ac:dyDescent="0.25">
      <c r="B624" s="74" t="s">
        <v>256</v>
      </c>
      <c r="C624">
        <v>1</v>
      </c>
      <c r="D624" s="76">
        <v>190</v>
      </c>
      <c r="E624" s="76">
        <v>30</v>
      </c>
      <c r="F624" s="76">
        <f ca="1">INDIRECT(ADDRESS(11+(MATCH(RIGHT(Table245[[#This Row],[spawner_sku]],LEN(Table245[[#This Row],[spawner_sku]])-FIND("/",Table245[[#This Row],[spawner_sku]])),Table1[Entity Prefab],0)),10,1,1,"Entities"))</f>
        <v>25</v>
      </c>
      <c r="G624" s="76">
        <f ca="1">ROUND((Table245[[#This Row],[XP]]*Table245[[#This Row],[entity_spawned (AVG)]])*(Table245[[#This Row],[activating_chance]]/100),0)</f>
        <v>8</v>
      </c>
      <c r="H624" s="73" t="s">
        <v>344</v>
      </c>
      <c r="CD624" t="s">
        <v>449</v>
      </c>
      <c r="CE624">
        <v>1</v>
      </c>
      <c r="CF624" s="76">
        <v>200</v>
      </c>
      <c r="CG624" s="76">
        <v>100</v>
      </c>
      <c r="CH624">
        <f ca="1">INDIRECT(ADDRESS(11+(MATCH(RIGHT(Table14[[#This Row],[spawner_sku]],LEN(Table14[[#This Row],[spawner_sku]])-FIND("/",Table14[[#This Row],[spawner_sku]])),Table1[Entity Prefab],0)),10,1,1,"Entities"))</f>
        <v>25</v>
      </c>
      <c r="CI624">
        <f ca="1">ROUND((Table14[[#This Row],[XP]]*Table14[[#This Row],[entity_spawned (AVG)]])*(Table14[[#This Row],[activating_chance]]/100),0)</f>
        <v>25</v>
      </c>
      <c r="CJ624" s="73" t="s">
        <v>345</v>
      </c>
    </row>
    <row r="625" spans="2:88" x14ac:dyDescent="0.25">
      <c r="B625" s="74" t="s">
        <v>256</v>
      </c>
      <c r="C625">
        <v>1</v>
      </c>
      <c r="D625" s="76">
        <v>170</v>
      </c>
      <c r="E625" s="76">
        <v>60</v>
      </c>
      <c r="F625" s="76">
        <f ca="1">INDIRECT(ADDRESS(11+(MATCH(RIGHT(Table245[[#This Row],[spawner_sku]],LEN(Table245[[#This Row],[spawner_sku]])-FIND("/",Table245[[#This Row],[spawner_sku]])),Table1[Entity Prefab],0)),10,1,1,"Entities"))</f>
        <v>25</v>
      </c>
      <c r="G625" s="76">
        <f ca="1">ROUND((Table245[[#This Row],[XP]]*Table245[[#This Row],[entity_spawned (AVG)]])*(Table245[[#This Row],[activating_chance]]/100),0)</f>
        <v>15</v>
      </c>
      <c r="H625" s="73" t="s">
        <v>344</v>
      </c>
      <c r="CD625" t="s">
        <v>449</v>
      </c>
      <c r="CE625">
        <v>1</v>
      </c>
      <c r="CF625" s="76">
        <v>200</v>
      </c>
      <c r="CG625" s="76">
        <v>100</v>
      </c>
      <c r="CH625">
        <f ca="1">INDIRECT(ADDRESS(11+(MATCH(RIGHT(Table14[[#This Row],[spawner_sku]],LEN(Table14[[#This Row],[spawner_sku]])-FIND("/",Table14[[#This Row],[spawner_sku]])),Table1[Entity Prefab],0)),10,1,1,"Entities"))</f>
        <v>25</v>
      </c>
      <c r="CI625">
        <f ca="1">ROUND((Table14[[#This Row],[XP]]*Table14[[#This Row],[entity_spawned (AVG)]])*(Table14[[#This Row],[activating_chance]]/100),0)</f>
        <v>25</v>
      </c>
      <c r="CJ625" s="73" t="s">
        <v>345</v>
      </c>
    </row>
    <row r="626" spans="2:88" x14ac:dyDescent="0.25">
      <c r="B626" s="74" t="s">
        <v>256</v>
      </c>
      <c r="C626">
        <v>1</v>
      </c>
      <c r="D626" s="76">
        <v>170</v>
      </c>
      <c r="E626" s="76">
        <v>55</v>
      </c>
      <c r="F626" s="76">
        <f ca="1">INDIRECT(ADDRESS(11+(MATCH(RIGHT(Table245[[#This Row],[spawner_sku]],LEN(Table245[[#This Row],[spawner_sku]])-FIND("/",Table245[[#This Row],[spawner_sku]])),Table1[Entity Prefab],0)),10,1,1,"Entities"))</f>
        <v>25</v>
      </c>
      <c r="G626" s="76">
        <f ca="1">ROUND((Table245[[#This Row],[XP]]*Table245[[#This Row],[entity_spawned (AVG)]])*(Table245[[#This Row],[activating_chance]]/100),0)</f>
        <v>14</v>
      </c>
      <c r="H626" s="73" t="s">
        <v>344</v>
      </c>
      <c r="CD626" t="s">
        <v>449</v>
      </c>
      <c r="CE626">
        <v>1</v>
      </c>
      <c r="CF626" s="76">
        <v>200</v>
      </c>
      <c r="CG626" s="76">
        <v>100</v>
      </c>
      <c r="CH626">
        <f ca="1">INDIRECT(ADDRESS(11+(MATCH(RIGHT(Table14[[#This Row],[spawner_sku]],LEN(Table14[[#This Row],[spawner_sku]])-FIND("/",Table14[[#This Row],[spawner_sku]])),Table1[Entity Prefab],0)),10,1,1,"Entities"))</f>
        <v>25</v>
      </c>
      <c r="CI626">
        <f ca="1">ROUND((Table14[[#This Row],[XP]]*Table14[[#This Row],[entity_spawned (AVG)]])*(Table14[[#This Row],[activating_chance]]/100),0)</f>
        <v>25</v>
      </c>
      <c r="CJ626" s="73" t="s">
        <v>345</v>
      </c>
    </row>
    <row r="627" spans="2:88" x14ac:dyDescent="0.25">
      <c r="B627" s="74" t="s">
        <v>256</v>
      </c>
      <c r="C627">
        <v>1</v>
      </c>
      <c r="D627" s="76">
        <v>170</v>
      </c>
      <c r="E627" s="76">
        <v>100</v>
      </c>
      <c r="F627" s="76">
        <f ca="1">INDIRECT(ADDRESS(11+(MATCH(RIGHT(Table245[[#This Row],[spawner_sku]],LEN(Table245[[#This Row],[spawner_sku]])-FIND("/",Table245[[#This Row],[spawner_sku]])),Table1[Entity Prefab],0)),10,1,1,"Entities"))</f>
        <v>25</v>
      </c>
      <c r="G627" s="76">
        <f ca="1">ROUND((Table245[[#This Row],[XP]]*Table245[[#This Row],[entity_spawned (AVG)]])*(Table245[[#This Row],[activating_chance]]/100),0)</f>
        <v>25</v>
      </c>
      <c r="H627" s="73" t="s">
        <v>344</v>
      </c>
      <c r="CD627" t="s">
        <v>449</v>
      </c>
      <c r="CE627">
        <v>1</v>
      </c>
      <c r="CF627" s="76">
        <v>200</v>
      </c>
      <c r="CG627" s="76">
        <v>80</v>
      </c>
      <c r="CH627">
        <f ca="1">INDIRECT(ADDRESS(11+(MATCH(RIGHT(Table14[[#This Row],[spawner_sku]],LEN(Table14[[#This Row],[spawner_sku]])-FIND("/",Table14[[#This Row],[spawner_sku]])),Table1[Entity Prefab],0)),10,1,1,"Entities"))</f>
        <v>25</v>
      </c>
      <c r="CI627">
        <f ca="1">ROUND((Table14[[#This Row],[XP]]*Table14[[#This Row],[entity_spawned (AVG)]])*(Table14[[#This Row],[activating_chance]]/100),0)</f>
        <v>20</v>
      </c>
      <c r="CJ627" s="73" t="s">
        <v>345</v>
      </c>
    </row>
    <row r="628" spans="2:88" x14ac:dyDescent="0.25">
      <c r="B628" s="74" t="s">
        <v>256</v>
      </c>
      <c r="C628">
        <v>1</v>
      </c>
      <c r="D628" s="76">
        <v>190</v>
      </c>
      <c r="E628" s="76">
        <v>100</v>
      </c>
      <c r="F628" s="76">
        <f ca="1">INDIRECT(ADDRESS(11+(MATCH(RIGHT(Table245[[#This Row],[spawner_sku]],LEN(Table245[[#This Row],[spawner_sku]])-FIND("/",Table245[[#This Row],[spawner_sku]])),Table1[Entity Prefab],0)),10,1,1,"Entities"))</f>
        <v>25</v>
      </c>
      <c r="G628" s="76">
        <f ca="1">ROUND((Table245[[#This Row],[XP]]*Table245[[#This Row],[entity_spawned (AVG)]])*(Table245[[#This Row],[activating_chance]]/100),0)</f>
        <v>25</v>
      </c>
      <c r="H628" s="73" t="s">
        <v>344</v>
      </c>
      <c r="CD628" t="s">
        <v>449</v>
      </c>
      <c r="CE628">
        <v>1</v>
      </c>
      <c r="CF628" s="76">
        <v>200</v>
      </c>
      <c r="CG628" s="76">
        <v>100</v>
      </c>
      <c r="CH628">
        <f ca="1">INDIRECT(ADDRESS(11+(MATCH(RIGHT(Table14[[#This Row],[spawner_sku]],LEN(Table14[[#This Row],[spawner_sku]])-FIND("/",Table14[[#This Row],[spawner_sku]])),Table1[Entity Prefab],0)),10,1,1,"Entities"))</f>
        <v>25</v>
      </c>
      <c r="CI628">
        <f ca="1">ROUND((Table14[[#This Row],[XP]]*Table14[[#This Row],[entity_spawned (AVG)]])*(Table14[[#This Row],[activating_chance]]/100),0)</f>
        <v>25</v>
      </c>
      <c r="CJ628" s="73" t="s">
        <v>345</v>
      </c>
    </row>
    <row r="629" spans="2:88" x14ac:dyDescent="0.25">
      <c r="B629" s="74" t="s">
        <v>256</v>
      </c>
      <c r="C629">
        <v>1</v>
      </c>
      <c r="D629" s="76">
        <v>140</v>
      </c>
      <c r="E629" s="76">
        <v>90</v>
      </c>
      <c r="F629" s="76">
        <f ca="1">INDIRECT(ADDRESS(11+(MATCH(RIGHT(Table245[[#This Row],[spawner_sku]],LEN(Table245[[#This Row],[spawner_sku]])-FIND("/",Table245[[#This Row],[spawner_sku]])),Table1[Entity Prefab],0)),10,1,1,"Entities"))</f>
        <v>25</v>
      </c>
      <c r="G629" s="76">
        <f ca="1">ROUND((Table245[[#This Row],[XP]]*Table245[[#This Row],[entity_spawned (AVG)]])*(Table245[[#This Row],[activating_chance]]/100),0)</f>
        <v>23</v>
      </c>
      <c r="H629" s="73" t="s">
        <v>344</v>
      </c>
      <c r="CD629" t="s">
        <v>449</v>
      </c>
      <c r="CE629">
        <v>1</v>
      </c>
      <c r="CF629" s="76">
        <v>200</v>
      </c>
      <c r="CG629" s="76">
        <v>100</v>
      </c>
      <c r="CH629">
        <f ca="1">INDIRECT(ADDRESS(11+(MATCH(RIGHT(Table14[[#This Row],[spawner_sku]],LEN(Table14[[#This Row],[spawner_sku]])-FIND("/",Table14[[#This Row],[spawner_sku]])),Table1[Entity Prefab],0)),10,1,1,"Entities"))</f>
        <v>25</v>
      </c>
      <c r="CI629">
        <f ca="1">ROUND((Table14[[#This Row],[XP]]*Table14[[#This Row],[entity_spawned (AVG)]])*(Table14[[#This Row],[activating_chance]]/100),0)</f>
        <v>25</v>
      </c>
      <c r="CJ629" s="73" t="s">
        <v>345</v>
      </c>
    </row>
    <row r="630" spans="2:88" x14ac:dyDescent="0.25">
      <c r="B630" s="74" t="s">
        <v>256</v>
      </c>
      <c r="C630">
        <v>1</v>
      </c>
      <c r="D630" s="76">
        <v>170</v>
      </c>
      <c r="E630" s="76">
        <v>65</v>
      </c>
      <c r="F630" s="76">
        <f ca="1">INDIRECT(ADDRESS(11+(MATCH(RIGHT(Table245[[#This Row],[spawner_sku]],LEN(Table245[[#This Row],[spawner_sku]])-FIND("/",Table245[[#This Row],[spawner_sku]])),Table1[Entity Prefab],0)),10,1,1,"Entities"))</f>
        <v>25</v>
      </c>
      <c r="G630" s="76">
        <f ca="1">ROUND((Table245[[#This Row],[XP]]*Table245[[#This Row],[entity_spawned (AVG)]])*(Table245[[#This Row],[activating_chance]]/100),0)</f>
        <v>16</v>
      </c>
      <c r="H630" s="73" t="s">
        <v>344</v>
      </c>
      <c r="CD630" t="s">
        <v>449</v>
      </c>
      <c r="CE630">
        <v>1</v>
      </c>
      <c r="CF630" s="76">
        <v>200</v>
      </c>
      <c r="CG630" s="76">
        <v>100</v>
      </c>
      <c r="CH630">
        <f ca="1">INDIRECT(ADDRESS(11+(MATCH(RIGHT(Table14[[#This Row],[spawner_sku]],LEN(Table14[[#This Row],[spawner_sku]])-FIND("/",Table14[[#This Row],[spawner_sku]])),Table1[Entity Prefab],0)),10,1,1,"Entities"))</f>
        <v>25</v>
      </c>
      <c r="CI630">
        <f ca="1">ROUND((Table14[[#This Row],[XP]]*Table14[[#This Row],[entity_spawned (AVG)]])*(Table14[[#This Row],[activating_chance]]/100),0)</f>
        <v>25</v>
      </c>
      <c r="CJ630" s="73" t="s">
        <v>345</v>
      </c>
    </row>
    <row r="631" spans="2:88" x14ac:dyDescent="0.25">
      <c r="B631" s="74" t="s">
        <v>256</v>
      </c>
      <c r="C631">
        <v>1</v>
      </c>
      <c r="D631" s="76">
        <v>160</v>
      </c>
      <c r="E631" s="76">
        <v>100</v>
      </c>
      <c r="F631" s="76">
        <f ca="1">INDIRECT(ADDRESS(11+(MATCH(RIGHT(Table245[[#This Row],[spawner_sku]],LEN(Table245[[#This Row],[spawner_sku]])-FIND("/",Table245[[#This Row],[spawner_sku]])),Table1[Entity Prefab],0)),10,1,1,"Entities"))</f>
        <v>25</v>
      </c>
      <c r="G631" s="76">
        <f ca="1">ROUND((Table245[[#This Row],[XP]]*Table245[[#This Row],[entity_spawned (AVG)]])*(Table245[[#This Row],[activating_chance]]/100),0)</f>
        <v>25</v>
      </c>
      <c r="H631" s="73" t="s">
        <v>344</v>
      </c>
      <c r="CD631" t="s">
        <v>449</v>
      </c>
      <c r="CE631">
        <v>1</v>
      </c>
      <c r="CF631" s="76">
        <v>200</v>
      </c>
      <c r="CG631" s="76">
        <v>30</v>
      </c>
      <c r="CH631">
        <f ca="1">INDIRECT(ADDRESS(11+(MATCH(RIGHT(Table14[[#This Row],[spawner_sku]],LEN(Table14[[#This Row],[spawner_sku]])-FIND("/",Table14[[#This Row],[spawner_sku]])),Table1[Entity Prefab],0)),10,1,1,"Entities"))</f>
        <v>25</v>
      </c>
      <c r="CI631">
        <f ca="1">ROUND((Table14[[#This Row],[XP]]*Table14[[#This Row],[entity_spawned (AVG)]])*(Table14[[#This Row],[activating_chance]]/100),0)</f>
        <v>8</v>
      </c>
      <c r="CJ631" s="73" t="s">
        <v>345</v>
      </c>
    </row>
    <row r="632" spans="2:88" x14ac:dyDescent="0.25">
      <c r="B632" s="74" t="s">
        <v>256</v>
      </c>
      <c r="C632">
        <v>1</v>
      </c>
      <c r="D632" s="76">
        <v>170</v>
      </c>
      <c r="E632" s="76">
        <v>60</v>
      </c>
      <c r="F632" s="76">
        <f ca="1">INDIRECT(ADDRESS(11+(MATCH(RIGHT(Table245[[#This Row],[spawner_sku]],LEN(Table245[[#This Row],[spawner_sku]])-FIND("/",Table245[[#This Row],[spawner_sku]])),Table1[Entity Prefab],0)),10,1,1,"Entities"))</f>
        <v>25</v>
      </c>
      <c r="G632" s="76">
        <f ca="1">ROUND((Table245[[#This Row],[XP]]*Table245[[#This Row],[entity_spawned (AVG)]])*(Table245[[#This Row],[activating_chance]]/100),0)</f>
        <v>15</v>
      </c>
      <c r="H632" s="73" t="s">
        <v>344</v>
      </c>
      <c r="CD632" t="s">
        <v>449</v>
      </c>
      <c r="CE632">
        <v>1</v>
      </c>
      <c r="CF632" s="76">
        <v>200</v>
      </c>
      <c r="CG632" s="76">
        <v>100</v>
      </c>
      <c r="CH632">
        <f ca="1">INDIRECT(ADDRESS(11+(MATCH(RIGHT(Table14[[#This Row],[spawner_sku]],LEN(Table14[[#This Row],[spawner_sku]])-FIND("/",Table14[[#This Row],[spawner_sku]])),Table1[Entity Prefab],0)),10,1,1,"Entities"))</f>
        <v>25</v>
      </c>
      <c r="CI632">
        <f ca="1">ROUND((Table14[[#This Row],[XP]]*Table14[[#This Row],[entity_spawned (AVG)]])*(Table14[[#This Row],[activating_chance]]/100),0)</f>
        <v>25</v>
      </c>
      <c r="CJ632" s="73" t="s">
        <v>345</v>
      </c>
    </row>
    <row r="633" spans="2:88" x14ac:dyDescent="0.25">
      <c r="B633" s="74" t="s">
        <v>256</v>
      </c>
      <c r="C633">
        <v>1</v>
      </c>
      <c r="D633" s="76">
        <v>170</v>
      </c>
      <c r="E633" s="76">
        <v>80</v>
      </c>
      <c r="F633" s="76">
        <f ca="1">INDIRECT(ADDRESS(11+(MATCH(RIGHT(Table245[[#This Row],[spawner_sku]],LEN(Table245[[#This Row],[spawner_sku]])-FIND("/",Table245[[#This Row],[spawner_sku]])),Table1[Entity Prefab],0)),10,1,1,"Entities"))</f>
        <v>25</v>
      </c>
      <c r="G633" s="76">
        <f ca="1">ROUND((Table245[[#This Row],[XP]]*Table245[[#This Row],[entity_spawned (AVG)]])*(Table245[[#This Row],[activating_chance]]/100),0)</f>
        <v>20</v>
      </c>
      <c r="H633" s="73" t="s">
        <v>344</v>
      </c>
      <c r="CD633" t="s">
        <v>449</v>
      </c>
      <c r="CE633">
        <v>1</v>
      </c>
      <c r="CF633" s="76">
        <v>200</v>
      </c>
      <c r="CG633" s="76">
        <v>100</v>
      </c>
      <c r="CH633">
        <f ca="1">INDIRECT(ADDRESS(11+(MATCH(RIGHT(Table14[[#This Row],[spawner_sku]],LEN(Table14[[#This Row],[spawner_sku]])-FIND("/",Table14[[#This Row],[spawner_sku]])),Table1[Entity Prefab],0)),10,1,1,"Entities"))</f>
        <v>25</v>
      </c>
      <c r="CI633">
        <f ca="1">ROUND((Table14[[#This Row],[XP]]*Table14[[#This Row],[entity_spawned (AVG)]])*(Table14[[#This Row],[activating_chance]]/100),0)</f>
        <v>25</v>
      </c>
      <c r="CJ633" s="73" t="s">
        <v>345</v>
      </c>
    </row>
    <row r="634" spans="2:88" x14ac:dyDescent="0.25">
      <c r="B634" s="74" t="s">
        <v>256</v>
      </c>
      <c r="C634">
        <v>1</v>
      </c>
      <c r="D634" s="76">
        <v>170</v>
      </c>
      <c r="E634" s="76">
        <v>85</v>
      </c>
      <c r="F634" s="76">
        <f ca="1">INDIRECT(ADDRESS(11+(MATCH(RIGHT(Table245[[#This Row],[spawner_sku]],LEN(Table245[[#This Row],[spawner_sku]])-FIND("/",Table245[[#This Row],[spawner_sku]])),Table1[Entity Prefab],0)),10,1,1,"Entities"))</f>
        <v>25</v>
      </c>
      <c r="G634" s="76">
        <f ca="1">ROUND((Table245[[#This Row],[XP]]*Table245[[#This Row],[entity_spawned (AVG)]])*(Table245[[#This Row],[activating_chance]]/100),0)</f>
        <v>21</v>
      </c>
      <c r="H634" s="73" t="s">
        <v>344</v>
      </c>
      <c r="CD634" t="s">
        <v>449</v>
      </c>
      <c r="CE634">
        <v>3</v>
      </c>
      <c r="CF634" s="76">
        <v>200</v>
      </c>
      <c r="CG634" s="76">
        <v>100</v>
      </c>
      <c r="CH634">
        <f ca="1">INDIRECT(ADDRESS(11+(MATCH(RIGHT(Table14[[#This Row],[spawner_sku]],LEN(Table14[[#This Row],[spawner_sku]])-FIND("/",Table14[[#This Row],[spawner_sku]])),Table1[Entity Prefab],0)),10,1,1,"Entities"))</f>
        <v>25</v>
      </c>
      <c r="CI634">
        <f ca="1">ROUND((Table14[[#This Row],[XP]]*Table14[[#This Row],[entity_spawned (AVG)]])*(Table14[[#This Row],[activating_chance]]/100),0)</f>
        <v>75</v>
      </c>
      <c r="CJ634" s="73" t="s">
        <v>345</v>
      </c>
    </row>
    <row r="635" spans="2:88" x14ac:dyDescent="0.25">
      <c r="B635" s="74" t="s">
        <v>256</v>
      </c>
      <c r="C635">
        <v>1</v>
      </c>
      <c r="D635" s="76">
        <v>190</v>
      </c>
      <c r="E635" s="76">
        <v>100</v>
      </c>
      <c r="F635" s="76">
        <f ca="1">INDIRECT(ADDRESS(11+(MATCH(RIGHT(Table245[[#This Row],[spawner_sku]],LEN(Table245[[#This Row],[spawner_sku]])-FIND("/",Table245[[#This Row],[spawner_sku]])),Table1[Entity Prefab],0)),10,1,1,"Entities"))</f>
        <v>25</v>
      </c>
      <c r="G635" s="76">
        <f ca="1">ROUND((Table245[[#This Row],[XP]]*Table245[[#This Row],[entity_spawned (AVG)]])*(Table245[[#This Row],[activating_chance]]/100),0)</f>
        <v>25</v>
      </c>
      <c r="H635" s="73" t="s">
        <v>344</v>
      </c>
      <c r="CD635" t="s">
        <v>449</v>
      </c>
      <c r="CE635">
        <v>4</v>
      </c>
      <c r="CF635" s="76">
        <v>200</v>
      </c>
      <c r="CG635" s="76">
        <v>100</v>
      </c>
      <c r="CH635">
        <f ca="1">INDIRECT(ADDRESS(11+(MATCH(RIGHT(Table14[[#This Row],[spawner_sku]],LEN(Table14[[#This Row],[spawner_sku]])-FIND("/",Table14[[#This Row],[spawner_sku]])),Table1[Entity Prefab],0)),10,1,1,"Entities"))</f>
        <v>25</v>
      </c>
      <c r="CI635">
        <f ca="1">ROUND((Table14[[#This Row],[XP]]*Table14[[#This Row],[entity_spawned (AVG)]])*(Table14[[#This Row],[activating_chance]]/100),0)</f>
        <v>100</v>
      </c>
      <c r="CJ635" s="73" t="s">
        <v>345</v>
      </c>
    </row>
    <row r="636" spans="2:88" x14ac:dyDescent="0.25">
      <c r="B636" s="74" t="s">
        <v>256</v>
      </c>
      <c r="C636">
        <v>1</v>
      </c>
      <c r="D636" s="76">
        <v>205</v>
      </c>
      <c r="E636" s="76">
        <v>100</v>
      </c>
      <c r="F636" s="76">
        <f ca="1">INDIRECT(ADDRESS(11+(MATCH(RIGHT(Table245[[#This Row],[spawner_sku]],LEN(Table245[[#This Row],[spawner_sku]])-FIND("/",Table245[[#This Row],[spawner_sku]])),Table1[Entity Prefab],0)),10,1,1,"Entities"))</f>
        <v>25</v>
      </c>
      <c r="G636" s="76">
        <f ca="1">ROUND((Table245[[#This Row],[XP]]*Table245[[#This Row],[entity_spawned (AVG)]])*(Table245[[#This Row],[activating_chance]]/100),0)</f>
        <v>25</v>
      </c>
      <c r="H636" s="73" t="s">
        <v>344</v>
      </c>
      <c r="CD636" t="s">
        <v>449</v>
      </c>
      <c r="CE636">
        <v>2</v>
      </c>
      <c r="CF636" s="76">
        <v>200</v>
      </c>
      <c r="CG636" s="76">
        <v>100</v>
      </c>
      <c r="CH636">
        <f ca="1">INDIRECT(ADDRESS(11+(MATCH(RIGHT(Table14[[#This Row],[spawner_sku]],LEN(Table14[[#This Row],[spawner_sku]])-FIND("/",Table14[[#This Row],[spawner_sku]])),Table1[Entity Prefab],0)),10,1,1,"Entities"))</f>
        <v>25</v>
      </c>
      <c r="CI636">
        <f ca="1">ROUND((Table14[[#This Row],[XP]]*Table14[[#This Row],[entity_spawned (AVG)]])*(Table14[[#This Row],[activating_chance]]/100),0)</f>
        <v>50</v>
      </c>
      <c r="CJ636" s="73" t="s">
        <v>345</v>
      </c>
    </row>
    <row r="637" spans="2:88" x14ac:dyDescent="0.25">
      <c r="B637" s="74" t="s">
        <v>256</v>
      </c>
      <c r="C637">
        <v>1</v>
      </c>
      <c r="D637" s="76">
        <v>170</v>
      </c>
      <c r="E637" s="76">
        <v>100</v>
      </c>
      <c r="F637" s="76">
        <f ca="1">INDIRECT(ADDRESS(11+(MATCH(RIGHT(Table245[[#This Row],[spawner_sku]],LEN(Table245[[#This Row],[spawner_sku]])-FIND("/",Table245[[#This Row],[spawner_sku]])),Table1[Entity Prefab],0)),10,1,1,"Entities"))</f>
        <v>25</v>
      </c>
      <c r="G637" s="76">
        <f ca="1">ROUND((Table245[[#This Row],[XP]]*Table245[[#This Row],[entity_spawned (AVG)]])*(Table245[[#This Row],[activating_chance]]/100),0)</f>
        <v>25</v>
      </c>
      <c r="H637" s="73" t="s">
        <v>344</v>
      </c>
      <c r="CD637" t="s">
        <v>449</v>
      </c>
      <c r="CE637">
        <v>1</v>
      </c>
      <c r="CF637" s="76">
        <v>200</v>
      </c>
      <c r="CG637" s="76">
        <v>100</v>
      </c>
      <c r="CH637">
        <f ca="1">INDIRECT(ADDRESS(11+(MATCH(RIGHT(Table14[[#This Row],[spawner_sku]],LEN(Table14[[#This Row],[spawner_sku]])-FIND("/",Table14[[#This Row],[spawner_sku]])),Table1[Entity Prefab],0)),10,1,1,"Entities"))</f>
        <v>25</v>
      </c>
      <c r="CI637">
        <f ca="1">ROUND((Table14[[#This Row],[XP]]*Table14[[#This Row],[entity_spawned (AVG)]])*(Table14[[#This Row],[activating_chance]]/100),0)</f>
        <v>25</v>
      </c>
      <c r="CJ637" s="73" t="s">
        <v>345</v>
      </c>
    </row>
    <row r="638" spans="2:88" x14ac:dyDescent="0.25">
      <c r="B638" s="74" t="s">
        <v>256</v>
      </c>
      <c r="C638">
        <v>1</v>
      </c>
      <c r="D638" s="76">
        <v>170</v>
      </c>
      <c r="E638" s="76">
        <v>100</v>
      </c>
      <c r="F638" s="76">
        <f ca="1">INDIRECT(ADDRESS(11+(MATCH(RIGHT(Table245[[#This Row],[spawner_sku]],LEN(Table245[[#This Row],[spawner_sku]])-FIND("/",Table245[[#This Row],[spawner_sku]])),Table1[Entity Prefab],0)),10,1,1,"Entities"))</f>
        <v>25</v>
      </c>
      <c r="G638" s="76">
        <f ca="1">ROUND((Table245[[#This Row],[XP]]*Table245[[#This Row],[entity_spawned (AVG)]])*(Table245[[#This Row],[activating_chance]]/100),0)</f>
        <v>25</v>
      </c>
      <c r="H638" s="73" t="s">
        <v>344</v>
      </c>
      <c r="CD638" t="s">
        <v>449</v>
      </c>
      <c r="CE638">
        <v>1</v>
      </c>
      <c r="CF638" s="76">
        <v>200</v>
      </c>
      <c r="CG638" s="76">
        <v>100</v>
      </c>
      <c r="CH638">
        <f ca="1">INDIRECT(ADDRESS(11+(MATCH(RIGHT(Table14[[#This Row],[spawner_sku]],LEN(Table14[[#This Row],[spawner_sku]])-FIND("/",Table14[[#This Row],[spawner_sku]])),Table1[Entity Prefab],0)),10,1,1,"Entities"))</f>
        <v>25</v>
      </c>
      <c r="CI638">
        <f ca="1">ROUND((Table14[[#This Row],[XP]]*Table14[[#This Row],[entity_spawned (AVG)]])*(Table14[[#This Row],[activating_chance]]/100),0)</f>
        <v>25</v>
      </c>
      <c r="CJ638" s="73" t="s">
        <v>345</v>
      </c>
    </row>
    <row r="639" spans="2:88" x14ac:dyDescent="0.25">
      <c r="B639" s="74" t="s">
        <v>256</v>
      </c>
      <c r="C639">
        <v>1</v>
      </c>
      <c r="D639" s="76">
        <v>170</v>
      </c>
      <c r="E639" s="76">
        <v>40</v>
      </c>
      <c r="F639" s="76">
        <f ca="1">INDIRECT(ADDRESS(11+(MATCH(RIGHT(Table245[[#This Row],[spawner_sku]],LEN(Table245[[#This Row],[spawner_sku]])-FIND("/",Table245[[#This Row],[spawner_sku]])),Table1[Entity Prefab],0)),10,1,1,"Entities"))</f>
        <v>25</v>
      </c>
      <c r="G639" s="76">
        <f ca="1">ROUND((Table245[[#This Row],[XP]]*Table245[[#This Row],[entity_spawned (AVG)]])*(Table245[[#This Row],[activating_chance]]/100),0)</f>
        <v>10</v>
      </c>
      <c r="H639" s="73" t="s">
        <v>344</v>
      </c>
      <c r="CD639" t="s">
        <v>449</v>
      </c>
      <c r="CE639">
        <v>1</v>
      </c>
      <c r="CF639" s="76">
        <v>200</v>
      </c>
      <c r="CG639" s="76">
        <v>100</v>
      </c>
      <c r="CH639">
        <f ca="1">INDIRECT(ADDRESS(11+(MATCH(RIGHT(Table14[[#This Row],[spawner_sku]],LEN(Table14[[#This Row],[spawner_sku]])-FIND("/",Table14[[#This Row],[spawner_sku]])),Table1[Entity Prefab],0)),10,1,1,"Entities"))</f>
        <v>25</v>
      </c>
      <c r="CI639">
        <f ca="1">ROUND((Table14[[#This Row],[XP]]*Table14[[#This Row],[entity_spawned (AVG)]])*(Table14[[#This Row],[activating_chance]]/100),0)</f>
        <v>25</v>
      </c>
      <c r="CJ639" s="73" t="s">
        <v>345</v>
      </c>
    </row>
    <row r="640" spans="2:88" x14ac:dyDescent="0.25">
      <c r="B640" s="74" t="s">
        <v>256</v>
      </c>
      <c r="C640">
        <v>1</v>
      </c>
      <c r="D640" s="76">
        <v>170</v>
      </c>
      <c r="E640" s="76">
        <v>100</v>
      </c>
      <c r="F640" s="76">
        <f ca="1">INDIRECT(ADDRESS(11+(MATCH(RIGHT(Table245[[#This Row],[spawner_sku]],LEN(Table245[[#This Row],[spawner_sku]])-FIND("/",Table245[[#This Row],[spawner_sku]])),Table1[Entity Prefab],0)),10,1,1,"Entities"))</f>
        <v>25</v>
      </c>
      <c r="G640" s="76">
        <f ca="1">ROUND((Table245[[#This Row],[XP]]*Table245[[#This Row],[entity_spawned (AVG)]])*(Table245[[#This Row],[activating_chance]]/100),0)</f>
        <v>25</v>
      </c>
      <c r="H640" s="73" t="s">
        <v>344</v>
      </c>
      <c r="CD640" t="s">
        <v>449</v>
      </c>
      <c r="CE640">
        <v>3</v>
      </c>
      <c r="CF640" s="76">
        <v>200</v>
      </c>
      <c r="CG640" s="76">
        <v>100</v>
      </c>
      <c r="CH640">
        <f ca="1">INDIRECT(ADDRESS(11+(MATCH(RIGHT(Table14[[#This Row],[spawner_sku]],LEN(Table14[[#This Row],[spawner_sku]])-FIND("/",Table14[[#This Row],[spawner_sku]])),Table1[Entity Prefab],0)),10,1,1,"Entities"))</f>
        <v>25</v>
      </c>
      <c r="CI640">
        <f ca="1">ROUND((Table14[[#This Row],[XP]]*Table14[[#This Row],[entity_spawned (AVG)]])*(Table14[[#This Row],[activating_chance]]/100),0)</f>
        <v>75</v>
      </c>
      <c r="CJ640" s="73" t="s">
        <v>345</v>
      </c>
    </row>
    <row r="641" spans="2:88" x14ac:dyDescent="0.25">
      <c r="B641" s="74" t="s">
        <v>256</v>
      </c>
      <c r="C641">
        <v>1</v>
      </c>
      <c r="D641" s="76">
        <v>190</v>
      </c>
      <c r="E641" s="76">
        <v>80</v>
      </c>
      <c r="F641" s="76">
        <f ca="1">INDIRECT(ADDRESS(11+(MATCH(RIGHT(Table245[[#This Row],[spawner_sku]],LEN(Table245[[#This Row],[spawner_sku]])-FIND("/",Table245[[#This Row],[spawner_sku]])),Table1[Entity Prefab],0)),10,1,1,"Entities"))</f>
        <v>25</v>
      </c>
      <c r="G641" s="76">
        <f ca="1">ROUND((Table245[[#This Row],[XP]]*Table245[[#This Row],[entity_spawned (AVG)]])*(Table245[[#This Row],[activating_chance]]/100),0)</f>
        <v>20</v>
      </c>
      <c r="H641" s="73" t="s">
        <v>344</v>
      </c>
      <c r="CD641" t="s">
        <v>449</v>
      </c>
      <c r="CE641">
        <v>1</v>
      </c>
      <c r="CF641" s="76">
        <v>200</v>
      </c>
      <c r="CG641" s="76">
        <v>100</v>
      </c>
      <c r="CH641">
        <f ca="1">INDIRECT(ADDRESS(11+(MATCH(RIGHT(Table14[[#This Row],[spawner_sku]],LEN(Table14[[#This Row],[spawner_sku]])-FIND("/",Table14[[#This Row],[spawner_sku]])),Table1[Entity Prefab],0)),10,1,1,"Entities"))</f>
        <v>25</v>
      </c>
      <c r="CI641">
        <f ca="1">ROUND((Table14[[#This Row],[XP]]*Table14[[#This Row],[entity_spawned (AVG)]])*(Table14[[#This Row],[activating_chance]]/100),0)</f>
        <v>25</v>
      </c>
      <c r="CJ641" s="73" t="s">
        <v>345</v>
      </c>
    </row>
    <row r="642" spans="2:88" x14ac:dyDescent="0.25">
      <c r="B642" s="74" t="s">
        <v>256</v>
      </c>
      <c r="C642">
        <v>1</v>
      </c>
      <c r="D642" s="76">
        <v>190</v>
      </c>
      <c r="E642" s="76">
        <v>100</v>
      </c>
      <c r="F642" s="76">
        <f ca="1">INDIRECT(ADDRESS(11+(MATCH(RIGHT(Table245[[#This Row],[spawner_sku]],LEN(Table245[[#This Row],[spawner_sku]])-FIND("/",Table245[[#This Row],[spawner_sku]])),Table1[Entity Prefab],0)),10,1,1,"Entities"))</f>
        <v>25</v>
      </c>
      <c r="G642" s="76">
        <f ca="1">ROUND((Table245[[#This Row],[XP]]*Table245[[#This Row],[entity_spawned (AVG)]])*(Table245[[#This Row],[activating_chance]]/100),0)</f>
        <v>25</v>
      </c>
      <c r="H642" s="73" t="s">
        <v>344</v>
      </c>
      <c r="CD642" t="s">
        <v>449</v>
      </c>
      <c r="CE642">
        <v>1</v>
      </c>
      <c r="CF642" s="76">
        <v>200</v>
      </c>
      <c r="CG642" s="76">
        <v>100</v>
      </c>
      <c r="CH642">
        <f ca="1">INDIRECT(ADDRESS(11+(MATCH(RIGHT(Table14[[#This Row],[spawner_sku]],LEN(Table14[[#This Row],[spawner_sku]])-FIND("/",Table14[[#This Row],[spawner_sku]])),Table1[Entity Prefab],0)),10,1,1,"Entities"))</f>
        <v>25</v>
      </c>
      <c r="CI642">
        <f ca="1">ROUND((Table14[[#This Row],[XP]]*Table14[[#This Row],[entity_spawned (AVG)]])*(Table14[[#This Row],[activating_chance]]/100),0)</f>
        <v>25</v>
      </c>
      <c r="CJ642" s="73" t="s">
        <v>345</v>
      </c>
    </row>
    <row r="643" spans="2:88" x14ac:dyDescent="0.25">
      <c r="B643" s="74" t="s">
        <v>256</v>
      </c>
      <c r="C643">
        <v>1</v>
      </c>
      <c r="D643" s="76">
        <v>190</v>
      </c>
      <c r="E643" s="76">
        <v>30</v>
      </c>
      <c r="F643" s="76">
        <f ca="1">INDIRECT(ADDRESS(11+(MATCH(RIGHT(Table245[[#This Row],[spawner_sku]],LEN(Table245[[#This Row],[spawner_sku]])-FIND("/",Table245[[#This Row],[spawner_sku]])),Table1[Entity Prefab],0)),10,1,1,"Entities"))</f>
        <v>25</v>
      </c>
      <c r="G643" s="76">
        <f ca="1">ROUND((Table245[[#This Row],[XP]]*Table245[[#This Row],[entity_spawned (AVG)]])*(Table245[[#This Row],[activating_chance]]/100),0)</f>
        <v>8</v>
      </c>
      <c r="H643" s="73" t="s">
        <v>344</v>
      </c>
      <c r="CD643" t="s">
        <v>449</v>
      </c>
      <c r="CE643">
        <v>1</v>
      </c>
      <c r="CF643" s="76">
        <v>200</v>
      </c>
      <c r="CG643" s="76">
        <v>80</v>
      </c>
      <c r="CH643">
        <f ca="1">INDIRECT(ADDRESS(11+(MATCH(RIGHT(Table14[[#This Row],[spawner_sku]],LEN(Table14[[#This Row],[spawner_sku]])-FIND("/",Table14[[#This Row],[spawner_sku]])),Table1[Entity Prefab],0)),10,1,1,"Entities"))</f>
        <v>25</v>
      </c>
      <c r="CI643">
        <f ca="1">ROUND((Table14[[#This Row],[XP]]*Table14[[#This Row],[entity_spawned (AVG)]])*(Table14[[#This Row],[activating_chance]]/100),0)</f>
        <v>20</v>
      </c>
      <c r="CJ643" s="73" t="s">
        <v>345</v>
      </c>
    </row>
    <row r="644" spans="2:88" x14ac:dyDescent="0.25">
      <c r="B644" s="74" t="s">
        <v>256</v>
      </c>
      <c r="C644">
        <v>1</v>
      </c>
      <c r="D644" s="76">
        <v>190</v>
      </c>
      <c r="E644" s="76">
        <v>100</v>
      </c>
      <c r="F644" s="76">
        <f ca="1">INDIRECT(ADDRESS(11+(MATCH(RIGHT(Table245[[#This Row],[spawner_sku]],LEN(Table245[[#This Row],[spawner_sku]])-FIND("/",Table245[[#This Row],[spawner_sku]])),Table1[Entity Prefab],0)),10,1,1,"Entities"))</f>
        <v>25</v>
      </c>
      <c r="G644" s="76">
        <f ca="1">ROUND((Table245[[#This Row],[XP]]*Table245[[#This Row],[entity_spawned (AVG)]])*(Table245[[#This Row],[activating_chance]]/100),0)</f>
        <v>25</v>
      </c>
      <c r="H644" s="73" t="s">
        <v>344</v>
      </c>
      <c r="CD644" t="s">
        <v>449</v>
      </c>
      <c r="CE644">
        <v>2</v>
      </c>
      <c r="CF644" s="76">
        <v>200</v>
      </c>
      <c r="CG644" s="76">
        <v>100</v>
      </c>
      <c r="CH644">
        <f ca="1">INDIRECT(ADDRESS(11+(MATCH(RIGHT(Table14[[#This Row],[spawner_sku]],LEN(Table14[[#This Row],[spawner_sku]])-FIND("/",Table14[[#This Row],[spawner_sku]])),Table1[Entity Prefab],0)),10,1,1,"Entities"))</f>
        <v>25</v>
      </c>
      <c r="CI644">
        <f ca="1">ROUND((Table14[[#This Row],[XP]]*Table14[[#This Row],[entity_spawned (AVG)]])*(Table14[[#This Row],[activating_chance]]/100),0)</f>
        <v>50</v>
      </c>
      <c r="CJ644" s="73" t="s">
        <v>345</v>
      </c>
    </row>
    <row r="645" spans="2:88" x14ac:dyDescent="0.25">
      <c r="B645" s="74" t="s">
        <v>256</v>
      </c>
      <c r="C645">
        <v>1</v>
      </c>
      <c r="D645" s="76">
        <v>140</v>
      </c>
      <c r="E645" s="76">
        <v>90</v>
      </c>
      <c r="F645" s="76">
        <f ca="1">INDIRECT(ADDRESS(11+(MATCH(RIGHT(Table245[[#This Row],[spawner_sku]],LEN(Table245[[#This Row],[spawner_sku]])-FIND("/",Table245[[#This Row],[spawner_sku]])),Table1[Entity Prefab],0)),10,1,1,"Entities"))</f>
        <v>25</v>
      </c>
      <c r="G645" s="76">
        <f ca="1">ROUND((Table245[[#This Row],[XP]]*Table245[[#This Row],[entity_spawned (AVG)]])*(Table245[[#This Row],[activating_chance]]/100),0)</f>
        <v>23</v>
      </c>
      <c r="H645" s="73" t="s">
        <v>344</v>
      </c>
      <c r="CD645" t="s">
        <v>449</v>
      </c>
      <c r="CE645">
        <v>2</v>
      </c>
      <c r="CF645" s="76">
        <v>200</v>
      </c>
      <c r="CG645" s="76">
        <v>30</v>
      </c>
      <c r="CH645">
        <f ca="1">INDIRECT(ADDRESS(11+(MATCH(RIGHT(Table14[[#This Row],[spawner_sku]],LEN(Table14[[#This Row],[spawner_sku]])-FIND("/",Table14[[#This Row],[spawner_sku]])),Table1[Entity Prefab],0)),10,1,1,"Entities"))</f>
        <v>25</v>
      </c>
      <c r="CI645">
        <f ca="1">ROUND((Table14[[#This Row],[XP]]*Table14[[#This Row],[entity_spawned (AVG)]])*(Table14[[#This Row],[activating_chance]]/100),0)</f>
        <v>15</v>
      </c>
      <c r="CJ645" s="73" t="s">
        <v>345</v>
      </c>
    </row>
    <row r="646" spans="2:88" x14ac:dyDescent="0.25">
      <c r="B646" s="74" t="s">
        <v>256</v>
      </c>
      <c r="C646">
        <v>1</v>
      </c>
      <c r="D646" s="76">
        <v>170</v>
      </c>
      <c r="E646" s="76">
        <v>60</v>
      </c>
      <c r="F646" s="76">
        <f ca="1">INDIRECT(ADDRESS(11+(MATCH(RIGHT(Table245[[#This Row],[spawner_sku]],LEN(Table245[[#This Row],[spawner_sku]])-FIND("/",Table245[[#This Row],[spawner_sku]])),Table1[Entity Prefab],0)),10,1,1,"Entities"))</f>
        <v>25</v>
      </c>
      <c r="G646" s="76">
        <f ca="1">ROUND((Table245[[#This Row],[XP]]*Table245[[#This Row],[entity_spawned (AVG)]])*(Table245[[#This Row],[activating_chance]]/100),0)</f>
        <v>15</v>
      </c>
      <c r="H646" s="73" t="s">
        <v>344</v>
      </c>
      <c r="CD646" t="s">
        <v>449</v>
      </c>
      <c r="CE646">
        <v>1</v>
      </c>
      <c r="CF646" s="76">
        <v>200</v>
      </c>
      <c r="CG646" s="76">
        <v>100</v>
      </c>
      <c r="CH646">
        <f ca="1">INDIRECT(ADDRESS(11+(MATCH(RIGHT(Table14[[#This Row],[spawner_sku]],LEN(Table14[[#This Row],[spawner_sku]])-FIND("/",Table14[[#This Row],[spawner_sku]])),Table1[Entity Prefab],0)),10,1,1,"Entities"))</f>
        <v>25</v>
      </c>
      <c r="CI646">
        <f ca="1">ROUND((Table14[[#This Row],[XP]]*Table14[[#This Row],[entity_spawned (AVG)]])*(Table14[[#This Row],[activating_chance]]/100),0)</f>
        <v>25</v>
      </c>
      <c r="CJ646" s="73" t="s">
        <v>345</v>
      </c>
    </row>
    <row r="647" spans="2:88" x14ac:dyDescent="0.25">
      <c r="B647" s="74" t="s">
        <v>256</v>
      </c>
      <c r="C647">
        <v>1</v>
      </c>
      <c r="D647" s="76">
        <v>170</v>
      </c>
      <c r="E647" s="76">
        <v>60</v>
      </c>
      <c r="F647" s="76">
        <f ca="1">INDIRECT(ADDRESS(11+(MATCH(RIGHT(Table245[[#This Row],[spawner_sku]],LEN(Table245[[#This Row],[spawner_sku]])-FIND("/",Table245[[#This Row],[spawner_sku]])),Table1[Entity Prefab],0)),10,1,1,"Entities"))</f>
        <v>25</v>
      </c>
      <c r="G647" s="76">
        <f ca="1">ROUND((Table245[[#This Row],[XP]]*Table245[[#This Row],[entity_spawned (AVG)]])*(Table245[[#This Row],[activating_chance]]/100),0)</f>
        <v>15</v>
      </c>
      <c r="H647" s="73" t="s">
        <v>344</v>
      </c>
      <c r="CD647" t="s">
        <v>449</v>
      </c>
      <c r="CE647">
        <v>1</v>
      </c>
      <c r="CF647" s="76">
        <v>200</v>
      </c>
      <c r="CG647" s="76">
        <v>100</v>
      </c>
      <c r="CH647">
        <f ca="1">INDIRECT(ADDRESS(11+(MATCH(RIGHT(Table14[[#This Row],[spawner_sku]],LEN(Table14[[#This Row],[spawner_sku]])-FIND("/",Table14[[#This Row],[spawner_sku]])),Table1[Entity Prefab],0)),10,1,1,"Entities"))</f>
        <v>25</v>
      </c>
      <c r="CI647">
        <f ca="1">ROUND((Table14[[#This Row],[XP]]*Table14[[#This Row],[entity_spawned (AVG)]])*(Table14[[#This Row],[activating_chance]]/100),0)</f>
        <v>25</v>
      </c>
      <c r="CJ647" s="73" t="s">
        <v>345</v>
      </c>
    </row>
    <row r="648" spans="2:88" x14ac:dyDescent="0.25">
      <c r="B648" s="74" t="s">
        <v>256</v>
      </c>
      <c r="C648">
        <v>1</v>
      </c>
      <c r="D648" s="76">
        <v>130</v>
      </c>
      <c r="E648" s="76">
        <v>85</v>
      </c>
      <c r="F648" s="76">
        <f ca="1">INDIRECT(ADDRESS(11+(MATCH(RIGHT(Table245[[#This Row],[spawner_sku]],LEN(Table245[[#This Row],[spawner_sku]])-FIND("/",Table245[[#This Row],[spawner_sku]])),Table1[Entity Prefab],0)),10,1,1,"Entities"))</f>
        <v>25</v>
      </c>
      <c r="G648" s="76">
        <f ca="1">ROUND((Table245[[#This Row],[XP]]*Table245[[#This Row],[entity_spawned (AVG)]])*(Table245[[#This Row],[activating_chance]]/100),0)</f>
        <v>21</v>
      </c>
      <c r="H648" s="73" t="s">
        <v>344</v>
      </c>
      <c r="CD648" t="s">
        <v>449</v>
      </c>
      <c r="CE648">
        <v>1</v>
      </c>
      <c r="CF648" s="76">
        <v>200</v>
      </c>
      <c r="CG648" s="76">
        <v>100</v>
      </c>
      <c r="CH648">
        <f ca="1">INDIRECT(ADDRESS(11+(MATCH(RIGHT(Table14[[#This Row],[spawner_sku]],LEN(Table14[[#This Row],[spawner_sku]])-FIND("/",Table14[[#This Row],[spawner_sku]])),Table1[Entity Prefab],0)),10,1,1,"Entities"))</f>
        <v>25</v>
      </c>
      <c r="CI648">
        <f ca="1">ROUND((Table14[[#This Row],[XP]]*Table14[[#This Row],[entity_spawned (AVG)]])*(Table14[[#This Row],[activating_chance]]/100),0)</f>
        <v>25</v>
      </c>
      <c r="CJ648" s="73" t="s">
        <v>345</v>
      </c>
    </row>
    <row r="649" spans="2:88" x14ac:dyDescent="0.25">
      <c r="B649" s="74" t="s">
        <v>256</v>
      </c>
      <c r="C649">
        <v>1</v>
      </c>
      <c r="D649" s="76">
        <v>190</v>
      </c>
      <c r="E649" s="76">
        <v>80</v>
      </c>
      <c r="F649" s="76">
        <f ca="1">INDIRECT(ADDRESS(11+(MATCH(RIGHT(Table245[[#This Row],[spawner_sku]],LEN(Table245[[#This Row],[spawner_sku]])-FIND("/",Table245[[#This Row],[spawner_sku]])),Table1[Entity Prefab],0)),10,1,1,"Entities"))</f>
        <v>25</v>
      </c>
      <c r="G649" s="76">
        <f ca="1">ROUND((Table245[[#This Row],[XP]]*Table245[[#This Row],[entity_spawned (AVG)]])*(Table245[[#This Row],[activating_chance]]/100),0)</f>
        <v>20</v>
      </c>
      <c r="H649" s="73" t="s">
        <v>344</v>
      </c>
      <c r="CD649" t="s">
        <v>449</v>
      </c>
      <c r="CE649">
        <v>1</v>
      </c>
      <c r="CF649" s="76">
        <v>200</v>
      </c>
      <c r="CG649" s="76">
        <v>100</v>
      </c>
      <c r="CH649">
        <f ca="1">INDIRECT(ADDRESS(11+(MATCH(RIGHT(Table14[[#This Row],[spawner_sku]],LEN(Table14[[#This Row],[spawner_sku]])-FIND("/",Table14[[#This Row],[spawner_sku]])),Table1[Entity Prefab],0)),10,1,1,"Entities"))</f>
        <v>25</v>
      </c>
      <c r="CI649">
        <f ca="1">ROUND((Table14[[#This Row],[XP]]*Table14[[#This Row],[entity_spawned (AVG)]])*(Table14[[#This Row],[activating_chance]]/100),0)</f>
        <v>25</v>
      </c>
      <c r="CJ649" s="73" t="s">
        <v>345</v>
      </c>
    </row>
    <row r="650" spans="2:88" x14ac:dyDescent="0.25">
      <c r="B650" s="74" t="s">
        <v>256</v>
      </c>
      <c r="C650">
        <v>1</v>
      </c>
      <c r="D650" s="76">
        <v>170</v>
      </c>
      <c r="E650" s="76">
        <v>100</v>
      </c>
      <c r="F650" s="76">
        <f ca="1">INDIRECT(ADDRESS(11+(MATCH(RIGHT(Table245[[#This Row],[spawner_sku]],LEN(Table245[[#This Row],[spawner_sku]])-FIND("/",Table245[[#This Row],[spawner_sku]])),Table1[Entity Prefab],0)),10,1,1,"Entities"))</f>
        <v>25</v>
      </c>
      <c r="G650" s="76">
        <f ca="1">ROUND((Table245[[#This Row],[XP]]*Table245[[#This Row],[entity_spawned (AVG)]])*(Table245[[#This Row],[activating_chance]]/100),0)</f>
        <v>25</v>
      </c>
      <c r="H650" s="73" t="s">
        <v>344</v>
      </c>
      <c r="CD650" t="s">
        <v>449</v>
      </c>
      <c r="CE650">
        <v>3</v>
      </c>
      <c r="CF650" s="76">
        <v>200</v>
      </c>
      <c r="CG650" s="76">
        <v>100</v>
      </c>
      <c r="CH650">
        <f ca="1">INDIRECT(ADDRESS(11+(MATCH(RIGHT(Table14[[#This Row],[spawner_sku]],LEN(Table14[[#This Row],[spawner_sku]])-FIND("/",Table14[[#This Row],[spawner_sku]])),Table1[Entity Prefab],0)),10,1,1,"Entities"))</f>
        <v>25</v>
      </c>
      <c r="CI650">
        <f ca="1">ROUND((Table14[[#This Row],[XP]]*Table14[[#This Row],[entity_spawned (AVG)]])*(Table14[[#This Row],[activating_chance]]/100),0)</f>
        <v>75</v>
      </c>
      <c r="CJ650" s="73" t="s">
        <v>345</v>
      </c>
    </row>
    <row r="651" spans="2:88" x14ac:dyDescent="0.25">
      <c r="B651" s="74" t="s">
        <v>256</v>
      </c>
      <c r="C651">
        <v>1</v>
      </c>
      <c r="D651" s="76">
        <v>150</v>
      </c>
      <c r="E651" s="76">
        <v>40</v>
      </c>
      <c r="F651" s="76">
        <f ca="1">INDIRECT(ADDRESS(11+(MATCH(RIGHT(Table245[[#This Row],[spawner_sku]],LEN(Table245[[#This Row],[spawner_sku]])-FIND("/",Table245[[#This Row],[spawner_sku]])),Table1[Entity Prefab],0)),10,1,1,"Entities"))</f>
        <v>25</v>
      </c>
      <c r="G651" s="76">
        <f ca="1">ROUND((Table245[[#This Row],[XP]]*Table245[[#This Row],[entity_spawned (AVG)]])*(Table245[[#This Row],[activating_chance]]/100),0)</f>
        <v>10</v>
      </c>
      <c r="H651" s="73" t="s">
        <v>344</v>
      </c>
      <c r="CD651" t="s">
        <v>449</v>
      </c>
      <c r="CE651">
        <v>1</v>
      </c>
      <c r="CF651" s="76">
        <v>200</v>
      </c>
      <c r="CG651" s="76">
        <v>30</v>
      </c>
      <c r="CH651">
        <f ca="1">INDIRECT(ADDRESS(11+(MATCH(RIGHT(Table14[[#This Row],[spawner_sku]],LEN(Table14[[#This Row],[spawner_sku]])-FIND("/",Table14[[#This Row],[spawner_sku]])),Table1[Entity Prefab],0)),10,1,1,"Entities"))</f>
        <v>25</v>
      </c>
      <c r="CI651">
        <f ca="1">ROUND((Table14[[#This Row],[XP]]*Table14[[#This Row],[entity_spawned (AVG)]])*(Table14[[#This Row],[activating_chance]]/100),0)</f>
        <v>8</v>
      </c>
      <c r="CJ651" s="73" t="s">
        <v>345</v>
      </c>
    </row>
    <row r="652" spans="2:88" x14ac:dyDescent="0.25">
      <c r="B652" s="74" t="s">
        <v>256</v>
      </c>
      <c r="C652">
        <v>1</v>
      </c>
      <c r="D652" s="76">
        <v>140</v>
      </c>
      <c r="E652" s="76">
        <v>100</v>
      </c>
      <c r="F652" s="76">
        <f ca="1">INDIRECT(ADDRESS(11+(MATCH(RIGHT(Table245[[#This Row],[spawner_sku]],LEN(Table245[[#This Row],[spawner_sku]])-FIND("/",Table245[[#This Row],[spawner_sku]])),Table1[Entity Prefab],0)),10,1,1,"Entities"))</f>
        <v>25</v>
      </c>
      <c r="G652" s="76">
        <f ca="1">ROUND((Table245[[#This Row],[XP]]*Table245[[#This Row],[entity_spawned (AVG)]])*(Table245[[#This Row],[activating_chance]]/100),0)</f>
        <v>25</v>
      </c>
      <c r="H652" s="73" t="s">
        <v>344</v>
      </c>
      <c r="CD652" t="s">
        <v>449</v>
      </c>
      <c r="CE652">
        <v>1</v>
      </c>
      <c r="CF652" s="76">
        <v>200</v>
      </c>
      <c r="CG652" s="76">
        <v>100</v>
      </c>
      <c r="CH652">
        <f ca="1">INDIRECT(ADDRESS(11+(MATCH(RIGHT(Table14[[#This Row],[spawner_sku]],LEN(Table14[[#This Row],[spawner_sku]])-FIND("/",Table14[[#This Row],[spawner_sku]])),Table1[Entity Prefab],0)),10,1,1,"Entities"))</f>
        <v>25</v>
      </c>
      <c r="CI652">
        <f ca="1">ROUND((Table14[[#This Row],[XP]]*Table14[[#This Row],[entity_spawned (AVG)]])*(Table14[[#This Row],[activating_chance]]/100),0)</f>
        <v>25</v>
      </c>
      <c r="CJ652" s="73" t="s">
        <v>345</v>
      </c>
    </row>
    <row r="653" spans="2:88" x14ac:dyDescent="0.25">
      <c r="B653" s="74" t="s">
        <v>256</v>
      </c>
      <c r="C653">
        <v>1</v>
      </c>
      <c r="D653" s="76">
        <v>140</v>
      </c>
      <c r="E653" s="76">
        <v>60</v>
      </c>
      <c r="F653" s="76">
        <f ca="1">INDIRECT(ADDRESS(11+(MATCH(RIGHT(Table245[[#This Row],[spawner_sku]],LEN(Table245[[#This Row],[spawner_sku]])-FIND("/",Table245[[#This Row],[spawner_sku]])),Table1[Entity Prefab],0)),10,1,1,"Entities"))</f>
        <v>25</v>
      </c>
      <c r="G653" s="76">
        <f ca="1">ROUND((Table245[[#This Row],[XP]]*Table245[[#This Row],[entity_spawned (AVG)]])*(Table245[[#This Row],[activating_chance]]/100),0)</f>
        <v>15</v>
      </c>
      <c r="H653" s="73" t="s">
        <v>344</v>
      </c>
      <c r="CD653" t="s">
        <v>449</v>
      </c>
      <c r="CE653">
        <v>1</v>
      </c>
      <c r="CF653" s="76">
        <v>200</v>
      </c>
      <c r="CG653" s="76">
        <v>100</v>
      </c>
      <c r="CH653">
        <f ca="1">INDIRECT(ADDRESS(11+(MATCH(RIGHT(Table14[[#This Row],[spawner_sku]],LEN(Table14[[#This Row],[spawner_sku]])-FIND("/",Table14[[#This Row],[spawner_sku]])),Table1[Entity Prefab],0)),10,1,1,"Entities"))</f>
        <v>25</v>
      </c>
      <c r="CI653">
        <f ca="1">ROUND((Table14[[#This Row],[XP]]*Table14[[#This Row],[entity_spawned (AVG)]])*(Table14[[#This Row],[activating_chance]]/100),0)</f>
        <v>25</v>
      </c>
      <c r="CJ653" s="73" t="s">
        <v>345</v>
      </c>
    </row>
    <row r="654" spans="2:88" x14ac:dyDescent="0.25">
      <c r="B654" s="74" t="s">
        <v>256</v>
      </c>
      <c r="C654">
        <v>1</v>
      </c>
      <c r="D654" s="76">
        <v>190</v>
      </c>
      <c r="E654" s="76">
        <v>30</v>
      </c>
      <c r="F654" s="76">
        <f ca="1">INDIRECT(ADDRESS(11+(MATCH(RIGHT(Table245[[#This Row],[spawner_sku]],LEN(Table245[[#This Row],[spawner_sku]])-FIND("/",Table245[[#This Row],[spawner_sku]])),Table1[Entity Prefab],0)),10,1,1,"Entities"))</f>
        <v>25</v>
      </c>
      <c r="G654" s="76">
        <f ca="1">ROUND((Table245[[#This Row],[XP]]*Table245[[#This Row],[entity_spawned (AVG)]])*(Table245[[#This Row],[activating_chance]]/100),0)</f>
        <v>8</v>
      </c>
      <c r="H654" s="73" t="s">
        <v>344</v>
      </c>
      <c r="CD654" t="s">
        <v>449</v>
      </c>
      <c r="CE654">
        <v>1</v>
      </c>
      <c r="CF654" s="76">
        <v>200</v>
      </c>
      <c r="CG654" s="76">
        <v>80</v>
      </c>
      <c r="CH654">
        <f ca="1">INDIRECT(ADDRESS(11+(MATCH(RIGHT(Table14[[#This Row],[spawner_sku]],LEN(Table14[[#This Row],[spawner_sku]])-FIND("/",Table14[[#This Row],[spawner_sku]])),Table1[Entity Prefab],0)),10,1,1,"Entities"))</f>
        <v>25</v>
      </c>
      <c r="CI654">
        <f ca="1">ROUND((Table14[[#This Row],[XP]]*Table14[[#This Row],[entity_spawned (AVG)]])*(Table14[[#This Row],[activating_chance]]/100),0)</f>
        <v>20</v>
      </c>
      <c r="CJ654" s="73" t="s">
        <v>345</v>
      </c>
    </row>
    <row r="655" spans="2:88" x14ac:dyDescent="0.25">
      <c r="B655" s="74" t="s">
        <v>256</v>
      </c>
      <c r="C655">
        <v>1</v>
      </c>
      <c r="D655" s="76">
        <v>140</v>
      </c>
      <c r="E655" s="76">
        <v>100</v>
      </c>
      <c r="F655" s="76">
        <f ca="1">INDIRECT(ADDRESS(11+(MATCH(RIGHT(Table245[[#This Row],[spawner_sku]],LEN(Table245[[#This Row],[spawner_sku]])-FIND("/",Table245[[#This Row],[spawner_sku]])),Table1[Entity Prefab],0)),10,1,1,"Entities"))</f>
        <v>25</v>
      </c>
      <c r="G655" s="76">
        <f ca="1">ROUND((Table245[[#This Row],[XP]]*Table245[[#This Row],[entity_spawned (AVG)]])*(Table245[[#This Row],[activating_chance]]/100),0)</f>
        <v>25</v>
      </c>
      <c r="H655" s="73" t="s">
        <v>344</v>
      </c>
      <c r="CD655" t="s">
        <v>449</v>
      </c>
      <c r="CE655">
        <v>1</v>
      </c>
      <c r="CF655" s="76">
        <v>200</v>
      </c>
      <c r="CG655" s="76">
        <v>100</v>
      </c>
      <c r="CH655">
        <f ca="1">INDIRECT(ADDRESS(11+(MATCH(RIGHT(Table14[[#This Row],[spawner_sku]],LEN(Table14[[#This Row],[spawner_sku]])-FIND("/",Table14[[#This Row],[spawner_sku]])),Table1[Entity Prefab],0)),10,1,1,"Entities"))</f>
        <v>25</v>
      </c>
      <c r="CI655">
        <f ca="1">ROUND((Table14[[#This Row],[XP]]*Table14[[#This Row],[entity_spawned (AVG)]])*(Table14[[#This Row],[activating_chance]]/100),0)</f>
        <v>25</v>
      </c>
      <c r="CJ655" s="73" t="s">
        <v>345</v>
      </c>
    </row>
    <row r="656" spans="2:88" x14ac:dyDescent="0.25">
      <c r="B656" s="74" t="s">
        <v>256</v>
      </c>
      <c r="C656">
        <v>1</v>
      </c>
      <c r="D656" s="76">
        <v>170</v>
      </c>
      <c r="E656" s="76">
        <v>80</v>
      </c>
      <c r="F656" s="76">
        <f ca="1">INDIRECT(ADDRESS(11+(MATCH(RIGHT(Table245[[#This Row],[spawner_sku]],LEN(Table245[[#This Row],[spawner_sku]])-FIND("/",Table245[[#This Row],[spawner_sku]])),Table1[Entity Prefab],0)),10,1,1,"Entities"))</f>
        <v>25</v>
      </c>
      <c r="G656" s="76">
        <f ca="1">ROUND((Table245[[#This Row],[XP]]*Table245[[#This Row],[entity_spawned (AVG)]])*(Table245[[#This Row],[activating_chance]]/100),0)</f>
        <v>20</v>
      </c>
      <c r="H656" s="73" t="s">
        <v>344</v>
      </c>
      <c r="CD656" t="s">
        <v>449</v>
      </c>
      <c r="CE656">
        <v>2</v>
      </c>
      <c r="CF656" s="76">
        <v>200</v>
      </c>
      <c r="CG656" s="76">
        <v>30</v>
      </c>
      <c r="CH656">
        <f ca="1">INDIRECT(ADDRESS(11+(MATCH(RIGHT(Table14[[#This Row],[spawner_sku]],LEN(Table14[[#This Row],[spawner_sku]])-FIND("/",Table14[[#This Row],[spawner_sku]])),Table1[Entity Prefab],0)),10,1,1,"Entities"))</f>
        <v>25</v>
      </c>
      <c r="CI656">
        <f ca="1">ROUND((Table14[[#This Row],[XP]]*Table14[[#This Row],[entity_spawned (AVG)]])*(Table14[[#This Row],[activating_chance]]/100),0)</f>
        <v>15</v>
      </c>
      <c r="CJ656" s="73" t="s">
        <v>345</v>
      </c>
    </row>
    <row r="657" spans="2:88" x14ac:dyDescent="0.25">
      <c r="B657" s="74" t="s">
        <v>256</v>
      </c>
      <c r="C657">
        <v>1</v>
      </c>
      <c r="D657" s="76">
        <v>140</v>
      </c>
      <c r="E657" s="76">
        <v>100</v>
      </c>
      <c r="F657" s="76">
        <f ca="1">INDIRECT(ADDRESS(11+(MATCH(RIGHT(Table245[[#This Row],[spawner_sku]],LEN(Table245[[#This Row],[spawner_sku]])-FIND("/",Table245[[#This Row],[spawner_sku]])),Table1[Entity Prefab],0)),10,1,1,"Entities"))</f>
        <v>25</v>
      </c>
      <c r="G657" s="76">
        <f ca="1">ROUND((Table245[[#This Row],[XP]]*Table245[[#This Row],[entity_spawned (AVG)]])*(Table245[[#This Row],[activating_chance]]/100),0)</f>
        <v>25</v>
      </c>
      <c r="H657" s="73" t="s">
        <v>344</v>
      </c>
      <c r="CD657" t="s">
        <v>449</v>
      </c>
      <c r="CE657">
        <v>1</v>
      </c>
      <c r="CF657" s="76">
        <v>200</v>
      </c>
      <c r="CG657" s="76">
        <v>100</v>
      </c>
      <c r="CH657">
        <f ca="1">INDIRECT(ADDRESS(11+(MATCH(RIGHT(Table14[[#This Row],[spawner_sku]],LEN(Table14[[#This Row],[spawner_sku]])-FIND("/",Table14[[#This Row],[spawner_sku]])),Table1[Entity Prefab],0)),10,1,1,"Entities"))</f>
        <v>25</v>
      </c>
      <c r="CI657">
        <f ca="1">ROUND((Table14[[#This Row],[XP]]*Table14[[#This Row],[entity_spawned (AVG)]])*(Table14[[#This Row],[activating_chance]]/100),0)</f>
        <v>25</v>
      </c>
      <c r="CJ657" s="73" t="s">
        <v>345</v>
      </c>
    </row>
    <row r="658" spans="2:88" x14ac:dyDescent="0.25">
      <c r="B658" s="74" t="s">
        <v>257</v>
      </c>
      <c r="C658">
        <v>1</v>
      </c>
      <c r="D658" s="76">
        <v>160</v>
      </c>
      <c r="E658" s="76">
        <v>100</v>
      </c>
      <c r="F658" s="76">
        <f ca="1">INDIRECT(ADDRESS(11+(MATCH(RIGHT(Table245[[#This Row],[spawner_sku]],LEN(Table245[[#This Row],[spawner_sku]])-FIND("/",Table245[[#This Row],[spawner_sku]])),Table1[Entity Prefab],0)),10,1,1,"Entities"))</f>
        <v>25</v>
      </c>
      <c r="G658" s="76">
        <f ca="1">ROUND((Table245[[#This Row],[XP]]*Table245[[#This Row],[entity_spawned (AVG)]])*(Table245[[#This Row],[activating_chance]]/100),0)</f>
        <v>25</v>
      </c>
      <c r="H658" s="73" t="s">
        <v>344</v>
      </c>
      <c r="CD658" t="s">
        <v>449</v>
      </c>
      <c r="CE658">
        <v>1</v>
      </c>
      <c r="CF658" s="76">
        <v>200</v>
      </c>
      <c r="CG658" s="76">
        <v>100</v>
      </c>
      <c r="CH658">
        <f ca="1">INDIRECT(ADDRESS(11+(MATCH(RIGHT(Table14[[#This Row],[spawner_sku]],LEN(Table14[[#This Row],[spawner_sku]])-FIND("/",Table14[[#This Row],[spawner_sku]])),Table1[Entity Prefab],0)),10,1,1,"Entities"))</f>
        <v>25</v>
      </c>
      <c r="CI658">
        <f ca="1">ROUND((Table14[[#This Row],[XP]]*Table14[[#This Row],[entity_spawned (AVG)]])*(Table14[[#This Row],[activating_chance]]/100),0)</f>
        <v>25</v>
      </c>
      <c r="CJ658" s="73" t="s">
        <v>345</v>
      </c>
    </row>
    <row r="659" spans="2:88" x14ac:dyDescent="0.25">
      <c r="B659" s="74" t="s">
        <v>257</v>
      </c>
      <c r="C659">
        <v>1</v>
      </c>
      <c r="D659" s="76">
        <v>170</v>
      </c>
      <c r="E659" s="76">
        <v>100</v>
      </c>
      <c r="F659" s="76">
        <f ca="1">INDIRECT(ADDRESS(11+(MATCH(RIGHT(Table245[[#This Row],[spawner_sku]],LEN(Table245[[#This Row],[spawner_sku]])-FIND("/",Table245[[#This Row],[spawner_sku]])),Table1[Entity Prefab],0)),10,1,1,"Entities"))</f>
        <v>25</v>
      </c>
      <c r="G659" s="76">
        <f ca="1">ROUND((Table245[[#This Row],[XP]]*Table245[[#This Row],[entity_spawned (AVG)]])*(Table245[[#This Row],[activating_chance]]/100),0)</f>
        <v>25</v>
      </c>
      <c r="H659" s="73" t="s">
        <v>344</v>
      </c>
      <c r="CD659" t="s">
        <v>449</v>
      </c>
      <c r="CE659">
        <v>1</v>
      </c>
      <c r="CF659" s="76">
        <v>200</v>
      </c>
      <c r="CG659" s="76">
        <v>100</v>
      </c>
      <c r="CH659">
        <f ca="1">INDIRECT(ADDRESS(11+(MATCH(RIGHT(Table14[[#This Row],[spawner_sku]],LEN(Table14[[#This Row],[spawner_sku]])-FIND("/",Table14[[#This Row],[spawner_sku]])),Table1[Entity Prefab],0)),10,1,1,"Entities"))</f>
        <v>25</v>
      </c>
      <c r="CI659">
        <f ca="1">ROUND((Table14[[#This Row],[XP]]*Table14[[#This Row],[entity_spawned (AVG)]])*(Table14[[#This Row],[activating_chance]]/100),0)</f>
        <v>25</v>
      </c>
      <c r="CJ659" s="73" t="s">
        <v>345</v>
      </c>
    </row>
    <row r="660" spans="2:88" x14ac:dyDescent="0.25">
      <c r="B660" s="74" t="s">
        <v>258</v>
      </c>
      <c r="C660">
        <v>1</v>
      </c>
      <c r="D660" s="76">
        <v>270</v>
      </c>
      <c r="E660" s="76">
        <v>90</v>
      </c>
      <c r="F660" s="76">
        <f ca="1">INDIRECT(ADDRESS(11+(MATCH(RIGHT(Table245[[#This Row],[spawner_sku]],LEN(Table245[[#This Row],[spawner_sku]])-FIND("/",Table245[[#This Row],[spawner_sku]])),Table1[Entity Prefab],0)),10,1,1,"Entities"))</f>
        <v>50</v>
      </c>
      <c r="G660" s="76">
        <f ca="1">ROUND((Table245[[#This Row],[XP]]*Table245[[#This Row],[entity_spawned (AVG)]])*(Table245[[#This Row],[activating_chance]]/100),0)</f>
        <v>45</v>
      </c>
      <c r="H660" s="73" t="s">
        <v>344</v>
      </c>
      <c r="CD660" t="s">
        <v>449</v>
      </c>
      <c r="CE660">
        <v>1</v>
      </c>
      <c r="CF660" s="76">
        <v>200</v>
      </c>
      <c r="CG660" s="76">
        <v>100</v>
      </c>
      <c r="CH660">
        <f ca="1">INDIRECT(ADDRESS(11+(MATCH(RIGHT(Table14[[#This Row],[spawner_sku]],LEN(Table14[[#This Row],[spawner_sku]])-FIND("/",Table14[[#This Row],[spawner_sku]])),Table1[Entity Prefab],0)),10,1,1,"Entities"))</f>
        <v>25</v>
      </c>
      <c r="CI660">
        <f ca="1">ROUND((Table14[[#This Row],[XP]]*Table14[[#This Row],[entity_spawned (AVG)]])*(Table14[[#This Row],[activating_chance]]/100),0)</f>
        <v>25</v>
      </c>
      <c r="CJ660" s="73" t="s">
        <v>345</v>
      </c>
    </row>
    <row r="661" spans="2:88" x14ac:dyDescent="0.25">
      <c r="B661" s="74" t="s">
        <v>258</v>
      </c>
      <c r="C661">
        <v>1</v>
      </c>
      <c r="D661" s="76">
        <v>250</v>
      </c>
      <c r="E661" s="76">
        <v>60</v>
      </c>
      <c r="F661" s="76">
        <f ca="1">INDIRECT(ADDRESS(11+(MATCH(RIGHT(Table245[[#This Row],[spawner_sku]],LEN(Table245[[#This Row],[spawner_sku]])-FIND("/",Table245[[#This Row],[spawner_sku]])),Table1[Entity Prefab],0)),10,1,1,"Entities"))</f>
        <v>50</v>
      </c>
      <c r="G661" s="76">
        <f ca="1">ROUND((Table245[[#This Row],[XP]]*Table245[[#This Row],[entity_spawned (AVG)]])*(Table245[[#This Row],[activating_chance]]/100),0)</f>
        <v>30</v>
      </c>
      <c r="H661" s="73" t="s">
        <v>344</v>
      </c>
      <c r="CD661" t="s">
        <v>449</v>
      </c>
      <c r="CE661">
        <v>1</v>
      </c>
      <c r="CF661" s="76">
        <v>200</v>
      </c>
      <c r="CG661" s="76">
        <v>30</v>
      </c>
      <c r="CH661">
        <f ca="1">INDIRECT(ADDRESS(11+(MATCH(RIGHT(Table14[[#This Row],[spawner_sku]],LEN(Table14[[#This Row],[spawner_sku]])-FIND("/",Table14[[#This Row],[spawner_sku]])),Table1[Entity Prefab],0)),10,1,1,"Entities"))</f>
        <v>25</v>
      </c>
      <c r="CI661">
        <f ca="1">ROUND((Table14[[#This Row],[XP]]*Table14[[#This Row],[entity_spawned (AVG)]])*(Table14[[#This Row],[activating_chance]]/100),0)</f>
        <v>8</v>
      </c>
      <c r="CJ661" s="73" t="s">
        <v>345</v>
      </c>
    </row>
    <row r="662" spans="2:88" x14ac:dyDescent="0.25">
      <c r="B662" s="74" t="s">
        <v>258</v>
      </c>
      <c r="C662">
        <v>1</v>
      </c>
      <c r="D662" s="76">
        <v>250</v>
      </c>
      <c r="E662" s="76">
        <v>30</v>
      </c>
      <c r="F662" s="76">
        <f ca="1">INDIRECT(ADDRESS(11+(MATCH(RIGHT(Table245[[#This Row],[spawner_sku]],LEN(Table245[[#This Row],[spawner_sku]])-FIND("/",Table245[[#This Row],[spawner_sku]])),Table1[Entity Prefab],0)),10,1,1,"Entities"))</f>
        <v>50</v>
      </c>
      <c r="G662" s="76">
        <f ca="1">ROUND((Table245[[#This Row],[XP]]*Table245[[#This Row],[entity_spawned (AVG)]])*(Table245[[#This Row],[activating_chance]]/100),0)</f>
        <v>15</v>
      </c>
      <c r="H662" s="73" t="s">
        <v>344</v>
      </c>
      <c r="CD662" t="s">
        <v>449</v>
      </c>
      <c r="CE662">
        <v>1</v>
      </c>
      <c r="CF662" s="76">
        <v>200</v>
      </c>
      <c r="CG662" s="76">
        <v>80</v>
      </c>
      <c r="CH662">
        <f ca="1">INDIRECT(ADDRESS(11+(MATCH(RIGHT(Table14[[#This Row],[spawner_sku]],LEN(Table14[[#This Row],[spawner_sku]])-FIND("/",Table14[[#This Row],[spawner_sku]])),Table1[Entity Prefab],0)),10,1,1,"Entities"))</f>
        <v>25</v>
      </c>
      <c r="CI662">
        <f ca="1">ROUND((Table14[[#This Row],[XP]]*Table14[[#This Row],[entity_spawned (AVG)]])*(Table14[[#This Row],[activating_chance]]/100),0)</f>
        <v>20</v>
      </c>
      <c r="CJ662" s="73" t="s">
        <v>345</v>
      </c>
    </row>
    <row r="663" spans="2:88" x14ac:dyDescent="0.25">
      <c r="B663" s="74" t="s">
        <v>258</v>
      </c>
      <c r="C663">
        <v>1</v>
      </c>
      <c r="D663" s="76">
        <v>240</v>
      </c>
      <c r="E663" s="76">
        <v>100</v>
      </c>
      <c r="F663" s="76">
        <f ca="1">INDIRECT(ADDRESS(11+(MATCH(RIGHT(Table245[[#This Row],[spawner_sku]],LEN(Table245[[#This Row],[spawner_sku]])-FIND("/",Table245[[#This Row],[spawner_sku]])),Table1[Entity Prefab],0)),10,1,1,"Entities"))</f>
        <v>50</v>
      </c>
      <c r="G663" s="76">
        <f ca="1">ROUND((Table245[[#This Row],[XP]]*Table245[[#This Row],[entity_spawned (AVG)]])*(Table245[[#This Row],[activating_chance]]/100),0)</f>
        <v>50</v>
      </c>
      <c r="H663" s="73" t="s">
        <v>344</v>
      </c>
      <c r="CD663" t="s">
        <v>449</v>
      </c>
      <c r="CE663">
        <v>1</v>
      </c>
      <c r="CF663" s="76">
        <v>200</v>
      </c>
      <c r="CG663" s="76">
        <v>100</v>
      </c>
      <c r="CH663">
        <f ca="1">INDIRECT(ADDRESS(11+(MATCH(RIGHT(Table14[[#This Row],[spawner_sku]],LEN(Table14[[#This Row],[spawner_sku]])-FIND("/",Table14[[#This Row],[spawner_sku]])),Table1[Entity Prefab],0)),10,1,1,"Entities"))</f>
        <v>25</v>
      </c>
      <c r="CI663">
        <f ca="1">ROUND((Table14[[#This Row],[XP]]*Table14[[#This Row],[entity_spawned (AVG)]])*(Table14[[#This Row],[activating_chance]]/100),0)</f>
        <v>25</v>
      </c>
      <c r="CJ663" s="73" t="s">
        <v>345</v>
      </c>
    </row>
    <row r="664" spans="2:88" x14ac:dyDescent="0.25">
      <c r="B664" s="74" t="s">
        <v>258</v>
      </c>
      <c r="C664">
        <v>1</v>
      </c>
      <c r="D664" s="76">
        <v>240</v>
      </c>
      <c r="E664" s="76">
        <v>30</v>
      </c>
      <c r="F664" s="76">
        <f ca="1">INDIRECT(ADDRESS(11+(MATCH(RIGHT(Table245[[#This Row],[spawner_sku]],LEN(Table245[[#This Row],[spawner_sku]])-FIND("/",Table245[[#This Row],[spawner_sku]])),Table1[Entity Prefab],0)),10,1,1,"Entities"))</f>
        <v>50</v>
      </c>
      <c r="G664" s="76">
        <f ca="1">ROUND((Table245[[#This Row],[XP]]*Table245[[#This Row],[entity_spawned (AVG)]])*(Table245[[#This Row],[activating_chance]]/100),0)</f>
        <v>15</v>
      </c>
      <c r="H664" s="73" t="s">
        <v>344</v>
      </c>
      <c r="CD664" t="s">
        <v>449</v>
      </c>
      <c r="CE664">
        <v>4</v>
      </c>
      <c r="CF664" s="76">
        <v>200</v>
      </c>
      <c r="CG664" s="76">
        <v>100</v>
      </c>
      <c r="CH664">
        <f ca="1">INDIRECT(ADDRESS(11+(MATCH(RIGHT(Table14[[#This Row],[spawner_sku]],LEN(Table14[[#This Row],[spawner_sku]])-FIND("/",Table14[[#This Row],[spawner_sku]])),Table1[Entity Prefab],0)),10,1,1,"Entities"))</f>
        <v>25</v>
      </c>
      <c r="CI664">
        <f ca="1">ROUND((Table14[[#This Row],[XP]]*Table14[[#This Row],[entity_spawned (AVG)]])*(Table14[[#This Row],[activating_chance]]/100),0)</f>
        <v>100</v>
      </c>
      <c r="CJ664" s="73" t="s">
        <v>345</v>
      </c>
    </row>
    <row r="665" spans="2:88" x14ac:dyDescent="0.25">
      <c r="B665" s="74" t="s">
        <v>258</v>
      </c>
      <c r="C665">
        <v>1</v>
      </c>
      <c r="D665" s="76">
        <v>260</v>
      </c>
      <c r="E665" s="76">
        <v>80</v>
      </c>
      <c r="F665" s="76">
        <f ca="1">INDIRECT(ADDRESS(11+(MATCH(RIGHT(Table245[[#This Row],[spawner_sku]],LEN(Table245[[#This Row],[spawner_sku]])-FIND("/",Table245[[#This Row],[spawner_sku]])),Table1[Entity Prefab],0)),10,1,1,"Entities"))</f>
        <v>50</v>
      </c>
      <c r="G665" s="76">
        <f ca="1">ROUND((Table245[[#This Row],[XP]]*Table245[[#This Row],[entity_spawned (AVG)]])*(Table245[[#This Row],[activating_chance]]/100),0)</f>
        <v>40</v>
      </c>
      <c r="H665" s="73" t="s">
        <v>344</v>
      </c>
      <c r="CD665" t="s">
        <v>449</v>
      </c>
      <c r="CE665">
        <v>1</v>
      </c>
      <c r="CF665" s="76">
        <v>200</v>
      </c>
      <c r="CG665" s="76">
        <v>100</v>
      </c>
      <c r="CH665">
        <f ca="1">INDIRECT(ADDRESS(11+(MATCH(RIGHT(Table14[[#This Row],[spawner_sku]],LEN(Table14[[#This Row],[spawner_sku]])-FIND("/",Table14[[#This Row],[spawner_sku]])),Table1[Entity Prefab],0)),10,1,1,"Entities"))</f>
        <v>25</v>
      </c>
      <c r="CI665">
        <f ca="1">ROUND((Table14[[#This Row],[XP]]*Table14[[#This Row],[entity_spawned (AVG)]])*(Table14[[#This Row],[activating_chance]]/100),0)</f>
        <v>25</v>
      </c>
      <c r="CJ665" s="73" t="s">
        <v>345</v>
      </c>
    </row>
    <row r="666" spans="2:88" x14ac:dyDescent="0.25">
      <c r="B666" s="74" t="s">
        <v>258</v>
      </c>
      <c r="C666">
        <v>1</v>
      </c>
      <c r="D666" s="76">
        <v>240</v>
      </c>
      <c r="E666" s="76">
        <v>100</v>
      </c>
      <c r="F666" s="76">
        <f ca="1">INDIRECT(ADDRESS(11+(MATCH(RIGHT(Table245[[#This Row],[spawner_sku]],LEN(Table245[[#This Row],[spawner_sku]])-FIND("/",Table245[[#This Row],[spawner_sku]])),Table1[Entity Prefab],0)),10,1,1,"Entities"))</f>
        <v>50</v>
      </c>
      <c r="G666" s="76">
        <f ca="1">ROUND((Table245[[#This Row],[XP]]*Table245[[#This Row],[entity_spawned (AVG)]])*(Table245[[#This Row],[activating_chance]]/100),0)</f>
        <v>50</v>
      </c>
      <c r="H666" s="73" t="s">
        <v>344</v>
      </c>
      <c r="CD666" t="s">
        <v>449</v>
      </c>
      <c r="CE666">
        <v>1</v>
      </c>
      <c r="CF666" s="76">
        <v>200</v>
      </c>
      <c r="CG666" s="76">
        <v>100</v>
      </c>
      <c r="CH666">
        <f ca="1">INDIRECT(ADDRESS(11+(MATCH(RIGHT(Table14[[#This Row],[spawner_sku]],LEN(Table14[[#This Row],[spawner_sku]])-FIND("/",Table14[[#This Row],[spawner_sku]])),Table1[Entity Prefab],0)),10,1,1,"Entities"))</f>
        <v>25</v>
      </c>
      <c r="CI666">
        <f ca="1">ROUND((Table14[[#This Row],[XP]]*Table14[[#This Row],[entity_spawned (AVG)]])*(Table14[[#This Row],[activating_chance]]/100),0)</f>
        <v>25</v>
      </c>
      <c r="CJ666" s="73" t="s">
        <v>345</v>
      </c>
    </row>
    <row r="667" spans="2:88" x14ac:dyDescent="0.25">
      <c r="B667" s="74" t="s">
        <v>258</v>
      </c>
      <c r="C667">
        <v>1</v>
      </c>
      <c r="D667" s="76">
        <v>250</v>
      </c>
      <c r="E667" s="76">
        <v>100</v>
      </c>
      <c r="F667" s="76">
        <f ca="1">INDIRECT(ADDRESS(11+(MATCH(RIGHT(Table245[[#This Row],[spawner_sku]],LEN(Table245[[#This Row],[spawner_sku]])-FIND("/",Table245[[#This Row],[spawner_sku]])),Table1[Entity Prefab],0)),10,1,1,"Entities"))</f>
        <v>50</v>
      </c>
      <c r="G667" s="76">
        <f ca="1">ROUND((Table245[[#This Row],[XP]]*Table245[[#This Row],[entity_spawned (AVG)]])*(Table245[[#This Row],[activating_chance]]/100),0)</f>
        <v>50</v>
      </c>
      <c r="H667" s="73" t="s">
        <v>344</v>
      </c>
      <c r="CD667" t="s">
        <v>449</v>
      </c>
      <c r="CE667">
        <v>1</v>
      </c>
      <c r="CF667" s="76">
        <v>200</v>
      </c>
      <c r="CG667" s="76">
        <v>100</v>
      </c>
      <c r="CH667">
        <f ca="1">INDIRECT(ADDRESS(11+(MATCH(RIGHT(Table14[[#This Row],[spawner_sku]],LEN(Table14[[#This Row],[spawner_sku]])-FIND("/",Table14[[#This Row],[spawner_sku]])),Table1[Entity Prefab],0)),10,1,1,"Entities"))</f>
        <v>25</v>
      </c>
      <c r="CI667">
        <f ca="1">ROUND((Table14[[#This Row],[XP]]*Table14[[#This Row],[entity_spawned (AVG)]])*(Table14[[#This Row],[activating_chance]]/100),0)</f>
        <v>25</v>
      </c>
      <c r="CJ667" s="73" t="s">
        <v>345</v>
      </c>
    </row>
    <row r="668" spans="2:88" x14ac:dyDescent="0.25">
      <c r="B668" s="74" t="s">
        <v>258</v>
      </c>
      <c r="C668">
        <v>1</v>
      </c>
      <c r="D668" s="76">
        <v>240</v>
      </c>
      <c r="E668" s="76">
        <v>100</v>
      </c>
      <c r="F668" s="76">
        <f ca="1">INDIRECT(ADDRESS(11+(MATCH(RIGHT(Table245[[#This Row],[spawner_sku]],LEN(Table245[[#This Row],[spawner_sku]])-FIND("/",Table245[[#This Row],[spawner_sku]])),Table1[Entity Prefab],0)),10,1,1,"Entities"))</f>
        <v>50</v>
      </c>
      <c r="G668" s="76">
        <f ca="1">ROUND((Table245[[#This Row],[XP]]*Table245[[#This Row],[entity_spawned (AVG)]])*(Table245[[#This Row],[activating_chance]]/100),0)</f>
        <v>50</v>
      </c>
      <c r="H668" s="73" t="s">
        <v>344</v>
      </c>
      <c r="CD668" t="s">
        <v>449</v>
      </c>
      <c r="CE668">
        <v>1</v>
      </c>
      <c r="CF668" s="76">
        <v>200</v>
      </c>
      <c r="CG668" s="76">
        <v>30</v>
      </c>
      <c r="CH668">
        <f ca="1">INDIRECT(ADDRESS(11+(MATCH(RIGHT(Table14[[#This Row],[spawner_sku]],LEN(Table14[[#This Row],[spawner_sku]])-FIND("/",Table14[[#This Row],[spawner_sku]])),Table1[Entity Prefab],0)),10,1,1,"Entities"))</f>
        <v>25</v>
      </c>
      <c r="CI668">
        <f ca="1">ROUND((Table14[[#This Row],[XP]]*Table14[[#This Row],[entity_spawned (AVG)]])*(Table14[[#This Row],[activating_chance]]/100),0)</f>
        <v>8</v>
      </c>
      <c r="CJ668" s="73" t="s">
        <v>345</v>
      </c>
    </row>
    <row r="669" spans="2:88" x14ac:dyDescent="0.25">
      <c r="B669" s="74" t="s">
        <v>258</v>
      </c>
      <c r="C669">
        <v>1</v>
      </c>
      <c r="D669" s="76">
        <v>240</v>
      </c>
      <c r="E669" s="76">
        <v>100</v>
      </c>
      <c r="F669" s="76">
        <f ca="1">INDIRECT(ADDRESS(11+(MATCH(RIGHT(Table245[[#This Row],[spawner_sku]],LEN(Table245[[#This Row],[spawner_sku]])-FIND("/",Table245[[#This Row],[spawner_sku]])),Table1[Entity Prefab],0)),10,1,1,"Entities"))</f>
        <v>50</v>
      </c>
      <c r="G669" s="76">
        <f ca="1">ROUND((Table245[[#This Row],[XP]]*Table245[[#This Row],[entity_spawned (AVG)]])*(Table245[[#This Row],[activating_chance]]/100),0)</f>
        <v>50</v>
      </c>
      <c r="H669" s="73" t="s">
        <v>344</v>
      </c>
      <c r="CD669" t="s">
        <v>449</v>
      </c>
      <c r="CE669">
        <v>1</v>
      </c>
      <c r="CF669" s="76">
        <v>200</v>
      </c>
      <c r="CG669" s="76">
        <v>100</v>
      </c>
      <c r="CH669">
        <f ca="1">INDIRECT(ADDRESS(11+(MATCH(RIGHT(Table14[[#This Row],[spawner_sku]],LEN(Table14[[#This Row],[spawner_sku]])-FIND("/",Table14[[#This Row],[spawner_sku]])),Table1[Entity Prefab],0)),10,1,1,"Entities"))</f>
        <v>25</v>
      </c>
      <c r="CI669">
        <f ca="1">ROUND((Table14[[#This Row],[XP]]*Table14[[#This Row],[entity_spawned (AVG)]])*(Table14[[#This Row],[activating_chance]]/100),0)</f>
        <v>25</v>
      </c>
      <c r="CJ669" s="73" t="s">
        <v>345</v>
      </c>
    </row>
    <row r="670" spans="2:88" x14ac:dyDescent="0.25">
      <c r="B670" s="74" t="s">
        <v>258</v>
      </c>
      <c r="C670">
        <v>1</v>
      </c>
      <c r="D670" s="76">
        <v>230</v>
      </c>
      <c r="E670" s="76">
        <v>100</v>
      </c>
      <c r="F670" s="76">
        <f ca="1">INDIRECT(ADDRESS(11+(MATCH(RIGHT(Table245[[#This Row],[spawner_sku]],LEN(Table245[[#This Row],[spawner_sku]])-FIND("/",Table245[[#This Row],[spawner_sku]])),Table1[Entity Prefab],0)),10,1,1,"Entities"))</f>
        <v>50</v>
      </c>
      <c r="G670" s="76">
        <f ca="1">ROUND((Table245[[#This Row],[XP]]*Table245[[#This Row],[entity_spawned (AVG)]])*(Table245[[#This Row],[activating_chance]]/100),0)</f>
        <v>50</v>
      </c>
      <c r="H670" s="73" t="s">
        <v>344</v>
      </c>
      <c r="CD670" t="s">
        <v>449</v>
      </c>
      <c r="CE670">
        <v>2</v>
      </c>
      <c r="CF670" s="76">
        <v>200</v>
      </c>
      <c r="CG670" s="76">
        <v>100</v>
      </c>
      <c r="CH670">
        <f ca="1">INDIRECT(ADDRESS(11+(MATCH(RIGHT(Table14[[#This Row],[spawner_sku]],LEN(Table14[[#This Row],[spawner_sku]])-FIND("/",Table14[[#This Row],[spawner_sku]])),Table1[Entity Prefab],0)),10,1,1,"Entities"))</f>
        <v>25</v>
      </c>
      <c r="CI670">
        <f ca="1">ROUND((Table14[[#This Row],[XP]]*Table14[[#This Row],[entity_spawned (AVG)]])*(Table14[[#This Row],[activating_chance]]/100),0)</f>
        <v>50</v>
      </c>
      <c r="CJ670" s="73" t="s">
        <v>345</v>
      </c>
    </row>
    <row r="671" spans="2:88" x14ac:dyDescent="0.25">
      <c r="B671" s="74" t="s">
        <v>258</v>
      </c>
      <c r="C671">
        <v>1</v>
      </c>
      <c r="D671" s="76">
        <v>240</v>
      </c>
      <c r="E671" s="76">
        <v>10</v>
      </c>
      <c r="F671" s="76">
        <f ca="1">INDIRECT(ADDRESS(11+(MATCH(RIGHT(Table245[[#This Row],[spawner_sku]],LEN(Table245[[#This Row],[spawner_sku]])-FIND("/",Table245[[#This Row],[spawner_sku]])),Table1[Entity Prefab],0)),10,1,1,"Entities"))</f>
        <v>50</v>
      </c>
      <c r="G671" s="76">
        <f ca="1">ROUND((Table245[[#This Row],[XP]]*Table245[[#This Row],[entity_spawned (AVG)]])*(Table245[[#This Row],[activating_chance]]/100),0)</f>
        <v>5</v>
      </c>
      <c r="H671" s="73" t="s">
        <v>344</v>
      </c>
      <c r="CD671" t="s">
        <v>449</v>
      </c>
      <c r="CE671">
        <v>1</v>
      </c>
      <c r="CF671" s="76">
        <v>200</v>
      </c>
      <c r="CG671" s="76">
        <v>100</v>
      </c>
      <c r="CH671">
        <f ca="1">INDIRECT(ADDRESS(11+(MATCH(RIGHT(Table14[[#This Row],[spawner_sku]],LEN(Table14[[#This Row],[spawner_sku]])-FIND("/",Table14[[#This Row],[spawner_sku]])),Table1[Entity Prefab],0)),10,1,1,"Entities"))</f>
        <v>25</v>
      </c>
      <c r="CI671">
        <f ca="1">ROUND((Table14[[#This Row],[XP]]*Table14[[#This Row],[entity_spawned (AVG)]])*(Table14[[#This Row],[activating_chance]]/100),0)</f>
        <v>25</v>
      </c>
      <c r="CJ671" s="73" t="s">
        <v>345</v>
      </c>
    </row>
    <row r="672" spans="2:88" x14ac:dyDescent="0.25">
      <c r="B672" s="74" t="s">
        <v>396</v>
      </c>
      <c r="C672">
        <v>1</v>
      </c>
      <c r="D672" s="76">
        <v>220</v>
      </c>
      <c r="E672" s="76">
        <v>100</v>
      </c>
      <c r="F672" s="76">
        <f ca="1">INDIRECT(ADDRESS(11+(MATCH(RIGHT(Table245[[#This Row],[spawner_sku]],LEN(Table245[[#This Row],[spawner_sku]])-FIND("/",Table245[[#This Row],[spawner_sku]])),Table1[Entity Prefab],0)),10,1,1,"Entities"))</f>
        <v>50</v>
      </c>
      <c r="G672" s="76">
        <f ca="1">ROUND((Table245[[#This Row],[XP]]*Table245[[#This Row],[entity_spawned (AVG)]])*(Table245[[#This Row],[activating_chance]]/100),0)</f>
        <v>50</v>
      </c>
      <c r="H672" s="73" t="s">
        <v>344</v>
      </c>
      <c r="CD672" t="s">
        <v>449</v>
      </c>
      <c r="CE672">
        <v>1</v>
      </c>
      <c r="CF672" s="76">
        <v>200</v>
      </c>
      <c r="CG672" s="76">
        <v>100</v>
      </c>
      <c r="CH672">
        <f ca="1">INDIRECT(ADDRESS(11+(MATCH(RIGHT(Table14[[#This Row],[spawner_sku]],LEN(Table14[[#This Row],[spawner_sku]])-FIND("/",Table14[[#This Row],[spawner_sku]])),Table1[Entity Prefab],0)),10,1,1,"Entities"))</f>
        <v>25</v>
      </c>
      <c r="CI672">
        <f ca="1">ROUND((Table14[[#This Row],[XP]]*Table14[[#This Row],[entity_spawned (AVG)]])*(Table14[[#This Row],[activating_chance]]/100),0)</f>
        <v>25</v>
      </c>
      <c r="CJ672" s="73" t="s">
        <v>345</v>
      </c>
    </row>
    <row r="673" spans="2:88" x14ac:dyDescent="0.25">
      <c r="B673" s="74" t="s">
        <v>396</v>
      </c>
      <c r="C673">
        <v>1</v>
      </c>
      <c r="D673" s="76">
        <v>240</v>
      </c>
      <c r="E673" s="76">
        <v>100</v>
      </c>
      <c r="F673" s="76">
        <f ca="1">INDIRECT(ADDRESS(11+(MATCH(RIGHT(Table245[[#This Row],[spawner_sku]],LEN(Table245[[#This Row],[spawner_sku]])-FIND("/",Table245[[#This Row],[spawner_sku]])),Table1[Entity Prefab],0)),10,1,1,"Entities"))</f>
        <v>50</v>
      </c>
      <c r="G673" s="76">
        <f ca="1">ROUND((Table245[[#This Row],[XP]]*Table245[[#This Row],[entity_spawned (AVG)]])*(Table245[[#This Row],[activating_chance]]/100),0)</f>
        <v>50</v>
      </c>
      <c r="H673" s="73" t="s">
        <v>344</v>
      </c>
      <c r="CD673" t="s">
        <v>449</v>
      </c>
      <c r="CE673">
        <v>1</v>
      </c>
      <c r="CF673" s="76">
        <v>200</v>
      </c>
      <c r="CG673" s="76">
        <v>100</v>
      </c>
      <c r="CH673">
        <f ca="1">INDIRECT(ADDRESS(11+(MATCH(RIGHT(Table14[[#This Row],[spawner_sku]],LEN(Table14[[#This Row],[spawner_sku]])-FIND("/",Table14[[#This Row],[spawner_sku]])),Table1[Entity Prefab],0)),10,1,1,"Entities"))</f>
        <v>25</v>
      </c>
      <c r="CI673">
        <f ca="1">ROUND((Table14[[#This Row],[XP]]*Table14[[#This Row],[entity_spawned (AVG)]])*(Table14[[#This Row],[activating_chance]]/100),0)</f>
        <v>25</v>
      </c>
      <c r="CJ673" s="73" t="s">
        <v>345</v>
      </c>
    </row>
    <row r="674" spans="2:88" x14ac:dyDescent="0.25">
      <c r="B674" s="74" t="s">
        <v>339</v>
      </c>
      <c r="C674">
        <v>1</v>
      </c>
      <c r="D674" s="76">
        <v>250</v>
      </c>
      <c r="E674" s="76">
        <v>100</v>
      </c>
      <c r="F674" s="76">
        <f ca="1">INDIRECT(ADDRESS(11+(MATCH(RIGHT(Table245[[#This Row],[spawner_sku]],LEN(Table245[[#This Row],[spawner_sku]])-FIND("/",Table245[[#This Row],[spawner_sku]])),Table1[Entity Prefab],0)),10,1,1,"Entities"))</f>
        <v>50</v>
      </c>
      <c r="G674" s="76">
        <f ca="1">ROUND((Table245[[#This Row],[XP]]*Table245[[#This Row],[entity_spawned (AVG)]])*(Table245[[#This Row],[activating_chance]]/100),0)</f>
        <v>50</v>
      </c>
      <c r="H674" s="73" t="s">
        <v>344</v>
      </c>
      <c r="CD674" t="s">
        <v>449</v>
      </c>
      <c r="CE674">
        <v>2</v>
      </c>
      <c r="CF674" s="76">
        <v>200</v>
      </c>
      <c r="CG674" s="76">
        <v>30</v>
      </c>
      <c r="CH674">
        <f ca="1">INDIRECT(ADDRESS(11+(MATCH(RIGHT(Table14[[#This Row],[spawner_sku]],LEN(Table14[[#This Row],[spawner_sku]])-FIND("/",Table14[[#This Row],[spawner_sku]])),Table1[Entity Prefab],0)),10,1,1,"Entities"))</f>
        <v>25</v>
      </c>
      <c r="CI674">
        <f ca="1">ROUND((Table14[[#This Row],[XP]]*Table14[[#This Row],[entity_spawned (AVG)]])*(Table14[[#This Row],[activating_chance]]/100),0)</f>
        <v>15</v>
      </c>
      <c r="CJ674" s="73" t="s">
        <v>345</v>
      </c>
    </row>
    <row r="675" spans="2:88" x14ac:dyDescent="0.25">
      <c r="B675" s="74" t="s">
        <v>339</v>
      </c>
      <c r="C675">
        <v>1</v>
      </c>
      <c r="D675" s="76">
        <v>240</v>
      </c>
      <c r="E675" s="76">
        <v>100</v>
      </c>
      <c r="F675" s="76">
        <f ca="1">INDIRECT(ADDRESS(11+(MATCH(RIGHT(Table245[[#This Row],[spawner_sku]],LEN(Table245[[#This Row],[spawner_sku]])-FIND("/",Table245[[#This Row],[spawner_sku]])),Table1[Entity Prefab],0)),10,1,1,"Entities"))</f>
        <v>50</v>
      </c>
      <c r="G675" s="76">
        <f ca="1">ROUND((Table245[[#This Row],[XP]]*Table245[[#This Row],[entity_spawned (AVG)]])*(Table245[[#This Row],[activating_chance]]/100),0)</f>
        <v>50</v>
      </c>
      <c r="H675" s="73" t="s">
        <v>344</v>
      </c>
      <c r="CD675" t="s">
        <v>449</v>
      </c>
      <c r="CE675">
        <v>1</v>
      </c>
      <c r="CF675" s="76">
        <v>200</v>
      </c>
      <c r="CG675" s="76">
        <v>80</v>
      </c>
      <c r="CH675">
        <f ca="1">INDIRECT(ADDRESS(11+(MATCH(RIGHT(Table14[[#This Row],[spawner_sku]],LEN(Table14[[#This Row],[spawner_sku]])-FIND("/",Table14[[#This Row],[spawner_sku]])),Table1[Entity Prefab],0)),10,1,1,"Entities"))</f>
        <v>25</v>
      </c>
      <c r="CI675">
        <f ca="1">ROUND((Table14[[#This Row],[XP]]*Table14[[#This Row],[entity_spawned (AVG)]])*(Table14[[#This Row],[activating_chance]]/100),0)</f>
        <v>20</v>
      </c>
      <c r="CJ675" s="73" t="s">
        <v>345</v>
      </c>
    </row>
    <row r="676" spans="2:88" x14ac:dyDescent="0.25">
      <c r="B676" s="74" t="s">
        <v>515</v>
      </c>
      <c r="C676">
        <v>1</v>
      </c>
      <c r="D676" s="76">
        <v>220</v>
      </c>
      <c r="E676" s="76">
        <v>100</v>
      </c>
      <c r="F676" s="76">
        <f ca="1">INDIRECT(ADDRESS(11+(MATCH(RIGHT(Table245[[#This Row],[spawner_sku]],LEN(Table245[[#This Row],[spawner_sku]])-FIND("/",Table245[[#This Row],[spawner_sku]])),Table1[Entity Prefab],0)),10,1,1,"Entities"))</f>
        <v>50</v>
      </c>
      <c r="G676" s="76">
        <f ca="1">ROUND((Table245[[#This Row],[XP]]*Table245[[#This Row],[entity_spawned (AVG)]])*(Table245[[#This Row],[activating_chance]]/100),0)</f>
        <v>50</v>
      </c>
      <c r="H676" s="73" t="s">
        <v>344</v>
      </c>
      <c r="CD676" t="s">
        <v>449</v>
      </c>
      <c r="CE676">
        <v>1</v>
      </c>
      <c r="CF676" s="76">
        <v>200</v>
      </c>
      <c r="CG676" s="76">
        <v>30</v>
      </c>
      <c r="CH676">
        <f ca="1">INDIRECT(ADDRESS(11+(MATCH(RIGHT(Table14[[#This Row],[spawner_sku]],LEN(Table14[[#This Row],[spawner_sku]])-FIND("/",Table14[[#This Row],[spawner_sku]])),Table1[Entity Prefab],0)),10,1,1,"Entities"))</f>
        <v>25</v>
      </c>
      <c r="CI676">
        <f ca="1">ROUND((Table14[[#This Row],[XP]]*Table14[[#This Row],[entity_spawned (AVG)]])*(Table14[[#This Row],[activating_chance]]/100),0)</f>
        <v>8</v>
      </c>
      <c r="CJ676" s="73" t="s">
        <v>345</v>
      </c>
    </row>
    <row r="677" spans="2:88" x14ac:dyDescent="0.25">
      <c r="B677" s="74" t="s">
        <v>515</v>
      </c>
      <c r="C677">
        <v>1</v>
      </c>
      <c r="D677" s="76">
        <v>220</v>
      </c>
      <c r="E677" s="76">
        <v>100</v>
      </c>
      <c r="F677" s="76">
        <f ca="1">INDIRECT(ADDRESS(11+(MATCH(RIGHT(Table245[[#This Row],[spawner_sku]],LEN(Table245[[#This Row],[spawner_sku]])-FIND("/",Table245[[#This Row],[spawner_sku]])),Table1[Entity Prefab],0)),10,1,1,"Entities"))</f>
        <v>50</v>
      </c>
      <c r="G677" s="76">
        <f ca="1">ROUND((Table245[[#This Row],[XP]]*Table245[[#This Row],[entity_spawned (AVG)]])*(Table245[[#This Row],[activating_chance]]/100),0)</f>
        <v>50</v>
      </c>
      <c r="H677" s="73" t="s">
        <v>344</v>
      </c>
      <c r="CD677" t="s">
        <v>449</v>
      </c>
      <c r="CE677">
        <v>1</v>
      </c>
      <c r="CF677" s="76">
        <v>200</v>
      </c>
      <c r="CG677" s="76">
        <v>30</v>
      </c>
      <c r="CH677">
        <f ca="1">INDIRECT(ADDRESS(11+(MATCH(RIGHT(Table14[[#This Row],[spawner_sku]],LEN(Table14[[#This Row],[spawner_sku]])-FIND("/",Table14[[#This Row],[spawner_sku]])),Table1[Entity Prefab],0)),10,1,1,"Entities"))</f>
        <v>25</v>
      </c>
      <c r="CI677">
        <f ca="1">ROUND((Table14[[#This Row],[XP]]*Table14[[#This Row],[entity_spawned (AVG)]])*(Table14[[#This Row],[activating_chance]]/100),0)</f>
        <v>8</v>
      </c>
      <c r="CJ677" s="73" t="s">
        <v>345</v>
      </c>
    </row>
    <row r="678" spans="2:88" x14ac:dyDescent="0.25">
      <c r="CD678" t="s">
        <v>449</v>
      </c>
      <c r="CE678">
        <v>1</v>
      </c>
      <c r="CF678" s="76">
        <v>200</v>
      </c>
      <c r="CG678" s="76">
        <v>80</v>
      </c>
      <c r="CH678">
        <f ca="1">INDIRECT(ADDRESS(11+(MATCH(RIGHT(Table14[[#This Row],[spawner_sku]],LEN(Table14[[#This Row],[spawner_sku]])-FIND("/",Table14[[#This Row],[spawner_sku]])),Table1[Entity Prefab],0)),10,1,1,"Entities"))</f>
        <v>25</v>
      </c>
      <c r="CI678">
        <f ca="1">ROUND((Table14[[#This Row],[XP]]*Table14[[#This Row],[entity_spawned (AVG)]])*(Table14[[#This Row],[activating_chance]]/100),0)</f>
        <v>20</v>
      </c>
      <c r="CJ678" s="73" t="s">
        <v>345</v>
      </c>
    </row>
    <row r="679" spans="2:88" x14ac:dyDescent="0.25">
      <c r="CD679" t="s">
        <v>449</v>
      </c>
      <c r="CE679">
        <v>1</v>
      </c>
      <c r="CF679" s="76">
        <v>200</v>
      </c>
      <c r="CG679" s="76">
        <v>100</v>
      </c>
      <c r="CH679">
        <f ca="1">INDIRECT(ADDRESS(11+(MATCH(RIGHT(Table14[[#This Row],[spawner_sku]],LEN(Table14[[#This Row],[spawner_sku]])-FIND("/",Table14[[#This Row],[spawner_sku]])),Table1[Entity Prefab],0)),10,1,1,"Entities"))</f>
        <v>25</v>
      </c>
      <c r="CI679">
        <f ca="1">ROUND((Table14[[#This Row],[XP]]*Table14[[#This Row],[entity_spawned (AVG)]])*(Table14[[#This Row],[activating_chance]]/100),0)</f>
        <v>25</v>
      </c>
      <c r="CJ679" s="73" t="s">
        <v>345</v>
      </c>
    </row>
    <row r="680" spans="2:88" x14ac:dyDescent="0.25">
      <c r="CD680" t="s">
        <v>449</v>
      </c>
      <c r="CE680">
        <v>1</v>
      </c>
      <c r="CF680" s="76">
        <v>200</v>
      </c>
      <c r="CG680" s="76">
        <v>100</v>
      </c>
      <c r="CH680">
        <f ca="1">INDIRECT(ADDRESS(11+(MATCH(RIGHT(Table14[[#This Row],[spawner_sku]],LEN(Table14[[#This Row],[spawner_sku]])-FIND("/",Table14[[#This Row],[spawner_sku]])),Table1[Entity Prefab],0)),10,1,1,"Entities"))</f>
        <v>25</v>
      </c>
      <c r="CI680">
        <f ca="1">ROUND((Table14[[#This Row],[XP]]*Table14[[#This Row],[entity_spawned (AVG)]])*(Table14[[#This Row],[activating_chance]]/100),0)</f>
        <v>25</v>
      </c>
      <c r="CJ680" s="73" t="s">
        <v>345</v>
      </c>
    </row>
    <row r="681" spans="2:88" x14ac:dyDescent="0.25">
      <c r="CD681" t="s">
        <v>449</v>
      </c>
      <c r="CE681">
        <v>1</v>
      </c>
      <c r="CF681" s="76">
        <v>200</v>
      </c>
      <c r="CG681" s="76">
        <v>100</v>
      </c>
      <c r="CH681">
        <f ca="1">INDIRECT(ADDRESS(11+(MATCH(RIGHT(Table14[[#This Row],[spawner_sku]],LEN(Table14[[#This Row],[spawner_sku]])-FIND("/",Table14[[#This Row],[spawner_sku]])),Table1[Entity Prefab],0)),10,1,1,"Entities"))</f>
        <v>25</v>
      </c>
      <c r="CI681">
        <f ca="1">ROUND((Table14[[#This Row],[XP]]*Table14[[#This Row],[entity_spawned (AVG)]])*(Table14[[#This Row],[activating_chance]]/100),0)</f>
        <v>25</v>
      </c>
      <c r="CJ681" s="73" t="s">
        <v>345</v>
      </c>
    </row>
    <row r="682" spans="2:88" x14ac:dyDescent="0.25">
      <c r="CD682" t="s">
        <v>449</v>
      </c>
      <c r="CE682">
        <v>1</v>
      </c>
      <c r="CF682" s="76">
        <v>200</v>
      </c>
      <c r="CG682" s="76">
        <v>80</v>
      </c>
      <c r="CH682">
        <f ca="1">INDIRECT(ADDRESS(11+(MATCH(RIGHT(Table14[[#This Row],[spawner_sku]],LEN(Table14[[#This Row],[spawner_sku]])-FIND("/",Table14[[#This Row],[spawner_sku]])),Table1[Entity Prefab],0)),10,1,1,"Entities"))</f>
        <v>25</v>
      </c>
      <c r="CI682">
        <f ca="1">ROUND((Table14[[#This Row],[XP]]*Table14[[#This Row],[entity_spawned (AVG)]])*(Table14[[#This Row],[activating_chance]]/100),0)</f>
        <v>20</v>
      </c>
      <c r="CJ682" s="73" t="s">
        <v>345</v>
      </c>
    </row>
    <row r="683" spans="2:88" x14ac:dyDescent="0.25">
      <c r="CD683" t="s">
        <v>449</v>
      </c>
      <c r="CE683">
        <v>2</v>
      </c>
      <c r="CF683" s="76">
        <v>200</v>
      </c>
      <c r="CG683" s="76">
        <v>100</v>
      </c>
      <c r="CH683">
        <f ca="1">INDIRECT(ADDRESS(11+(MATCH(RIGHT(Table14[[#This Row],[spawner_sku]],LEN(Table14[[#This Row],[spawner_sku]])-FIND("/",Table14[[#This Row],[spawner_sku]])),Table1[Entity Prefab],0)),10,1,1,"Entities"))</f>
        <v>25</v>
      </c>
      <c r="CI683">
        <f ca="1">ROUND((Table14[[#This Row],[XP]]*Table14[[#This Row],[entity_spawned (AVG)]])*(Table14[[#This Row],[activating_chance]]/100),0)</f>
        <v>50</v>
      </c>
      <c r="CJ683" s="73" t="s">
        <v>345</v>
      </c>
    </row>
    <row r="684" spans="2:88" x14ac:dyDescent="0.25">
      <c r="CD684" t="s">
        <v>449</v>
      </c>
      <c r="CE684">
        <v>1</v>
      </c>
      <c r="CF684" s="76">
        <v>200</v>
      </c>
      <c r="CG684" s="76">
        <v>100</v>
      </c>
      <c r="CH684">
        <f ca="1">INDIRECT(ADDRESS(11+(MATCH(RIGHT(Table14[[#This Row],[spawner_sku]],LEN(Table14[[#This Row],[spawner_sku]])-FIND("/",Table14[[#This Row],[spawner_sku]])),Table1[Entity Prefab],0)),10,1,1,"Entities"))</f>
        <v>25</v>
      </c>
      <c r="CI684">
        <f ca="1">ROUND((Table14[[#This Row],[XP]]*Table14[[#This Row],[entity_spawned (AVG)]])*(Table14[[#This Row],[activating_chance]]/100),0)</f>
        <v>25</v>
      </c>
      <c r="CJ684" s="73" t="s">
        <v>345</v>
      </c>
    </row>
    <row r="685" spans="2:88" x14ac:dyDescent="0.25">
      <c r="CD685" t="s">
        <v>449</v>
      </c>
      <c r="CE685">
        <v>1</v>
      </c>
      <c r="CF685" s="76">
        <v>200</v>
      </c>
      <c r="CG685" s="76">
        <v>100</v>
      </c>
      <c r="CH685">
        <f ca="1">INDIRECT(ADDRESS(11+(MATCH(RIGHT(Table14[[#This Row],[spawner_sku]],LEN(Table14[[#This Row],[spawner_sku]])-FIND("/",Table14[[#This Row],[spawner_sku]])),Table1[Entity Prefab],0)),10,1,1,"Entities"))</f>
        <v>25</v>
      </c>
      <c r="CI685">
        <f ca="1">ROUND((Table14[[#This Row],[XP]]*Table14[[#This Row],[entity_spawned (AVG)]])*(Table14[[#This Row],[activating_chance]]/100),0)</f>
        <v>25</v>
      </c>
      <c r="CJ685" s="73" t="s">
        <v>345</v>
      </c>
    </row>
    <row r="686" spans="2:88" x14ac:dyDescent="0.25">
      <c r="CD686" t="s">
        <v>449</v>
      </c>
      <c r="CE686">
        <v>1</v>
      </c>
      <c r="CF686" s="76">
        <v>200</v>
      </c>
      <c r="CG686" s="76">
        <v>100</v>
      </c>
      <c r="CH686">
        <f ca="1">INDIRECT(ADDRESS(11+(MATCH(RIGHT(Table14[[#This Row],[spawner_sku]],LEN(Table14[[#This Row],[spawner_sku]])-FIND("/",Table14[[#This Row],[spawner_sku]])),Table1[Entity Prefab],0)),10,1,1,"Entities"))</f>
        <v>25</v>
      </c>
      <c r="CI686">
        <f ca="1">ROUND((Table14[[#This Row],[XP]]*Table14[[#This Row],[entity_spawned (AVG)]])*(Table14[[#This Row],[activating_chance]]/100),0)</f>
        <v>25</v>
      </c>
      <c r="CJ686" s="73" t="s">
        <v>345</v>
      </c>
    </row>
    <row r="687" spans="2:88" x14ac:dyDescent="0.25">
      <c r="CD687" t="s">
        <v>449</v>
      </c>
      <c r="CE687">
        <v>1</v>
      </c>
      <c r="CF687" s="76">
        <v>200</v>
      </c>
      <c r="CG687" s="76">
        <v>100</v>
      </c>
      <c r="CH687">
        <f ca="1">INDIRECT(ADDRESS(11+(MATCH(RIGHT(Table14[[#This Row],[spawner_sku]],LEN(Table14[[#This Row],[spawner_sku]])-FIND("/",Table14[[#This Row],[spawner_sku]])),Table1[Entity Prefab],0)),10,1,1,"Entities"))</f>
        <v>25</v>
      </c>
      <c r="CI687">
        <f ca="1">ROUND((Table14[[#This Row],[XP]]*Table14[[#This Row],[entity_spawned (AVG)]])*(Table14[[#This Row],[activating_chance]]/100),0)</f>
        <v>25</v>
      </c>
      <c r="CJ687" s="73" t="s">
        <v>345</v>
      </c>
    </row>
    <row r="688" spans="2:88" x14ac:dyDescent="0.25">
      <c r="CD688" t="s">
        <v>449</v>
      </c>
      <c r="CE688">
        <v>1</v>
      </c>
      <c r="CF688" s="76">
        <v>200</v>
      </c>
      <c r="CG688" s="76">
        <v>100</v>
      </c>
      <c r="CH688">
        <f ca="1">INDIRECT(ADDRESS(11+(MATCH(RIGHT(Table14[[#This Row],[spawner_sku]],LEN(Table14[[#This Row],[spawner_sku]])-FIND("/",Table14[[#This Row],[spawner_sku]])),Table1[Entity Prefab],0)),10,1,1,"Entities"))</f>
        <v>25</v>
      </c>
      <c r="CI688">
        <f ca="1">ROUND((Table14[[#This Row],[XP]]*Table14[[#This Row],[entity_spawned (AVG)]])*(Table14[[#This Row],[activating_chance]]/100),0)</f>
        <v>25</v>
      </c>
      <c r="CJ688" s="73" t="s">
        <v>345</v>
      </c>
    </row>
    <row r="689" spans="82:88" x14ac:dyDescent="0.25">
      <c r="CD689" t="s">
        <v>449</v>
      </c>
      <c r="CE689">
        <v>1</v>
      </c>
      <c r="CF689" s="76">
        <v>200</v>
      </c>
      <c r="CG689" s="76">
        <v>100</v>
      </c>
      <c r="CH689">
        <f ca="1">INDIRECT(ADDRESS(11+(MATCH(RIGHT(Table14[[#This Row],[spawner_sku]],LEN(Table14[[#This Row],[spawner_sku]])-FIND("/",Table14[[#This Row],[spawner_sku]])),Table1[Entity Prefab],0)),10,1,1,"Entities"))</f>
        <v>25</v>
      </c>
      <c r="CI689">
        <f ca="1">ROUND((Table14[[#This Row],[XP]]*Table14[[#This Row],[entity_spawned (AVG)]])*(Table14[[#This Row],[activating_chance]]/100),0)</f>
        <v>25</v>
      </c>
      <c r="CJ689" s="73" t="s">
        <v>345</v>
      </c>
    </row>
    <row r="690" spans="82:88" x14ac:dyDescent="0.25">
      <c r="CD690" t="s">
        <v>449</v>
      </c>
      <c r="CE690">
        <v>1</v>
      </c>
      <c r="CF690" s="76">
        <v>200</v>
      </c>
      <c r="CG690" s="76">
        <v>100</v>
      </c>
      <c r="CH690">
        <f ca="1">INDIRECT(ADDRESS(11+(MATCH(RIGHT(Table14[[#This Row],[spawner_sku]],LEN(Table14[[#This Row],[spawner_sku]])-FIND("/",Table14[[#This Row],[spawner_sku]])),Table1[Entity Prefab],0)),10,1,1,"Entities"))</f>
        <v>25</v>
      </c>
      <c r="CI690">
        <f ca="1">ROUND((Table14[[#This Row],[XP]]*Table14[[#This Row],[entity_spawned (AVG)]])*(Table14[[#This Row],[activating_chance]]/100),0)</f>
        <v>25</v>
      </c>
      <c r="CJ690" s="73" t="s">
        <v>345</v>
      </c>
    </row>
    <row r="691" spans="82:88" x14ac:dyDescent="0.25">
      <c r="CD691" t="s">
        <v>449</v>
      </c>
      <c r="CE691">
        <v>1</v>
      </c>
      <c r="CF691" s="76">
        <v>200</v>
      </c>
      <c r="CG691" s="76">
        <v>100</v>
      </c>
      <c r="CH691">
        <f ca="1">INDIRECT(ADDRESS(11+(MATCH(RIGHT(Table14[[#This Row],[spawner_sku]],LEN(Table14[[#This Row],[spawner_sku]])-FIND("/",Table14[[#This Row],[spawner_sku]])),Table1[Entity Prefab],0)),10,1,1,"Entities"))</f>
        <v>25</v>
      </c>
      <c r="CI691">
        <f ca="1">ROUND((Table14[[#This Row],[XP]]*Table14[[#This Row],[entity_spawned (AVG)]])*(Table14[[#This Row],[activating_chance]]/100),0)</f>
        <v>25</v>
      </c>
      <c r="CJ691" s="73" t="s">
        <v>345</v>
      </c>
    </row>
    <row r="692" spans="82:88" x14ac:dyDescent="0.25">
      <c r="CD692" t="s">
        <v>449</v>
      </c>
      <c r="CE692">
        <v>1</v>
      </c>
      <c r="CF692" s="76">
        <v>200</v>
      </c>
      <c r="CG692" s="76">
        <v>100</v>
      </c>
      <c r="CH692">
        <f ca="1">INDIRECT(ADDRESS(11+(MATCH(RIGHT(Table14[[#This Row],[spawner_sku]],LEN(Table14[[#This Row],[spawner_sku]])-FIND("/",Table14[[#This Row],[spawner_sku]])),Table1[Entity Prefab],0)),10,1,1,"Entities"))</f>
        <v>25</v>
      </c>
      <c r="CI692">
        <f ca="1">ROUND((Table14[[#This Row],[XP]]*Table14[[#This Row],[entity_spawned (AVG)]])*(Table14[[#This Row],[activating_chance]]/100),0)</f>
        <v>25</v>
      </c>
      <c r="CJ692" s="73" t="s">
        <v>345</v>
      </c>
    </row>
    <row r="693" spans="82:88" x14ac:dyDescent="0.25">
      <c r="CD693" t="s">
        <v>449</v>
      </c>
      <c r="CE693">
        <v>1</v>
      </c>
      <c r="CF693" s="76">
        <v>200</v>
      </c>
      <c r="CG693" s="76">
        <v>100</v>
      </c>
      <c r="CH693">
        <f ca="1">INDIRECT(ADDRESS(11+(MATCH(RIGHT(Table14[[#This Row],[spawner_sku]],LEN(Table14[[#This Row],[spawner_sku]])-FIND("/",Table14[[#This Row],[spawner_sku]])),Table1[Entity Prefab],0)),10,1,1,"Entities"))</f>
        <v>25</v>
      </c>
      <c r="CI693">
        <f ca="1">ROUND((Table14[[#This Row],[XP]]*Table14[[#This Row],[entity_spawned (AVG)]])*(Table14[[#This Row],[activating_chance]]/100),0)</f>
        <v>25</v>
      </c>
      <c r="CJ693" s="73" t="s">
        <v>345</v>
      </c>
    </row>
    <row r="694" spans="82:88" x14ac:dyDescent="0.25">
      <c r="CD694" t="s">
        <v>449</v>
      </c>
      <c r="CE694">
        <v>2</v>
      </c>
      <c r="CF694" s="76">
        <v>200</v>
      </c>
      <c r="CG694" s="76">
        <v>100</v>
      </c>
      <c r="CH694">
        <f ca="1">INDIRECT(ADDRESS(11+(MATCH(RIGHT(Table14[[#This Row],[spawner_sku]],LEN(Table14[[#This Row],[spawner_sku]])-FIND("/",Table14[[#This Row],[spawner_sku]])),Table1[Entity Prefab],0)),10,1,1,"Entities"))</f>
        <v>25</v>
      </c>
      <c r="CI694">
        <f ca="1">ROUND((Table14[[#This Row],[XP]]*Table14[[#This Row],[entity_spawned (AVG)]])*(Table14[[#This Row],[activating_chance]]/100),0)</f>
        <v>50</v>
      </c>
      <c r="CJ694" s="73" t="s">
        <v>345</v>
      </c>
    </row>
    <row r="695" spans="82:88" x14ac:dyDescent="0.25">
      <c r="CD695" t="s">
        <v>449</v>
      </c>
      <c r="CE695">
        <v>1</v>
      </c>
      <c r="CF695" s="76">
        <v>200</v>
      </c>
      <c r="CG695" s="76">
        <v>80</v>
      </c>
      <c r="CH695">
        <f ca="1">INDIRECT(ADDRESS(11+(MATCH(RIGHT(Table14[[#This Row],[spawner_sku]],LEN(Table14[[#This Row],[spawner_sku]])-FIND("/",Table14[[#This Row],[spawner_sku]])),Table1[Entity Prefab],0)),10,1,1,"Entities"))</f>
        <v>25</v>
      </c>
      <c r="CI695">
        <f ca="1">ROUND((Table14[[#This Row],[XP]]*Table14[[#This Row],[entity_spawned (AVG)]])*(Table14[[#This Row],[activating_chance]]/100),0)</f>
        <v>20</v>
      </c>
      <c r="CJ695" s="73" t="s">
        <v>345</v>
      </c>
    </row>
    <row r="696" spans="82:88" x14ac:dyDescent="0.25">
      <c r="CD696" t="s">
        <v>449</v>
      </c>
      <c r="CE696">
        <v>2</v>
      </c>
      <c r="CF696" s="76">
        <v>200</v>
      </c>
      <c r="CG696" s="76">
        <v>100</v>
      </c>
      <c r="CH696">
        <f ca="1">INDIRECT(ADDRESS(11+(MATCH(RIGHT(Table14[[#This Row],[spawner_sku]],LEN(Table14[[#This Row],[spawner_sku]])-FIND("/",Table14[[#This Row],[spawner_sku]])),Table1[Entity Prefab],0)),10,1,1,"Entities"))</f>
        <v>25</v>
      </c>
      <c r="CI696">
        <f ca="1">ROUND((Table14[[#This Row],[XP]]*Table14[[#This Row],[entity_spawned (AVG)]])*(Table14[[#This Row],[activating_chance]]/100),0)</f>
        <v>50</v>
      </c>
      <c r="CJ696" s="73" t="s">
        <v>345</v>
      </c>
    </row>
    <row r="697" spans="82:88" x14ac:dyDescent="0.25">
      <c r="CD697" t="s">
        <v>449</v>
      </c>
      <c r="CE697">
        <v>1</v>
      </c>
      <c r="CF697" s="76">
        <v>200</v>
      </c>
      <c r="CG697" s="76">
        <v>80</v>
      </c>
      <c r="CH697">
        <f ca="1">INDIRECT(ADDRESS(11+(MATCH(RIGHT(Table14[[#This Row],[spawner_sku]],LEN(Table14[[#This Row],[spawner_sku]])-FIND("/",Table14[[#This Row],[spawner_sku]])),Table1[Entity Prefab],0)),10,1,1,"Entities"))</f>
        <v>25</v>
      </c>
      <c r="CI697">
        <f ca="1">ROUND((Table14[[#This Row],[XP]]*Table14[[#This Row],[entity_spawned (AVG)]])*(Table14[[#This Row],[activating_chance]]/100),0)</f>
        <v>20</v>
      </c>
      <c r="CJ697" s="73" t="s">
        <v>345</v>
      </c>
    </row>
    <row r="698" spans="82:88" x14ac:dyDescent="0.25">
      <c r="CD698" t="s">
        <v>449</v>
      </c>
      <c r="CE698">
        <v>3</v>
      </c>
      <c r="CF698" s="76">
        <v>200</v>
      </c>
      <c r="CG698" s="76">
        <v>100</v>
      </c>
      <c r="CH698">
        <f ca="1">INDIRECT(ADDRESS(11+(MATCH(RIGHT(Table14[[#This Row],[spawner_sku]],LEN(Table14[[#This Row],[spawner_sku]])-FIND("/",Table14[[#This Row],[spawner_sku]])),Table1[Entity Prefab],0)),10,1,1,"Entities"))</f>
        <v>25</v>
      </c>
      <c r="CI698">
        <f ca="1">ROUND((Table14[[#This Row],[XP]]*Table14[[#This Row],[entity_spawned (AVG)]])*(Table14[[#This Row],[activating_chance]]/100),0)</f>
        <v>75</v>
      </c>
      <c r="CJ698" s="73" t="s">
        <v>345</v>
      </c>
    </row>
    <row r="699" spans="82:88" x14ac:dyDescent="0.25">
      <c r="CD699" t="s">
        <v>449</v>
      </c>
      <c r="CE699">
        <v>3</v>
      </c>
      <c r="CF699" s="76">
        <v>200</v>
      </c>
      <c r="CG699" s="76">
        <v>100</v>
      </c>
      <c r="CH699">
        <f ca="1">INDIRECT(ADDRESS(11+(MATCH(RIGHT(Table14[[#This Row],[spawner_sku]],LEN(Table14[[#This Row],[spawner_sku]])-FIND("/",Table14[[#This Row],[spawner_sku]])),Table1[Entity Prefab],0)),10,1,1,"Entities"))</f>
        <v>25</v>
      </c>
      <c r="CI699">
        <f ca="1">ROUND((Table14[[#This Row],[XP]]*Table14[[#This Row],[entity_spawned (AVG)]])*(Table14[[#This Row],[activating_chance]]/100),0)</f>
        <v>75</v>
      </c>
      <c r="CJ699" s="73" t="s">
        <v>345</v>
      </c>
    </row>
    <row r="700" spans="82:88" x14ac:dyDescent="0.25">
      <c r="CD700" t="s">
        <v>449</v>
      </c>
      <c r="CE700">
        <v>3</v>
      </c>
      <c r="CF700" s="76">
        <v>200</v>
      </c>
      <c r="CG700" s="76">
        <v>100</v>
      </c>
      <c r="CH700">
        <f ca="1">INDIRECT(ADDRESS(11+(MATCH(RIGHT(Table14[[#This Row],[spawner_sku]],LEN(Table14[[#This Row],[spawner_sku]])-FIND("/",Table14[[#This Row],[spawner_sku]])),Table1[Entity Prefab],0)),10,1,1,"Entities"))</f>
        <v>25</v>
      </c>
      <c r="CI700">
        <f ca="1">ROUND((Table14[[#This Row],[XP]]*Table14[[#This Row],[entity_spawned (AVG)]])*(Table14[[#This Row],[activating_chance]]/100),0)</f>
        <v>75</v>
      </c>
      <c r="CJ700" s="73" t="s">
        <v>345</v>
      </c>
    </row>
    <row r="701" spans="82:88" x14ac:dyDescent="0.25">
      <c r="CD701" t="s">
        <v>449</v>
      </c>
      <c r="CE701">
        <v>1</v>
      </c>
      <c r="CF701" s="76">
        <v>200</v>
      </c>
      <c r="CG701" s="76">
        <v>100</v>
      </c>
      <c r="CH701">
        <f ca="1">INDIRECT(ADDRESS(11+(MATCH(RIGHT(Table14[[#This Row],[spawner_sku]],LEN(Table14[[#This Row],[spawner_sku]])-FIND("/",Table14[[#This Row],[spawner_sku]])),Table1[Entity Prefab],0)),10,1,1,"Entities"))</f>
        <v>25</v>
      </c>
      <c r="CI701">
        <f ca="1">ROUND((Table14[[#This Row],[XP]]*Table14[[#This Row],[entity_spawned (AVG)]])*(Table14[[#This Row],[activating_chance]]/100),0)</f>
        <v>25</v>
      </c>
      <c r="CJ701" s="73" t="s">
        <v>345</v>
      </c>
    </row>
    <row r="702" spans="82:88" x14ac:dyDescent="0.25">
      <c r="CD702" t="s">
        <v>449</v>
      </c>
      <c r="CE702">
        <v>1</v>
      </c>
      <c r="CF702" s="76">
        <v>200</v>
      </c>
      <c r="CG702" s="76">
        <v>30</v>
      </c>
      <c r="CH702">
        <f ca="1">INDIRECT(ADDRESS(11+(MATCH(RIGHT(Table14[[#This Row],[spawner_sku]],LEN(Table14[[#This Row],[spawner_sku]])-FIND("/",Table14[[#This Row],[spawner_sku]])),Table1[Entity Prefab],0)),10,1,1,"Entities"))</f>
        <v>25</v>
      </c>
      <c r="CI702">
        <f ca="1">ROUND((Table14[[#This Row],[XP]]*Table14[[#This Row],[entity_spawned (AVG)]])*(Table14[[#This Row],[activating_chance]]/100),0)</f>
        <v>8</v>
      </c>
      <c r="CJ702" s="73" t="s">
        <v>345</v>
      </c>
    </row>
    <row r="703" spans="82:88" x14ac:dyDescent="0.25">
      <c r="CD703" t="s">
        <v>449</v>
      </c>
      <c r="CE703">
        <v>2</v>
      </c>
      <c r="CF703" s="76">
        <v>200</v>
      </c>
      <c r="CG703" s="76">
        <v>30</v>
      </c>
      <c r="CH703">
        <f ca="1">INDIRECT(ADDRESS(11+(MATCH(RIGHT(Table14[[#This Row],[spawner_sku]],LEN(Table14[[#This Row],[spawner_sku]])-FIND("/",Table14[[#This Row],[spawner_sku]])),Table1[Entity Prefab],0)),10,1,1,"Entities"))</f>
        <v>25</v>
      </c>
      <c r="CI703">
        <f ca="1">ROUND((Table14[[#This Row],[XP]]*Table14[[#This Row],[entity_spawned (AVG)]])*(Table14[[#This Row],[activating_chance]]/100),0)</f>
        <v>15</v>
      </c>
      <c r="CJ703" s="73" t="s">
        <v>345</v>
      </c>
    </row>
    <row r="704" spans="82:88" x14ac:dyDescent="0.25">
      <c r="CD704" t="s">
        <v>449</v>
      </c>
      <c r="CE704">
        <v>2</v>
      </c>
      <c r="CF704" s="76">
        <v>200</v>
      </c>
      <c r="CG704" s="76">
        <v>100</v>
      </c>
      <c r="CH704">
        <f ca="1">INDIRECT(ADDRESS(11+(MATCH(RIGHT(Table14[[#This Row],[spawner_sku]],LEN(Table14[[#This Row],[spawner_sku]])-FIND("/",Table14[[#This Row],[spawner_sku]])),Table1[Entity Prefab],0)),10,1,1,"Entities"))</f>
        <v>25</v>
      </c>
      <c r="CI704">
        <f ca="1">ROUND((Table14[[#This Row],[XP]]*Table14[[#This Row],[entity_spawned (AVG)]])*(Table14[[#This Row],[activating_chance]]/100),0)</f>
        <v>50</v>
      </c>
      <c r="CJ704" s="73" t="s">
        <v>345</v>
      </c>
    </row>
    <row r="705" spans="82:88" x14ac:dyDescent="0.25">
      <c r="CD705" t="s">
        <v>449</v>
      </c>
      <c r="CE705">
        <v>2</v>
      </c>
      <c r="CF705" s="76">
        <v>200</v>
      </c>
      <c r="CG705" s="76">
        <v>30</v>
      </c>
      <c r="CH705">
        <f ca="1">INDIRECT(ADDRESS(11+(MATCH(RIGHT(Table14[[#This Row],[spawner_sku]],LEN(Table14[[#This Row],[spawner_sku]])-FIND("/",Table14[[#This Row],[spawner_sku]])),Table1[Entity Prefab],0)),10,1,1,"Entities"))</f>
        <v>25</v>
      </c>
      <c r="CI705">
        <f ca="1">ROUND((Table14[[#This Row],[XP]]*Table14[[#This Row],[entity_spawned (AVG)]])*(Table14[[#This Row],[activating_chance]]/100),0)</f>
        <v>15</v>
      </c>
      <c r="CJ705" s="73" t="s">
        <v>345</v>
      </c>
    </row>
    <row r="706" spans="82:88" x14ac:dyDescent="0.25">
      <c r="CD706" t="s">
        <v>449</v>
      </c>
      <c r="CE706">
        <v>1</v>
      </c>
      <c r="CF706" s="76">
        <v>200</v>
      </c>
      <c r="CG706" s="76">
        <v>100</v>
      </c>
      <c r="CH706">
        <f ca="1">INDIRECT(ADDRESS(11+(MATCH(RIGHT(Table14[[#This Row],[spawner_sku]],LEN(Table14[[#This Row],[spawner_sku]])-FIND("/",Table14[[#This Row],[spawner_sku]])),Table1[Entity Prefab],0)),10,1,1,"Entities"))</f>
        <v>25</v>
      </c>
      <c r="CI706">
        <f ca="1">ROUND((Table14[[#This Row],[XP]]*Table14[[#This Row],[entity_spawned (AVG)]])*(Table14[[#This Row],[activating_chance]]/100),0)</f>
        <v>25</v>
      </c>
      <c r="CJ706" s="73" t="s">
        <v>345</v>
      </c>
    </row>
    <row r="707" spans="82:88" x14ac:dyDescent="0.25">
      <c r="CD707" t="s">
        <v>449</v>
      </c>
      <c r="CE707">
        <v>1</v>
      </c>
      <c r="CF707" s="76">
        <v>200</v>
      </c>
      <c r="CG707" s="76">
        <v>100</v>
      </c>
      <c r="CH707">
        <f ca="1">INDIRECT(ADDRESS(11+(MATCH(RIGHT(Table14[[#This Row],[spawner_sku]],LEN(Table14[[#This Row],[spawner_sku]])-FIND("/",Table14[[#This Row],[spawner_sku]])),Table1[Entity Prefab],0)),10,1,1,"Entities"))</f>
        <v>25</v>
      </c>
      <c r="CI707">
        <f ca="1">ROUND((Table14[[#This Row],[XP]]*Table14[[#This Row],[entity_spawned (AVG)]])*(Table14[[#This Row],[activating_chance]]/100),0)</f>
        <v>25</v>
      </c>
      <c r="CJ707" s="73" t="s">
        <v>345</v>
      </c>
    </row>
    <row r="708" spans="82:88" x14ac:dyDescent="0.25">
      <c r="CD708" t="s">
        <v>449</v>
      </c>
      <c r="CE708">
        <v>1</v>
      </c>
      <c r="CF708" s="76">
        <v>200</v>
      </c>
      <c r="CG708" s="76">
        <v>100</v>
      </c>
      <c r="CH708">
        <f ca="1">INDIRECT(ADDRESS(11+(MATCH(RIGHT(Table14[[#This Row],[spawner_sku]],LEN(Table14[[#This Row],[spawner_sku]])-FIND("/",Table14[[#This Row],[spawner_sku]])),Table1[Entity Prefab],0)),10,1,1,"Entities"))</f>
        <v>25</v>
      </c>
      <c r="CI708">
        <f ca="1">ROUND((Table14[[#This Row],[XP]]*Table14[[#This Row],[entity_spawned (AVG)]])*(Table14[[#This Row],[activating_chance]]/100),0)</f>
        <v>25</v>
      </c>
      <c r="CJ708" s="73" t="s">
        <v>345</v>
      </c>
    </row>
    <row r="709" spans="82:88" x14ac:dyDescent="0.25">
      <c r="CD709" t="s">
        <v>449</v>
      </c>
      <c r="CE709">
        <v>1</v>
      </c>
      <c r="CF709" s="76">
        <v>200</v>
      </c>
      <c r="CG709" s="76">
        <v>100</v>
      </c>
      <c r="CH709">
        <f ca="1">INDIRECT(ADDRESS(11+(MATCH(RIGHT(Table14[[#This Row],[spawner_sku]],LEN(Table14[[#This Row],[spawner_sku]])-FIND("/",Table14[[#This Row],[spawner_sku]])),Table1[Entity Prefab],0)),10,1,1,"Entities"))</f>
        <v>25</v>
      </c>
      <c r="CI709">
        <f ca="1">ROUND((Table14[[#This Row],[XP]]*Table14[[#This Row],[entity_spawned (AVG)]])*(Table14[[#This Row],[activating_chance]]/100),0)</f>
        <v>25</v>
      </c>
      <c r="CJ709" s="73" t="s">
        <v>345</v>
      </c>
    </row>
    <row r="710" spans="82:88" x14ac:dyDescent="0.25">
      <c r="CD710" t="s">
        <v>449</v>
      </c>
      <c r="CE710">
        <v>1</v>
      </c>
      <c r="CF710" s="76">
        <v>200</v>
      </c>
      <c r="CG710" s="76">
        <v>100</v>
      </c>
      <c r="CH710">
        <f ca="1">INDIRECT(ADDRESS(11+(MATCH(RIGHT(Table14[[#This Row],[spawner_sku]],LEN(Table14[[#This Row],[spawner_sku]])-FIND("/",Table14[[#This Row],[spawner_sku]])),Table1[Entity Prefab],0)),10,1,1,"Entities"))</f>
        <v>25</v>
      </c>
      <c r="CI710">
        <f ca="1">ROUND((Table14[[#This Row],[XP]]*Table14[[#This Row],[entity_spawned (AVG)]])*(Table14[[#This Row],[activating_chance]]/100),0)</f>
        <v>25</v>
      </c>
      <c r="CJ710" s="73" t="s">
        <v>345</v>
      </c>
    </row>
    <row r="711" spans="82:88" x14ac:dyDescent="0.25">
      <c r="CD711" t="s">
        <v>449</v>
      </c>
      <c r="CE711">
        <v>4</v>
      </c>
      <c r="CF711" s="76">
        <v>200</v>
      </c>
      <c r="CG711" s="76">
        <v>100</v>
      </c>
      <c r="CH711">
        <f ca="1">INDIRECT(ADDRESS(11+(MATCH(RIGHT(Table14[[#This Row],[spawner_sku]],LEN(Table14[[#This Row],[spawner_sku]])-FIND("/",Table14[[#This Row],[spawner_sku]])),Table1[Entity Prefab],0)),10,1,1,"Entities"))</f>
        <v>25</v>
      </c>
      <c r="CI711">
        <f ca="1">ROUND((Table14[[#This Row],[XP]]*Table14[[#This Row],[entity_spawned (AVG)]])*(Table14[[#This Row],[activating_chance]]/100),0)</f>
        <v>100</v>
      </c>
      <c r="CJ711" s="73" t="s">
        <v>345</v>
      </c>
    </row>
    <row r="712" spans="82:88" x14ac:dyDescent="0.25">
      <c r="CD712" t="s">
        <v>449</v>
      </c>
      <c r="CE712">
        <v>1</v>
      </c>
      <c r="CF712" s="76">
        <v>200</v>
      </c>
      <c r="CG712" s="76">
        <v>100</v>
      </c>
      <c r="CH712">
        <f ca="1">INDIRECT(ADDRESS(11+(MATCH(RIGHT(Table14[[#This Row],[spawner_sku]],LEN(Table14[[#This Row],[spawner_sku]])-FIND("/",Table14[[#This Row],[spawner_sku]])),Table1[Entity Prefab],0)),10,1,1,"Entities"))</f>
        <v>25</v>
      </c>
      <c r="CI712">
        <f ca="1">ROUND((Table14[[#This Row],[XP]]*Table14[[#This Row],[entity_spawned (AVG)]])*(Table14[[#This Row],[activating_chance]]/100),0)</f>
        <v>25</v>
      </c>
      <c r="CJ712" s="73" t="s">
        <v>345</v>
      </c>
    </row>
    <row r="713" spans="82:88" x14ac:dyDescent="0.25">
      <c r="CD713" t="s">
        <v>449</v>
      </c>
      <c r="CE713">
        <v>1</v>
      </c>
      <c r="CF713" s="76">
        <v>200</v>
      </c>
      <c r="CG713" s="76">
        <v>100</v>
      </c>
      <c r="CH713">
        <f ca="1">INDIRECT(ADDRESS(11+(MATCH(RIGHT(Table14[[#This Row],[spawner_sku]],LEN(Table14[[#This Row],[spawner_sku]])-FIND("/",Table14[[#This Row],[spawner_sku]])),Table1[Entity Prefab],0)),10,1,1,"Entities"))</f>
        <v>25</v>
      </c>
      <c r="CI713">
        <f ca="1">ROUND((Table14[[#This Row],[XP]]*Table14[[#This Row],[entity_spawned (AVG)]])*(Table14[[#This Row],[activating_chance]]/100),0)</f>
        <v>25</v>
      </c>
      <c r="CJ713" s="73" t="s">
        <v>345</v>
      </c>
    </row>
    <row r="714" spans="82:88" x14ac:dyDescent="0.25">
      <c r="CD714" t="s">
        <v>449</v>
      </c>
      <c r="CE714">
        <v>1</v>
      </c>
      <c r="CF714" s="76">
        <v>200</v>
      </c>
      <c r="CG714" s="76">
        <v>100</v>
      </c>
      <c r="CH714">
        <f ca="1">INDIRECT(ADDRESS(11+(MATCH(RIGHT(Table14[[#This Row],[spawner_sku]],LEN(Table14[[#This Row],[spawner_sku]])-FIND("/",Table14[[#This Row],[spawner_sku]])),Table1[Entity Prefab],0)),10,1,1,"Entities"))</f>
        <v>25</v>
      </c>
      <c r="CI714">
        <f ca="1">ROUND((Table14[[#This Row],[XP]]*Table14[[#This Row],[entity_spawned (AVG)]])*(Table14[[#This Row],[activating_chance]]/100),0)</f>
        <v>25</v>
      </c>
      <c r="CJ714" s="73" t="s">
        <v>345</v>
      </c>
    </row>
    <row r="715" spans="82:88" x14ac:dyDescent="0.25">
      <c r="CD715" t="s">
        <v>449</v>
      </c>
      <c r="CE715">
        <v>1</v>
      </c>
      <c r="CF715" s="76">
        <v>200</v>
      </c>
      <c r="CG715" s="76">
        <v>100</v>
      </c>
      <c r="CH715">
        <f ca="1">INDIRECT(ADDRESS(11+(MATCH(RIGHT(Table14[[#This Row],[spawner_sku]],LEN(Table14[[#This Row],[spawner_sku]])-FIND("/",Table14[[#This Row],[spawner_sku]])),Table1[Entity Prefab],0)),10,1,1,"Entities"))</f>
        <v>25</v>
      </c>
      <c r="CI715">
        <f ca="1">ROUND((Table14[[#This Row],[XP]]*Table14[[#This Row],[entity_spawned (AVG)]])*(Table14[[#This Row],[activating_chance]]/100),0)</f>
        <v>25</v>
      </c>
      <c r="CJ715" s="73" t="s">
        <v>345</v>
      </c>
    </row>
    <row r="716" spans="82:88" x14ac:dyDescent="0.25">
      <c r="CD716" t="s">
        <v>449</v>
      </c>
      <c r="CE716">
        <v>1</v>
      </c>
      <c r="CF716" s="76">
        <v>200</v>
      </c>
      <c r="CG716" s="76">
        <v>80</v>
      </c>
      <c r="CH716">
        <f ca="1">INDIRECT(ADDRESS(11+(MATCH(RIGHT(Table14[[#This Row],[spawner_sku]],LEN(Table14[[#This Row],[spawner_sku]])-FIND("/",Table14[[#This Row],[spawner_sku]])),Table1[Entity Prefab],0)),10,1,1,"Entities"))</f>
        <v>25</v>
      </c>
      <c r="CI716">
        <f ca="1">ROUND((Table14[[#This Row],[XP]]*Table14[[#This Row],[entity_spawned (AVG)]])*(Table14[[#This Row],[activating_chance]]/100),0)</f>
        <v>20</v>
      </c>
      <c r="CJ716" s="73" t="s">
        <v>345</v>
      </c>
    </row>
    <row r="717" spans="82:88" x14ac:dyDescent="0.25">
      <c r="CD717" t="s">
        <v>449</v>
      </c>
      <c r="CE717">
        <v>1</v>
      </c>
      <c r="CF717" s="76">
        <v>200</v>
      </c>
      <c r="CG717" s="76">
        <v>100</v>
      </c>
      <c r="CH717">
        <f ca="1">INDIRECT(ADDRESS(11+(MATCH(RIGHT(Table14[[#This Row],[spawner_sku]],LEN(Table14[[#This Row],[spawner_sku]])-FIND("/",Table14[[#This Row],[spawner_sku]])),Table1[Entity Prefab],0)),10,1,1,"Entities"))</f>
        <v>25</v>
      </c>
      <c r="CI717">
        <f ca="1">ROUND((Table14[[#This Row],[XP]]*Table14[[#This Row],[entity_spawned (AVG)]])*(Table14[[#This Row],[activating_chance]]/100),0)</f>
        <v>25</v>
      </c>
      <c r="CJ717" s="73" t="s">
        <v>345</v>
      </c>
    </row>
    <row r="718" spans="82:88" x14ac:dyDescent="0.25">
      <c r="CD718" t="s">
        <v>449</v>
      </c>
      <c r="CE718">
        <v>4</v>
      </c>
      <c r="CF718" s="76">
        <v>200</v>
      </c>
      <c r="CG718" s="76">
        <v>100</v>
      </c>
      <c r="CH718">
        <f ca="1">INDIRECT(ADDRESS(11+(MATCH(RIGHT(Table14[[#This Row],[spawner_sku]],LEN(Table14[[#This Row],[spawner_sku]])-FIND("/",Table14[[#This Row],[spawner_sku]])),Table1[Entity Prefab],0)),10,1,1,"Entities"))</f>
        <v>25</v>
      </c>
      <c r="CI718">
        <f ca="1">ROUND((Table14[[#This Row],[XP]]*Table14[[#This Row],[entity_spawned (AVG)]])*(Table14[[#This Row],[activating_chance]]/100),0)</f>
        <v>100</v>
      </c>
      <c r="CJ718" s="73" t="s">
        <v>345</v>
      </c>
    </row>
    <row r="719" spans="82:88" x14ac:dyDescent="0.25">
      <c r="CD719" t="s">
        <v>449</v>
      </c>
      <c r="CE719">
        <v>1</v>
      </c>
      <c r="CF719" s="76">
        <v>200</v>
      </c>
      <c r="CG719" s="76">
        <v>100</v>
      </c>
      <c r="CH719">
        <f ca="1">INDIRECT(ADDRESS(11+(MATCH(RIGHT(Table14[[#This Row],[spawner_sku]],LEN(Table14[[#This Row],[spawner_sku]])-FIND("/",Table14[[#This Row],[spawner_sku]])),Table1[Entity Prefab],0)),10,1,1,"Entities"))</f>
        <v>25</v>
      </c>
      <c r="CI719">
        <f ca="1">ROUND((Table14[[#This Row],[XP]]*Table14[[#This Row],[entity_spawned (AVG)]])*(Table14[[#This Row],[activating_chance]]/100),0)</f>
        <v>25</v>
      </c>
      <c r="CJ719" s="73" t="s">
        <v>345</v>
      </c>
    </row>
    <row r="720" spans="82:88" x14ac:dyDescent="0.25">
      <c r="CD720" t="s">
        <v>449</v>
      </c>
      <c r="CE720">
        <v>1</v>
      </c>
      <c r="CF720" s="76">
        <v>200</v>
      </c>
      <c r="CG720" s="76">
        <v>100</v>
      </c>
      <c r="CH720">
        <f ca="1">INDIRECT(ADDRESS(11+(MATCH(RIGHT(Table14[[#This Row],[spawner_sku]],LEN(Table14[[#This Row],[spawner_sku]])-FIND("/",Table14[[#This Row],[spawner_sku]])),Table1[Entity Prefab],0)),10,1,1,"Entities"))</f>
        <v>25</v>
      </c>
      <c r="CI720">
        <f ca="1">ROUND((Table14[[#This Row],[XP]]*Table14[[#This Row],[entity_spawned (AVG)]])*(Table14[[#This Row],[activating_chance]]/100),0)</f>
        <v>25</v>
      </c>
      <c r="CJ720" s="73" t="s">
        <v>345</v>
      </c>
    </row>
    <row r="721" spans="82:88" x14ac:dyDescent="0.25">
      <c r="CD721" t="s">
        <v>612</v>
      </c>
      <c r="CE721">
        <v>1</v>
      </c>
      <c r="CF721" s="76">
        <v>5000</v>
      </c>
      <c r="CG721" s="76">
        <v>75</v>
      </c>
      <c r="CH721">
        <f ca="1">INDIRECT(ADDRESS(11+(MATCH(RIGHT(Table14[[#This Row],[spawner_sku]],LEN(Table14[[#This Row],[spawner_sku]])-FIND("/",Table14[[#This Row],[spawner_sku]])),Table1[Entity Prefab],0)),10,1,1,"Entities"))</f>
        <v>75</v>
      </c>
      <c r="CI721">
        <f ca="1">ROUND((Table14[[#This Row],[XP]]*Table14[[#This Row],[entity_spawned (AVG)]])*(Table14[[#This Row],[activating_chance]]/100),0)</f>
        <v>56</v>
      </c>
      <c r="CJ721" s="73" t="s">
        <v>344</v>
      </c>
    </row>
    <row r="722" spans="82:88" x14ac:dyDescent="0.25">
      <c r="CD722" t="s">
        <v>612</v>
      </c>
      <c r="CE722">
        <v>1</v>
      </c>
      <c r="CF722" s="76">
        <v>5000</v>
      </c>
      <c r="CG722" s="76">
        <v>75</v>
      </c>
      <c r="CH722">
        <f ca="1">INDIRECT(ADDRESS(11+(MATCH(RIGHT(Table14[[#This Row],[spawner_sku]],LEN(Table14[[#This Row],[spawner_sku]])-FIND("/",Table14[[#This Row],[spawner_sku]])),Table1[Entity Prefab],0)),10,1,1,"Entities"))</f>
        <v>75</v>
      </c>
      <c r="CI722">
        <f ca="1">ROUND((Table14[[#This Row],[XP]]*Table14[[#This Row],[entity_spawned (AVG)]])*(Table14[[#This Row],[activating_chance]]/100),0)</f>
        <v>56</v>
      </c>
      <c r="CJ722" s="73" t="s">
        <v>344</v>
      </c>
    </row>
    <row r="723" spans="82:88" x14ac:dyDescent="0.25">
      <c r="CD723" t="s">
        <v>612</v>
      </c>
      <c r="CE723">
        <v>1</v>
      </c>
      <c r="CF723" s="76">
        <v>5000</v>
      </c>
      <c r="CG723" s="76">
        <v>75</v>
      </c>
      <c r="CH723">
        <f ca="1">INDIRECT(ADDRESS(11+(MATCH(RIGHT(Table14[[#This Row],[spawner_sku]],LEN(Table14[[#This Row],[spawner_sku]])-FIND("/",Table14[[#This Row],[spawner_sku]])),Table1[Entity Prefab],0)),10,1,1,"Entities"))</f>
        <v>75</v>
      </c>
      <c r="CI723">
        <f ca="1">ROUND((Table14[[#This Row],[XP]]*Table14[[#This Row],[entity_spawned (AVG)]])*(Table14[[#This Row],[activating_chance]]/100),0)</f>
        <v>56</v>
      </c>
      <c r="CJ723" s="73" t="s">
        <v>344</v>
      </c>
    </row>
    <row r="724" spans="82:88" x14ac:dyDescent="0.25">
      <c r="CD724" t="s">
        <v>612</v>
      </c>
      <c r="CE724">
        <v>1</v>
      </c>
      <c r="CF724" s="76">
        <v>5000</v>
      </c>
      <c r="CG724" s="76">
        <v>75</v>
      </c>
      <c r="CH724">
        <f ca="1">INDIRECT(ADDRESS(11+(MATCH(RIGHT(Table14[[#This Row],[spawner_sku]],LEN(Table14[[#This Row],[spawner_sku]])-FIND("/",Table14[[#This Row],[spawner_sku]])),Table1[Entity Prefab],0)),10,1,1,"Entities"))</f>
        <v>75</v>
      </c>
      <c r="CI724">
        <f ca="1">ROUND((Table14[[#This Row],[XP]]*Table14[[#This Row],[entity_spawned (AVG)]])*(Table14[[#This Row],[activating_chance]]/100),0)</f>
        <v>56</v>
      </c>
      <c r="CJ724" s="73" t="s">
        <v>344</v>
      </c>
    </row>
    <row r="725" spans="82:88" x14ac:dyDescent="0.25">
      <c r="CD725" t="s">
        <v>247</v>
      </c>
      <c r="CE725">
        <v>1</v>
      </c>
      <c r="CF725" s="76">
        <v>500</v>
      </c>
      <c r="CG725" s="76">
        <v>75</v>
      </c>
      <c r="CH725">
        <f ca="1">INDIRECT(ADDRESS(11+(MATCH(RIGHT(Table14[[#This Row],[spawner_sku]],LEN(Table14[[#This Row],[spawner_sku]])-FIND("/",Table14[[#This Row],[spawner_sku]])),Table1[Entity Prefab],0)),10,1,1,"Entities"))</f>
        <v>75</v>
      </c>
      <c r="CI725">
        <f ca="1">ROUND((Table14[[#This Row],[XP]]*Table14[[#This Row],[entity_spawned (AVG)]])*(Table14[[#This Row],[activating_chance]]/100),0)</f>
        <v>56</v>
      </c>
      <c r="CJ725" s="73" t="s">
        <v>344</v>
      </c>
    </row>
    <row r="726" spans="82:88" x14ac:dyDescent="0.25">
      <c r="CD726" t="s">
        <v>247</v>
      </c>
      <c r="CE726">
        <v>1</v>
      </c>
      <c r="CF726" s="76">
        <v>500</v>
      </c>
      <c r="CG726" s="76">
        <v>100</v>
      </c>
      <c r="CH726">
        <f ca="1">INDIRECT(ADDRESS(11+(MATCH(RIGHT(Table14[[#This Row],[spawner_sku]],LEN(Table14[[#This Row],[spawner_sku]])-FIND("/",Table14[[#This Row],[spawner_sku]])),Table1[Entity Prefab],0)),10,1,1,"Entities"))</f>
        <v>75</v>
      </c>
      <c r="CI726">
        <f ca="1">ROUND((Table14[[#This Row],[XP]]*Table14[[#This Row],[entity_spawned (AVG)]])*(Table14[[#This Row],[activating_chance]]/100),0)</f>
        <v>75</v>
      </c>
      <c r="CJ726" s="73" t="s">
        <v>344</v>
      </c>
    </row>
    <row r="727" spans="82:88" x14ac:dyDescent="0.25">
      <c r="CD727" t="s">
        <v>247</v>
      </c>
      <c r="CE727">
        <v>1</v>
      </c>
      <c r="CF727" s="76">
        <v>500</v>
      </c>
      <c r="CG727" s="76">
        <v>100</v>
      </c>
      <c r="CH727">
        <f ca="1">INDIRECT(ADDRESS(11+(MATCH(RIGHT(Table14[[#This Row],[spawner_sku]],LEN(Table14[[#This Row],[spawner_sku]])-FIND("/",Table14[[#This Row],[spawner_sku]])),Table1[Entity Prefab],0)),10,1,1,"Entities"))</f>
        <v>75</v>
      </c>
      <c r="CI727">
        <f ca="1">ROUND((Table14[[#This Row],[XP]]*Table14[[#This Row],[entity_spawned (AVG)]])*(Table14[[#This Row],[activating_chance]]/100),0)</f>
        <v>75</v>
      </c>
      <c r="CJ727" s="73" t="s">
        <v>344</v>
      </c>
    </row>
    <row r="728" spans="82:88" x14ac:dyDescent="0.25">
      <c r="CD728" t="s">
        <v>247</v>
      </c>
      <c r="CE728">
        <v>1</v>
      </c>
      <c r="CF728" s="76">
        <v>500</v>
      </c>
      <c r="CG728" s="76">
        <v>75</v>
      </c>
      <c r="CH728">
        <f ca="1">INDIRECT(ADDRESS(11+(MATCH(RIGHT(Table14[[#This Row],[spawner_sku]],LEN(Table14[[#This Row],[spawner_sku]])-FIND("/",Table14[[#This Row],[spawner_sku]])),Table1[Entity Prefab],0)),10,1,1,"Entities"))</f>
        <v>75</v>
      </c>
      <c r="CI728">
        <f ca="1">ROUND((Table14[[#This Row],[XP]]*Table14[[#This Row],[entity_spawned (AVG)]])*(Table14[[#This Row],[activating_chance]]/100),0)</f>
        <v>56</v>
      </c>
      <c r="CJ728" s="73" t="s">
        <v>344</v>
      </c>
    </row>
    <row r="729" spans="82:88" x14ac:dyDescent="0.25">
      <c r="CD729" t="s">
        <v>247</v>
      </c>
      <c r="CE729">
        <v>1</v>
      </c>
      <c r="CF729" s="76">
        <v>500</v>
      </c>
      <c r="CG729" s="76">
        <v>100</v>
      </c>
      <c r="CH729">
        <f ca="1">INDIRECT(ADDRESS(11+(MATCH(RIGHT(Table14[[#This Row],[spawner_sku]],LEN(Table14[[#This Row],[spawner_sku]])-FIND("/",Table14[[#This Row],[spawner_sku]])),Table1[Entity Prefab],0)),10,1,1,"Entities"))</f>
        <v>75</v>
      </c>
      <c r="CI729">
        <f ca="1">ROUND((Table14[[#This Row],[XP]]*Table14[[#This Row],[entity_spawned (AVG)]])*(Table14[[#This Row],[activating_chance]]/100),0)</f>
        <v>75</v>
      </c>
      <c r="CJ729" s="73" t="s">
        <v>344</v>
      </c>
    </row>
    <row r="730" spans="82:88" x14ac:dyDescent="0.25">
      <c r="CD730" t="s">
        <v>247</v>
      </c>
      <c r="CE730">
        <v>1</v>
      </c>
      <c r="CF730" s="76">
        <v>500</v>
      </c>
      <c r="CG730" s="76">
        <v>100</v>
      </c>
      <c r="CH730">
        <f ca="1">INDIRECT(ADDRESS(11+(MATCH(RIGHT(Table14[[#This Row],[spawner_sku]],LEN(Table14[[#This Row],[spawner_sku]])-FIND("/",Table14[[#This Row],[spawner_sku]])),Table1[Entity Prefab],0)),10,1,1,"Entities"))</f>
        <v>75</v>
      </c>
      <c r="CI730">
        <f ca="1">ROUND((Table14[[#This Row],[XP]]*Table14[[#This Row],[entity_spawned (AVG)]])*(Table14[[#This Row],[activating_chance]]/100),0)</f>
        <v>75</v>
      </c>
      <c r="CJ730" s="73" t="s">
        <v>344</v>
      </c>
    </row>
    <row r="731" spans="82:88" x14ac:dyDescent="0.25">
      <c r="CD731" t="s">
        <v>247</v>
      </c>
      <c r="CE731">
        <v>1</v>
      </c>
      <c r="CF731" s="76">
        <v>500</v>
      </c>
      <c r="CG731" s="76">
        <v>100</v>
      </c>
      <c r="CH731">
        <f ca="1">INDIRECT(ADDRESS(11+(MATCH(RIGHT(Table14[[#This Row],[spawner_sku]],LEN(Table14[[#This Row],[spawner_sku]])-FIND("/",Table14[[#This Row],[spawner_sku]])),Table1[Entity Prefab],0)),10,1,1,"Entities"))</f>
        <v>75</v>
      </c>
      <c r="CI731">
        <f ca="1">ROUND((Table14[[#This Row],[XP]]*Table14[[#This Row],[entity_spawned (AVG)]])*(Table14[[#This Row],[activating_chance]]/100),0)</f>
        <v>75</v>
      </c>
      <c r="CJ731" s="73" t="s">
        <v>344</v>
      </c>
    </row>
    <row r="732" spans="82:88" x14ac:dyDescent="0.25">
      <c r="CD732" t="s">
        <v>247</v>
      </c>
      <c r="CE732">
        <v>1</v>
      </c>
      <c r="CF732" s="76">
        <v>500</v>
      </c>
      <c r="CG732" s="76">
        <v>100</v>
      </c>
      <c r="CH732">
        <f ca="1">INDIRECT(ADDRESS(11+(MATCH(RIGHT(Table14[[#This Row],[spawner_sku]],LEN(Table14[[#This Row],[spawner_sku]])-FIND("/",Table14[[#This Row],[spawner_sku]])),Table1[Entity Prefab],0)),10,1,1,"Entities"))</f>
        <v>75</v>
      </c>
      <c r="CI732">
        <f ca="1">ROUND((Table14[[#This Row],[XP]]*Table14[[#This Row],[entity_spawned (AVG)]])*(Table14[[#This Row],[activating_chance]]/100),0)</f>
        <v>75</v>
      </c>
      <c r="CJ732" s="73" t="s">
        <v>344</v>
      </c>
    </row>
    <row r="733" spans="82:88" x14ac:dyDescent="0.25">
      <c r="CD733" t="s">
        <v>247</v>
      </c>
      <c r="CE733">
        <v>1</v>
      </c>
      <c r="CF733" s="76">
        <v>500</v>
      </c>
      <c r="CG733" s="76">
        <v>100</v>
      </c>
      <c r="CH733">
        <f ca="1">INDIRECT(ADDRESS(11+(MATCH(RIGHT(Table14[[#This Row],[spawner_sku]],LEN(Table14[[#This Row],[spawner_sku]])-FIND("/",Table14[[#This Row],[spawner_sku]])),Table1[Entity Prefab],0)),10,1,1,"Entities"))</f>
        <v>75</v>
      </c>
      <c r="CI733">
        <f ca="1">ROUND((Table14[[#This Row],[XP]]*Table14[[#This Row],[entity_spawned (AVG)]])*(Table14[[#This Row],[activating_chance]]/100),0)</f>
        <v>75</v>
      </c>
      <c r="CJ733" s="73" t="s">
        <v>344</v>
      </c>
    </row>
    <row r="734" spans="82:88" x14ac:dyDescent="0.25">
      <c r="CD734" t="s">
        <v>247</v>
      </c>
      <c r="CE734">
        <v>1</v>
      </c>
      <c r="CF734" s="76">
        <v>500</v>
      </c>
      <c r="CG734" s="76">
        <v>75</v>
      </c>
      <c r="CH734">
        <f ca="1">INDIRECT(ADDRESS(11+(MATCH(RIGHT(Table14[[#This Row],[spawner_sku]],LEN(Table14[[#This Row],[spawner_sku]])-FIND("/",Table14[[#This Row],[spawner_sku]])),Table1[Entity Prefab],0)),10,1,1,"Entities"))</f>
        <v>75</v>
      </c>
      <c r="CI734">
        <f ca="1">ROUND((Table14[[#This Row],[XP]]*Table14[[#This Row],[entity_spawned (AVG)]])*(Table14[[#This Row],[activating_chance]]/100),0)</f>
        <v>56</v>
      </c>
      <c r="CJ734" s="73" t="s">
        <v>344</v>
      </c>
    </row>
    <row r="735" spans="82:88" x14ac:dyDescent="0.25">
      <c r="CD735" t="s">
        <v>494</v>
      </c>
      <c r="CE735">
        <v>1</v>
      </c>
      <c r="CF735" s="76">
        <v>140</v>
      </c>
      <c r="CG735" s="76">
        <v>10</v>
      </c>
      <c r="CH735">
        <f ca="1">INDIRECT(ADDRESS(11+(MATCH(RIGHT(Table14[[#This Row],[spawner_sku]],LEN(Table14[[#This Row],[spawner_sku]])-FIND("/",Table14[[#This Row],[spawner_sku]])),Table1[Entity Prefab],0)),10,1,1,"Entities"))</f>
        <v>55</v>
      </c>
      <c r="CI735">
        <f ca="1">ROUND((Table14[[#This Row],[XP]]*Table14[[#This Row],[entity_spawned (AVG)]])*(Table14[[#This Row],[activating_chance]]/100),0)</f>
        <v>6</v>
      </c>
      <c r="CJ735" s="73" t="s">
        <v>344</v>
      </c>
    </row>
    <row r="736" spans="82:88" x14ac:dyDescent="0.25">
      <c r="CD736" t="s">
        <v>494</v>
      </c>
      <c r="CE736">
        <v>1</v>
      </c>
      <c r="CF736" s="76">
        <v>140</v>
      </c>
      <c r="CG736" s="76">
        <v>100</v>
      </c>
      <c r="CH736">
        <f ca="1">INDIRECT(ADDRESS(11+(MATCH(RIGHT(Table14[[#This Row],[spawner_sku]],LEN(Table14[[#This Row],[spawner_sku]])-FIND("/",Table14[[#This Row],[spawner_sku]])),Table1[Entity Prefab],0)),10,1,1,"Entities"))</f>
        <v>55</v>
      </c>
      <c r="CI736">
        <f ca="1">ROUND((Table14[[#This Row],[XP]]*Table14[[#This Row],[entity_spawned (AVG)]])*(Table14[[#This Row],[activating_chance]]/100),0)</f>
        <v>55</v>
      </c>
      <c r="CJ736" s="73" t="s">
        <v>344</v>
      </c>
    </row>
    <row r="737" spans="82:88" x14ac:dyDescent="0.25">
      <c r="CD737" t="s">
        <v>494</v>
      </c>
      <c r="CE737">
        <v>1</v>
      </c>
      <c r="CF737" s="76">
        <v>110</v>
      </c>
      <c r="CG737" s="76">
        <v>80</v>
      </c>
      <c r="CH737">
        <f ca="1">INDIRECT(ADDRESS(11+(MATCH(RIGHT(Table14[[#This Row],[spawner_sku]],LEN(Table14[[#This Row],[spawner_sku]])-FIND("/",Table14[[#This Row],[spawner_sku]])),Table1[Entity Prefab],0)),10,1,1,"Entities"))</f>
        <v>55</v>
      </c>
      <c r="CI737">
        <f ca="1">ROUND((Table14[[#This Row],[XP]]*Table14[[#This Row],[entity_spawned (AVG)]])*(Table14[[#This Row],[activating_chance]]/100),0)</f>
        <v>44</v>
      </c>
      <c r="CJ737" s="73" t="s">
        <v>344</v>
      </c>
    </row>
    <row r="738" spans="82:88" x14ac:dyDescent="0.25">
      <c r="CD738" t="s">
        <v>494</v>
      </c>
      <c r="CE738">
        <v>1</v>
      </c>
      <c r="CF738" s="76">
        <v>140</v>
      </c>
      <c r="CG738" s="76">
        <v>30</v>
      </c>
      <c r="CH738">
        <f ca="1">INDIRECT(ADDRESS(11+(MATCH(RIGHT(Table14[[#This Row],[spawner_sku]],LEN(Table14[[#This Row],[spawner_sku]])-FIND("/",Table14[[#This Row],[spawner_sku]])),Table1[Entity Prefab],0)),10,1,1,"Entities"))</f>
        <v>55</v>
      </c>
      <c r="CI738">
        <f ca="1">ROUND((Table14[[#This Row],[XP]]*Table14[[#This Row],[entity_spawned (AVG)]])*(Table14[[#This Row],[activating_chance]]/100),0)</f>
        <v>17</v>
      </c>
      <c r="CJ738" s="73" t="s">
        <v>344</v>
      </c>
    </row>
    <row r="739" spans="82:88" x14ac:dyDescent="0.25">
      <c r="CD739" t="s">
        <v>494</v>
      </c>
      <c r="CE739">
        <v>1</v>
      </c>
      <c r="CF739" s="76">
        <v>140</v>
      </c>
      <c r="CG739" s="76">
        <v>100</v>
      </c>
      <c r="CH739">
        <f ca="1">INDIRECT(ADDRESS(11+(MATCH(RIGHT(Table14[[#This Row],[spawner_sku]],LEN(Table14[[#This Row],[spawner_sku]])-FIND("/",Table14[[#This Row],[spawner_sku]])),Table1[Entity Prefab],0)),10,1,1,"Entities"))</f>
        <v>55</v>
      </c>
      <c r="CI739">
        <f ca="1">ROUND((Table14[[#This Row],[XP]]*Table14[[#This Row],[entity_spawned (AVG)]])*(Table14[[#This Row],[activating_chance]]/100),0)</f>
        <v>55</v>
      </c>
      <c r="CJ739" s="73" t="s">
        <v>344</v>
      </c>
    </row>
    <row r="740" spans="82:88" x14ac:dyDescent="0.25">
      <c r="CD740" t="s">
        <v>494</v>
      </c>
      <c r="CE740">
        <v>1</v>
      </c>
      <c r="CF740" s="76">
        <v>140</v>
      </c>
      <c r="CG740" s="76">
        <v>100</v>
      </c>
      <c r="CH740">
        <f ca="1">INDIRECT(ADDRESS(11+(MATCH(RIGHT(Table14[[#This Row],[spawner_sku]],LEN(Table14[[#This Row],[spawner_sku]])-FIND("/",Table14[[#This Row],[spawner_sku]])),Table1[Entity Prefab],0)),10,1,1,"Entities"))</f>
        <v>55</v>
      </c>
      <c r="CI740">
        <f ca="1">ROUND((Table14[[#This Row],[XP]]*Table14[[#This Row],[entity_spawned (AVG)]])*(Table14[[#This Row],[activating_chance]]/100),0)</f>
        <v>55</v>
      </c>
      <c r="CJ740" s="73" t="s">
        <v>344</v>
      </c>
    </row>
    <row r="741" spans="82:88" x14ac:dyDescent="0.25">
      <c r="CD741" t="s">
        <v>494</v>
      </c>
      <c r="CE741">
        <v>1</v>
      </c>
      <c r="CF741" s="76">
        <v>140</v>
      </c>
      <c r="CG741" s="76">
        <v>70</v>
      </c>
      <c r="CH741">
        <f ca="1">INDIRECT(ADDRESS(11+(MATCH(RIGHT(Table14[[#This Row],[spawner_sku]],LEN(Table14[[#This Row],[spawner_sku]])-FIND("/",Table14[[#This Row],[spawner_sku]])),Table1[Entity Prefab],0)),10,1,1,"Entities"))</f>
        <v>55</v>
      </c>
      <c r="CI741">
        <f ca="1">ROUND((Table14[[#This Row],[XP]]*Table14[[#This Row],[entity_spawned (AVG)]])*(Table14[[#This Row],[activating_chance]]/100),0)</f>
        <v>39</v>
      </c>
      <c r="CJ741" s="73" t="s">
        <v>344</v>
      </c>
    </row>
    <row r="742" spans="82:88" x14ac:dyDescent="0.25">
      <c r="CD742" t="s">
        <v>494</v>
      </c>
      <c r="CE742">
        <v>1</v>
      </c>
      <c r="CF742" s="76">
        <v>140</v>
      </c>
      <c r="CG742" s="76">
        <v>100</v>
      </c>
      <c r="CH742">
        <f ca="1">INDIRECT(ADDRESS(11+(MATCH(RIGHT(Table14[[#This Row],[spawner_sku]],LEN(Table14[[#This Row],[spawner_sku]])-FIND("/",Table14[[#This Row],[spawner_sku]])),Table1[Entity Prefab],0)),10,1,1,"Entities"))</f>
        <v>55</v>
      </c>
      <c r="CI742">
        <f ca="1">ROUND((Table14[[#This Row],[XP]]*Table14[[#This Row],[entity_spawned (AVG)]])*(Table14[[#This Row],[activating_chance]]/100),0)</f>
        <v>55</v>
      </c>
      <c r="CJ742" s="73" t="s">
        <v>344</v>
      </c>
    </row>
    <row r="743" spans="82:88" x14ac:dyDescent="0.25">
      <c r="CD743" t="s">
        <v>494</v>
      </c>
      <c r="CE743">
        <v>1</v>
      </c>
      <c r="CF743" s="76">
        <v>140</v>
      </c>
      <c r="CG743" s="76">
        <v>100</v>
      </c>
      <c r="CH743">
        <f ca="1">INDIRECT(ADDRESS(11+(MATCH(RIGHT(Table14[[#This Row],[spawner_sku]],LEN(Table14[[#This Row],[spawner_sku]])-FIND("/",Table14[[#This Row],[spawner_sku]])),Table1[Entity Prefab],0)),10,1,1,"Entities"))</f>
        <v>55</v>
      </c>
      <c r="CI743">
        <f ca="1">ROUND((Table14[[#This Row],[XP]]*Table14[[#This Row],[entity_spawned (AVG)]])*(Table14[[#This Row],[activating_chance]]/100),0)</f>
        <v>55</v>
      </c>
      <c r="CJ743" s="73" t="s">
        <v>344</v>
      </c>
    </row>
    <row r="744" spans="82:88" x14ac:dyDescent="0.25">
      <c r="CD744" t="s">
        <v>494</v>
      </c>
      <c r="CE744">
        <v>1</v>
      </c>
      <c r="CF744" s="76">
        <v>90</v>
      </c>
      <c r="CG744" s="76">
        <v>100</v>
      </c>
      <c r="CH744">
        <f ca="1">INDIRECT(ADDRESS(11+(MATCH(RIGHT(Table14[[#This Row],[spawner_sku]],LEN(Table14[[#This Row],[spawner_sku]])-FIND("/",Table14[[#This Row],[spawner_sku]])),Table1[Entity Prefab],0)),10,1,1,"Entities"))</f>
        <v>55</v>
      </c>
      <c r="CI744">
        <f ca="1">ROUND((Table14[[#This Row],[XP]]*Table14[[#This Row],[entity_spawned (AVG)]])*(Table14[[#This Row],[activating_chance]]/100),0)</f>
        <v>55</v>
      </c>
      <c r="CJ744" s="73" t="s">
        <v>344</v>
      </c>
    </row>
    <row r="745" spans="82:88" x14ac:dyDescent="0.25">
      <c r="CD745" t="s">
        <v>494</v>
      </c>
      <c r="CE745">
        <v>1</v>
      </c>
      <c r="CF745" s="76">
        <v>120</v>
      </c>
      <c r="CG745" s="76">
        <v>100</v>
      </c>
      <c r="CH745">
        <f ca="1">INDIRECT(ADDRESS(11+(MATCH(RIGHT(Table14[[#This Row],[spawner_sku]],LEN(Table14[[#This Row],[spawner_sku]])-FIND("/",Table14[[#This Row],[spawner_sku]])),Table1[Entity Prefab],0)),10,1,1,"Entities"))</f>
        <v>55</v>
      </c>
      <c r="CI745">
        <f ca="1">ROUND((Table14[[#This Row],[XP]]*Table14[[#This Row],[entity_spawned (AVG)]])*(Table14[[#This Row],[activating_chance]]/100),0)</f>
        <v>55</v>
      </c>
      <c r="CJ745" s="73" t="s">
        <v>344</v>
      </c>
    </row>
    <row r="746" spans="82:88" x14ac:dyDescent="0.25">
      <c r="CD746" t="s">
        <v>494</v>
      </c>
      <c r="CE746">
        <v>1</v>
      </c>
      <c r="CF746" s="76">
        <v>140</v>
      </c>
      <c r="CG746" s="76">
        <v>30</v>
      </c>
      <c r="CH746">
        <f ca="1">INDIRECT(ADDRESS(11+(MATCH(RIGHT(Table14[[#This Row],[spawner_sku]],LEN(Table14[[#This Row],[spawner_sku]])-FIND("/",Table14[[#This Row],[spawner_sku]])),Table1[Entity Prefab],0)),10,1,1,"Entities"))</f>
        <v>55</v>
      </c>
      <c r="CI746">
        <f ca="1">ROUND((Table14[[#This Row],[XP]]*Table14[[#This Row],[entity_spawned (AVG)]])*(Table14[[#This Row],[activating_chance]]/100),0)</f>
        <v>17</v>
      </c>
      <c r="CJ746" s="73" t="s">
        <v>344</v>
      </c>
    </row>
    <row r="747" spans="82:88" x14ac:dyDescent="0.25">
      <c r="CD747" t="s">
        <v>495</v>
      </c>
      <c r="CE747">
        <v>1</v>
      </c>
      <c r="CF747" s="76">
        <v>100</v>
      </c>
      <c r="CG747" s="76">
        <v>100</v>
      </c>
      <c r="CH747">
        <f ca="1">INDIRECT(ADDRESS(11+(MATCH(RIGHT(Table14[[#This Row],[spawner_sku]],LEN(Table14[[#This Row],[spawner_sku]])-FIND("/",Table14[[#This Row],[spawner_sku]])),Table1[Entity Prefab],0)),10,1,1,"Entities"))</f>
        <v>25</v>
      </c>
      <c r="CI747">
        <f ca="1">ROUND((Table14[[#This Row],[XP]]*Table14[[#This Row],[entity_spawned (AVG)]])*(Table14[[#This Row],[activating_chance]]/100),0)</f>
        <v>25</v>
      </c>
      <c r="CJ747" s="73" t="s">
        <v>344</v>
      </c>
    </row>
    <row r="748" spans="82:88" x14ac:dyDescent="0.25">
      <c r="CD748" t="s">
        <v>495</v>
      </c>
      <c r="CE748">
        <v>1</v>
      </c>
      <c r="CF748" s="76">
        <v>100</v>
      </c>
      <c r="CG748" s="76">
        <v>100</v>
      </c>
      <c r="CH748">
        <f ca="1">INDIRECT(ADDRESS(11+(MATCH(RIGHT(Table14[[#This Row],[spawner_sku]],LEN(Table14[[#This Row],[spawner_sku]])-FIND("/",Table14[[#This Row],[spawner_sku]])),Table1[Entity Prefab],0)),10,1,1,"Entities"))</f>
        <v>25</v>
      </c>
      <c r="CI748">
        <f ca="1">ROUND((Table14[[#This Row],[XP]]*Table14[[#This Row],[entity_spawned (AVG)]])*(Table14[[#This Row],[activating_chance]]/100),0)</f>
        <v>25</v>
      </c>
      <c r="CJ748" s="73" t="s">
        <v>344</v>
      </c>
    </row>
    <row r="749" spans="82:88" x14ac:dyDescent="0.25">
      <c r="CD749" t="s">
        <v>495</v>
      </c>
      <c r="CE749">
        <v>1</v>
      </c>
      <c r="CF749" s="76">
        <v>100</v>
      </c>
      <c r="CG749" s="76">
        <v>10</v>
      </c>
      <c r="CH749">
        <f ca="1">INDIRECT(ADDRESS(11+(MATCH(RIGHT(Table14[[#This Row],[spawner_sku]],LEN(Table14[[#This Row],[spawner_sku]])-FIND("/",Table14[[#This Row],[spawner_sku]])),Table1[Entity Prefab],0)),10,1,1,"Entities"))</f>
        <v>25</v>
      </c>
      <c r="CI749">
        <f ca="1">ROUND((Table14[[#This Row],[XP]]*Table14[[#This Row],[entity_spawned (AVG)]])*(Table14[[#This Row],[activating_chance]]/100),0)</f>
        <v>3</v>
      </c>
      <c r="CJ749" s="73" t="s">
        <v>344</v>
      </c>
    </row>
    <row r="750" spans="82:88" x14ac:dyDescent="0.25">
      <c r="CD750" t="s">
        <v>495</v>
      </c>
      <c r="CE750">
        <v>1</v>
      </c>
      <c r="CF750" s="76">
        <v>100</v>
      </c>
      <c r="CG750" s="76">
        <v>100</v>
      </c>
      <c r="CH750">
        <f ca="1">INDIRECT(ADDRESS(11+(MATCH(RIGHT(Table14[[#This Row],[spawner_sku]],LEN(Table14[[#This Row],[spawner_sku]])-FIND("/",Table14[[#This Row],[spawner_sku]])),Table1[Entity Prefab],0)),10,1,1,"Entities"))</f>
        <v>25</v>
      </c>
      <c r="CI750">
        <f ca="1">ROUND((Table14[[#This Row],[XP]]*Table14[[#This Row],[entity_spawned (AVG)]])*(Table14[[#This Row],[activating_chance]]/100),0)</f>
        <v>25</v>
      </c>
      <c r="CJ750" s="73" t="s">
        <v>344</v>
      </c>
    </row>
    <row r="751" spans="82:88" x14ac:dyDescent="0.25">
      <c r="CD751" t="s">
        <v>495</v>
      </c>
      <c r="CE751">
        <v>1</v>
      </c>
      <c r="CF751" s="76">
        <v>100</v>
      </c>
      <c r="CG751" s="76">
        <v>10</v>
      </c>
      <c r="CH751">
        <f ca="1">INDIRECT(ADDRESS(11+(MATCH(RIGHT(Table14[[#This Row],[spawner_sku]],LEN(Table14[[#This Row],[spawner_sku]])-FIND("/",Table14[[#This Row],[spawner_sku]])),Table1[Entity Prefab],0)),10,1,1,"Entities"))</f>
        <v>25</v>
      </c>
      <c r="CI751">
        <f ca="1">ROUND((Table14[[#This Row],[XP]]*Table14[[#This Row],[entity_spawned (AVG)]])*(Table14[[#This Row],[activating_chance]]/100),0)</f>
        <v>3</v>
      </c>
      <c r="CJ751" s="73" t="s">
        <v>344</v>
      </c>
    </row>
    <row r="752" spans="82:88" x14ac:dyDescent="0.25">
      <c r="CD752" t="s">
        <v>495</v>
      </c>
      <c r="CE752">
        <v>1</v>
      </c>
      <c r="CF752" s="76">
        <v>100</v>
      </c>
      <c r="CG752" s="76">
        <v>100</v>
      </c>
      <c r="CH752">
        <f ca="1">INDIRECT(ADDRESS(11+(MATCH(RIGHT(Table14[[#This Row],[spawner_sku]],LEN(Table14[[#This Row],[spawner_sku]])-FIND("/",Table14[[#This Row],[spawner_sku]])),Table1[Entity Prefab],0)),10,1,1,"Entities"))</f>
        <v>25</v>
      </c>
      <c r="CI752">
        <f ca="1">ROUND((Table14[[#This Row],[XP]]*Table14[[#This Row],[entity_spawned (AVG)]])*(Table14[[#This Row],[activating_chance]]/100),0)</f>
        <v>25</v>
      </c>
      <c r="CJ752" s="73" t="s">
        <v>344</v>
      </c>
    </row>
    <row r="753" spans="82:88" x14ac:dyDescent="0.25">
      <c r="CD753" t="s">
        <v>495</v>
      </c>
      <c r="CE753">
        <v>1</v>
      </c>
      <c r="CF753" s="76">
        <v>100</v>
      </c>
      <c r="CG753" s="76">
        <v>100</v>
      </c>
      <c r="CH753">
        <f ca="1">INDIRECT(ADDRESS(11+(MATCH(RIGHT(Table14[[#This Row],[spawner_sku]],LEN(Table14[[#This Row],[spawner_sku]])-FIND("/",Table14[[#This Row],[spawner_sku]])),Table1[Entity Prefab],0)),10,1,1,"Entities"))</f>
        <v>25</v>
      </c>
      <c r="CI753">
        <f ca="1">ROUND((Table14[[#This Row],[XP]]*Table14[[#This Row],[entity_spawned (AVG)]])*(Table14[[#This Row],[activating_chance]]/100),0)</f>
        <v>25</v>
      </c>
      <c r="CJ753" s="73" t="s">
        <v>344</v>
      </c>
    </row>
    <row r="754" spans="82:88" x14ac:dyDescent="0.25">
      <c r="CD754" t="s">
        <v>495</v>
      </c>
      <c r="CE754">
        <v>1</v>
      </c>
      <c r="CF754" s="76">
        <v>100</v>
      </c>
      <c r="CG754" s="76">
        <v>30</v>
      </c>
      <c r="CH754">
        <f ca="1">INDIRECT(ADDRESS(11+(MATCH(RIGHT(Table14[[#This Row],[spawner_sku]],LEN(Table14[[#This Row],[spawner_sku]])-FIND("/",Table14[[#This Row],[spawner_sku]])),Table1[Entity Prefab],0)),10,1,1,"Entities"))</f>
        <v>25</v>
      </c>
      <c r="CI754">
        <f ca="1">ROUND((Table14[[#This Row],[XP]]*Table14[[#This Row],[entity_spawned (AVG)]])*(Table14[[#This Row],[activating_chance]]/100),0)</f>
        <v>8</v>
      </c>
      <c r="CJ754" s="73" t="s">
        <v>344</v>
      </c>
    </row>
    <row r="755" spans="82:88" x14ac:dyDescent="0.25">
      <c r="CD755" t="s">
        <v>495</v>
      </c>
      <c r="CE755">
        <v>1</v>
      </c>
      <c r="CF755" s="76">
        <v>100</v>
      </c>
      <c r="CG755" s="76">
        <v>30</v>
      </c>
      <c r="CH755">
        <f ca="1">INDIRECT(ADDRESS(11+(MATCH(RIGHT(Table14[[#This Row],[spawner_sku]],LEN(Table14[[#This Row],[spawner_sku]])-FIND("/",Table14[[#This Row],[spawner_sku]])),Table1[Entity Prefab],0)),10,1,1,"Entities"))</f>
        <v>25</v>
      </c>
      <c r="CI755">
        <f ca="1">ROUND((Table14[[#This Row],[XP]]*Table14[[#This Row],[entity_spawned (AVG)]])*(Table14[[#This Row],[activating_chance]]/100),0)</f>
        <v>8</v>
      </c>
      <c r="CJ755" s="73" t="s">
        <v>344</v>
      </c>
    </row>
    <row r="756" spans="82:88" x14ac:dyDescent="0.25">
      <c r="CD756" t="s">
        <v>495</v>
      </c>
      <c r="CE756">
        <v>1</v>
      </c>
      <c r="CF756" s="76">
        <v>100</v>
      </c>
      <c r="CG756" s="76">
        <v>30</v>
      </c>
      <c r="CH756">
        <f ca="1">INDIRECT(ADDRESS(11+(MATCH(RIGHT(Table14[[#This Row],[spawner_sku]],LEN(Table14[[#This Row],[spawner_sku]])-FIND("/",Table14[[#This Row],[spawner_sku]])),Table1[Entity Prefab],0)),10,1,1,"Entities"))</f>
        <v>25</v>
      </c>
      <c r="CI756">
        <f ca="1">ROUND((Table14[[#This Row],[XP]]*Table14[[#This Row],[entity_spawned (AVG)]])*(Table14[[#This Row],[activating_chance]]/100),0)</f>
        <v>8</v>
      </c>
      <c r="CJ756" s="73" t="s">
        <v>344</v>
      </c>
    </row>
    <row r="757" spans="82:88" x14ac:dyDescent="0.25">
      <c r="CD757" t="s">
        <v>495</v>
      </c>
      <c r="CE757">
        <v>1</v>
      </c>
      <c r="CF757" s="76">
        <v>100</v>
      </c>
      <c r="CG757" s="76">
        <v>100</v>
      </c>
      <c r="CH757">
        <f ca="1">INDIRECT(ADDRESS(11+(MATCH(RIGHT(Table14[[#This Row],[spawner_sku]],LEN(Table14[[#This Row],[spawner_sku]])-FIND("/",Table14[[#This Row],[spawner_sku]])),Table1[Entity Prefab],0)),10,1,1,"Entities"))</f>
        <v>25</v>
      </c>
      <c r="CI757">
        <f ca="1">ROUND((Table14[[#This Row],[XP]]*Table14[[#This Row],[entity_spawned (AVG)]])*(Table14[[#This Row],[activating_chance]]/100),0)</f>
        <v>25</v>
      </c>
      <c r="CJ757" s="73" t="s">
        <v>344</v>
      </c>
    </row>
    <row r="758" spans="82:88" x14ac:dyDescent="0.25">
      <c r="CD758" t="s">
        <v>495</v>
      </c>
      <c r="CE758">
        <v>1</v>
      </c>
      <c r="CF758" s="76">
        <v>100</v>
      </c>
      <c r="CG758" s="76">
        <v>100</v>
      </c>
      <c r="CH758">
        <f ca="1">INDIRECT(ADDRESS(11+(MATCH(RIGHT(Table14[[#This Row],[spawner_sku]],LEN(Table14[[#This Row],[spawner_sku]])-FIND("/",Table14[[#This Row],[spawner_sku]])),Table1[Entity Prefab],0)),10,1,1,"Entities"))</f>
        <v>25</v>
      </c>
      <c r="CI758">
        <f ca="1">ROUND((Table14[[#This Row],[XP]]*Table14[[#This Row],[entity_spawned (AVG)]])*(Table14[[#This Row],[activating_chance]]/100),0)</f>
        <v>25</v>
      </c>
      <c r="CJ758" s="73" t="s">
        <v>344</v>
      </c>
    </row>
    <row r="759" spans="82:88" x14ac:dyDescent="0.25">
      <c r="CD759" t="s">
        <v>495</v>
      </c>
      <c r="CE759">
        <v>1</v>
      </c>
      <c r="CF759" s="76">
        <v>100</v>
      </c>
      <c r="CG759" s="76">
        <v>80</v>
      </c>
      <c r="CH759">
        <f ca="1">INDIRECT(ADDRESS(11+(MATCH(RIGHT(Table14[[#This Row],[spawner_sku]],LEN(Table14[[#This Row],[spawner_sku]])-FIND("/",Table14[[#This Row],[spawner_sku]])),Table1[Entity Prefab],0)),10,1,1,"Entities"))</f>
        <v>25</v>
      </c>
      <c r="CI759">
        <f ca="1">ROUND((Table14[[#This Row],[XP]]*Table14[[#This Row],[entity_spawned (AVG)]])*(Table14[[#This Row],[activating_chance]]/100),0)</f>
        <v>20</v>
      </c>
      <c r="CJ759" s="73" t="s">
        <v>344</v>
      </c>
    </row>
    <row r="760" spans="82:88" x14ac:dyDescent="0.25">
      <c r="CD760" t="s">
        <v>495</v>
      </c>
      <c r="CE760">
        <v>1</v>
      </c>
      <c r="CF760" s="76">
        <v>100</v>
      </c>
      <c r="CG760" s="76">
        <v>80</v>
      </c>
      <c r="CH760">
        <f ca="1">INDIRECT(ADDRESS(11+(MATCH(RIGHT(Table14[[#This Row],[spawner_sku]],LEN(Table14[[#This Row],[spawner_sku]])-FIND("/",Table14[[#This Row],[spawner_sku]])),Table1[Entity Prefab],0)),10,1,1,"Entities"))</f>
        <v>25</v>
      </c>
      <c r="CI760">
        <f ca="1">ROUND((Table14[[#This Row],[XP]]*Table14[[#This Row],[entity_spawned (AVG)]])*(Table14[[#This Row],[activating_chance]]/100),0)</f>
        <v>20</v>
      </c>
      <c r="CJ760" s="73" t="s">
        <v>344</v>
      </c>
    </row>
    <row r="761" spans="82:88" x14ac:dyDescent="0.25">
      <c r="CD761" t="s">
        <v>495</v>
      </c>
      <c r="CE761">
        <v>1</v>
      </c>
      <c r="CF761" s="76">
        <v>100</v>
      </c>
      <c r="CG761" s="76">
        <v>100</v>
      </c>
      <c r="CH761">
        <f ca="1">INDIRECT(ADDRESS(11+(MATCH(RIGHT(Table14[[#This Row],[spawner_sku]],LEN(Table14[[#This Row],[spawner_sku]])-FIND("/",Table14[[#This Row],[spawner_sku]])),Table1[Entity Prefab],0)),10,1,1,"Entities"))</f>
        <v>25</v>
      </c>
      <c r="CI761">
        <f ca="1">ROUND((Table14[[#This Row],[XP]]*Table14[[#This Row],[entity_spawned (AVG)]])*(Table14[[#This Row],[activating_chance]]/100),0)</f>
        <v>25</v>
      </c>
      <c r="CJ761" s="73" t="s">
        <v>344</v>
      </c>
    </row>
    <row r="762" spans="82:88" x14ac:dyDescent="0.25">
      <c r="CD762" t="s">
        <v>398</v>
      </c>
      <c r="CE762">
        <v>2</v>
      </c>
      <c r="CF762" s="76">
        <v>80</v>
      </c>
      <c r="CG762" s="76">
        <v>70</v>
      </c>
      <c r="CH762">
        <f ca="1">INDIRECT(ADDRESS(11+(MATCH(RIGHT(Table14[[#This Row],[spawner_sku]],LEN(Table14[[#This Row],[spawner_sku]])-FIND("/",Table14[[#This Row],[spawner_sku]])),Table1[Entity Prefab],0)),10,1,1,"Entities"))</f>
        <v>25</v>
      </c>
      <c r="CI762">
        <f ca="1">ROUND((Table14[[#This Row],[XP]]*Table14[[#This Row],[entity_spawned (AVG)]])*(Table14[[#This Row],[activating_chance]]/100),0)</f>
        <v>35</v>
      </c>
      <c r="CJ762" s="73" t="s">
        <v>344</v>
      </c>
    </row>
    <row r="763" spans="82:88" x14ac:dyDescent="0.25">
      <c r="CD763" t="s">
        <v>398</v>
      </c>
      <c r="CE763">
        <v>5</v>
      </c>
      <c r="CF763" s="76">
        <v>100</v>
      </c>
      <c r="CG763" s="76">
        <v>100</v>
      </c>
      <c r="CH763">
        <f ca="1">INDIRECT(ADDRESS(11+(MATCH(RIGHT(Table14[[#This Row],[spawner_sku]],LEN(Table14[[#This Row],[spawner_sku]])-FIND("/",Table14[[#This Row],[spawner_sku]])),Table1[Entity Prefab],0)),10,1,1,"Entities"))</f>
        <v>25</v>
      </c>
      <c r="CI763">
        <f ca="1">ROUND((Table14[[#This Row],[XP]]*Table14[[#This Row],[entity_spawned (AVG)]])*(Table14[[#This Row],[activating_chance]]/100),0)</f>
        <v>125</v>
      </c>
      <c r="CJ763" s="73" t="s">
        <v>344</v>
      </c>
    </row>
    <row r="764" spans="82:88" x14ac:dyDescent="0.25">
      <c r="CD764" t="s">
        <v>398</v>
      </c>
      <c r="CE764">
        <v>2</v>
      </c>
      <c r="CF764" s="76">
        <v>120</v>
      </c>
      <c r="CG764" s="76">
        <v>100</v>
      </c>
      <c r="CH764">
        <f ca="1">INDIRECT(ADDRESS(11+(MATCH(RIGHT(Table14[[#This Row],[spawner_sku]],LEN(Table14[[#This Row],[spawner_sku]])-FIND("/",Table14[[#This Row],[spawner_sku]])),Table1[Entity Prefab],0)),10,1,1,"Entities"))</f>
        <v>25</v>
      </c>
      <c r="CI764">
        <f ca="1">ROUND((Table14[[#This Row],[XP]]*Table14[[#This Row],[entity_spawned (AVG)]])*(Table14[[#This Row],[activating_chance]]/100),0)</f>
        <v>50</v>
      </c>
      <c r="CJ764" s="73" t="s">
        <v>344</v>
      </c>
    </row>
    <row r="765" spans="82:88" x14ac:dyDescent="0.25">
      <c r="CD765" t="s">
        <v>398</v>
      </c>
      <c r="CE765">
        <v>3</v>
      </c>
      <c r="CF765" s="76">
        <v>100</v>
      </c>
      <c r="CG765" s="76">
        <v>100</v>
      </c>
      <c r="CH765">
        <f ca="1">INDIRECT(ADDRESS(11+(MATCH(RIGHT(Table14[[#This Row],[spawner_sku]],LEN(Table14[[#This Row],[spawner_sku]])-FIND("/",Table14[[#This Row],[spawner_sku]])),Table1[Entity Prefab],0)),10,1,1,"Entities"))</f>
        <v>25</v>
      </c>
      <c r="CI765">
        <f ca="1">ROUND((Table14[[#This Row],[XP]]*Table14[[#This Row],[entity_spawned (AVG)]])*(Table14[[#This Row],[activating_chance]]/100),0)</f>
        <v>75</v>
      </c>
      <c r="CJ765" s="73" t="s">
        <v>344</v>
      </c>
    </row>
    <row r="766" spans="82:88" x14ac:dyDescent="0.25">
      <c r="CD766" t="s">
        <v>398</v>
      </c>
      <c r="CE766">
        <v>2</v>
      </c>
      <c r="CF766" s="76">
        <v>40</v>
      </c>
      <c r="CG766" s="76">
        <v>100</v>
      </c>
      <c r="CH766">
        <f ca="1">INDIRECT(ADDRESS(11+(MATCH(RIGHT(Table14[[#This Row],[spawner_sku]],LEN(Table14[[#This Row],[spawner_sku]])-FIND("/",Table14[[#This Row],[spawner_sku]])),Table1[Entity Prefab],0)),10,1,1,"Entities"))</f>
        <v>25</v>
      </c>
      <c r="CI766">
        <f ca="1">ROUND((Table14[[#This Row],[XP]]*Table14[[#This Row],[entity_spawned (AVG)]])*(Table14[[#This Row],[activating_chance]]/100),0)</f>
        <v>50</v>
      </c>
      <c r="CJ766" s="73" t="s">
        <v>344</v>
      </c>
    </row>
    <row r="767" spans="82:88" x14ac:dyDescent="0.25">
      <c r="CD767" t="s">
        <v>398</v>
      </c>
      <c r="CE767">
        <v>3</v>
      </c>
      <c r="CF767" s="76">
        <v>100</v>
      </c>
      <c r="CG767" s="76">
        <v>100</v>
      </c>
      <c r="CH767">
        <f ca="1">INDIRECT(ADDRESS(11+(MATCH(RIGHT(Table14[[#This Row],[spawner_sku]],LEN(Table14[[#This Row],[spawner_sku]])-FIND("/",Table14[[#This Row],[spawner_sku]])),Table1[Entity Prefab],0)),10,1,1,"Entities"))</f>
        <v>25</v>
      </c>
      <c r="CI767">
        <f ca="1">ROUND((Table14[[#This Row],[XP]]*Table14[[#This Row],[entity_spawned (AVG)]])*(Table14[[#This Row],[activating_chance]]/100),0)</f>
        <v>75</v>
      </c>
      <c r="CJ767" s="73" t="s">
        <v>344</v>
      </c>
    </row>
    <row r="768" spans="82:88" x14ac:dyDescent="0.25">
      <c r="CD768" t="s">
        <v>398</v>
      </c>
      <c r="CE768">
        <v>3</v>
      </c>
      <c r="CF768" s="76">
        <v>80</v>
      </c>
      <c r="CG768" s="76">
        <v>30</v>
      </c>
      <c r="CH768">
        <f ca="1">INDIRECT(ADDRESS(11+(MATCH(RIGHT(Table14[[#This Row],[spawner_sku]],LEN(Table14[[#This Row],[spawner_sku]])-FIND("/",Table14[[#This Row],[spawner_sku]])),Table1[Entity Prefab],0)),10,1,1,"Entities"))</f>
        <v>25</v>
      </c>
      <c r="CI768">
        <f ca="1">ROUND((Table14[[#This Row],[XP]]*Table14[[#This Row],[entity_spawned (AVG)]])*(Table14[[#This Row],[activating_chance]]/100),0)</f>
        <v>23</v>
      </c>
      <c r="CJ768" s="73" t="s">
        <v>344</v>
      </c>
    </row>
    <row r="769" spans="82:88" x14ac:dyDescent="0.25">
      <c r="CD769" t="s">
        <v>398</v>
      </c>
      <c r="CE769">
        <v>3</v>
      </c>
      <c r="CF769" s="76">
        <v>120</v>
      </c>
      <c r="CG769" s="76">
        <v>100</v>
      </c>
      <c r="CH769">
        <f ca="1">INDIRECT(ADDRESS(11+(MATCH(RIGHT(Table14[[#This Row],[spawner_sku]],LEN(Table14[[#This Row],[spawner_sku]])-FIND("/",Table14[[#This Row],[spawner_sku]])),Table1[Entity Prefab],0)),10,1,1,"Entities"))</f>
        <v>25</v>
      </c>
      <c r="CI769">
        <f ca="1">ROUND((Table14[[#This Row],[XP]]*Table14[[#This Row],[entity_spawned (AVG)]])*(Table14[[#This Row],[activating_chance]]/100),0)</f>
        <v>75</v>
      </c>
      <c r="CJ769" s="73" t="s">
        <v>344</v>
      </c>
    </row>
    <row r="770" spans="82:88" x14ac:dyDescent="0.25">
      <c r="CD770" t="s">
        <v>398</v>
      </c>
      <c r="CE770">
        <v>1</v>
      </c>
      <c r="CF770" s="76">
        <v>70</v>
      </c>
      <c r="CG770" s="76">
        <v>100</v>
      </c>
      <c r="CH770">
        <f ca="1">INDIRECT(ADDRESS(11+(MATCH(RIGHT(Table14[[#This Row],[spawner_sku]],LEN(Table14[[#This Row],[spawner_sku]])-FIND("/",Table14[[#This Row],[spawner_sku]])),Table1[Entity Prefab],0)),10,1,1,"Entities"))</f>
        <v>25</v>
      </c>
      <c r="CI770">
        <f ca="1">ROUND((Table14[[#This Row],[XP]]*Table14[[#This Row],[entity_spawned (AVG)]])*(Table14[[#This Row],[activating_chance]]/100),0)</f>
        <v>25</v>
      </c>
      <c r="CJ770" s="73" t="s">
        <v>344</v>
      </c>
    </row>
    <row r="771" spans="82:88" x14ac:dyDescent="0.25">
      <c r="CD771" t="s">
        <v>398</v>
      </c>
      <c r="CE771">
        <v>6</v>
      </c>
      <c r="CF771" s="76">
        <v>120</v>
      </c>
      <c r="CG771" s="76">
        <v>10</v>
      </c>
      <c r="CH771">
        <f ca="1">INDIRECT(ADDRESS(11+(MATCH(RIGHT(Table14[[#This Row],[spawner_sku]],LEN(Table14[[#This Row],[spawner_sku]])-FIND("/",Table14[[#This Row],[spawner_sku]])),Table1[Entity Prefab],0)),10,1,1,"Entities"))</f>
        <v>25</v>
      </c>
      <c r="CI771">
        <f ca="1">ROUND((Table14[[#This Row],[XP]]*Table14[[#This Row],[entity_spawned (AVG)]])*(Table14[[#This Row],[activating_chance]]/100),0)</f>
        <v>15</v>
      </c>
      <c r="CJ771" s="73" t="s">
        <v>344</v>
      </c>
    </row>
    <row r="772" spans="82:88" x14ac:dyDescent="0.25">
      <c r="CD772" t="s">
        <v>398</v>
      </c>
      <c r="CE772">
        <v>1</v>
      </c>
      <c r="CF772" s="76">
        <v>90</v>
      </c>
      <c r="CG772" s="76">
        <v>80</v>
      </c>
      <c r="CH772">
        <f ca="1">INDIRECT(ADDRESS(11+(MATCH(RIGHT(Table14[[#This Row],[spawner_sku]],LEN(Table14[[#This Row],[spawner_sku]])-FIND("/",Table14[[#This Row],[spawner_sku]])),Table1[Entity Prefab],0)),10,1,1,"Entities"))</f>
        <v>25</v>
      </c>
      <c r="CI772">
        <f ca="1">ROUND((Table14[[#This Row],[XP]]*Table14[[#This Row],[entity_spawned (AVG)]])*(Table14[[#This Row],[activating_chance]]/100),0)</f>
        <v>20</v>
      </c>
      <c r="CJ772" s="73" t="s">
        <v>344</v>
      </c>
    </row>
    <row r="773" spans="82:88" x14ac:dyDescent="0.25">
      <c r="CD773" t="s">
        <v>398</v>
      </c>
      <c r="CE773">
        <v>2</v>
      </c>
      <c r="CF773" s="76">
        <v>120</v>
      </c>
      <c r="CG773" s="76">
        <v>100</v>
      </c>
      <c r="CH773">
        <f ca="1">INDIRECT(ADDRESS(11+(MATCH(RIGHT(Table14[[#This Row],[spawner_sku]],LEN(Table14[[#This Row],[spawner_sku]])-FIND("/",Table14[[#This Row],[spawner_sku]])),Table1[Entity Prefab],0)),10,1,1,"Entities"))</f>
        <v>25</v>
      </c>
      <c r="CI773">
        <f ca="1">ROUND((Table14[[#This Row],[XP]]*Table14[[#This Row],[entity_spawned (AVG)]])*(Table14[[#This Row],[activating_chance]]/100),0)</f>
        <v>50</v>
      </c>
      <c r="CJ773" s="73" t="s">
        <v>344</v>
      </c>
    </row>
    <row r="774" spans="82:88" x14ac:dyDescent="0.25">
      <c r="CD774" t="s">
        <v>398</v>
      </c>
      <c r="CE774">
        <v>3</v>
      </c>
      <c r="CF774" s="76">
        <v>120</v>
      </c>
      <c r="CG774" s="76">
        <v>100</v>
      </c>
      <c r="CH774">
        <f ca="1">INDIRECT(ADDRESS(11+(MATCH(RIGHT(Table14[[#This Row],[spawner_sku]],LEN(Table14[[#This Row],[spawner_sku]])-FIND("/",Table14[[#This Row],[spawner_sku]])),Table1[Entity Prefab],0)),10,1,1,"Entities"))</f>
        <v>25</v>
      </c>
      <c r="CI774">
        <f ca="1">ROUND((Table14[[#This Row],[XP]]*Table14[[#This Row],[entity_spawned (AVG)]])*(Table14[[#This Row],[activating_chance]]/100),0)</f>
        <v>75</v>
      </c>
      <c r="CJ774" s="73" t="s">
        <v>344</v>
      </c>
    </row>
    <row r="775" spans="82:88" x14ac:dyDescent="0.25">
      <c r="CD775" t="s">
        <v>398</v>
      </c>
      <c r="CE775">
        <v>1</v>
      </c>
      <c r="CF775" s="76">
        <v>80</v>
      </c>
      <c r="CG775" s="76">
        <v>100</v>
      </c>
      <c r="CH775">
        <f ca="1">INDIRECT(ADDRESS(11+(MATCH(RIGHT(Table14[[#This Row],[spawner_sku]],LEN(Table14[[#This Row],[spawner_sku]])-FIND("/",Table14[[#This Row],[spawner_sku]])),Table1[Entity Prefab],0)),10,1,1,"Entities"))</f>
        <v>25</v>
      </c>
      <c r="CI775">
        <f ca="1">ROUND((Table14[[#This Row],[XP]]*Table14[[#This Row],[entity_spawned (AVG)]])*(Table14[[#This Row],[activating_chance]]/100),0)</f>
        <v>25</v>
      </c>
      <c r="CJ775" s="73" t="s">
        <v>344</v>
      </c>
    </row>
    <row r="776" spans="82:88" x14ac:dyDescent="0.25">
      <c r="CD776" t="s">
        <v>398</v>
      </c>
      <c r="CE776">
        <v>6</v>
      </c>
      <c r="CF776" s="76">
        <v>100</v>
      </c>
      <c r="CG776" s="76">
        <v>100</v>
      </c>
      <c r="CH776">
        <f ca="1">INDIRECT(ADDRESS(11+(MATCH(RIGHT(Table14[[#This Row],[spawner_sku]],LEN(Table14[[#This Row],[spawner_sku]])-FIND("/",Table14[[#This Row],[spawner_sku]])),Table1[Entity Prefab],0)),10,1,1,"Entities"))</f>
        <v>25</v>
      </c>
      <c r="CI776">
        <f ca="1">ROUND((Table14[[#This Row],[XP]]*Table14[[#This Row],[entity_spawned (AVG)]])*(Table14[[#This Row],[activating_chance]]/100),0)</f>
        <v>150</v>
      </c>
      <c r="CJ776" s="73" t="s">
        <v>344</v>
      </c>
    </row>
    <row r="777" spans="82:88" x14ac:dyDescent="0.25">
      <c r="CD777" t="s">
        <v>398</v>
      </c>
      <c r="CE777">
        <v>2</v>
      </c>
      <c r="CF777" s="76">
        <v>100</v>
      </c>
      <c r="CG777" s="76">
        <v>100</v>
      </c>
      <c r="CH777">
        <f ca="1">INDIRECT(ADDRESS(11+(MATCH(RIGHT(Table14[[#This Row],[spawner_sku]],LEN(Table14[[#This Row],[spawner_sku]])-FIND("/",Table14[[#This Row],[spawner_sku]])),Table1[Entity Prefab],0)),10,1,1,"Entities"))</f>
        <v>25</v>
      </c>
      <c r="CI777">
        <f ca="1">ROUND((Table14[[#This Row],[XP]]*Table14[[#This Row],[entity_spawned (AVG)]])*(Table14[[#This Row],[activating_chance]]/100),0)</f>
        <v>50</v>
      </c>
      <c r="CJ777" s="73" t="s">
        <v>344</v>
      </c>
    </row>
    <row r="778" spans="82:88" x14ac:dyDescent="0.25">
      <c r="CD778" t="s">
        <v>398</v>
      </c>
      <c r="CE778">
        <v>1</v>
      </c>
      <c r="CF778" s="76">
        <v>70</v>
      </c>
      <c r="CG778" s="76">
        <v>100</v>
      </c>
      <c r="CH778">
        <f ca="1">INDIRECT(ADDRESS(11+(MATCH(RIGHT(Table14[[#This Row],[spawner_sku]],LEN(Table14[[#This Row],[spawner_sku]])-FIND("/",Table14[[#This Row],[spawner_sku]])),Table1[Entity Prefab],0)),10,1,1,"Entities"))</f>
        <v>25</v>
      </c>
      <c r="CI778">
        <f ca="1">ROUND((Table14[[#This Row],[XP]]*Table14[[#This Row],[entity_spawned (AVG)]])*(Table14[[#This Row],[activating_chance]]/100),0)</f>
        <v>25</v>
      </c>
      <c r="CJ778" s="73" t="s">
        <v>344</v>
      </c>
    </row>
    <row r="779" spans="82:88" x14ac:dyDescent="0.25">
      <c r="CD779" t="s">
        <v>398</v>
      </c>
      <c r="CE779">
        <v>3</v>
      </c>
      <c r="CF779" s="76">
        <v>100</v>
      </c>
      <c r="CG779" s="76">
        <v>100</v>
      </c>
      <c r="CH779">
        <f ca="1">INDIRECT(ADDRESS(11+(MATCH(RIGHT(Table14[[#This Row],[spawner_sku]],LEN(Table14[[#This Row],[spawner_sku]])-FIND("/",Table14[[#This Row],[spawner_sku]])),Table1[Entity Prefab],0)),10,1,1,"Entities"))</f>
        <v>25</v>
      </c>
      <c r="CI779">
        <f ca="1">ROUND((Table14[[#This Row],[XP]]*Table14[[#This Row],[entity_spawned (AVG)]])*(Table14[[#This Row],[activating_chance]]/100),0)</f>
        <v>75</v>
      </c>
      <c r="CJ779" s="73" t="s">
        <v>344</v>
      </c>
    </row>
    <row r="780" spans="82:88" x14ac:dyDescent="0.25">
      <c r="CD780" t="s">
        <v>398</v>
      </c>
      <c r="CE780">
        <v>3</v>
      </c>
      <c r="CF780" s="76">
        <v>100</v>
      </c>
      <c r="CG780" s="76">
        <v>100</v>
      </c>
      <c r="CH780">
        <f ca="1">INDIRECT(ADDRESS(11+(MATCH(RIGHT(Table14[[#This Row],[spawner_sku]],LEN(Table14[[#This Row],[spawner_sku]])-FIND("/",Table14[[#This Row],[spawner_sku]])),Table1[Entity Prefab],0)),10,1,1,"Entities"))</f>
        <v>25</v>
      </c>
      <c r="CI780">
        <f ca="1">ROUND((Table14[[#This Row],[XP]]*Table14[[#This Row],[entity_spawned (AVG)]])*(Table14[[#This Row],[activating_chance]]/100),0)</f>
        <v>75</v>
      </c>
      <c r="CJ780" s="73" t="s">
        <v>344</v>
      </c>
    </row>
    <row r="781" spans="82:88" x14ac:dyDescent="0.25">
      <c r="CD781" t="s">
        <v>398</v>
      </c>
      <c r="CE781">
        <v>2</v>
      </c>
      <c r="CF781" s="76">
        <v>100</v>
      </c>
      <c r="CG781" s="76">
        <v>80</v>
      </c>
      <c r="CH781">
        <f ca="1">INDIRECT(ADDRESS(11+(MATCH(RIGHT(Table14[[#This Row],[spawner_sku]],LEN(Table14[[#This Row],[spawner_sku]])-FIND("/",Table14[[#This Row],[spawner_sku]])),Table1[Entity Prefab],0)),10,1,1,"Entities"))</f>
        <v>25</v>
      </c>
      <c r="CI781">
        <f ca="1">ROUND((Table14[[#This Row],[XP]]*Table14[[#This Row],[entity_spawned (AVG)]])*(Table14[[#This Row],[activating_chance]]/100),0)</f>
        <v>40</v>
      </c>
      <c r="CJ781" s="73" t="s">
        <v>344</v>
      </c>
    </row>
    <row r="782" spans="82:88" x14ac:dyDescent="0.25">
      <c r="CD782" t="s">
        <v>398</v>
      </c>
      <c r="CE782">
        <v>1</v>
      </c>
      <c r="CF782" s="76">
        <v>100</v>
      </c>
      <c r="CG782" s="76">
        <v>80</v>
      </c>
      <c r="CH782">
        <f ca="1">INDIRECT(ADDRESS(11+(MATCH(RIGHT(Table14[[#This Row],[spawner_sku]],LEN(Table14[[#This Row],[spawner_sku]])-FIND("/",Table14[[#This Row],[spawner_sku]])),Table1[Entity Prefab],0)),10,1,1,"Entities"))</f>
        <v>25</v>
      </c>
      <c r="CI782">
        <f ca="1">ROUND((Table14[[#This Row],[XP]]*Table14[[#This Row],[entity_spawned (AVG)]])*(Table14[[#This Row],[activating_chance]]/100),0)</f>
        <v>20</v>
      </c>
      <c r="CJ782" s="73" t="s">
        <v>344</v>
      </c>
    </row>
    <row r="783" spans="82:88" x14ac:dyDescent="0.25">
      <c r="CD783" t="s">
        <v>398</v>
      </c>
      <c r="CE783">
        <v>6</v>
      </c>
      <c r="CF783" s="76">
        <v>100</v>
      </c>
      <c r="CG783" s="76">
        <v>100</v>
      </c>
      <c r="CH783">
        <f ca="1">INDIRECT(ADDRESS(11+(MATCH(RIGHT(Table14[[#This Row],[spawner_sku]],LEN(Table14[[#This Row],[spawner_sku]])-FIND("/",Table14[[#This Row],[spawner_sku]])),Table1[Entity Prefab],0)),10,1,1,"Entities"))</f>
        <v>25</v>
      </c>
      <c r="CI783">
        <f ca="1">ROUND((Table14[[#This Row],[XP]]*Table14[[#This Row],[entity_spawned (AVG)]])*(Table14[[#This Row],[activating_chance]]/100),0)</f>
        <v>150</v>
      </c>
      <c r="CJ783" s="73" t="s">
        <v>344</v>
      </c>
    </row>
    <row r="784" spans="82:88" x14ac:dyDescent="0.25">
      <c r="CD784" t="s">
        <v>398</v>
      </c>
      <c r="CE784">
        <v>4</v>
      </c>
      <c r="CF784" s="76">
        <v>100</v>
      </c>
      <c r="CG784" s="76">
        <v>100</v>
      </c>
      <c r="CH784">
        <f ca="1">INDIRECT(ADDRESS(11+(MATCH(RIGHT(Table14[[#This Row],[spawner_sku]],LEN(Table14[[#This Row],[spawner_sku]])-FIND("/",Table14[[#This Row],[spawner_sku]])),Table1[Entity Prefab],0)),10,1,1,"Entities"))</f>
        <v>25</v>
      </c>
      <c r="CI784">
        <f ca="1">ROUND((Table14[[#This Row],[XP]]*Table14[[#This Row],[entity_spawned (AVG)]])*(Table14[[#This Row],[activating_chance]]/100),0)</f>
        <v>100</v>
      </c>
      <c r="CJ784" s="73" t="s">
        <v>344</v>
      </c>
    </row>
    <row r="785" spans="82:88" x14ac:dyDescent="0.25">
      <c r="CD785" t="s">
        <v>398</v>
      </c>
      <c r="CE785">
        <v>1</v>
      </c>
      <c r="CF785" s="76">
        <v>70</v>
      </c>
      <c r="CG785" s="76">
        <v>100</v>
      </c>
      <c r="CH785">
        <f ca="1">INDIRECT(ADDRESS(11+(MATCH(RIGHT(Table14[[#This Row],[spawner_sku]],LEN(Table14[[#This Row],[spawner_sku]])-FIND("/",Table14[[#This Row],[spawner_sku]])),Table1[Entity Prefab],0)),10,1,1,"Entities"))</f>
        <v>25</v>
      </c>
      <c r="CI785">
        <f ca="1">ROUND((Table14[[#This Row],[XP]]*Table14[[#This Row],[entity_spawned (AVG)]])*(Table14[[#This Row],[activating_chance]]/100),0)</f>
        <v>25</v>
      </c>
      <c r="CJ785" s="73" t="s">
        <v>344</v>
      </c>
    </row>
    <row r="786" spans="82:88" x14ac:dyDescent="0.25">
      <c r="CD786" t="s">
        <v>398</v>
      </c>
      <c r="CE786">
        <v>1</v>
      </c>
      <c r="CF786" s="76">
        <v>80</v>
      </c>
      <c r="CG786" s="76">
        <v>5</v>
      </c>
      <c r="CH786">
        <f ca="1">INDIRECT(ADDRESS(11+(MATCH(RIGHT(Table14[[#This Row],[spawner_sku]],LEN(Table14[[#This Row],[spawner_sku]])-FIND("/",Table14[[#This Row],[spawner_sku]])),Table1[Entity Prefab],0)),10,1,1,"Entities"))</f>
        <v>25</v>
      </c>
      <c r="CI786">
        <f ca="1">ROUND((Table14[[#This Row],[XP]]*Table14[[#This Row],[entity_spawned (AVG)]])*(Table14[[#This Row],[activating_chance]]/100),0)</f>
        <v>1</v>
      </c>
      <c r="CJ786" s="73" t="s">
        <v>344</v>
      </c>
    </row>
    <row r="787" spans="82:88" x14ac:dyDescent="0.25">
      <c r="CD787" t="s">
        <v>398</v>
      </c>
      <c r="CE787">
        <v>2</v>
      </c>
      <c r="CF787" s="76">
        <v>100</v>
      </c>
      <c r="CG787" s="76">
        <v>100</v>
      </c>
      <c r="CH787">
        <f ca="1">INDIRECT(ADDRESS(11+(MATCH(RIGHT(Table14[[#This Row],[spawner_sku]],LEN(Table14[[#This Row],[spawner_sku]])-FIND("/",Table14[[#This Row],[spawner_sku]])),Table1[Entity Prefab],0)),10,1,1,"Entities"))</f>
        <v>25</v>
      </c>
      <c r="CI787">
        <f ca="1">ROUND((Table14[[#This Row],[XP]]*Table14[[#This Row],[entity_spawned (AVG)]])*(Table14[[#This Row],[activating_chance]]/100),0)</f>
        <v>50</v>
      </c>
      <c r="CJ787" s="73" t="s">
        <v>344</v>
      </c>
    </row>
    <row r="788" spans="82:88" x14ac:dyDescent="0.25">
      <c r="CD788" t="s">
        <v>398</v>
      </c>
      <c r="CE788">
        <v>2</v>
      </c>
      <c r="CF788" s="76">
        <v>100</v>
      </c>
      <c r="CG788" s="76">
        <v>100</v>
      </c>
      <c r="CH788">
        <f ca="1">INDIRECT(ADDRESS(11+(MATCH(RIGHT(Table14[[#This Row],[spawner_sku]],LEN(Table14[[#This Row],[spawner_sku]])-FIND("/",Table14[[#This Row],[spawner_sku]])),Table1[Entity Prefab],0)),10,1,1,"Entities"))</f>
        <v>25</v>
      </c>
      <c r="CI788">
        <f ca="1">ROUND((Table14[[#This Row],[XP]]*Table14[[#This Row],[entity_spawned (AVG)]])*(Table14[[#This Row],[activating_chance]]/100),0)</f>
        <v>50</v>
      </c>
      <c r="CJ788" s="73" t="s">
        <v>344</v>
      </c>
    </row>
    <row r="789" spans="82:88" x14ac:dyDescent="0.25">
      <c r="CD789" t="s">
        <v>398</v>
      </c>
      <c r="CE789">
        <v>3</v>
      </c>
      <c r="CF789" s="76">
        <v>60</v>
      </c>
      <c r="CG789" s="76">
        <v>100</v>
      </c>
      <c r="CH789">
        <f ca="1">INDIRECT(ADDRESS(11+(MATCH(RIGHT(Table14[[#This Row],[spawner_sku]],LEN(Table14[[#This Row],[spawner_sku]])-FIND("/",Table14[[#This Row],[spawner_sku]])),Table1[Entity Prefab],0)),10,1,1,"Entities"))</f>
        <v>25</v>
      </c>
      <c r="CI789">
        <f ca="1">ROUND((Table14[[#This Row],[XP]]*Table14[[#This Row],[entity_spawned (AVG)]])*(Table14[[#This Row],[activating_chance]]/100),0)</f>
        <v>75</v>
      </c>
      <c r="CJ789" s="73" t="s">
        <v>344</v>
      </c>
    </row>
    <row r="790" spans="82:88" x14ac:dyDescent="0.25">
      <c r="CD790" t="s">
        <v>398</v>
      </c>
      <c r="CE790">
        <v>4</v>
      </c>
      <c r="CF790" s="76">
        <v>120</v>
      </c>
      <c r="CG790" s="76">
        <v>100</v>
      </c>
      <c r="CH790">
        <f ca="1">INDIRECT(ADDRESS(11+(MATCH(RIGHT(Table14[[#This Row],[spawner_sku]],LEN(Table14[[#This Row],[spawner_sku]])-FIND("/",Table14[[#This Row],[spawner_sku]])),Table1[Entity Prefab],0)),10,1,1,"Entities"))</f>
        <v>25</v>
      </c>
      <c r="CI790">
        <f ca="1">ROUND((Table14[[#This Row],[XP]]*Table14[[#This Row],[entity_spawned (AVG)]])*(Table14[[#This Row],[activating_chance]]/100),0)</f>
        <v>100</v>
      </c>
      <c r="CJ790" s="73" t="s">
        <v>344</v>
      </c>
    </row>
    <row r="791" spans="82:88" x14ac:dyDescent="0.25">
      <c r="CD791" t="s">
        <v>398</v>
      </c>
      <c r="CE791">
        <v>1</v>
      </c>
      <c r="CF791" s="76">
        <v>120</v>
      </c>
      <c r="CG791" s="76">
        <v>100</v>
      </c>
      <c r="CH791">
        <f ca="1">INDIRECT(ADDRESS(11+(MATCH(RIGHT(Table14[[#This Row],[spawner_sku]],LEN(Table14[[#This Row],[spawner_sku]])-FIND("/",Table14[[#This Row],[spawner_sku]])),Table1[Entity Prefab],0)),10,1,1,"Entities"))</f>
        <v>25</v>
      </c>
      <c r="CI791">
        <f ca="1">ROUND((Table14[[#This Row],[XP]]*Table14[[#This Row],[entity_spawned (AVG)]])*(Table14[[#This Row],[activating_chance]]/100),0)</f>
        <v>25</v>
      </c>
      <c r="CJ791" s="73" t="s">
        <v>344</v>
      </c>
    </row>
    <row r="792" spans="82:88" x14ac:dyDescent="0.25">
      <c r="CD792" t="s">
        <v>398</v>
      </c>
      <c r="CE792">
        <v>3</v>
      </c>
      <c r="CF792" s="76">
        <v>60</v>
      </c>
      <c r="CG792" s="76">
        <v>100</v>
      </c>
      <c r="CH792">
        <f ca="1">INDIRECT(ADDRESS(11+(MATCH(RIGHT(Table14[[#This Row],[spawner_sku]],LEN(Table14[[#This Row],[spawner_sku]])-FIND("/",Table14[[#This Row],[spawner_sku]])),Table1[Entity Prefab],0)),10,1,1,"Entities"))</f>
        <v>25</v>
      </c>
      <c r="CI792">
        <f ca="1">ROUND((Table14[[#This Row],[XP]]*Table14[[#This Row],[entity_spawned (AVG)]])*(Table14[[#This Row],[activating_chance]]/100),0)</f>
        <v>75</v>
      </c>
      <c r="CJ792" s="73" t="s">
        <v>344</v>
      </c>
    </row>
    <row r="793" spans="82:88" x14ac:dyDescent="0.25">
      <c r="CD793" t="s">
        <v>398</v>
      </c>
      <c r="CE793">
        <v>2</v>
      </c>
      <c r="CF793" s="76">
        <v>100</v>
      </c>
      <c r="CG793" s="76">
        <v>100</v>
      </c>
      <c r="CH793">
        <f ca="1">INDIRECT(ADDRESS(11+(MATCH(RIGHT(Table14[[#This Row],[spawner_sku]],LEN(Table14[[#This Row],[spawner_sku]])-FIND("/",Table14[[#This Row],[spawner_sku]])),Table1[Entity Prefab],0)),10,1,1,"Entities"))</f>
        <v>25</v>
      </c>
      <c r="CI793">
        <f ca="1">ROUND((Table14[[#This Row],[XP]]*Table14[[#This Row],[entity_spawned (AVG)]])*(Table14[[#This Row],[activating_chance]]/100),0)</f>
        <v>50</v>
      </c>
      <c r="CJ793" s="73" t="s">
        <v>344</v>
      </c>
    </row>
    <row r="794" spans="82:88" x14ac:dyDescent="0.25">
      <c r="CD794" t="s">
        <v>398</v>
      </c>
      <c r="CE794">
        <v>2</v>
      </c>
      <c r="CF794" s="76">
        <v>90</v>
      </c>
      <c r="CG794" s="76">
        <v>100</v>
      </c>
      <c r="CH794">
        <f ca="1">INDIRECT(ADDRESS(11+(MATCH(RIGHT(Table14[[#This Row],[spawner_sku]],LEN(Table14[[#This Row],[spawner_sku]])-FIND("/",Table14[[#This Row],[spawner_sku]])),Table1[Entity Prefab],0)),10,1,1,"Entities"))</f>
        <v>25</v>
      </c>
      <c r="CI794">
        <f ca="1">ROUND((Table14[[#This Row],[XP]]*Table14[[#This Row],[entity_spawned (AVG)]])*(Table14[[#This Row],[activating_chance]]/100),0)</f>
        <v>50</v>
      </c>
      <c r="CJ794" s="73" t="s">
        <v>344</v>
      </c>
    </row>
    <row r="795" spans="82:88" x14ac:dyDescent="0.25">
      <c r="CD795" t="s">
        <v>398</v>
      </c>
      <c r="CE795">
        <v>3</v>
      </c>
      <c r="CF795" s="76">
        <v>90</v>
      </c>
      <c r="CG795" s="76">
        <v>100</v>
      </c>
      <c r="CH795">
        <f ca="1">INDIRECT(ADDRESS(11+(MATCH(RIGHT(Table14[[#This Row],[spawner_sku]],LEN(Table14[[#This Row],[spawner_sku]])-FIND("/",Table14[[#This Row],[spawner_sku]])),Table1[Entity Prefab],0)),10,1,1,"Entities"))</f>
        <v>25</v>
      </c>
      <c r="CI795">
        <f ca="1">ROUND((Table14[[#This Row],[XP]]*Table14[[#This Row],[entity_spawned (AVG)]])*(Table14[[#This Row],[activating_chance]]/100),0)</f>
        <v>75</v>
      </c>
      <c r="CJ795" s="73" t="s">
        <v>344</v>
      </c>
    </row>
    <row r="796" spans="82:88" x14ac:dyDescent="0.25">
      <c r="CD796" t="s">
        <v>398</v>
      </c>
      <c r="CE796">
        <v>2</v>
      </c>
      <c r="CF796" s="76">
        <v>100</v>
      </c>
      <c r="CG796" s="76">
        <v>70</v>
      </c>
      <c r="CH796">
        <f ca="1">INDIRECT(ADDRESS(11+(MATCH(RIGHT(Table14[[#This Row],[spawner_sku]],LEN(Table14[[#This Row],[spawner_sku]])-FIND("/",Table14[[#This Row],[spawner_sku]])),Table1[Entity Prefab],0)),10,1,1,"Entities"))</f>
        <v>25</v>
      </c>
      <c r="CI796">
        <f ca="1">ROUND((Table14[[#This Row],[XP]]*Table14[[#This Row],[entity_spawned (AVG)]])*(Table14[[#This Row],[activating_chance]]/100),0)</f>
        <v>35</v>
      </c>
      <c r="CJ796" s="73" t="s">
        <v>344</v>
      </c>
    </row>
    <row r="797" spans="82:88" x14ac:dyDescent="0.25">
      <c r="CD797" t="s">
        <v>398</v>
      </c>
      <c r="CE797">
        <v>2</v>
      </c>
      <c r="CF797" s="76">
        <v>60</v>
      </c>
      <c r="CG797" s="76">
        <v>3</v>
      </c>
      <c r="CH797">
        <f ca="1">INDIRECT(ADDRESS(11+(MATCH(RIGHT(Table14[[#This Row],[spawner_sku]],LEN(Table14[[#This Row],[spawner_sku]])-FIND("/",Table14[[#This Row],[spawner_sku]])),Table1[Entity Prefab],0)),10,1,1,"Entities"))</f>
        <v>25</v>
      </c>
      <c r="CI797">
        <f ca="1">ROUND((Table14[[#This Row],[XP]]*Table14[[#This Row],[entity_spawned (AVG)]])*(Table14[[#This Row],[activating_chance]]/100),0)</f>
        <v>2</v>
      </c>
      <c r="CJ797" s="73" t="s">
        <v>344</v>
      </c>
    </row>
    <row r="798" spans="82:88" x14ac:dyDescent="0.25">
      <c r="CD798" t="s">
        <v>398</v>
      </c>
      <c r="CE798">
        <v>1</v>
      </c>
      <c r="CF798" s="76">
        <v>60</v>
      </c>
      <c r="CG798" s="76">
        <v>100</v>
      </c>
      <c r="CH798">
        <f ca="1">INDIRECT(ADDRESS(11+(MATCH(RIGHT(Table14[[#This Row],[spawner_sku]],LEN(Table14[[#This Row],[spawner_sku]])-FIND("/",Table14[[#This Row],[spawner_sku]])),Table1[Entity Prefab],0)),10,1,1,"Entities"))</f>
        <v>25</v>
      </c>
      <c r="CI798">
        <f ca="1">ROUND((Table14[[#This Row],[XP]]*Table14[[#This Row],[entity_spawned (AVG)]])*(Table14[[#This Row],[activating_chance]]/100),0)</f>
        <v>25</v>
      </c>
      <c r="CJ798" s="73" t="s">
        <v>344</v>
      </c>
    </row>
    <row r="799" spans="82:88" x14ac:dyDescent="0.25">
      <c r="CD799" t="s">
        <v>398</v>
      </c>
      <c r="CE799">
        <v>3</v>
      </c>
      <c r="CF799" s="76">
        <v>100</v>
      </c>
      <c r="CG799" s="76">
        <v>100</v>
      </c>
      <c r="CH799">
        <f ca="1">INDIRECT(ADDRESS(11+(MATCH(RIGHT(Table14[[#This Row],[spawner_sku]],LEN(Table14[[#This Row],[spawner_sku]])-FIND("/",Table14[[#This Row],[spawner_sku]])),Table1[Entity Prefab],0)),10,1,1,"Entities"))</f>
        <v>25</v>
      </c>
      <c r="CI799">
        <f ca="1">ROUND((Table14[[#This Row],[XP]]*Table14[[#This Row],[entity_spawned (AVG)]])*(Table14[[#This Row],[activating_chance]]/100),0)</f>
        <v>75</v>
      </c>
      <c r="CJ799" s="73" t="s">
        <v>344</v>
      </c>
    </row>
    <row r="800" spans="82:88" x14ac:dyDescent="0.25">
      <c r="CD800" t="s">
        <v>398</v>
      </c>
      <c r="CE800">
        <v>1</v>
      </c>
      <c r="CF800" s="76">
        <v>90</v>
      </c>
      <c r="CG800" s="76">
        <v>100</v>
      </c>
      <c r="CH800">
        <f ca="1">INDIRECT(ADDRESS(11+(MATCH(RIGHT(Table14[[#This Row],[spawner_sku]],LEN(Table14[[#This Row],[spawner_sku]])-FIND("/",Table14[[#This Row],[spawner_sku]])),Table1[Entity Prefab],0)),10,1,1,"Entities"))</f>
        <v>25</v>
      </c>
      <c r="CI800">
        <f ca="1">ROUND((Table14[[#This Row],[XP]]*Table14[[#This Row],[entity_spawned (AVG)]])*(Table14[[#This Row],[activating_chance]]/100),0)</f>
        <v>25</v>
      </c>
      <c r="CJ800" s="73" t="s">
        <v>344</v>
      </c>
    </row>
    <row r="801" spans="82:88" x14ac:dyDescent="0.25">
      <c r="CD801" t="s">
        <v>398</v>
      </c>
      <c r="CE801">
        <v>3</v>
      </c>
      <c r="CF801" s="76">
        <v>100</v>
      </c>
      <c r="CG801" s="76">
        <v>100</v>
      </c>
      <c r="CH801">
        <f ca="1">INDIRECT(ADDRESS(11+(MATCH(RIGHT(Table14[[#This Row],[spawner_sku]],LEN(Table14[[#This Row],[spawner_sku]])-FIND("/",Table14[[#This Row],[spawner_sku]])),Table1[Entity Prefab],0)),10,1,1,"Entities"))</f>
        <v>25</v>
      </c>
      <c r="CI801">
        <f ca="1">ROUND((Table14[[#This Row],[XP]]*Table14[[#This Row],[entity_spawned (AVG)]])*(Table14[[#This Row],[activating_chance]]/100),0)</f>
        <v>75</v>
      </c>
      <c r="CJ801" s="73" t="s">
        <v>344</v>
      </c>
    </row>
    <row r="802" spans="82:88" x14ac:dyDescent="0.25">
      <c r="CD802" t="s">
        <v>398</v>
      </c>
      <c r="CE802">
        <v>1</v>
      </c>
      <c r="CF802" s="76">
        <v>60</v>
      </c>
      <c r="CG802" s="76">
        <v>100</v>
      </c>
      <c r="CH802">
        <f ca="1">INDIRECT(ADDRESS(11+(MATCH(RIGHT(Table14[[#This Row],[spawner_sku]],LEN(Table14[[#This Row],[spawner_sku]])-FIND("/",Table14[[#This Row],[spawner_sku]])),Table1[Entity Prefab],0)),10,1,1,"Entities"))</f>
        <v>25</v>
      </c>
      <c r="CI802">
        <f ca="1">ROUND((Table14[[#This Row],[XP]]*Table14[[#This Row],[entity_spawned (AVG)]])*(Table14[[#This Row],[activating_chance]]/100),0)</f>
        <v>25</v>
      </c>
      <c r="CJ802" s="73" t="s">
        <v>344</v>
      </c>
    </row>
    <row r="803" spans="82:88" x14ac:dyDescent="0.25">
      <c r="CD803" t="s">
        <v>398</v>
      </c>
      <c r="CE803">
        <v>6</v>
      </c>
      <c r="CF803" s="76">
        <v>100</v>
      </c>
      <c r="CG803" s="76">
        <v>100</v>
      </c>
      <c r="CH803">
        <f ca="1">INDIRECT(ADDRESS(11+(MATCH(RIGHT(Table14[[#This Row],[spawner_sku]],LEN(Table14[[#This Row],[spawner_sku]])-FIND("/",Table14[[#This Row],[spawner_sku]])),Table1[Entity Prefab],0)),10,1,1,"Entities"))</f>
        <v>25</v>
      </c>
      <c r="CI803">
        <f ca="1">ROUND((Table14[[#This Row],[XP]]*Table14[[#This Row],[entity_spawned (AVG)]])*(Table14[[#This Row],[activating_chance]]/100),0)</f>
        <v>150</v>
      </c>
      <c r="CJ803" s="73" t="s">
        <v>344</v>
      </c>
    </row>
    <row r="804" spans="82:88" x14ac:dyDescent="0.25">
      <c r="CD804" t="s">
        <v>398</v>
      </c>
      <c r="CE804">
        <v>3</v>
      </c>
      <c r="CF804" s="76">
        <v>80</v>
      </c>
      <c r="CG804" s="76">
        <v>80</v>
      </c>
      <c r="CH804">
        <f ca="1">INDIRECT(ADDRESS(11+(MATCH(RIGHT(Table14[[#This Row],[spawner_sku]],LEN(Table14[[#This Row],[spawner_sku]])-FIND("/",Table14[[#This Row],[spawner_sku]])),Table1[Entity Prefab],0)),10,1,1,"Entities"))</f>
        <v>25</v>
      </c>
      <c r="CI804">
        <f ca="1">ROUND((Table14[[#This Row],[XP]]*Table14[[#This Row],[entity_spawned (AVG)]])*(Table14[[#This Row],[activating_chance]]/100),0)</f>
        <v>60</v>
      </c>
      <c r="CJ804" s="73" t="s">
        <v>344</v>
      </c>
    </row>
    <row r="805" spans="82:88" x14ac:dyDescent="0.25">
      <c r="CD805" t="s">
        <v>398</v>
      </c>
      <c r="CE805">
        <v>3</v>
      </c>
      <c r="CF805" s="76">
        <v>100</v>
      </c>
      <c r="CG805" s="76">
        <v>70</v>
      </c>
      <c r="CH805">
        <f ca="1">INDIRECT(ADDRESS(11+(MATCH(RIGHT(Table14[[#This Row],[spawner_sku]],LEN(Table14[[#This Row],[spawner_sku]])-FIND("/",Table14[[#This Row],[spawner_sku]])),Table1[Entity Prefab],0)),10,1,1,"Entities"))</f>
        <v>25</v>
      </c>
      <c r="CI805">
        <f ca="1">ROUND((Table14[[#This Row],[XP]]*Table14[[#This Row],[entity_spawned (AVG)]])*(Table14[[#This Row],[activating_chance]]/100),0)</f>
        <v>53</v>
      </c>
      <c r="CJ805" s="73" t="s">
        <v>344</v>
      </c>
    </row>
    <row r="806" spans="82:88" x14ac:dyDescent="0.25">
      <c r="CD806" t="s">
        <v>398</v>
      </c>
      <c r="CE806">
        <v>1</v>
      </c>
      <c r="CF806" s="76">
        <v>60</v>
      </c>
      <c r="CG806" s="76">
        <v>100</v>
      </c>
      <c r="CH806">
        <f ca="1">INDIRECT(ADDRESS(11+(MATCH(RIGHT(Table14[[#This Row],[spawner_sku]],LEN(Table14[[#This Row],[spawner_sku]])-FIND("/",Table14[[#This Row],[spawner_sku]])),Table1[Entity Prefab],0)),10,1,1,"Entities"))</f>
        <v>25</v>
      </c>
      <c r="CI806">
        <f ca="1">ROUND((Table14[[#This Row],[XP]]*Table14[[#This Row],[entity_spawned (AVG)]])*(Table14[[#This Row],[activating_chance]]/100),0)</f>
        <v>25</v>
      </c>
      <c r="CJ806" s="73" t="s">
        <v>344</v>
      </c>
    </row>
    <row r="807" spans="82:88" x14ac:dyDescent="0.25">
      <c r="CD807" t="s">
        <v>398</v>
      </c>
      <c r="CE807">
        <v>3</v>
      </c>
      <c r="CF807" s="76">
        <v>100</v>
      </c>
      <c r="CG807" s="76">
        <v>100</v>
      </c>
      <c r="CH807">
        <f ca="1">INDIRECT(ADDRESS(11+(MATCH(RIGHT(Table14[[#This Row],[spawner_sku]],LEN(Table14[[#This Row],[spawner_sku]])-FIND("/",Table14[[#This Row],[spawner_sku]])),Table1[Entity Prefab],0)),10,1,1,"Entities"))</f>
        <v>25</v>
      </c>
      <c r="CI807">
        <f ca="1">ROUND((Table14[[#This Row],[XP]]*Table14[[#This Row],[entity_spawned (AVG)]])*(Table14[[#This Row],[activating_chance]]/100),0)</f>
        <v>75</v>
      </c>
      <c r="CJ807" s="73" t="s">
        <v>344</v>
      </c>
    </row>
    <row r="808" spans="82:88" x14ac:dyDescent="0.25">
      <c r="CD808" t="s">
        <v>398</v>
      </c>
      <c r="CE808">
        <v>2</v>
      </c>
      <c r="CF808" s="76">
        <v>80</v>
      </c>
      <c r="CG808" s="76">
        <v>100</v>
      </c>
      <c r="CH808">
        <f ca="1">INDIRECT(ADDRESS(11+(MATCH(RIGHT(Table14[[#This Row],[spawner_sku]],LEN(Table14[[#This Row],[spawner_sku]])-FIND("/",Table14[[#This Row],[spawner_sku]])),Table1[Entity Prefab],0)),10,1,1,"Entities"))</f>
        <v>25</v>
      </c>
      <c r="CI808">
        <f ca="1">ROUND((Table14[[#This Row],[XP]]*Table14[[#This Row],[entity_spawned (AVG)]])*(Table14[[#This Row],[activating_chance]]/100),0)</f>
        <v>50</v>
      </c>
      <c r="CJ808" s="73" t="s">
        <v>344</v>
      </c>
    </row>
    <row r="809" spans="82:88" x14ac:dyDescent="0.25">
      <c r="CD809" t="s">
        <v>398</v>
      </c>
      <c r="CE809">
        <v>1</v>
      </c>
      <c r="CF809" s="76">
        <v>60</v>
      </c>
      <c r="CG809" s="76">
        <v>100</v>
      </c>
      <c r="CH809">
        <f ca="1">INDIRECT(ADDRESS(11+(MATCH(RIGHT(Table14[[#This Row],[spawner_sku]],LEN(Table14[[#This Row],[spawner_sku]])-FIND("/",Table14[[#This Row],[spawner_sku]])),Table1[Entity Prefab],0)),10,1,1,"Entities"))</f>
        <v>25</v>
      </c>
      <c r="CI809">
        <f ca="1">ROUND((Table14[[#This Row],[XP]]*Table14[[#This Row],[entity_spawned (AVG)]])*(Table14[[#This Row],[activating_chance]]/100),0)</f>
        <v>25</v>
      </c>
      <c r="CJ809" s="73" t="s">
        <v>344</v>
      </c>
    </row>
    <row r="810" spans="82:88" x14ac:dyDescent="0.25">
      <c r="CD810" t="s">
        <v>398</v>
      </c>
      <c r="CE810">
        <v>2</v>
      </c>
      <c r="CF810" s="76">
        <v>90</v>
      </c>
      <c r="CG810" s="76">
        <v>100</v>
      </c>
      <c r="CH810">
        <f ca="1">INDIRECT(ADDRESS(11+(MATCH(RIGHT(Table14[[#This Row],[spawner_sku]],LEN(Table14[[#This Row],[spawner_sku]])-FIND("/",Table14[[#This Row],[spawner_sku]])),Table1[Entity Prefab],0)),10,1,1,"Entities"))</f>
        <v>25</v>
      </c>
      <c r="CI810">
        <f ca="1">ROUND((Table14[[#This Row],[XP]]*Table14[[#This Row],[entity_spawned (AVG)]])*(Table14[[#This Row],[activating_chance]]/100),0)</f>
        <v>50</v>
      </c>
      <c r="CJ810" s="73" t="s">
        <v>344</v>
      </c>
    </row>
    <row r="811" spans="82:88" x14ac:dyDescent="0.25">
      <c r="CD811" t="s">
        <v>454</v>
      </c>
      <c r="CE811">
        <v>1</v>
      </c>
      <c r="CF811" s="76">
        <v>70</v>
      </c>
      <c r="CG811" s="76">
        <v>80</v>
      </c>
      <c r="CH811">
        <f ca="1">INDIRECT(ADDRESS(11+(MATCH(RIGHT(Table14[[#This Row],[spawner_sku]],LEN(Table14[[#This Row],[spawner_sku]])-FIND("/",Table14[[#This Row],[spawner_sku]])),Table1[Entity Prefab],0)),10,1,1,"Entities"))</f>
        <v>25</v>
      </c>
      <c r="CI811">
        <f ca="1">ROUND((Table14[[#This Row],[XP]]*Table14[[#This Row],[entity_spawned (AVG)]])*(Table14[[#This Row],[activating_chance]]/100),0)</f>
        <v>20</v>
      </c>
      <c r="CJ811" s="73" t="s">
        <v>344</v>
      </c>
    </row>
    <row r="812" spans="82:88" x14ac:dyDescent="0.25">
      <c r="CD812" t="s">
        <v>254</v>
      </c>
      <c r="CE812">
        <v>1</v>
      </c>
      <c r="CF812" s="76">
        <v>170</v>
      </c>
      <c r="CG812" s="76">
        <v>100</v>
      </c>
      <c r="CH812">
        <f ca="1">INDIRECT(ADDRESS(11+(MATCH(RIGHT(Table14[[#This Row],[spawner_sku]],LEN(Table14[[#This Row],[spawner_sku]])-FIND("/",Table14[[#This Row],[spawner_sku]])),Table1[Entity Prefab],0)),10,1,1,"Entities"))</f>
        <v>70</v>
      </c>
      <c r="CI812">
        <f ca="1">ROUND((Table14[[#This Row],[XP]]*Table14[[#This Row],[entity_spawned (AVG)]])*(Table14[[#This Row],[activating_chance]]/100),0)</f>
        <v>70</v>
      </c>
      <c r="CJ812" s="73" t="s">
        <v>345</v>
      </c>
    </row>
    <row r="813" spans="82:88" x14ac:dyDescent="0.25">
      <c r="CD813" t="s">
        <v>254</v>
      </c>
      <c r="CE813">
        <v>1</v>
      </c>
      <c r="CF813" s="76">
        <v>170</v>
      </c>
      <c r="CG813" s="76">
        <v>100</v>
      </c>
      <c r="CH813">
        <f ca="1">INDIRECT(ADDRESS(11+(MATCH(RIGHT(Table14[[#This Row],[spawner_sku]],LEN(Table14[[#This Row],[spawner_sku]])-FIND("/",Table14[[#This Row],[spawner_sku]])),Table1[Entity Prefab],0)),10,1,1,"Entities"))</f>
        <v>70</v>
      </c>
      <c r="CI813">
        <f ca="1">ROUND((Table14[[#This Row],[XP]]*Table14[[#This Row],[entity_spawned (AVG)]])*(Table14[[#This Row],[activating_chance]]/100),0)</f>
        <v>70</v>
      </c>
      <c r="CJ813" s="73" t="s">
        <v>345</v>
      </c>
    </row>
    <row r="814" spans="82:88" x14ac:dyDescent="0.25">
      <c r="CD814" t="s">
        <v>254</v>
      </c>
      <c r="CE814">
        <v>1</v>
      </c>
      <c r="CF814" s="76">
        <v>170</v>
      </c>
      <c r="CG814" s="76">
        <v>100</v>
      </c>
      <c r="CH814">
        <f ca="1">INDIRECT(ADDRESS(11+(MATCH(RIGHT(Table14[[#This Row],[spawner_sku]],LEN(Table14[[#This Row],[spawner_sku]])-FIND("/",Table14[[#This Row],[spawner_sku]])),Table1[Entity Prefab],0)),10,1,1,"Entities"))</f>
        <v>70</v>
      </c>
      <c r="CI814">
        <f ca="1">ROUND((Table14[[#This Row],[XP]]*Table14[[#This Row],[entity_spawned (AVG)]])*(Table14[[#This Row],[activating_chance]]/100),0)</f>
        <v>70</v>
      </c>
      <c r="CJ814" s="73" t="s">
        <v>345</v>
      </c>
    </row>
    <row r="815" spans="82:88" x14ac:dyDescent="0.25">
      <c r="CD815" t="s">
        <v>254</v>
      </c>
      <c r="CE815">
        <v>1</v>
      </c>
      <c r="CF815" s="76">
        <v>170</v>
      </c>
      <c r="CG815" s="76">
        <v>100</v>
      </c>
      <c r="CH815">
        <f ca="1">INDIRECT(ADDRESS(11+(MATCH(RIGHT(Table14[[#This Row],[spawner_sku]],LEN(Table14[[#This Row],[spawner_sku]])-FIND("/",Table14[[#This Row],[spawner_sku]])),Table1[Entity Prefab],0)),10,1,1,"Entities"))</f>
        <v>70</v>
      </c>
      <c r="CI815">
        <f ca="1">ROUND((Table14[[#This Row],[XP]]*Table14[[#This Row],[entity_spawned (AVG)]])*(Table14[[#This Row],[activating_chance]]/100),0)</f>
        <v>70</v>
      </c>
      <c r="CJ815" s="73" t="s">
        <v>345</v>
      </c>
    </row>
    <row r="816" spans="82:88" x14ac:dyDescent="0.25">
      <c r="CD816" t="s">
        <v>254</v>
      </c>
      <c r="CE816">
        <v>1</v>
      </c>
      <c r="CF816" s="76">
        <v>170</v>
      </c>
      <c r="CG816" s="76">
        <v>80</v>
      </c>
      <c r="CH816">
        <f ca="1">INDIRECT(ADDRESS(11+(MATCH(RIGHT(Table14[[#This Row],[spawner_sku]],LEN(Table14[[#This Row],[spawner_sku]])-FIND("/",Table14[[#This Row],[spawner_sku]])),Table1[Entity Prefab],0)),10,1,1,"Entities"))</f>
        <v>70</v>
      </c>
      <c r="CI816">
        <f ca="1">ROUND((Table14[[#This Row],[XP]]*Table14[[#This Row],[entity_spawned (AVG)]])*(Table14[[#This Row],[activating_chance]]/100),0)</f>
        <v>56</v>
      </c>
      <c r="CJ816" s="73" t="s">
        <v>345</v>
      </c>
    </row>
    <row r="817" spans="82:88" x14ac:dyDescent="0.25">
      <c r="CD817" t="s">
        <v>255</v>
      </c>
      <c r="CE817">
        <v>1</v>
      </c>
      <c r="CF817" s="76">
        <v>100</v>
      </c>
      <c r="CG817" s="76">
        <v>30</v>
      </c>
      <c r="CH817">
        <f ca="1">INDIRECT(ADDRESS(11+(MATCH(RIGHT(Table14[[#This Row],[spawner_sku]],LEN(Table14[[#This Row],[spawner_sku]])-FIND("/",Table14[[#This Row],[spawner_sku]])),Table1[Entity Prefab],0)),10,1,1,"Entities"))</f>
        <v>70</v>
      </c>
      <c r="CI817">
        <f ca="1">ROUND((Table14[[#This Row],[XP]]*Table14[[#This Row],[entity_spawned (AVG)]])*(Table14[[#This Row],[activating_chance]]/100),0)</f>
        <v>21</v>
      </c>
      <c r="CJ817" s="73" t="s">
        <v>345</v>
      </c>
    </row>
    <row r="818" spans="82:88" x14ac:dyDescent="0.25">
      <c r="CD818" t="s">
        <v>255</v>
      </c>
      <c r="CE818">
        <v>1</v>
      </c>
      <c r="CF818" s="76">
        <v>120</v>
      </c>
      <c r="CG818" s="76">
        <v>100</v>
      </c>
      <c r="CH818">
        <f ca="1">INDIRECT(ADDRESS(11+(MATCH(RIGHT(Table14[[#This Row],[spawner_sku]],LEN(Table14[[#This Row],[spawner_sku]])-FIND("/",Table14[[#This Row],[spawner_sku]])),Table1[Entity Prefab],0)),10,1,1,"Entities"))</f>
        <v>70</v>
      </c>
      <c r="CI818">
        <f ca="1">ROUND((Table14[[#This Row],[XP]]*Table14[[#This Row],[entity_spawned (AVG)]])*(Table14[[#This Row],[activating_chance]]/100),0)</f>
        <v>70</v>
      </c>
      <c r="CJ818" s="73" t="s">
        <v>345</v>
      </c>
    </row>
    <row r="819" spans="82:88" x14ac:dyDescent="0.25">
      <c r="CD819" t="s">
        <v>256</v>
      </c>
      <c r="CE819">
        <v>1</v>
      </c>
      <c r="CF819" s="76">
        <v>100</v>
      </c>
      <c r="CG819" s="76">
        <v>80</v>
      </c>
      <c r="CH819">
        <f ca="1">INDIRECT(ADDRESS(11+(MATCH(RIGHT(Table14[[#This Row],[spawner_sku]],LEN(Table14[[#This Row],[spawner_sku]])-FIND("/",Table14[[#This Row],[spawner_sku]])),Table1[Entity Prefab],0)),10,1,1,"Entities"))</f>
        <v>25</v>
      </c>
      <c r="CI819">
        <f ca="1">ROUND((Table14[[#This Row],[XP]]*Table14[[#This Row],[entity_spawned (AVG)]])*(Table14[[#This Row],[activating_chance]]/100),0)</f>
        <v>20</v>
      </c>
      <c r="CJ819" s="73" t="s">
        <v>344</v>
      </c>
    </row>
    <row r="820" spans="82:88" x14ac:dyDescent="0.25">
      <c r="CD820" t="s">
        <v>256</v>
      </c>
      <c r="CE820">
        <v>1</v>
      </c>
      <c r="CF820" s="76">
        <v>150</v>
      </c>
      <c r="CG820" s="76">
        <v>80</v>
      </c>
      <c r="CH820">
        <f ca="1">INDIRECT(ADDRESS(11+(MATCH(RIGHT(Table14[[#This Row],[spawner_sku]],LEN(Table14[[#This Row],[spawner_sku]])-FIND("/",Table14[[#This Row],[spawner_sku]])),Table1[Entity Prefab],0)),10,1,1,"Entities"))</f>
        <v>25</v>
      </c>
      <c r="CI820">
        <f ca="1">ROUND((Table14[[#This Row],[XP]]*Table14[[#This Row],[entity_spawned (AVG)]])*(Table14[[#This Row],[activating_chance]]/100),0)</f>
        <v>20</v>
      </c>
      <c r="CJ820" s="73" t="s">
        <v>344</v>
      </c>
    </row>
    <row r="821" spans="82:88" x14ac:dyDescent="0.25">
      <c r="CD821" t="s">
        <v>256</v>
      </c>
      <c r="CE821">
        <v>1</v>
      </c>
      <c r="CF821" s="76">
        <v>100</v>
      </c>
      <c r="CG821" s="76">
        <v>80</v>
      </c>
      <c r="CH821">
        <f ca="1">INDIRECT(ADDRESS(11+(MATCH(RIGHT(Table14[[#This Row],[spawner_sku]],LEN(Table14[[#This Row],[spawner_sku]])-FIND("/",Table14[[#This Row],[spawner_sku]])),Table1[Entity Prefab],0)),10,1,1,"Entities"))</f>
        <v>25</v>
      </c>
      <c r="CI821">
        <f ca="1">ROUND((Table14[[#This Row],[XP]]*Table14[[#This Row],[entity_spawned (AVG)]])*(Table14[[#This Row],[activating_chance]]/100),0)</f>
        <v>20</v>
      </c>
      <c r="CJ821" s="73" t="s">
        <v>344</v>
      </c>
    </row>
    <row r="822" spans="82:88" x14ac:dyDescent="0.25">
      <c r="CD822" t="s">
        <v>256</v>
      </c>
      <c r="CE822">
        <v>1</v>
      </c>
      <c r="CF822" s="76">
        <v>90</v>
      </c>
      <c r="CG822" s="76">
        <v>80</v>
      </c>
      <c r="CH822">
        <f ca="1">INDIRECT(ADDRESS(11+(MATCH(RIGHT(Table14[[#This Row],[spawner_sku]],LEN(Table14[[#This Row],[spawner_sku]])-FIND("/",Table14[[#This Row],[spawner_sku]])),Table1[Entity Prefab],0)),10,1,1,"Entities"))</f>
        <v>25</v>
      </c>
      <c r="CI822">
        <f ca="1">ROUND((Table14[[#This Row],[XP]]*Table14[[#This Row],[entity_spawned (AVG)]])*(Table14[[#This Row],[activating_chance]]/100),0)</f>
        <v>20</v>
      </c>
      <c r="CJ822" s="73" t="s">
        <v>344</v>
      </c>
    </row>
    <row r="823" spans="82:88" x14ac:dyDescent="0.25">
      <c r="CD823" t="s">
        <v>256</v>
      </c>
      <c r="CE823">
        <v>1</v>
      </c>
      <c r="CF823" s="76">
        <v>100</v>
      </c>
      <c r="CG823" s="76">
        <v>100</v>
      </c>
      <c r="CH823">
        <f ca="1">INDIRECT(ADDRESS(11+(MATCH(RIGHT(Table14[[#This Row],[spawner_sku]],LEN(Table14[[#This Row],[spawner_sku]])-FIND("/",Table14[[#This Row],[spawner_sku]])),Table1[Entity Prefab],0)),10,1,1,"Entities"))</f>
        <v>25</v>
      </c>
      <c r="CI823">
        <f ca="1">ROUND((Table14[[#This Row],[XP]]*Table14[[#This Row],[entity_spawned (AVG)]])*(Table14[[#This Row],[activating_chance]]/100),0)</f>
        <v>25</v>
      </c>
      <c r="CJ823" s="73" t="s">
        <v>344</v>
      </c>
    </row>
    <row r="824" spans="82:88" x14ac:dyDescent="0.25">
      <c r="CD824" t="s">
        <v>256</v>
      </c>
      <c r="CE824">
        <v>1</v>
      </c>
      <c r="CF824" s="76">
        <v>100</v>
      </c>
      <c r="CG824" s="76">
        <v>100</v>
      </c>
      <c r="CH824">
        <f ca="1">INDIRECT(ADDRESS(11+(MATCH(RIGHT(Table14[[#This Row],[spawner_sku]],LEN(Table14[[#This Row],[spawner_sku]])-FIND("/",Table14[[#This Row],[spawner_sku]])),Table1[Entity Prefab],0)),10,1,1,"Entities"))</f>
        <v>25</v>
      </c>
      <c r="CI824">
        <f ca="1">ROUND((Table14[[#This Row],[XP]]*Table14[[#This Row],[entity_spawned (AVG)]])*(Table14[[#This Row],[activating_chance]]/100),0)</f>
        <v>25</v>
      </c>
      <c r="CJ824" s="73" t="s">
        <v>344</v>
      </c>
    </row>
    <row r="825" spans="82:88" x14ac:dyDescent="0.25">
      <c r="CD825" t="s">
        <v>256</v>
      </c>
      <c r="CE825">
        <v>1</v>
      </c>
      <c r="CF825" s="76">
        <v>100</v>
      </c>
      <c r="CG825" s="76">
        <v>100</v>
      </c>
      <c r="CH825">
        <f ca="1">INDIRECT(ADDRESS(11+(MATCH(RIGHT(Table14[[#This Row],[spawner_sku]],LEN(Table14[[#This Row],[spawner_sku]])-FIND("/",Table14[[#This Row],[spawner_sku]])),Table1[Entity Prefab],0)),10,1,1,"Entities"))</f>
        <v>25</v>
      </c>
      <c r="CI825">
        <f ca="1">ROUND((Table14[[#This Row],[XP]]*Table14[[#This Row],[entity_spawned (AVG)]])*(Table14[[#This Row],[activating_chance]]/100),0)</f>
        <v>25</v>
      </c>
      <c r="CJ825" s="73" t="s">
        <v>344</v>
      </c>
    </row>
    <row r="826" spans="82:88" x14ac:dyDescent="0.25">
      <c r="CD826" t="s">
        <v>256</v>
      </c>
      <c r="CE826">
        <v>1</v>
      </c>
      <c r="CF826" s="76">
        <v>100</v>
      </c>
      <c r="CG826" s="76">
        <v>100</v>
      </c>
      <c r="CH826">
        <f ca="1">INDIRECT(ADDRESS(11+(MATCH(RIGHT(Table14[[#This Row],[spawner_sku]],LEN(Table14[[#This Row],[spawner_sku]])-FIND("/",Table14[[#This Row],[spawner_sku]])),Table1[Entity Prefab],0)),10,1,1,"Entities"))</f>
        <v>25</v>
      </c>
      <c r="CI826">
        <f ca="1">ROUND((Table14[[#This Row],[XP]]*Table14[[#This Row],[entity_spawned (AVG)]])*(Table14[[#This Row],[activating_chance]]/100),0)</f>
        <v>25</v>
      </c>
      <c r="CJ826" s="73" t="s">
        <v>344</v>
      </c>
    </row>
    <row r="827" spans="82:88" x14ac:dyDescent="0.25">
      <c r="CD827" t="s">
        <v>256</v>
      </c>
      <c r="CE827">
        <v>1</v>
      </c>
      <c r="CF827" s="76">
        <v>150</v>
      </c>
      <c r="CG827" s="76">
        <v>80</v>
      </c>
      <c r="CH827">
        <f ca="1">INDIRECT(ADDRESS(11+(MATCH(RIGHT(Table14[[#This Row],[spawner_sku]],LEN(Table14[[#This Row],[spawner_sku]])-FIND("/",Table14[[#This Row],[spawner_sku]])),Table1[Entity Prefab],0)),10,1,1,"Entities"))</f>
        <v>25</v>
      </c>
      <c r="CI827">
        <f ca="1">ROUND((Table14[[#This Row],[XP]]*Table14[[#This Row],[entity_spawned (AVG)]])*(Table14[[#This Row],[activating_chance]]/100),0)</f>
        <v>20</v>
      </c>
      <c r="CJ827" s="73" t="s">
        <v>344</v>
      </c>
    </row>
    <row r="828" spans="82:88" x14ac:dyDescent="0.25">
      <c r="CD828" t="s">
        <v>256</v>
      </c>
      <c r="CE828">
        <v>1</v>
      </c>
      <c r="CF828" s="76">
        <v>100</v>
      </c>
      <c r="CG828" s="76">
        <v>80</v>
      </c>
      <c r="CH828">
        <f ca="1">INDIRECT(ADDRESS(11+(MATCH(RIGHT(Table14[[#This Row],[spawner_sku]],LEN(Table14[[#This Row],[spawner_sku]])-FIND("/",Table14[[#This Row],[spawner_sku]])),Table1[Entity Prefab],0)),10,1,1,"Entities"))</f>
        <v>25</v>
      </c>
      <c r="CI828">
        <f ca="1">ROUND((Table14[[#This Row],[XP]]*Table14[[#This Row],[entity_spawned (AVG)]])*(Table14[[#This Row],[activating_chance]]/100),0)</f>
        <v>20</v>
      </c>
      <c r="CJ828" s="73" t="s">
        <v>344</v>
      </c>
    </row>
    <row r="829" spans="82:88" x14ac:dyDescent="0.25">
      <c r="CD829" t="s">
        <v>256</v>
      </c>
      <c r="CE829">
        <v>1</v>
      </c>
      <c r="CF829" s="76">
        <v>100</v>
      </c>
      <c r="CG829" s="76">
        <v>30</v>
      </c>
      <c r="CH829">
        <f ca="1">INDIRECT(ADDRESS(11+(MATCH(RIGHT(Table14[[#This Row],[spawner_sku]],LEN(Table14[[#This Row],[spawner_sku]])-FIND("/",Table14[[#This Row],[spawner_sku]])),Table1[Entity Prefab],0)),10,1,1,"Entities"))</f>
        <v>25</v>
      </c>
      <c r="CI829">
        <f ca="1">ROUND((Table14[[#This Row],[XP]]*Table14[[#This Row],[entity_spawned (AVG)]])*(Table14[[#This Row],[activating_chance]]/100),0)</f>
        <v>8</v>
      </c>
      <c r="CJ829" s="73" t="s">
        <v>344</v>
      </c>
    </row>
    <row r="830" spans="82:88" x14ac:dyDescent="0.25">
      <c r="CD830" t="s">
        <v>256</v>
      </c>
      <c r="CE830">
        <v>1</v>
      </c>
      <c r="CF830" s="76">
        <v>80</v>
      </c>
      <c r="CG830" s="76">
        <v>30</v>
      </c>
      <c r="CH830">
        <f ca="1">INDIRECT(ADDRESS(11+(MATCH(RIGHT(Table14[[#This Row],[spawner_sku]],LEN(Table14[[#This Row],[spawner_sku]])-FIND("/",Table14[[#This Row],[spawner_sku]])),Table1[Entity Prefab],0)),10,1,1,"Entities"))</f>
        <v>25</v>
      </c>
      <c r="CI830">
        <f ca="1">ROUND((Table14[[#This Row],[XP]]*Table14[[#This Row],[entity_spawned (AVG)]])*(Table14[[#This Row],[activating_chance]]/100),0)</f>
        <v>8</v>
      </c>
      <c r="CJ830" s="73" t="s">
        <v>344</v>
      </c>
    </row>
    <row r="831" spans="82:88" x14ac:dyDescent="0.25">
      <c r="CD831" t="s">
        <v>256</v>
      </c>
      <c r="CE831">
        <v>1</v>
      </c>
      <c r="CF831" s="76">
        <v>90</v>
      </c>
      <c r="CG831" s="76">
        <v>100</v>
      </c>
      <c r="CH831">
        <f ca="1">INDIRECT(ADDRESS(11+(MATCH(RIGHT(Table14[[#This Row],[spawner_sku]],LEN(Table14[[#This Row],[spawner_sku]])-FIND("/",Table14[[#This Row],[spawner_sku]])),Table1[Entity Prefab],0)),10,1,1,"Entities"))</f>
        <v>25</v>
      </c>
      <c r="CI831">
        <f ca="1">ROUND((Table14[[#This Row],[XP]]*Table14[[#This Row],[entity_spawned (AVG)]])*(Table14[[#This Row],[activating_chance]]/100),0)</f>
        <v>25</v>
      </c>
      <c r="CJ831" s="73" t="s">
        <v>344</v>
      </c>
    </row>
    <row r="832" spans="82:88" x14ac:dyDescent="0.25">
      <c r="CD832" t="s">
        <v>256</v>
      </c>
      <c r="CE832">
        <v>1</v>
      </c>
      <c r="CF832" s="76">
        <v>150</v>
      </c>
      <c r="CG832" s="76">
        <v>80</v>
      </c>
      <c r="CH832">
        <f ca="1">INDIRECT(ADDRESS(11+(MATCH(RIGHT(Table14[[#This Row],[spawner_sku]],LEN(Table14[[#This Row],[spawner_sku]])-FIND("/",Table14[[#This Row],[spawner_sku]])),Table1[Entity Prefab],0)),10,1,1,"Entities"))</f>
        <v>25</v>
      </c>
      <c r="CI832">
        <f ca="1">ROUND((Table14[[#This Row],[XP]]*Table14[[#This Row],[entity_spawned (AVG)]])*(Table14[[#This Row],[activating_chance]]/100),0)</f>
        <v>20</v>
      </c>
      <c r="CJ832" s="73" t="s">
        <v>344</v>
      </c>
    </row>
    <row r="833" spans="82:88" x14ac:dyDescent="0.25">
      <c r="CD833" t="s">
        <v>256</v>
      </c>
      <c r="CE833">
        <v>1</v>
      </c>
      <c r="CF833" s="76">
        <v>100</v>
      </c>
      <c r="CG833" s="76">
        <v>80</v>
      </c>
      <c r="CH833">
        <f ca="1">INDIRECT(ADDRESS(11+(MATCH(RIGHT(Table14[[#This Row],[spawner_sku]],LEN(Table14[[#This Row],[spawner_sku]])-FIND("/",Table14[[#This Row],[spawner_sku]])),Table1[Entity Prefab],0)),10,1,1,"Entities"))</f>
        <v>25</v>
      </c>
      <c r="CI833">
        <f ca="1">ROUND((Table14[[#This Row],[XP]]*Table14[[#This Row],[entity_spawned (AVG)]])*(Table14[[#This Row],[activating_chance]]/100),0)</f>
        <v>20</v>
      </c>
      <c r="CJ833" s="73" t="s">
        <v>344</v>
      </c>
    </row>
    <row r="834" spans="82:88" x14ac:dyDescent="0.25">
      <c r="CD834" t="s">
        <v>256</v>
      </c>
      <c r="CE834">
        <v>1</v>
      </c>
      <c r="CF834" s="76">
        <v>120</v>
      </c>
      <c r="CG834" s="76">
        <v>100</v>
      </c>
      <c r="CH834">
        <f ca="1">INDIRECT(ADDRESS(11+(MATCH(RIGHT(Table14[[#This Row],[spawner_sku]],LEN(Table14[[#This Row],[spawner_sku]])-FIND("/",Table14[[#This Row],[spawner_sku]])),Table1[Entity Prefab],0)),10,1,1,"Entities"))</f>
        <v>25</v>
      </c>
      <c r="CI834">
        <f ca="1">ROUND((Table14[[#This Row],[XP]]*Table14[[#This Row],[entity_spawned (AVG)]])*(Table14[[#This Row],[activating_chance]]/100),0)</f>
        <v>25</v>
      </c>
      <c r="CJ834" s="73" t="s">
        <v>344</v>
      </c>
    </row>
    <row r="835" spans="82:88" x14ac:dyDescent="0.25">
      <c r="CD835" t="s">
        <v>256</v>
      </c>
      <c r="CE835">
        <v>1</v>
      </c>
      <c r="CF835" s="76">
        <v>100</v>
      </c>
      <c r="CG835" s="76">
        <v>100</v>
      </c>
      <c r="CH835">
        <f ca="1">INDIRECT(ADDRESS(11+(MATCH(RIGHT(Table14[[#This Row],[spawner_sku]],LEN(Table14[[#This Row],[spawner_sku]])-FIND("/",Table14[[#This Row],[spawner_sku]])),Table1[Entity Prefab],0)),10,1,1,"Entities"))</f>
        <v>25</v>
      </c>
      <c r="CI835">
        <f ca="1">ROUND((Table14[[#This Row],[XP]]*Table14[[#This Row],[entity_spawned (AVG)]])*(Table14[[#This Row],[activating_chance]]/100),0)</f>
        <v>25</v>
      </c>
      <c r="CJ835" s="73" t="s">
        <v>344</v>
      </c>
    </row>
    <row r="836" spans="82:88" x14ac:dyDescent="0.25">
      <c r="CD836" t="s">
        <v>256</v>
      </c>
      <c r="CE836">
        <v>1</v>
      </c>
      <c r="CF836" s="76">
        <v>100</v>
      </c>
      <c r="CG836" s="76">
        <v>100</v>
      </c>
      <c r="CH836">
        <f ca="1">INDIRECT(ADDRESS(11+(MATCH(RIGHT(Table14[[#This Row],[spawner_sku]],LEN(Table14[[#This Row],[spawner_sku]])-FIND("/",Table14[[#This Row],[spawner_sku]])),Table1[Entity Prefab],0)),10,1,1,"Entities"))</f>
        <v>25</v>
      </c>
      <c r="CI836">
        <f ca="1">ROUND((Table14[[#This Row],[XP]]*Table14[[#This Row],[entity_spawned (AVG)]])*(Table14[[#This Row],[activating_chance]]/100),0)</f>
        <v>25</v>
      </c>
      <c r="CJ836" s="73" t="s">
        <v>344</v>
      </c>
    </row>
    <row r="837" spans="82:88" x14ac:dyDescent="0.25">
      <c r="CD837" t="s">
        <v>256</v>
      </c>
      <c r="CE837">
        <v>1</v>
      </c>
      <c r="CF837" s="76">
        <v>100</v>
      </c>
      <c r="CG837" s="76">
        <v>100</v>
      </c>
      <c r="CH837">
        <f ca="1">INDIRECT(ADDRESS(11+(MATCH(RIGHT(Table14[[#This Row],[spawner_sku]],LEN(Table14[[#This Row],[spawner_sku]])-FIND("/",Table14[[#This Row],[spawner_sku]])),Table1[Entity Prefab],0)),10,1,1,"Entities"))</f>
        <v>25</v>
      </c>
      <c r="CI837">
        <f ca="1">ROUND((Table14[[#This Row],[XP]]*Table14[[#This Row],[entity_spawned (AVG)]])*(Table14[[#This Row],[activating_chance]]/100),0)</f>
        <v>25</v>
      </c>
      <c r="CJ837" s="73" t="s">
        <v>344</v>
      </c>
    </row>
    <row r="838" spans="82:88" x14ac:dyDescent="0.25">
      <c r="CD838" t="s">
        <v>256</v>
      </c>
      <c r="CE838">
        <v>1</v>
      </c>
      <c r="CF838" s="76">
        <v>100</v>
      </c>
      <c r="CG838" s="76">
        <v>80</v>
      </c>
      <c r="CH838">
        <f ca="1">INDIRECT(ADDRESS(11+(MATCH(RIGHT(Table14[[#This Row],[spawner_sku]],LEN(Table14[[#This Row],[spawner_sku]])-FIND("/",Table14[[#This Row],[spawner_sku]])),Table1[Entity Prefab],0)),10,1,1,"Entities"))</f>
        <v>25</v>
      </c>
      <c r="CI838">
        <f ca="1">ROUND((Table14[[#This Row],[XP]]*Table14[[#This Row],[entity_spawned (AVG)]])*(Table14[[#This Row],[activating_chance]]/100),0)</f>
        <v>20</v>
      </c>
      <c r="CJ838" s="73" t="s">
        <v>344</v>
      </c>
    </row>
    <row r="839" spans="82:88" x14ac:dyDescent="0.25">
      <c r="CD839" t="s">
        <v>256</v>
      </c>
      <c r="CE839">
        <v>1</v>
      </c>
      <c r="CF839" s="76">
        <v>90</v>
      </c>
      <c r="CG839" s="76">
        <v>100</v>
      </c>
      <c r="CH839">
        <f ca="1">INDIRECT(ADDRESS(11+(MATCH(RIGHT(Table14[[#This Row],[spawner_sku]],LEN(Table14[[#This Row],[spawner_sku]])-FIND("/",Table14[[#This Row],[spawner_sku]])),Table1[Entity Prefab],0)),10,1,1,"Entities"))</f>
        <v>25</v>
      </c>
      <c r="CI839">
        <f ca="1">ROUND((Table14[[#This Row],[XP]]*Table14[[#This Row],[entity_spawned (AVG)]])*(Table14[[#This Row],[activating_chance]]/100),0)</f>
        <v>25</v>
      </c>
      <c r="CJ839" s="73" t="s">
        <v>344</v>
      </c>
    </row>
    <row r="840" spans="82:88" x14ac:dyDescent="0.25">
      <c r="CD840" t="s">
        <v>256</v>
      </c>
      <c r="CE840">
        <v>1</v>
      </c>
      <c r="CF840" s="76">
        <v>100</v>
      </c>
      <c r="CG840" s="76">
        <v>100</v>
      </c>
      <c r="CH840">
        <f ca="1">INDIRECT(ADDRESS(11+(MATCH(RIGHT(Table14[[#This Row],[spawner_sku]],LEN(Table14[[#This Row],[spawner_sku]])-FIND("/",Table14[[#This Row],[spawner_sku]])),Table1[Entity Prefab],0)),10,1,1,"Entities"))</f>
        <v>25</v>
      </c>
      <c r="CI840">
        <f ca="1">ROUND((Table14[[#This Row],[XP]]*Table14[[#This Row],[entity_spawned (AVG)]])*(Table14[[#This Row],[activating_chance]]/100),0)</f>
        <v>25</v>
      </c>
      <c r="CJ840" s="73" t="s">
        <v>344</v>
      </c>
    </row>
    <row r="841" spans="82:88" x14ac:dyDescent="0.25">
      <c r="CD841" t="s">
        <v>256</v>
      </c>
      <c r="CE841">
        <v>1</v>
      </c>
      <c r="CF841" s="76">
        <v>150</v>
      </c>
      <c r="CG841" s="76">
        <v>80</v>
      </c>
      <c r="CH841">
        <f ca="1">INDIRECT(ADDRESS(11+(MATCH(RIGHT(Table14[[#This Row],[spawner_sku]],LEN(Table14[[#This Row],[spawner_sku]])-FIND("/",Table14[[#This Row],[spawner_sku]])),Table1[Entity Prefab],0)),10,1,1,"Entities"))</f>
        <v>25</v>
      </c>
      <c r="CI841">
        <f ca="1">ROUND((Table14[[#This Row],[XP]]*Table14[[#This Row],[entity_spawned (AVG)]])*(Table14[[#This Row],[activating_chance]]/100),0)</f>
        <v>20</v>
      </c>
      <c r="CJ841" s="73" t="s">
        <v>344</v>
      </c>
    </row>
    <row r="842" spans="82:88" x14ac:dyDescent="0.25">
      <c r="CD842" t="s">
        <v>256</v>
      </c>
      <c r="CE842">
        <v>1</v>
      </c>
      <c r="CF842" s="76">
        <v>100</v>
      </c>
      <c r="CG842" s="76">
        <v>80</v>
      </c>
      <c r="CH842">
        <f ca="1">INDIRECT(ADDRESS(11+(MATCH(RIGHT(Table14[[#This Row],[spawner_sku]],LEN(Table14[[#This Row],[spawner_sku]])-FIND("/",Table14[[#This Row],[spawner_sku]])),Table1[Entity Prefab],0)),10,1,1,"Entities"))</f>
        <v>25</v>
      </c>
      <c r="CI842">
        <f ca="1">ROUND((Table14[[#This Row],[XP]]*Table14[[#This Row],[entity_spawned (AVG)]])*(Table14[[#This Row],[activating_chance]]/100),0)</f>
        <v>20</v>
      </c>
      <c r="CJ842" s="73" t="s">
        <v>344</v>
      </c>
    </row>
    <row r="843" spans="82:88" x14ac:dyDescent="0.25">
      <c r="CD843" t="s">
        <v>256</v>
      </c>
      <c r="CE843">
        <v>1</v>
      </c>
      <c r="CF843" s="76">
        <v>100</v>
      </c>
      <c r="CG843" s="76">
        <v>100</v>
      </c>
      <c r="CH843">
        <f ca="1">INDIRECT(ADDRESS(11+(MATCH(RIGHT(Table14[[#This Row],[spawner_sku]],LEN(Table14[[#This Row],[spawner_sku]])-FIND("/",Table14[[#This Row],[spawner_sku]])),Table1[Entity Prefab],0)),10,1,1,"Entities"))</f>
        <v>25</v>
      </c>
      <c r="CI843">
        <f ca="1">ROUND((Table14[[#This Row],[XP]]*Table14[[#This Row],[entity_spawned (AVG)]])*(Table14[[#This Row],[activating_chance]]/100),0)</f>
        <v>25</v>
      </c>
      <c r="CJ843" s="73" t="s">
        <v>344</v>
      </c>
    </row>
    <row r="844" spans="82:88" x14ac:dyDescent="0.25">
      <c r="CD844" t="s">
        <v>256</v>
      </c>
      <c r="CE844">
        <v>1</v>
      </c>
      <c r="CF844" s="76">
        <v>150</v>
      </c>
      <c r="CG844" s="76">
        <v>80</v>
      </c>
      <c r="CH844">
        <f ca="1">INDIRECT(ADDRESS(11+(MATCH(RIGHT(Table14[[#This Row],[spawner_sku]],LEN(Table14[[#This Row],[spawner_sku]])-FIND("/",Table14[[#This Row],[spawner_sku]])),Table1[Entity Prefab],0)),10,1,1,"Entities"))</f>
        <v>25</v>
      </c>
      <c r="CI844">
        <f ca="1">ROUND((Table14[[#This Row],[XP]]*Table14[[#This Row],[entity_spawned (AVG)]])*(Table14[[#This Row],[activating_chance]]/100),0)</f>
        <v>20</v>
      </c>
      <c r="CJ844" s="73" t="s">
        <v>344</v>
      </c>
    </row>
    <row r="845" spans="82:88" x14ac:dyDescent="0.25">
      <c r="CD845" t="s">
        <v>256</v>
      </c>
      <c r="CE845">
        <v>1</v>
      </c>
      <c r="CF845" s="76">
        <v>100</v>
      </c>
      <c r="CG845" s="76">
        <v>100</v>
      </c>
      <c r="CH845">
        <f ca="1">INDIRECT(ADDRESS(11+(MATCH(RIGHT(Table14[[#This Row],[spawner_sku]],LEN(Table14[[#This Row],[spawner_sku]])-FIND("/",Table14[[#This Row],[spawner_sku]])),Table1[Entity Prefab],0)),10,1,1,"Entities"))</f>
        <v>25</v>
      </c>
      <c r="CI845">
        <f ca="1">ROUND((Table14[[#This Row],[XP]]*Table14[[#This Row],[entity_spawned (AVG)]])*(Table14[[#This Row],[activating_chance]]/100),0)</f>
        <v>25</v>
      </c>
      <c r="CJ845" s="73" t="s">
        <v>344</v>
      </c>
    </row>
    <row r="846" spans="82:88" x14ac:dyDescent="0.25">
      <c r="CD846" t="s">
        <v>256</v>
      </c>
      <c r="CE846">
        <v>1</v>
      </c>
      <c r="CF846" s="76">
        <v>80</v>
      </c>
      <c r="CG846" s="76">
        <v>100</v>
      </c>
      <c r="CH846">
        <f ca="1">INDIRECT(ADDRESS(11+(MATCH(RIGHT(Table14[[#This Row],[spawner_sku]],LEN(Table14[[#This Row],[spawner_sku]])-FIND("/",Table14[[#This Row],[spawner_sku]])),Table1[Entity Prefab],0)),10,1,1,"Entities"))</f>
        <v>25</v>
      </c>
      <c r="CI846">
        <f ca="1">ROUND((Table14[[#This Row],[XP]]*Table14[[#This Row],[entity_spawned (AVG)]])*(Table14[[#This Row],[activating_chance]]/100),0)</f>
        <v>25</v>
      </c>
      <c r="CJ846" s="73" t="s">
        <v>344</v>
      </c>
    </row>
    <row r="847" spans="82:88" x14ac:dyDescent="0.25">
      <c r="CD847" t="s">
        <v>256</v>
      </c>
      <c r="CE847">
        <v>1</v>
      </c>
      <c r="CF847" s="76">
        <v>100</v>
      </c>
      <c r="CG847" s="76">
        <v>30</v>
      </c>
      <c r="CH847">
        <f ca="1">INDIRECT(ADDRESS(11+(MATCH(RIGHT(Table14[[#This Row],[spawner_sku]],LEN(Table14[[#This Row],[spawner_sku]])-FIND("/",Table14[[#This Row],[spawner_sku]])),Table1[Entity Prefab],0)),10,1,1,"Entities"))</f>
        <v>25</v>
      </c>
      <c r="CI847">
        <f ca="1">ROUND((Table14[[#This Row],[XP]]*Table14[[#This Row],[entity_spawned (AVG)]])*(Table14[[#This Row],[activating_chance]]/100),0)</f>
        <v>8</v>
      </c>
      <c r="CJ847" s="73" t="s">
        <v>344</v>
      </c>
    </row>
    <row r="848" spans="82:88" x14ac:dyDescent="0.25">
      <c r="CD848" t="s">
        <v>256</v>
      </c>
      <c r="CE848">
        <v>1</v>
      </c>
      <c r="CF848" s="76">
        <v>150</v>
      </c>
      <c r="CG848" s="76">
        <v>80</v>
      </c>
      <c r="CH848">
        <f ca="1">INDIRECT(ADDRESS(11+(MATCH(RIGHT(Table14[[#This Row],[spawner_sku]],LEN(Table14[[#This Row],[spawner_sku]])-FIND("/",Table14[[#This Row],[spawner_sku]])),Table1[Entity Prefab],0)),10,1,1,"Entities"))</f>
        <v>25</v>
      </c>
      <c r="CI848">
        <f ca="1">ROUND((Table14[[#This Row],[XP]]*Table14[[#This Row],[entity_spawned (AVG)]])*(Table14[[#This Row],[activating_chance]]/100),0)</f>
        <v>20</v>
      </c>
      <c r="CJ848" s="73" t="s">
        <v>344</v>
      </c>
    </row>
    <row r="849" spans="82:88" x14ac:dyDescent="0.25">
      <c r="CD849" t="s">
        <v>256</v>
      </c>
      <c r="CE849">
        <v>1</v>
      </c>
      <c r="CF849" s="76">
        <v>100</v>
      </c>
      <c r="CG849" s="76">
        <v>30</v>
      </c>
      <c r="CH849">
        <f ca="1">INDIRECT(ADDRESS(11+(MATCH(RIGHT(Table14[[#This Row],[spawner_sku]],LEN(Table14[[#This Row],[spawner_sku]])-FIND("/",Table14[[#This Row],[spawner_sku]])),Table1[Entity Prefab],0)),10,1,1,"Entities"))</f>
        <v>25</v>
      </c>
      <c r="CI849">
        <f ca="1">ROUND((Table14[[#This Row],[XP]]*Table14[[#This Row],[entity_spawned (AVG)]])*(Table14[[#This Row],[activating_chance]]/100),0)</f>
        <v>8</v>
      </c>
      <c r="CJ849" s="73" t="s">
        <v>344</v>
      </c>
    </row>
    <row r="850" spans="82:88" x14ac:dyDescent="0.25">
      <c r="CD850" t="s">
        <v>256</v>
      </c>
      <c r="CE850">
        <v>1</v>
      </c>
      <c r="CF850" s="76">
        <v>150</v>
      </c>
      <c r="CG850" s="76">
        <v>80</v>
      </c>
      <c r="CH850">
        <f ca="1">INDIRECT(ADDRESS(11+(MATCH(RIGHT(Table14[[#This Row],[spawner_sku]],LEN(Table14[[#This Row],[spawner_sku]])-FIND("/",Table14[[#This Row],[spawner_sku]])),Table1[Entity Prefab],0)),10,1,1,"Entities"))</f>
        <v>25</v>
      </c>
      <c r="CI850">
        <f ca="1">ROUND((Table14[[#This Row],[XP]]*Table14[[#This Row],[entity_spawned (AVG)]])*(Table14[[#This Row],[activating_chance]]/100),0)</f>
        <v>20</v>
      </c>
      <c r="CJ850" s="73" t="s">
        <v>344</v>
      </c>
    </row>
    <row r="851" spans="82:88" x14ac:dyDescent="0.25">
      <c r="CD851" t="s">
        <v>256</v>
      </c>
      <c r="CE851">
        <v>1</v>
      </c>
      <c r="CF851" s="76">
        <v>120</v>
      </c>
      <c r="CG851" s="76">
        <v>80</v>
      </c>
      <c r="CH851">
        <f ca="1">INDIRECT(ADDRESS(11+(MATCH(RIGHT(Table14[[#This Row],[spawner_sku]],LEN(Table14[[#This Row],[spawner_sku]])-FIND("/",Table14[[#This Row],[spawner_sku]])),Table1[Entity Prefab],0)),10,1,1,"Entities"))</f>
        <v>25</v>
      </c>
      <c r="CI851">
        <f ca="1">ROUND((Table14[[#This Row],[XP]]*Table14[[#This Row],[entity_spawned (AVG)]])*(Table14[[#This Row],[activating_chance]]/100),0)</f>
        <v>20</v>
      </c>
      <c r="CJ851" s="73" t="s">
        <v>344</v>
      </c>
    </row>
    <row r="852" spans="82:88" x14ac:dyDescent="0.25">
      <c r="CD852" t="s">
        <v>256</v>
      </c>
      <c r="CE852">
        <v>1</v>
      </c>
      <c r="CF852" s="76">
        <v>150</v>
      </c>
      <c r="CG852" s="76">
        <v>80</v>
      </c>
      <c r="CH852">
        <f ca="1">INDIRECT(ADDRESS(11+(MATCH(RIGHT(Table14[[#This Row],[spawner_sku]],LEN(Table14[[#This Row],[spawner_sku]])-FIND("/",Table14[[#This Row],[spawner_sku]])),Table1[Entity Prefab],0)),10,1,1,"Entities"))</f>
        <v>25</v>
      </c>
      <c r="CI852">
        <f ca="1">ROUND((Table14[[#This Row],[XP]]*Table14[[#This Row],[entity_spawned (AVG)]])*(Table14[[#This Row],[activating_chance]]/100),0)</f>
        <v>20</v>
      </c>
      <c r="CJ852" s="73" t="s">
        <v>344</v>
      </c>
    </row>
    <row r="853" spans="82:88" x14ac:dyDescent="0.25">
      <c r="CD853" t="s">
        <v>257</v>
      </c>
      <c r="CE853">
        <v>1</v>
      </c>
      <c r="CF853" s="76">
        <v>120</v>
      </c>
      <c r="CG853" s="76">
        <v>100</v>
      </c>
      <c r="CH853">
        <f ca="1">INDIRECT(ADDRESS(11+(MATCH(RIGHT(Table14[[#This Row],[spawner_sku]],LEN(Table14[[#This Row],[spawner_sku]])-FIND("/",Table14[[#This Row],[spawner_sku]])),Table1[Entity Prefab],0)),10,1,1,"Entities"))</f>
        <v>25</v>
      </c>
      <c r="CI853">
        <f ca="1">ROUND((Table14[[#This Row],[XP]]*Table14[[#This Row],[entity_spawned (AVG)]])*(Table14[[#This Row],[activating_chance]]/100),0)</f>
        <v>25</v>
      </c>
      <c r="CJ853" s="73" t="s">
        <v>344</v>
      </c>
    </row>
    <row r="854" spans="82:88" x14ac:dyDescent="0.25">
      <c r="CD854" t="s">
        <v>257</v>
      </c>
      <c r="CE854">
        <v>1</v>
      </c>
      <c r="CF854" s="76">
        <v>100</v>
      </c>
      <c r="CG854" s="76">
        <v>100</v>
      </c>
      <c r="CH854">
        <f ca="1">INDIRECT(ADDRESS(11+(MATCH(RIGHT(Table14[[#This Row],[spawner_sku]],LEN(Table14[[#This Row],[spawner_sku]])-FIND("/",Table14[[#This Row],[spawner_sku]])),Table1[Entity Prefab],0)),10,1,1,"Entities"))</f>
        <v>25</v>
      </c>
      <c r="CI854">
        <f ca="1">ROUND((Table14[[#This Row],[XP]]*Table14[[#This Row],[entity_spawned (AVG)]])*(Table14[[#This Row],[activating_chance]]/100),0)</f>
        <v>25</v>
      </c>
      <c r="CJ854" s="73" t="s">
        <v>344</v>
      </c>
    </row>
    <row r="855" spans="82:88" x14ac:dyDescent="0.25">
      <c r="CD855" t="s">
        <v>257</v>
      </c>
      <c r="CE855">
        <v>1</v>
      </c>
      <c r="CF855" s="76">
        <v>150</v>
      </c>
      <c r="CG855" s="76">
        <v>100</v>
      </c>
      <c r="CH855">
        <f ca="1">INDIRECT(ADDRESS(11+(MATCH(RIGHT(Table14[[#This Row],[spawner_sku]],LEN(Table14[[#This Row],[spawner_sku]])-FIND("/",Table14[[#This Row],[spawner_sku]])),Table1[Entity Prefab],0)),10,1,1,"Entities"))</f>
        <v>25</v>
      </c>
      <c r="CI855">
        <f ca="1">ROUND((Table14[[#This Row],[XP]]*Table14[[#This Row],[entity_spawned (AVG)]])*(Table14[[#This Row],[activating_chance]]/100),0)</f>
        <v>25</v>
      </c>
      <c r="CJ855" s="73" t="s">
        <v>344</v>
      </c>
    </row>
    <row r="856" spans="82:88" x14ac:dyDescent="0.25">
      <c r="CD856" t="s">
        <v>257</v>
      </c>
      <c r="CE856">
        <v>1</v>
      </c>
      <c r="CF856" s="76">
        <v>150</v>
      </c>
      <c r="CG856" s="76">
        <v>100</v>
      </c>
      <c r="CH856">
        <f ca="1">INDIRECT(ADDRESS(11+(MATCH(RIGHT(Table14[[#This Row],[spawner_sku]],LEN(Table14[[#This Row],[spawner_sku]])-FIND("/",Table14[[#This Row],[spawner_sku]])),Table1[Entity Prefab],0)),10,1,1,"Entities"))</f>
        <v>25</v>
      </c>
      <c r="CI856">
        <f ca="1">ROUND((Table14[[#This Row],[XP]]*Table14[[#This Row],[entity_spawned (AVG)]])*(Table14[[#This Row],[activating_chance]]/100),0)</f>
        <v>25</v>
      </c>
      <c r="CJ856" s="73" t="s">
        <v>344</v>
      </c>
    </row>
    <row r="857" spans="82:88" x14ac:dyDescent="0.25">
      <c r="CD857" t="s">
        <v>257</v>
      </c>
      <c r="CE857">
        <v>1</v>
      </c>
      <c r="CF857" s="76">
        <v>150</v>
      </c>
      <c r="CG857" s="76">
        <v>80</v>
      </c>
      <c r="CH857">
        <f ca="1">INDIRECT(ADDRESS(11+(MATCH(RIGHT(Table14[[#This Row],[spawner_sku]],LEN(Table14[[#This Row],[spawner_sku]])-FIND("/",Table14[[#This Row],[spawner_sku]])),Table1[Entity Prefab],0)),10,1,1,"Entities"))</f>
        <v>25</v>
      </c>
      <c r="CI857">
        <f ca="1">ROUND((Table14[[#This Row],[XP]]*Table14[[#This Row],[entity_spawned (AVG)]])*(Table14[[#This Row],[activating_chance]]/100),0)</f>
        <v>20</v>
      </c>
      <c r="CJ857" s="73" t="s">
        <v>344</v>
      </c>
    </row>
    <row r="858" spans="82:88" x14ac:dyDescent="0.25">
      <c r="CD858" t="s">
        <v>257</v>
      </c>
      <c r="CE858">
        <v>1</v>
      </c>
      <c r="CF858" s="76">
        <v>150</v>
      </c>
      <c r="CG858" s="76">
        <v>30</v>
      </c>
      <c r="CH858">
        <f ca="1">INDIRECT(ADDRESS(11+(MATCH(RIGHT(Table14[[#This Row],[spawner_sku]],LEN(Table14[[#This Row],[spawner_sku]])-FIND("/",Table14[[#This Row],[spawner_sku]])),Table1[Entity Prefab],0)),10,1,1,"Entities"))</f>
        <v>25</v>
      </c>
      <c r="CI858">
        <f ca="1">ROUND((Table14[[#This Row],[XP]]*Table14[[#This Row],[entity_spawned (AVG)]])*(Table14[[#This Row],[activating_chance]]/100),0)</f>
        <v>8</v>
      </c>
      <c r="CJ858" s="73" t="s">
        <v>344</v>
      </c>
    </row>
    <row r="859" spans="82:88" x14ac:dyDescent="0.25">
      <c r="CD859" t="s">
        <v>257</v>
      </c>
      <c r="CE859">
        <v>1</v>
      </c>
      <c r="CF859" s="76">
        <v>100</v>
      </c>
      <c r="CG859" s="76">
        <v>100</v>
      </c>
      <c r="CH859">
        <f ca="1">INDIRECT(ADDRESS(11+(MATCH(RIGHT(Table14[[#This Row],[spawner_sku]],LEN(Table14[[#This Row],[spawner_sku]])-FIND("/",Table14[[#This Row],[spawner_sku]])),Table1[Entity Prefab],0)),10,1,1,"Entities"))</f>
        <v>25</v>
      </c>
      <c r="CI859">
        <f ca="1">ROUND((Table14[[#This Row],[XP]]*Table14[[#This Row],[entity_spawned (AVG)]])*(Table14[[#This Row],[activating_chance]]/100),0)</f>
        <v>25</v>
      </c>
      <c r="CJ859" s="73" t="s">
        <v>344</v>
      </c>
    </row>
    <row r="860" spans="82:88" x14ac:dyDescent="0.25">
      <c r="CD860" t="s">
        <v>257</v>
      </c>
      <c r="CE860">
        <v>1</v>
      </c>
      <c r="CF860" s="76">
        <v>90</v>
      </c>
      <c r="CG860" s="76">
        <v>100</v>
      </c>
      <c r="CH860">
        <f ca="1">INDIRECT(ADDRESS(11+(MATCH(RIGHT(Table14[[#This Row],[spawner_sku]],LEN(Table14[[#This Row],[spawner_sku]])-FIND("/",Table14[[#This Row],[spawner_sku]])),Table1[Entity Prefab],0)),10,1,1,"Entities"))</f>
        <v>25</v>
      </c>
      <c r="CI860">
        <f ca="1">ROUND((Table14[[#This Row],[XP]]*Table14[[#This Row],[entity_spawned (AVG)]])*(Table14[[#This Row],[activating_chance]]/100),0)</f>
        <v>25</v>
      </c>
      <c r="CJ860" s="73" t="s">
        <v>344</v>
      </c>
    </row>
    <row r="861" spans="82:88" x14ac:dyDescent="0.25">
      <c r="CD861" t="s">
        <v>257</v>
      </c>
      <c r="CE861">
        <v>1</v>
      </c>
      <c r="CF861" s="76">
        <v>100</v>
      </c>
      <c r="CG861" s="76">
        <v>100</v>
      </c>
      <c r="CH861">
        <f ca="1">INDIRECT(ADDRESS(11+(MATCH(RIGHT(Table14[[#This Row],[spawner_sku]],LEN(Table14[[#This Row],[spawner_sku]])-FIND("/",Table14[[#This Row],[spawner_sku]])),Table1[Entity Prefab],0)),10,1,1,"Entities"))</f>
        <v>25</v>
      </c>
      <c r="CI861">
        <f ca="1">ROUND((Table14[[#This Row],[XP]]*Table14[[#This Row],[entity_spawned (AVG)]])*(Table14[[#This Row],[activating_chance]]/100),0)</f>
        <v>25</v>
      </c>
      <c r="CJ861" s="73" t="s">
        <v>344</v>
      </c>
    </row>
    <row r="862" spans="82:88" x14ac:dyDescent="0.25">
      <c r="CD862" t="s">
        <v>257</v>
      </c>
      <c r="CE862">
        <v>1</v>
      </c>
      <c r="CF862" s="76">
        <v>100</v>
      </c>
      <c r="CG862" s="76">
        <v>100</v>
      </c>
      <c r="CH862">
        <f ca="1">INDIRECT(ADDRESS(11+(MATCH(RIGHT(Table14[[#This Row],[spawner_sku]],LEN(Table14[[#This Row],[spawner_sku]])-FIND("/",Table14[[#This Row],[spawner_sku]])),Table1[Entity Prefab],0)),10,1,1,"Entities"))</f>
        <v>25</v>
      </c>
      <c r="CI862">
        <f ca="1">ROUND((Table14[[#This Row],[XP]]*Table14[[#This Row],[entity_spawned (AVG)]])*(Table14[[#This Row],[activating_chance]]/100),0)</f>
        <v>25</v>
      </c>
      <c r="CJ862" s="73" t="s">
        <v>344</v>
      </c>
    </row>
    <row r="863" spans="82:88" x14ac:dyDescent="0.25">
      <c r="CD863" t="s">
        <v>257</v>
      </c>
      <c r="CE863">
        <v>1</v>
      </c>
      <c r="CF863" s="76">
        <v>150</v>
      </c>
      <c r="CG863" s="76">
        <v>100</v>
      </c>
      <c r="CH863">
        <f ca="1">INDIRECT(ADDRESS(11+(MATCH(RIGHT(Table14[[#This Row],[spawner_sku]],LEN(Table14[[#This Row],[spawner_sku]])-FIND("/",Table14[[#This Row],[spawner_sku]])),Table1[Entity Prefab],0)),10,1,1,"Entities"))</f>
        <v>25</v>
      </c>
      <c r="CI863">
        <f ca="1">ROUND((Table14[[#This Row],[XP]]*Table14[[#This Row],[entity_spawned (AVG)]])*(Table14[[#This Row],[activating_chance]]/100),0)</f>
        <v>25</v>
      </c>
      <c r="CJ863" s="73" t="s">
        <v>344</v>
      </c>
    </row>
    <row r="864" spans="82:88" x14ac:dyDescent="0.25">
      <c r="CD864" t="s">
        <v>257</v>
      </c>
      <c r="CE864">
        <v>1</v>
      </c>
      <c r="CF864" s="76">
        <v>150</v>
      </c>
      <c r="CG864" s="76">
        <v>100</v>
      </c>
      <c r="CH864">
        <f ca="1">INDIRECT(ADDRESS(11+(MATCH(RIGHT(Table14[[#This Row],[spawner_sku]],LEN(Table14[[#This Row],[spawner_sku]])-FIND("/",Table14[[#This Row],[spawner_sku]])),Table1[Entity Prefab],0)),10,1,1,"Entities"))</f>
        <v>25</v>
      </c>
      <c r="CI864">
        <f ca="1">ROUND((Table14[[#This Row],[XP]]*Table14[[#This Row],[entity_spawned (AVG)]])*(Table14[[#This Row],[activating_chance]]/100),0)</f>
        <v>25</v>
      </c>
      <c r="CJ864" s="73" t="s">
        <v>344</v>
      </c>
    </row>
    <row r="865" spans="82:88" x14ac:dyDescent="0.25">
      <c r="CD865" t="s">
        <v>257</v>
      </c>
      <c r="CE865">
        <v>1</v>
      </c>
      <c r="CF865" s="76">
        <v>150</v>
      </c>
      <c r="CG865" s="76">
        <v>80</v>
      </c>
      <c r="CH865">
        <f ca="1">INDIRECT(ADDRESS(11+(MATCH(RIGHT(Table14[[#This Row],[spawner_sku]],LEN(Table14[[#This Row],[spawner_sku]])-FIND("/",Table14[[#This Row],[spawner_sku]])),Table1[Entity Prefab],0)),10,1,1,"Entities"))</f>
        <v>25</v>
      </c>
      <c r="CI865">
        <f ca="1">ROUND((Table14[[#This Row],[XP]]*Table14[[#This Row],[entity_spawned (AVG)]])*(Table14[[#This Row],[activating_chance]]/100),0)</f>
        <v>20</v>
      </c>
      <c r="CJ865" s="73" t="s">
        <v>344</v>
      </c>
    </row>
    <row r="866" spans="82:88" x14ac:dyDescent="0.25">
      <c r="CD866" t="s">
        <v>257</v>
      </c>
      <c r="CE866">
        <v>1</v>
      </c>
      <c r="CF866" s="76">
        <v>100</v>
      </c>
      <c r="CG866" s="76">
        <v>100</v>
      </c>
      <c r="CH866">
        <f ca="1">INDIRECT(ADDRESS(11+(MATCH(RIGHT(Table14[[#This Row],[spawner_sku]],LEN(Table14[[#This Row],[spawner_sku]])-FIND("/",Table14[[#This Row],[spawner_sku]])),Table1[Entity Prefab],0)),10,1,1,"Entities"))</f>
        <v>25</v>
      </c>
      <c r="CI866">
        <f ca="1">ROUND((Table14[[#This Row],[XP]]*Table14[[#This Row],[entity_spawned (AVG)]])*(Table14[[#This Row],[activating_chance]]/100),0)</f>
        <v>25</v>
      </c>
      <c r="CJ866" s="73" t="s">
        <v>344</v>
      </c>
    </row>
    <row r="867" spans="82:88" x14ac:dyDescent="0.25">
      <c r="CD867" t="s">
        <v>257</v>
      </c>
      <c r="CE867">
        <v>1</v>
      </c>
      <c r="CF867" s="76">
        <v>150</v>
      </c>
      <c r="CG867" s="76">
        <v>80</v>
      </c>
      <c r="CH867">
        <f ca="1">INDIRECT(ADDRESS(11+(MATCH(RIGHT(Table14[[#This Row],[spawner_sku]],LEN(Table14[[#This Row],[spawner_sku]])-FIND("/",Table14[[#This Row],[spawner_sku]])),Table1[Entity Prefab],0)),10,1,1,"Entities"))</f>
        <v>25</v>
      </c>
      <c r="CI867">
        <f ca="1">ROUND((Table14[[#This Row],[XP]]*Table14[[#This Row],[entity_spawned (AVG)]])*(Table14[[#This Row],[activating_chance]]/100),0)</f>
        <v>20</v>
      </c>
      <c r="CJ867" s="73" t="s">
        <v>344</v>
      </c>
    </row>
    <row r="868" spans="82:88" x14ac:dyDescent="0.25">
      <c r="CD868" t="s">
        <v>257</v>
      </c>
      <c r="CE868">
        <v>1</v>
      </c>
      <c r="CF868" s="76">
        <v>90</v>
      </c>
      <c r="CG868" s="76">
        <v>100</v>
      </c>
      <c r="CH868">
        <f ca="1">INDIRECT(ADDRESS(11+(MATCH(RIGHT(Table14[[#This Row],[spawner_sku]],LEN(Table14[[#This Row],[spawner_sku]])-FIND("/",Table14[[#This Row],[spawner_sku]])),Table1[Entity Prefab],0)),10,1,1,"Entities"))</f>
        <v>25</v>
      </c>
      <c r="CI868">
        <f ca="1">ROUND((Table14[[#This Row],[XP]]*Table14[[#This Row],[entity_spawned (AVG)]])*(Table14[[#This Row],[activating_chance]]/100),0)</f>
        <v>25</v>
      </c>
      <c r="CJ868" s="73" t="s">
        <v>344</v>
      </c>
    </row>
    <row r="869" spans="82:88" x14ac:dyDescent="0.25">
      <c r="CD869" t="s">
        <v>257</v>
      </c>
      <c r="CE869">
        <v>1</v>
      </c>
      <c r="CF869" s="76">
        <v>150</v>
      </c>
      <c r="CG869" s="76">
        <v>100</v>
      </c>
      <c r="CH869">
        <f ca="1">INDIRECT(ADDRESS(11+(MATCH(RIGHT(Table14[[#This Row],[spawner_sku]],LEN(Table14[[#This Row],[spawner_sku]])-FIND("/",Table14[[#This Row],[spawner_sku]])),Table1[Entity Prefab],0)),10,1,1,"Entities"))</f>
        <v>25</v>
      </c>
      <c r="CI869">
        <f ca="1">ROUND((Table14[[#This Row],[XP]]*Table14[[#This Row],[entity_spawned (AVG)]])*(Table14[[#This Row],[activating_chance]]/100),0)</f>
        <v>25</v>
      </c>
      <c r="CJ869" s="73" t="s">
        <v>344</v>
      </c>
    </row>
    <row r="870" spans="82:88" x14ac:dyDescent="0.25">
      <c r="CD870" t="s">
        <v>257</v>
      </c>
      <c r="CE870">
        <v>1</v>
      </c>
      <c r="CF870" s="76">
        <v>150</v>
      </c>
      <c r="CG870" s="76">
        <v>80</v>
      </c>
      <c r="CH870">
        <f ca="1">INDIRECT(ADDRESS(11+(MATCH(RIGHT(Table14[[#This Row],[spawner_sku]],LEN(Table14[[#This Row],[spawner_sku]])-FIND("/",Table14[[#This Row],[spawner_sku]])),Table1[Entity Prefab],0)),10,1,1,"Entities"))</f>
        <v>25</v>
      </c>
      <c r="CI870">
        <f ca="1">ROUND((Table14[[#This Row],[XP]]*Table14[[#This Row],[entity_spawned (AVG)]])*(Table14[[#This Row],[activating_chance]]/100),0)</f>
        <v>20</v>
      </c>
      <c r="CJ870" s="73" t="s">
        <v>344</v>
      </c>
    </row>
    <row r="871" spans="82:88" x14ac:dyDescent="0.25">
      <c r="CD871" t="s">
        <v>257</v>
      </c>
      <c r="CE871">
        <v>1</v>
      </c>
      <c r="CF871" s="76">
        <v>90</v>
      </c>
      <c r="CG871" s="76">
        <v>100</v>
      </c>
      <c r="CH871">
        <f ca="1">INDIRECT(ADDRESS(11+(MATCH(RIGHT(Table14[[#This Row],[spawner_sku]],LEN(Table14[[#This Row],[spawner_sku]])-FIND("/",Table14[[#This Row],[spawner_sku]])),Table1[Entity Prefab],0)),10,1,1,"Entities"))</f>
        <v>25</v>
      </c>
      <c r="CI871">
        <f ca="1">ROUND((Table14[[#This Row],[XP]]*Table14[[#This Row],[entity_spawned (AVG)]])*(Table14[[#This Row],[activating_chance]]/100),0)</f>
        <v>25</v>
      </c>
      <c r="CJ871" s="73" t="s">
        <v>344</v>
      </c>
    </row>
    <row r="872" spans="82:88" x14ac:dyDescent="0.25">
      <c r="CD872" t="s">
        <v>516</v>
      </c>
      <c r="CE872">
        <v>1</v>
      </c>
      <c r="CF872" s="76">
        <v>300</v>
      </c>
      <c r="CG872" s="76">
        <v>100</v>
      </c>
      <c r="CH872">
        <f ca="1">INDIRECT(ADDRESS(11+(MATCH(RIGHT(Table14[[#This Row],[spawner_sku]],LEN(Table14[[#This Row],[spawner_sku]])-FIND("/",Table14[[#This Row],[spawner_sku]])),Table1[Entity Prefab],0)),10,1,1,"Entities"))</f>
        <v>83</v>
      </c>
      <c r="CI872">
        <f ca="1">ROUND((Table14[[#This Row],[XP]]*Table14[[#This Row],[entity_spawned (AVG)]])*(Table14[[#This Row],[activating_chance]]/100),0)</f>
        <v>83</v>
      </c>
      <c r="CJ872" s="73" t="s">
        <v>345</v>
      </c>
    </row>
    <row r="873" spans="82:88" x14ac:dyDescent="0.25">
      <c r="CD873" t="s">
        <v>516</v>
      </c>
      <c r="CE873">
        <v>1</v>
      </c>
      <c r="CF873" s="76">
        <v>300</v>
      </c>
      <c r="CG873" s="76">
        <v>100</v>
      </c>
      <c r="CH873">
        <f ca="1">INDIRECT(ADDRESS(11+(MATCH(RIGHT(Table14[[#This Row],[spawner_sku]],LEN(Table14[[#This Row],[spawner_sku]])-FIND("/",Table14[[#This Row],[spawner_sku]])),Table1[Entity Prefab],0)),10,1,1,"Entities"))</f>
        <v>83</v>
      </c>
      <c r="CI873">
        <f ca="1">ROUND((Table14[[#This Row],[XP]]*Table14[[#This Row],[entity_spawned (AVG)]])*(Table14[[#This Row],[activating_chance]]/100),0)</f>
        <v>83</v>
      </c>
      <c r="CJ873" s="73" t="s">
        <v>345</v>
      </c>
    </row>
  </sheetData>
  <pageMargins left="0.7" right="0.7" top="0.75" bottom="0.75" header="0.3" footer="0.3"/>
  <pageSetup paperSize="9"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S2525"/>
  <sheetViews>
    <sheetView workbookViewId="0">
      <selection activeCell="O5" sqref="O5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  <col min="17" max="17" width="9.140625" style="84"/>
    <col min="20" max="20" width="28" customWidth="1"/>
    <col min="21" max="22" width="10.85546875" customWidth="1"/>
    <col min="29" max="29" width="10.85546875" customWidth="1"/>
    <col min="32" max="32" width="9.140625" style="84"/>
    <col min="35" max="35" width="24.28515625" customWidth="1"/>
    <col min="36" max="36" width="9.85546875" customWidth="1"/>
    <col min="37" max="37" width="10.140625" customWidth="1"/>
    <col min="44" max="44" width="10.85546875" customWidth="1"/>
  </cols>
  <sheetData>
    <row r="3" spans="4:45" x14ac:dyDescent="0.25">
      <c r="E3" t="s">
        <v>412</v>
      </c>
      <c r="T3" t="s">
        <v>412</v>
      </c>
      <c r="AI3" t="s">
        <v>412</v>
      </c>
    </row>
    <row r="4" spans="4:45" x14ac:dyDescent="0.25">
      <c r="D4" s="1" t="s">
        <v>418</v>
      </c>
      <c r="L4" s="1" t="s">
        <v>408</v>
      </c>
      <c r="S4" s="1" t="s">
        <v>544</v>
      </c>
      <c r="AA4" s="1" t="s">
        <v>408</v>
      </c>
      <c r="AH4" s="1" t="s">
        <v>625</v>
      </c>
      <c r="AP4" s="1" t="s">
        <v>408</v>
      </c>
    </row>
    <row r="5" spans="4:45" x14ac:dyDescent="0.25">
      <c r="N5" t="s">
        <v>419</v>
      </c>
      <c r="O5" s="80">
        <v>2500</v>
      </c>
      <c r="AC5" t="s">
        <v>419</v>
      </c>
      <c r="AD5" s="80">
        <v>2500</v>
      </c>
      <c r="AR5" t="s">
        <v>419</v>
      </c>
      <c r="AS5" s="80">
        <v>2500</v>
      </c>
    </row>
    <row r="7" spans="4:45" x14ac:dyDescent="0.25">
      <c r="E7" t="s">
        <v>405</v>
      </c>
      <c r="F7" t="s">
        <v>406</v>
      </c>
      <c r="G7" t="s">
        <v>407</v>
      </c>
      <c r="J7" s="73" t="s">
        <v>409</v>
      </c>
      <c r="K7" s="73" t="s">
        <v>410</v>
      </c>
      <c r="L7" s="73" t="s">
        <v>411</v>
      </c>
      <c r="T7" t="s">
        <v>405</v>
      </c>
      <c r="U7" t="s">
        <v>406</v>
      </c>
      <c r="V7" t="s">
        <v>407</v>
      </c>
      <c r="Y7" s="73" t="s">
        <v>409</v>
      </c>
      <c r="Z7" s="73" t="s">
        <v>410</v>
      </c>
      <c r="AA7" s="73" t="s">
        <v>411</v>
      </c>
      <c r="AI7" s="99" t="s">
        <v>405</v>
      </c>
      <c r="AJ7" s="99" t="s">
        <v>406</v>
      </c>
      <c r="AK7" s="99" t="s">
        <v>407</v>
      </c>
      <c r="AN7" s="73" t="s">
        <v>409</v>
      </c>
      <c r="AO7" s="73" t="s">
        <v>410</v>
      </c>
      <c r="AP7" s="73" t="s">
        <v>411</v>
      </c>
    </row>
    <row r="8" spans="4:45" x14ac:dyDescent="0.25">
      <c r="E8" t="s">
        <v>566</v>
      </c>
      <c r="F8">
        <v>0</v>
      </c>
      <c r="G8">
        <v>0</v>
      </c>
      <c r="J8" s="73">
        <v>0</v>
      </c>
      <c r="K8" s="73">
        <v>0</v>
      </c>
      <c r="L8">
        <f>COUNTIF(Table7[XP_Min],"="&amp;J8)</f>
        <v>1956</v>
      </c>
      <c r="T8" t="s">
        <v>12</v>
      </c>
      <c r="U8">
        <v>35000</v>
      </c>
      <c r="V8">
        <v>0</v>
      </c>
      <c r="Y8" s="73">
        <v>0</v>
      </c>
      <c r="Z8" s="73">
        <v>0</v>
      </c>
      <c r="AA8">
        <f>COUNTIF(Table15[XP_Min],"="&amp;Y8)</f>
        <v>1562</v>
      </c>
      <c r="AI8" t="s">
        <v>420</v>
      </c>
      <c r="AJ8">
        <v>34000</v>
      </c>
      <c r="AK8">
        <v>0</v>
      </c>
      <c r="AN8" s="73">
        <v>0</v>
      </c>
      <c r="AO8" s="73">
        <v>0</v>
      </c>
      <c r="AP8">
        <f>COUNTIF(Table20[XP_Min],"="&amp;AN8)</f>
        <v>538</v>
      </c>
    </row>
    <row r="9" spans="4:45" x14ac:dyDescent="0.25">
      <c r="E9" t="s">
        <v>566</v>
      </c>
      <c r="F9">
        <v>0</v>
      </c>
      <c r="G9">
        <v>0</v>
      </c>
      <c r="J9" s="73">
        <v>1</v>
      </c>
      <c r="K9" s="73">
        <f>K8+$O$5</f>
        <v>2500</v>
      </c>
      <c r="L9">
        <f>COUNTIFS(Table7[XP_Min],"&gt;="&amp;J9,Table7[XP_Min],"&lt;="&amp;K9)</f>
        <v>28</v>
      </c>
      <c r="T9" t="s">
        <v>12</v>
      </c>
      <c r="U9">
        <v>0</v>
      </c>
      <c r="V9">
        <v>0</v>
      </c>
      <c r="Y9" s="73">
        <v>1</v>
      </c>
      <c r="Z9" s="73">
        <f>Z8+$AD$5</f>
        <v>2500</v>
      </c>
      <c r="AA9">
        <f>COUNTIFS(Table15[XP_Min],"&gt;="&amp;Y9,Table15[XP_Min],"&lt;="&amp;Z9)</f>
        <v>0</v>
      </c>
      <c r="AI9" t="s">
        <v>420</v>
      </c>
      <c r="AJ9">
        <v>42000</v>
      </c>
      <c r="AK9">
        <v>0</v>
      </c>
      <c r="AN9" s="73">
        <v>1</v>
      </c>
      <c r="AO9" s="73">
        <f>AO8+$AD$5</f>
        <v>2500</v>
      </c>
      <c r="AP9">
        <f>COUNTIFS(Table20[XP_Min],"&gt;="&amp;AN9,Table20[XP_Min],"&lt;="&amp;AO9)</f>
        <v>0</v>
      </c>
    </row>
    <row r="10" spans="4:45" x14ac:dyDescent="0.25">
      <c r="E10" t="s">
        <v>566</v>
      </c>
      <c r="F10">
        <v>0</v>
      </c>
      <c r="G10">
        <v>0</v>
      </c>
      <c r="J10" s="73">
        <f>J9+$O$5</f>
        <v>2501</v>
      </c>
      <c r="K10" s="73">
        <f>K9+$O$5</f>
        <v>5000</v>
      </c>
      <c r="L10">
        <f>COUNTIFS(Table7[XP_Min],"&gt;="&amp;J10,Table7[XP_Min],"&lt;="&amp;K10)</f>
        <v>130</v>
      </c>
      <c r="T10" t="s">
        <v>12</v>
      </c>
      <c r="U10">
        <v>0</v>
      </c>
      <c r="V10">
        <v>0</v>
      </c>
      <c r="Y10" s="73">
        <f>Y9+$AD$5</f>
        <v>2501</v>
      </c>
      <c r="Z10" s="73">
        <f t="shared" ref="Z10:Z38" si="0">Z9+$AD$5</f>
        <v>5000</v>
      </c>
      <c r="AA10">
        <f>COUNTIFS(Table15[XP_Min],"&gt;="&amp;Y10,Table15[XP_Min],"&lt;="&amp;Z10)</f>
        <v>0</v>
      </c>
      <c r="AI10" t="s">
        <v>420</v>
      </c>
      <c r="AJ10">
        <v>42000</v>
      </c>
      <c r="AK10">
        <v>0</v>
      </c>
      <c r="AN10" s="73">
        <f>AN9+$AD$5</f>
        <v>2501</v>
      </c>
      <c r="AO10" s="73">
        <f t="shared" ref="AO10:AO38" si="1">AO9+$AD$5</f>
        <v>5000</v>
      </c>
      <c r="AP10">
        <f>COUNTIFS(Table20[XP_Min],"&gt;="&amp;AN10,Table20[XP_Min],"&lt;="&amp;AO10)</f>
        <v>0</v>
      </c>
    </row>
    <row r="11" spans="4:45" x14ac:dyDescent="0.25">
      <c r="E11" t="s">
        <v>568</v>
      </c>
      <c r="F11">
        <v>20000</v>
      </c>
      <c r="G11">
        <v>0</v>
      </c>
      <c r="J11" s="73">
        <f t="shared" ref="J11:J38" si="2">J10+$O$5</f>
        <v>5001</v>
      </c>
      <c r="K11" s="73">
        <f t="shared" ref="K11:K38" si="3">K10+$O$5</f>
        <v>7500</v>
      </c>
      <c r="L11">
        <f>COUNTIFS(Table7[XP_Min],"&gt;="&amp;J11,Table7[XP_Min],"&lt;="&amp;K11)</f>
        <v>85</v>
      </c>
      <c r="T11" t="s">
        <v>12</v>
      </c>
      <c r="U11">
        <v>0</v>
      </c>
      <c r="V11">
        <v>0</v>
      </c>
      <c r="Y11" s="73">
        <f t="shared" ref="Y11:Y38" si="4">Y10+$AD$5</f>
        <v>5001</v>
      </c>
      <c r="Z11" s="73">
        <f t="shared" si="0"/>
        <v>7500</v>
      </c>
      <c r="AA11">
        <f>COUNTIFS(Table15[XP_Min],"&gt;="&amp;Y11,Table15[XP_Min],"&lt;="&amp;Z11)</f>
        <v>0</v>
      </c>
      <c r="AI11" t="s">
        <v>420</v>
      </c>
      <c r="AJ11">
        <v>30000</v>
      </c>
      <c r="AK11">
        <v>0</v>
      </c>
      <c r="AN11" s="73">
        <f t="shared" ref="AN11:AN38" si="5">AN10+$AD$5</f>
        <v>5001</v>
      </c>
      <c r="AO11" s="73">
        <f t="shared" si="1"/>
        <v>7500</v>
      </c>
      <c r="AP11">
        <f>COUNTIFS(Table20[XP_Min],"&gt;="&amp;AN11,Table20[XP_Min],"&lt;="&amp;AO11)</f>
        <v>0</v>
      </c>
    </row>
    <row r="12" spans="4:45" x14ac:dyDescent="0.25">
      <c r="E12" t="s">
        <v>568</v>
      </c>
      <c r="F12">
        <v>0</v>
      </c>
      <c r="G12">
        <v>0</v>
      </c>
      <c r="J12" s="73">
        <f t="shared" si="2"/>
        <v>7501</v>
      </c>
      <c r="K12" s="73">
        <f t="shared" si="3"/>
        <v>10000</v>
      </c>
      <c r="L12">
        <f>COUNTIFS(Table7[XP_Min],"&gt;="&amp;J12,Table7[XP_Min],"&lt;="&amp;K12)</f>
        <v>76</v>
      </c>
      <c r="T12" t="s">
        <v>1</v>
      </c>
      <c r="U12">
        <v>30000</v>
      </c>
      <c r="V12">
        <v>0</v>
      </c>
      <c r="Y12" s="73">
        <f t="shared" si="4"/>
        <v>7501</v>
      </c>
      <c r="Z12" s="73">
        <f t="shared" si="0"/>
        <v>10000</v>
      </c>
      <c r="AA12">
        <f>COUNTIFS(Table15[XP_Min],"&gt;="&amp;Y12,Table15[XP_Min],"&lt;="&amp;Z12)</f>
        <v>2</v>
      </c>
      <c r="AI12" t="s">
        <v>420</v>
      </c>
      <c r="AJ12">
        <v>36000</v>
      </c>
      <c r="AK12">
        <v>0</v>
      </c>
      <c r="AN12" s="73">
        <f t="shared" si="5"/>
        <v>7501</v>
      </c>
      <c r="AO12" s="73">
        <f t="shared" si="1"/>
        <v>10000</v>
      </c>
      <c r="AP12">
        <f>COUNTIFS(Table20[XP_Min],"&gt;="&amp;AN12,Table20[XP_Min],"&lt;="&amp;AO12)</f>
        <v>1</v>
      </c>
    </row>
    <row r="13" spans="4:45" x14ac:dyDescent="0.25">
      <c r="E13" t="s">
        <v>568</v>
      </c>
      <c r="F13">
        <v>20000</v>
      </c>
      <c r="G13">
        <v>0</v>
      </c>
      <c r="J13" s="73">
        <f t="shared" si="2"/>
        <v>10001</v>
      </c>
      <c r="K13" s="73">
        <f t="shared" si="3"/>
        <v>12500</v>
      </c>
      <c r="L13">
        <f>COUNTIFS(Table7[XP_Min],"&gt;="&amp;J13,Table7[XP_Min],"&lt;="&amp;K13)</f>
        <v>18</v>
      </c>
      <c r="T13" t="s">
        <v>1</v>
      </c>
      <c r="U13">
        <v>0</v>
      </c>
      <c r="V13">
        <v>0</v>
      </c>
      <c r="Y13" s="73">
        <f t="shared" si="4"/>
        <v>10001</v>
      </c>
      <c r="Z13" s="73">
        <f t="shared" si="0"/>
        <v>12500</v>
      </c>
      <c r="AA13">
        <f>COUNTIFS(Table15[XP_Min],"&gt;="&amp;Y13,Table15[XP_Min],"&lt;="&amp;Z13)</f>
        <v>6</v>
      </c>
      <c r="AI13" t="s">
        <v>420</v>
      </c>
      <c r="AJ13">
        <v>0</v>
      </c>
      <c r="AK13">
        <v>0</v>
      </c>
      <c r="AN13" s="73">
        <f t="shared" si="5"/>
        <v>10001</v>
      </c>
      <c r="AO13" s="73">
        <f t="shared" si="1"/>
        <v>12500</v>
      </c>
      <c r="AP13">
        <f>COUNTIFS(Table20[XP_Min],"&gt;="&amp;AN13,Table20[XP_Min],"&lt;="&amp;AO13)</f>
        <v>1</v>
      </c>
    </row>
    <row r="14" spans="4:45" x14ac:dyDescent="0.25">
      <c r="E14" t="s">
        <v>568</v>
      </c>
      <c r="F14">
        <v>0</v>
      </c>
      <c r="G14">
        <v>0</v>
      </c>
      <c r="J14" s="73">
        <f t="shared" si="2"/>
        <v>12501</v>
      </c>
      <c r="K14" s="73">
        <f t="shared" si="3"/>
        <v>15000</v>
      </c>
      <c r="L14">
        <f>COUNTIFS(Table7[XP_Min],"&gt;="&amp;J14,Table7[XP_Min],"&lt;="&amp;K14)</f>
        <v>30</v>
      </c>
      <c r="T14" t="s">
        <v>1</v>
      </c>
      <c r="U14">
        <v>0</v>
      </c>
      <c r="V14">
        <v>0</v>
      </c>
      <c r="Y14" s="73">
        <f t="shared" si="4"/>
        <v>12501</v>
      </c>
      <c r="Z14" s="73">
        <f t="shared" si="0"/>
        <v>15000</v>
      </c>
      <c r="AA14">
        <f>COUNTIFS(Table15[XP_Min],"&gt;="&amp;Y14,Table15[XP_Min],"&lt;="&amp;Z14)</f>
        <v>26</v>
      </c>
      <c r="AI14" t="s">
        <v>420</v>
      </c>
      <c r="AJ14">
        <v>0</v>
      </c>
      <c r="AK14">
        <v>0</v>
      </c>
      <c r="AN14" s="73">
        <f t="shared" si="5"/>
        <v>12501</v>
      </c>
      <c r="AO14" s="73">
        <f t="shared" si="1"/>
        <v>15000</v>
      </c>
      <c r="AP14">
        <f>COUNTIFS(Table20[XP_Min],"&gt;="&amp;AN14,Table20[XP_Min],"&lt;="&amp;AO14)</f>
        <v>3</v>
      </c>
    </row>
    <row r="15" spans="4:45" x14ac:dyDescent="0.25">
      <c r="E15" t="s">
        <v>568</v>
      </c>
      <c r="F15">
        <v>0</v>
      </c>
      <c r="G15">
        <v>0</v>
      </c>
      <c r="J15" s="73">
        <f t="shared" si="2"/>
        <v>15001</v>
      </c>
      <c r="K15" s="73">
        <f t="shared" si="3"/>
        <v>17500</v>
      </c>
      <c r="L15">
        <f>COUNTIFS(Table7[XP_Min],"&gt;="&amp;J15,Table7[XP_Min],"&lt;="&amp;K15)</f>
        <v>52</v>
      </c>
      <c r="T15" t="s">
        <v>1</v>
      </c>
      <c r="U15">
        <v>23000</v>
      </c>
      <c r="V15">
        <v>0</v>
      </c>
      <c r="Y15" s="73">
        <f t="shared" si="4"/>
        <v>15001</v>
      </c>
      <c r="Z15" s="73">
        <f t="shared" si="0"/>
        <v>17500</v>
      </c>
      <c r="AA15">
        <f>COUNTIFS(Table15[XP_Min],"&gt;="&amp;Y15,Table15[XP_Min],"&lt;="&amp;Z15)</f>
        <v>16</v>
      </c>
      <c r="AI15" t="s">
        <v>420</v>
      </c>
      <c r="AJ15">
        <v>32000</v>
      </c>
      <c r="AK15">
        <v>0</v>
      </c>
      <c r="AN15" s="73">
        <f t="shared" si="5"/>
        <v>15001</v>
      </c>
      <c r="AO15" s="73">
        <f t="shared" si="1"/>
        <v>17500</v>
      </c>
      <c r="AP15">
        <f>COUNTIFS(Table20[XP_Min],"&gt;="&amp;AN15,Table20[XP_Min],"&lt;="&amp;AO15)</f>
        <v>3</v>
      </c>
    </row>
    <row r="16" spans="4:45" x14ac:dyDescent="0.25">
      <c r="E16" t="s">
        <v>568</v>
      </c>
      <c r="F16">
        <v>0</v>
      </c>
      <c r="G16">
        <v>0</v>
      </c>
      <c r="J16" s="73">
        <f t="shared" si="2"/>
        <v>17501</v>
      </c>
      <c r="K16" s="73">
        <f t="shared" si="3"/>
        <v>20000</v>
      </c>
      <c r="L16">
        <f>COUNTIFS(Table7[XP_Min],"&gt;="&amp;J16,Table7[XP_Min],"&lt;="&amp;K16)</f>
        <v>32</v>
      </c>
      <c r="T16" t="s">
        <v>1</v>
      </c>
      <c r="U16">
        <v>26000</v>
      </c>
      <c r="V16">
        <v>0</v>
      </c>
      <c r="Y16" s="73">
        <f>Y15+$AD$5</f>
        <v>17501</v>
      </c>
      <c r="Z16" s="73">
        <f t="shared" si="0"/>
        <v>20000</v>
      </c>
      <c r="AA16">
        <f>COUNTIFS(Table15[XP_Min],"&gt;="&amp;Y16,Table15[XP_Min],"&lt;="&amp;Z16)</f>
        <v>50</v>
      </c>
      <c r="AI16" t="s">
        <v>420</v>
      </c>
      <c r="AJ16">
        <v>42000</v>
      </c>
      <c r="AK16">
        <v>0</v>
      </c>
      <c r="AN16" s="73">
        <f>AN15+$AD$5</f>
        <v>17501</v>
      </c>
      <c r="AO16" s="73">
        <f t="shared" si="1"/>
        <v>20000</v>
      </c>
      <c r="AP16">
        <f>COUNTIFS(Table20[XP_Min],"&gt;="&amp;AN16,Table20[XP_Min],"&lt;="&amp;AO16)</f>
        <v>11</v>
      </c>
    </row>
    <row r="17" spans="5:42" x14ac:dyDescent="0.25">
      <c r="E17" t="s">
        <v>568</v>
      </c>
      <c r="F17">
        <v>20000</v>
      </c>
      <c r="G17">
        <v>0</v>
      </c>
      <c r="J17" s="73">
        <f t="shared" si="2"/>
        <v>20001</v>
      </c>
      <c r="K17" s="73">
        <f t="shared" si="3"/>
        <v>22500</v>
      </c>
      <c r="L17">
        <f>COUNTIFS(Table7[XP_Min],"&gt;="&amp;J17,Table7[XP_Min],"&lt;="&amp;K17)</f>
        <v>7</v>
      </c>
      <c r="T17" t="s">
        <v>1</v>
      </c>
      <c r="U17">
        <v>22000</v>
      </c>
      <c r="V17">
        <v>0</v>
      </c>
      <c r="Y17" s="73">
        <f t="shared" si="4"/>
        <v>20001</v>
      </c>
      <c r="Z17" s="73">
        <f t="shared" si="0"/>
        <v>22500</v>
      </c>
      <c r="AA17">
        <f>COUNTIFS(Table15[XP_Min],"&gt;="&amp;Y17,Table15[XP_Min],"&lt;="&amp;Z17)</f>
        <v>26</v>
      </c>
      <c r="AI17" t="s">
        <v>420</v>
      </c>
      <c r="AJ17">
        <v>0</v>
      </c>
      <c r="AK17">
        <v>0</v>
      </c>
      <c r="AN17" s="73">
        <f t="shared" si="5"/>
        <v>20001</v>
      </c>
      <c r="AO17" s="73">
        <f t="shared" si="1"/>
        <v>22500</v>
      </c>
      <c r="AP17">
        <f>COUNTIFS(Table20[XP_Min],"&gt;="&amp;AN17,Table20[XP_Min],"&lt;="&amp;AO17)</f>
        <v>1</v>
      </c>
    </row>
    <row r="18" spans="5:42" x14ac:dyDescent="0.25">
      <c r="E18" t="s">
        <v>570</v>
      </c>
      <c r="F18">
        <v>0</v>
      </c>
      <c r="G18">
        <v>0</v>
      </c>
      <c r="J18" s="73">
        <f t="shared" si="2"/>
        <v>22501</v>
      </c>
      <c r="K18" s="73">
        <f t="shared" si="3"/>
        <v>25000</v>
      </c>
      <c r="L18">
        <f>COUNTIFS(Table7[XP_Min],"&gt;="&amp;J18,Table7[XP_Min],"&lt;="&amp;K18)</f>
        <v>39</v>
      </c>
      <c r="T18" t="s">
        <v>1</v>
      </c>
      <c r="U18">
        <v>17000</v>
      </c>
      <c r="V18">
        <v>0</v>
      </c>
      <c r="Y18" s="73">
        <f t="shared" si="4"/>
        <v>22501</v>
      </c>
      <c r="Z18" s="73">
        <f t="shared" si="0"/>
        <v>25000</v>
      </c>
      <c r="AA18">
        <f>COUNTIFS(Table15[XP_Min],"&gt;="&amp;Y18,Table15[XP_Min],"&lt;="&amp;Z18)</f>
        <v>40</v>
      </c>
      <c r="AI18" t="s">
        <v>420</v>
      </c>
      <c r="AJ18">
        <v>42000</v>
      </c>
      <c r="AK18">
        <v>0</v>
      </c>
      <c r="AN18" s="73">
        <f t="shared" si="5"/>
        <v>22501</v>
      </c>
      <c r="AO18" s="73">
        <f t="shared" si="1"/>
        <v>25000</v>
      </c>
      <c r="AP18">
        <f>COUNTIFS(Table20[XP_Min],"&gt;="&amp;AN18,Table20[XP_Min],"&lt;="&amp;AO18)</f>
        <v>7</v>
      </c>
    </row>
    <row r="19" spans="5:42" x14ac:dyDescent="0.25">
      <c r="E19" t="s">
        <v>570</v>
      </c>
      <c r="F19">
        <v>0</v>
      </c>
      <c r="G19">
        <v>0</v>
      </c>
      <c r="J19" s="73">
        <f t="shared" si="2"/>
        <v>25001</v>
      </c>
      <c r="K19" s="73">
        <f t="shared" si="3"/>
        <v>27500</v>
      </c>
      <c r="L19">
        <f>COUNTIFS(Table7[XP_Min],"&gt;="&amp;J19,Table7[XP_Min],"&lt;="&amp;K19)</f>
        <v>4</v>
      </c>
      <c r="T19" t="s">
        <v>1</v>
      </c>
      <c r="U19">
        <v>0</v>
      </c>
      <c r="V19">
        <v>0</v>
      </c>
      <c r="Y19" s="73">
        <f t="shared" si="4"/>
        <v>25001</v>
      </c>
      <c r="Z19" s="73">
        <f t="shared" si="0"/>
        <v>27500</v>
      </c>
      <c r="AA19">
        <f>COUNTIFS(Table15[XP_Min],"&gt;="&amp;Y19,Table15[XP_Min],"&lt;="&amp;Z19)</f>
        <v>19</v>
      </c>
      <c r="AI19" t="s">
        <v>420</v>
      </c>
      <c r="AJ19">
        <v>42000</v>
      </c>
      <c r="AK19">
        <v>0</v>
      </c>
      <c r="AN19" s="73">
        <f t="shared" si="5"/>
        <v>25001</v>
      </c>
      <c r="AO19" s="73">
        <f t="shared" si="1"/>
        <v>27500</v>
      </c>
      <c r="AP19">
        <f>COUNTIFS(Table20[XP_Min],"&gt;="&amp;AN19,Table20[XP_Min],"&lt;="&amp;AO19)</f>
        <v>6</v>
      </c>
    </row>
    <row r="20" spans="5:42" x14ac:dyDescent="0.25">
      <c r="E20" t="s">
        <v>570</v>
      </c>
      <c r="F20">
        <v>0</v>
      </c>
      <c r="G20">
        <v>0</v>
      </c>
      <c r="J20" s="73">
        <f t="shared" si="2"/>
        <v>27501</v>
      </c>
      <c r="K20" s="73">
        <f t="shared" si="3"/>
        <v>30000</v>
      </c>
      <c r="L20">
        <f>COUNTIFS(Table7[XP_Min],"&gt;="&amp;J20,Table7[XP_Min],"&lt;="&amp;K20)</f>
        <v>25</v>
      </c>
      <c r="T20" t="s">
        <v>1</v>
      </c>
      <c r="U20">
        <v>19000</v>
      </c>
      <c r="V20">
        <v>30000</v>
      </c>
      <c r="Y20" s="73">
        <f t="shared" si="4"/>
        <v>27501</v>
      </c>
      <c r="Z20" s="73">
        <f t="shared" si="0"/>
        <v>30000</v>
      </c>
      <c r="AA20">
        <f>COUNTIFS(Table15[XP_Min],"&gt;="&amp;Y20,Table15[XP_Min],"&lt;="&amp;Z20)</f>
        <v>51</v>
      </c>
      <c r="AI20" t="s">
        <v>436</v>
      </c>
      <c r="AJ20">
        <v>30000</v>
      </c>
      <c r="AK20">
        <v>0</v>
      </c>
      <c r="AN20" s="73">
        <f t="shared" si="5"/>
        <v>27501</v>
      </c>
      <c r="AO20" s="73">
        <f t="shared" si="1"/>
        <v>30000</v>
      </c>
      <c r="AP20">
        <f>COUNTIFS(Table20[XP_Min],"&gt;="&amp;AN20,Table20[XP_Min],"&lt;="&amp;AO20)</f>
        <v>22</v>
      </c>
    </row>
    <row r="21" spans="5:42" x14ac:dyDescent="0.25">
      <c r="E21" t="s">
        <v>570</v>
      </c>
      <c r="F21">
        <v>0</v>
      </c>
      <c r="G21">
        <v>0</v>
      </c>
      <c r="J21" s="73">
        <f t="shared" si="2"/>
        <v>30001</v>
      </c>
      <c r="K21" s="73">
        <f t="shared" si="3"/>
        <v>32500</v>
      </c>
      <c r="L21">
        <f>COUNTIFS(Table7[XP_Min],"&gt;="&amp;J21,Table7[XP_Min],"&lt;="&amp;K21)</f>
        <v>1</v>
      </c>
      <c r="T21" t="s">
        <v>1</v>
      </c>
      <c r="U21">
        <v>21000</v>
      </c>
      <c r="V21">
        <v>0</v>
      </c>
      <c r="Y21" s="73">
        <f t="shared" si="4"/>
        <v>30001</v>
      </c>
      <c r="Z21" s="73">
        <f t="shared" si="0"/>
        <v>32500</v>
      </c>
      <c r="AA21">
        <f>COUNTIFS(Table15[XP_Min],"&gt;="&amp;Y21,Table15[XP_Min],"&lt;="&amp;Z21)</f>
        <v>16</v>
      </c>
      <c r="AI21" t="s">
        <v>436</v>
      </c>
      <c r="AJ21">
        <v>45000</v>
      </c>
      <c r="AK21">
        <v>0</v>
      </c>
      <c r="AN21" s="73">
        <f t="shared" si="5"/>
        <v>30001</v>
      </c>
      <c r="AO21" s="73">
        <f t="shared" si="1"/>
        <v>32500</v>
      </c>
      <c r="AP21">
        <f>COUNTIFS(Table20[XP_Min],"&gt;="&amp;AN21,Table20[XP_Min],"&lt;="&amp;AO21)</f>
        <v>5</v>
      </c>
    </row>
    <row r="22" spans="5:42" x14ac:dyDescent="0.25">
      <c r="E22" t="s">
        <v>570</v>
      </c>
      <c r="F22">
        <v>0</v>
      </c>
      <c r="G22">
        <v>0</v>
      </c>
      <c r="J22" s="73">
        <f t="shared" si="2"/>
        <v>32501</v>
      </c>
      <c r="K22" s="73">
        <f t="shared" si="3"/>
        <v>35000</v>
      </c>
      <c r="L22">
        <f>COUNTIFS(Table7[XP_Min],"&gt;="&amp;J22,Table7[XP_Min],"&lt;="&amp;K22)</f>
        <v>14</v>
      </c>
      <c r="T22" t="s">
        <v>1</v>
      </c>
      <c r="U22">
        <v>0</v>
      </c>
      <c r="V22">
        <v>0</v>
      </c>
      <c r="Y22" s="73">
        <f t="shared" si="4"/>
        <v>32501</v>
      </c>
      <c r="Z22" s="73">
        <f t="shared" si="0"/>
        <v>35000</v>
      </c>
      <c r="AA22">
        <f>COUNTIFS(Table15[XP_Min],"&gt;="&amp;Y22,Table15[XP_Min],"&lt;="&amp;Z22)</f>
        <v>30</v>
      </c>
      <c r="AI22" t="s">
        <v>436</v>
      </c>
      <c r="AJ22">
        <v>30000</v>
      </c>
      <c r="AK22">
        <v>0</v>
      </c>
      <c r="AN22" s="73">
        <f t="shared" si="5"/>
        <v>32501</v>
      </c>
      <c r="AO22" s="73">
        <f t="shared" si="1"/>
        <v>35000</v>
      </c>
      <c r="AP22">
        <f>COUNTIFS(Table20[XP_Min],"&gt;="&amp;AN22,Table20[XP_Min],"&lt;="&amp;AO22)</f>
        <v>22</v>
      </c>
    </row>
    <row r="23" spans="5:42" x14ac:dyDescent="0.25">
      <c r="E23" t="s">
        <v>570</v>
      </c>
      <c r="F23">
        <v>0</v>
      </c>
      <c r="G23">
        <v>0</v>
      </c>
      <c r="J23" s="73">
        <f t="shared" si="2"/>
        <v>35001</v>
      </c>
      <c r="K23" s="73">
        <f t="shared" si="3"/>
        <v>37500</v>
      </c>
      <c r="L23">
        <f>COUNTIFS(Table7[XP_Min],"&gt;="&amp;J23,Table7[XP_Min],"&lt;="&amp;K23)</f>
        <v>7</v>
      </c>
      <c r="T23" t="s">
        <v>1</v>
      </c>
      <c r="U23">
        <v>35000</v>
      </c>
      <c r="V23">
        <v>0</v>
      </c>
      <c r="Y23" s="73">
        <f t="shared" si="4"/>
        <v>35001</v>
      </c>
      <c r="Z23" s="73">
        <f t="shared" si="0"/>
        <v>37500</v>
      </c>
      <c r="AA23">
        <f>COUNTIFS(Table15[XP_Min],"&gt;="&amp;Y23,Table15[XP_Min],"&lt;="&amp;Z23)</f>
        <v>18</v>
      </c>
      <c r="AI23" t="s">
        <v>436</v>
      </c>
      <c r="AJ23">
        <v>0</v>
      </c>
      <c r="AK23">
        <v>0</v>
      </c>
      <c r="AN23" s="73">
        <f t="shared" si="5"/>
        <v>35001</v>
      </c>
      <c r="AO23" s="73">
        <f t="shared" si="1"/>
        <v>37500</v>
      </c>
      <c r="AP23">
        <f>COUNTIFS(Table20[XP_Min],"&gt;="&amp;AN23,Table20[XP_Min],"&lt;="&amp;AO23)</f>
        <v>10</v>
      </c>
    </row>
    <row r="24" spans="5:42" x14ac:dyDescent="0.25">
      <c r="E24" t="s">
        <v>570</v>
      </c>
      <c r="F24">
        <v>0</v>
      </c>
      <c r="G24">
        <v>0</v>
      </c>
      <c r="J24" s="73">
        <f t="shared" si="2"/>
        <v>37501</v>
      </c>
      <c r="K24" s="73">
        <f t="shared" si="3"/>
        <v>40000</v>
      </c>
      <c r="L24">
        <f>COUNTIFS(Table7[XP_Min],"&gt;="&amp;J24,Table7[XP_Min],"&lt;="&amp;K24)</f>
        <v>8</v>
      </c>
      <c r="T24" t="s">
        <v>1</v>
      </c>
      <c r="U24">
        <v>0</v>
      </c>
      <c r="V24">
        <v>0</v>
      </c>
      <c r="Y24" s="73">
        <f t="shared" si="4"/>
        <v>37501</v>
      </c>
      <c r="Z24" s="73">
        <f t="shared" si="0"/>
        <v>40000</v>
      </c>
      <c r="AA24">
        <f>COUNTIFS(Table15[XP_Min],"&gt;="&amp;Y24,Table15[XP_Min],"&lt;="&amp;Z24)</f>
        <v>48</v>
      </c>
      <c r="AI24" t="s">
        <v>436</v>
      </c>
      <c r="AJ24">
        <v>40000</v>
      </c>
      <c r="AK24">
        <v>0</v>
      </c>
      <c r="AN24" s="73">
        <f t="shared" si="5"/>
        <v>37501</v>
      </c>
      <c r="AO24" s="73">
        <f t="shared" si="1"/>
        <v>40000</v>
      </c>
      <c r="AP24">
        <f>COUNTIFS(Table20[XP_Min],"&gt;="&amp;AN24,Table20[XP_Min],"&lt;="&amp;AO24)</f>
        <v>18</v>
      </c>
    </row>
    <row r="25" spans="5:42" x14ac:dyDescent="0.25">
      <c r="E25" t="s">
        <v>570</v>
      </c>
      <c r="F25">
        <v>0</v>
      </c>
      <c r="G25">
        <v>0</v>
      </c>
      <c r="J25" s="73">
        <f t="shared" si="2"/>
        <v>40001</v>
      </c>
      <c r="K25" s="73">
        <f t="shared" si="3"/>
        <v>42500</v>
      </c>
      <c r="L25">
        <f>COUNTIFS(Table7[XP_Min],"&gt;="&amp;J25,Table7[XP_Min],"&lt;="&amp;K25)</f>
        <v>0</v>
      </c>
      <c r="T25" t="s">
        <v>420</v>
      </c>
      <c r="U25">
        <v>38000</v>
      </c>
      <c r="V25">
        <v>0</v>
      </c>
      <c r="Y25" s="73">
        <f t="shared" si="4"/>
        <v>40001</v>
      </c>
      <c r="Z25" s="73">
        <f t="shared" si="0"/>
        <v>42500</v>
      </c>
      <c r="AA25">
        <f>COUNTIFS(Table15[XP_Min],"&gt;="&amp;Y25,Table15[XP_Min],"&lt;="&amp;Z25)</f>
        <v>15</v>
      </c>
      <c r="AI25" t="s">
        <v>436</v>
      </c>
      <c r="AJ25">
        <v>30000</v>
      </c>
      <c r="AK25">
        <v>0</v>
      </c>
      <c r="AN25" s="73">
        <f t="shared" si="5"/>
        <v>40001</v>
      </c>
      <c r="AO25" s="73">
        <f t="shared" si="1"/>
        <v>42500</v>
      </c>
      <c r="AP25">
        <f>COUNTIFS(Table20[XP_Min],"&gt;="&amp;AN25,Table20[XP_Min],"&lt;="&amp;AO25)</f>
        <v>10</v>
      </c>
    </row>
    <row r="26" spans="5:42" x14ac:dyDescent="0.25">
      <c r="E26" t="s">
        <v>570</v>
      </c>
      <c r="F26">
        <v>0</v>
      </c>
      <c r="G26">
        <v>0</v>
      </c>
      <c r="J26" s="73">
        <f t="shared" si="2"/>
        <v>42501</v>
      </c>
      <c r="K26" s="73">
        <f t="shared" si="3"/>
        <v>45000</v>
      </c>
      <c r="L26">
        <f>COUNTIFS(Table7[XP_Min],"&gt;="&amp;J26,Table7[XP_Min],"&lt;="&amp;K26)</f>
        <v>2</v>
      </c>
      <c r="T26" t="s">
        <v>420</v>
      </c>
      <c r="U26">
        <v>10000</v>
      </c>
      <c r="V26">
        <v>0</v>
      </c>
      <c r="Y26" s="73">
        <f t="shared" si="4"/>
        <v>42501</v>
      </c>
      <c r="Z26" s="73">
        <f t="shared" si="0"/>
        <v>45000</v>
      </c>
      <c r="AA26">
        <f>COUNTIFS(Table15[XP_Min],"&gt;="&amp;Y26,Table15[XP_Min],"&lt;="&amp;Z26)</f>
        <v>15</v>
      </c>
      <c r="AI26" t="s">
        <v>436</v>
      </c>
      <c r="AJ26">
        <v>0</v>
      </c>
      <c r="AK26">
        <v>0</v>
      </c>
      <c r="AN26" s="73">
        <f t="shared" si="5"/>
        <v>42501</v>
      </c>
      <c r="AO26" s="73">
        <f t="shared" si="1"/>
        <v>45000</v>
      </c>
      <c r="AP26">
        <f>COUNTIFS(Table20[XP_Min],"&gt;="&amp;AN26,Table20[XP_Min],"&lt;="&amp;AO26)</f>
        <v>15</v>
      </c>
    </row>
    <row r="27" spans="5:42" x14ac:dyDescent="0.25">
      <c r="E27" t="s">
        <v>570</v>
      </c>
      <c r="F27">
        <v>0</v>
      </c>
      <c r="G27">
        <v>0</v>
      </c>
      <c r="J27" s="73">
        <f t="shared" si="2"/>
        <v>45001</v>
      </c>
      <c r="K27" s="73">
        <f t="shared" si="3"/>
        <v>47500</v>
      </c>
      <c r="L27">
        <f>COUNTIFS(Table7[XP_Min],"&gt;="&amp;J27,Table7[XP_Min],"&lt;="&amp;K27)</f>
        <v>0</v>
      </c>
      <c r="T27" t="s">
        <v>420</v>
      </c>
      <c r="U27">
        <v>0</v>
      </c>
      <c r="V27">
        <v>0</v>
      </c>
      <c r="Y27" s="73">
        <f t="shared" si="4"/>
        <v>45001</v>
      </c>
      <c r="Z27" s="73">
        <f>Z26+$AD$5</f>
        <v>47500</v>
      </c>
      <c r="AA27">
        <f>COUNTIFS(Table15[XP_Min],"&gt;="&amp;Y27,Table15[XP_Min],"&lt;="&amp;Z27)</f>
        <v>10</v>
      </c>
      <c r="AI27" t="s">
        <v>436</v>
      </c>
      <c r="AJ27">
        <v>0</v>
      </c>
      <c r="AK27">
        <v>0</v>
      </c>
      <c r="AN27" s="73">
        <f t="shared" si="5"/>
        <v>45001</v>
      </c>
      <c r="AO27" s="73">
        <f>AO26+$AD$5</f>
        <v>47500</v>
      </c>
      <c r="AP27">
        <f>COUNTIFS(Table20[XP_Min],"&gt;="&amp;AN27,Table20[XP_Min],"&lt;="&amp;AO27)</f>
        <v>4</v>
      </c>
    </row>
    <row r="28" spans="5:42" x14ac:dyDescent="0.25">
      <c r="E28" t="s">
        <v>570</v>
      </c>
      <c r="F28">
        <v>0</v>
      </c>
      <c r="G28">
        <v>0</v>
      </c>
      <c r="J28" s="73">
        <f t="shared" si="2"/>
        <v>47501</v>
      </c>
      <c r="K28" s="73">
        <f t="shared" si="3"/>
        <v>50000</v>
      </c>
      <c r="L28">
        <f>COUNTIFS(Table7[XP_Min],"&gt;="&amp;J28,Table7[XP_Min],"&lt;="&amp;K28)</f>
        <v>4</v>
      </c>
      <c r="T28" t="s">
        <v>420</v>
      </c>
      <c r="U28">
        <v>0</v>
      </c>
      <c r="V28">
        <v>0</v>
      </c>
      <c r="Y28" s="73">
        <f t="shared" si="4"/>
        <v>47501</v>
      </c>
      <c r="Z28" s="73">
        <f t="shared" si="0"/>
        <v>50000</v>
      </c>
      <c r="AA28">
        <f>COUNTIFS(Table15[XP_Min],"&gt;="&amp;Y28,Table15[XP_Min],"&lt;="&amp;Z28)</f>
        <v>3</v>
      </c>
      <c r="AI28" t="s">
        <v>436</v>
      </c>
      <c r="AJ28">
        <v>35000</v>
      </c>
      <c r="AK28">
        <v>0</v>
      </c>
      <c r="AN28" s="73">
        <f t="shared" si="5"/>
        <v>47501</v>
      </c>
      <c r="AO28" s="73">
        <f t="shared" si="1"/>
        <v>50000</v>
      </c>
      <c r="AP28">
        <f>COUNTIFS(Table20[XP_Min],"&gt;="&amp;AN28,Table20[XP_Min],"&lt;="&amp;AO28)</f>
        <v>0</v>
      </c>
    </row>
    <row r="29" spans="5:42" x14ac:dyDescent="0.25">
      <c r="E29" t="s">
        <v>570</v>
      </c>
      <c r="F29">
        <v>0</v>
      </c>
      <c r="G29">
        <v>0</v>
      </c>
      <c r="J29" s="73">
        <f t="shared" si="2"/>
        <v>50001</v>
      </c>
      <c r="K29" s="73">
        <f t="shared" si="3"/>
        <v>52500</v>
      </c>
      <c r="L29">
        <f>COUNTIFS(Table7[XP_Min],"&gt;="&amp;J29,Table7[XP_Min],"&lt;="&amp;K29)</f>
        <v>0</v>
      </c>
      <c r="T29" t="s">
        <v>420</v>
      </c>
      <c r="U29">
        <v>13000</v>
      </c>
      <c r="V29">
        <v>0</v>
      </c>
      <c r="Y29" s="73">
        <f t="shared" si="4"/>
        <v>50001</v>
      </c>
      <c r="Z29" s="73">
        <f t="shared" si="0"/>
        <v>52500</v>
      </c>
      <c r="AA29">
        <f>COUNTIFS(Table15[XP_Min],"&gt;="&amp;Y29,Table15[XP_Min],"&lt;="&amp;Z29)</f>
        <v>0</v>
      </c>
      <c r="AI29" t="s">
        <v>436</v>
      </c>
      <c r="AJ29">
        <v>30000</v>
      </c>
      <c r="AK29">
        <v>0</v>
      </c>
      <c r="AN29" s="73">
        <f t="shared" si="5"/>
        <v>50001</v>
      </c>
      <c r="AO29" s="73">
        <f t="shared" si="1"/>
        <v>52500</v>
      </c>
      <c r="AP29">
        <f>COUNTIFS(Table20[XP_Min],"&gt;="&amp;AN29,Table20[XP_Min],"&lt;="&amp;AO29)</f>
        <v>0</v>
      </c>
    </row>
    <row r="30" spans="5:42" x14ac:dyDescent="0.25">
      <c r="E30" t="s">
        <v>570</v>
      </c>
      <c r="F30">
        <v>0</v>
      </c>
      <c r="G30">
        <v>0</v>
      </c>
      <c r="J30" s="73">
        <f t="shared" si="2"/>
        <v>52501</v>
      </c>
      <c r="K30" s="73">
        <f t="shared" si="3"/>
        <v>55000</v>
      </c>
      <c r="L30">
        <f>COUNTIFS(Table7[XP_Min],"&gt;="&amp;J30,Table7[XP_Min],"&lt;="&amp;K30)</f>
        <v>0</v>
      </c>
      <c r="T30" t="s">
        <v>420</v>
      </c>
      <c r="U30">
        <v>32000</v>
      </c>
      <c r="V30">
        <v>0</v>
      </c>
      <c r="Y30" s="73">
        <f t="shared" si="4"/>
        <v>52501</v>
      </c>
      <c r="Z30" s="73">
        <f t="shared" si="0"/>
        <v>55000</v>
      </c>
      <c r="AA30">
        <f>COUNTIFS(Table15[XP_Min],"&gt;="&amp;Y30,Table15[XP_Min],"&lt;="&amp;Z30)</f>
        <v>0</v>
      </c>
      <c r="AI30" t="s">
        <v>436</v>
      </c>
      <c r="AJ30">
        <v>30000</v>
      </c>
      <c r="AK30">
        <v>0</v>
      </c>
      <c r="AN30" s="73">
        <f t="shared" si="5"/>
        <v>52501</v>
      </c>
      <c r="AO30" s="73">
        <f t="shared" si="1"/>
        <v>55000</v>
      </c>
      <c r="AP30">
        <f>COUNTIFS(Table20[XP_Min],"&gt;="&amp;AN30,Table20[XP_Min],"&lt;="&amp;AO30)</f>
        <v>0</v>
      </c>
    </row>
    <row r="31" spans="5:42" x14ac:dyDescent="0.25">
      <c r="E31" t="s">
        <v>570</v>
      </c>
      <c r="F31">
        <v>0</v>
      </c>
      <c r="G31">
        <v>0</v>
      </c>
      <c r="J31" s="73">
        <f t="shared" si="2"/>
        <v>55001</v>
      </c>
      <c r="K31" s="73">
        <f t="shared" si="3"/>
        <v>57500</v>
      </c>
      <c r="L31">
        <f>COUNTIFS(Table7[XP_Min],"&gt;="&amp;J31,Table7[XP_Min],"&lt;="&amp;K31)</f>
        <v>0</v>
      </c>
      <c r="T31" t="s">
        <v>420</v>
      </c>
      <c r="U31">
        <v>0</v>
      </c>
      <c r="V31">
        <v>0</v>
      </c>
      <c r="Y31" s="73">
        <f t="shared" si="4"/>
        <v>55001</v>
      </c>
      <c r="Z31" s="73">
        <f t="shared" si="0"/>
        <v>57500</v>
      </c>
      <c r="AA31">
        <f>COUNTIFS(Table15[XP_Min],"&gt;="&amp;Y31,Table15[XP_Min],"&lt;="&amp;Z31)</f>
        <v>0</v>
      </c>
      <c r="AI31" t="s">
        <v>436</v>
      </c>
      <c r="AJ31">
        <v>30000</v>
      </c>
      <c r="AK31">
        <v>0</v>
      </c>
      <c r="AN31" s="73">
        <f t="shared" si="5"/>
        <v>55001</v>
      </c>
      <c r="AO31" s="73">
        <f t="shared" si="1"/>
        <v>57500</v>
      </c>
      <c r="AP31">
        <f>COUNTIFS(Table20[XP_Min],"&gt;="&amp;AN31,Table20[XP_Min],"&lt;="&amp;AO31)</f>
        <v>0</v>
      </c>
    </row>
    <row r="32" spans="5:42" x14ac:dyDescent="0.25">
      <c r="E32" t="s">
        <v>570</v>
      </c>
      <c r="F32">
        <v>0</v>
      </c>
      <c r="G32">
        <v>0</v>
      </c>
      <c r="J32" s="73">
        <f t="shared" si="2"/>
        <v>57501</v>
      </c>
      <c r="K32" s="73">
        <f t="shared" si="3"/>
        <v>60000</v>
      </c>
      <c r="L32">
        <f>COUNTIFS(Table7[XP_Min],"&gt;="&amp;J32,Table7[XP_Min],"&lt;="&amp;K32)</f>
        <v>0</v>
      </c>
      <c r="T32" t="s">
        <v>420</v>
      </c>
      <c r="U32">
        <v>30000</v>
      </c>
      <c r="V32">
        <v>0</v>
      </c>
      <c r="Y32" s="73">
        <f t="shared" si="4"/>
        <v>57501</v>
      </c>
      <c r="Z32" s="73">
        <f t="shared" si="0"/>
        <v>60000</v>
      </c>
      <c r="AA32">
        <f>COUNTIFS(Table15[XP_Min],"&gt;="&amp;Y32,Table15[XP_Min],"&lt;="&amp;Z32)</f>
        <v>0</v>
      </c>
      <c r="AI32" t="s">
        <v>436</v>
      </c>
      <c r="AJ32">
        <v>30000</v>
      </c>
      <c r="AK32">
        <v>0</v>
      </c>
      <c r="AN32" s="73">
        <f t="shared" si="5"/>
        <v>57501</v>
      </c>
      <c r="AO32" s="73">
        <f t="shared" si="1"/>
        <v>60000</v>
      </c>
      <c r="AP32">
        <f>COUNTIFS(Table20[XP_Min],"&gt;="&amp;AN32,Table20[XP_Min],"&lt;="&amp;AO32)</f>
        <v>0</v>
      </c>
    </row>
    <row r="33" spans="5:42" x14ac:dyDescent="0.25">
      <c r="E33" t="s">
        <v>570</v>
      </c>
      <c r="F33">
        <v>0</v>
      </c>
      <c r="G33">
        <v>0</v>
      </c>
      <c r="J33" s="73">
        <f t="shared" si="2"/>
        <v>60001</v>
      </c>
      <c r="K33" s="73">
        <f t="shared" si="3"/>
        <v>62500</v>
      </c>
      <c r="L33">
        <f>COUNTIFS(Table7[XP_Min],"&gt;="&amp;J33,Table7[XP_Min],"&lt;="&amp;K33)</f>
        <v>0</v>
      </c>
      <c r="T33" t="s">
        <v>420</v>
      </c>
      <c r="U33">
        <v>30000</v>
      </c>
      <c r="V33">
        <v>0</v>
      </c>
      <c r="Y33" s="73">
        <f t="shared" si="4"/>
        <v>60001</v>
      </c>
      <c r="Z33" s="73">
        <f t="shared" si="0"/>
        <v>62500</v>
      </c>
      <c r="AA33">
        <f>COUNTIFS(Table15[XP_Min],"&gt;="&amp;Y33,Table15[XP_Min],"&lt;="&amp;Z33)</f>
        <v>0</v>
      </c>
      <c r="AI33" t="s">
        <v>40</v>
      </c>
      <c r="AJ33">
        <v>0</v>
      </c>
      <c r="AK33">
        <v>0</v>
      </c>
      <c r="AN33" s="73">
        <f t="shared" si="5"/>
        <v>60001</v>
      </c>
      <c r="AO33" s="73">
        <f t="shared" si="1"/>
        <v>62500</v>
      </c>
      <c r="AP33">
        <f>COUNTIFS(Table20[XP_Min],"&gt;="&amp;AN33,Table20[XP_Min],"&lt;="&amp;AO33)</f>
        <v>0</v>
      </c>
    </row>
    <row r="34" spans="5:42" x14ac:dyDescent="0.25">
      <c r="E34" t="s">
        <v>570</v>
      </c>
      <c r="F34">
        <v>0</v>
      </c>
      <c r="G34">
        <v>0</v>
      </c>
      <c r="J34" s="73">
        <f t="shared" si="2"/>
        <v>62501</v>
      </c>
      <c r="K34" s="73">
        <f t="shared" si="3"/>
        <v>65000</v>
      </c>
      <c r="L34">
        <f>COUNTIFS(Table7[XP_Min],"&gt;="&amp;J34,Table7[XP_Min],"&lt;="&amp;K34)</f>
        <v>0</v>
      </c>
      <c r="S34" s="1"/>
      <c r="T34" t="s">
        <v>420</v>
      </c>
      <c r="U34">
        <v>30000</v>
      </c>
      <c r="V34">
        <v>0</v>
      </c>
      <c r="Y34" s="73">
        <f t="shared" si="4"/>
        <v>62501</v>
      </c>
      <c r="Z34" s="73">
        <f t="shared" si="0"/>
        <v>65000</v>
      </c>
      <c r="AA34">
        <f>COUNTIFS(Table15[XP_Min],"&gt;="&amp;Y34,Table15[XP_Min],"&lt;="&amp;Z34)</f>
        <v>0</v>
      </c>
      <c r="AI34" t="s">
        <v>40</v>
      </c>
      <c r="AJ34">
        <v>45000</v>
      </c>
      <c r="AK34">
        <v>0</v>
      </c>
      <c r="AN34" s="73">
        <f t="shared" si="5"/>
        <v>62501</v>
      </c>
      <c r="AO34" s="73">
        <f t="shared" si="1"/>
        <v>65000</v>
      </c>
      <c r="AP34">
        <f>COUNTIFS(Table20[XP_Min],"&gt;="&amp;AN34,Table20[XP_Min],"&lt;="&amp;AO34)</f>
        <v>0</v>
      </c>
    </row>
    <row r="35" spans="5:42" x14ac:dyDescent="0.25">
      <c r="E35" t="s">
        <v>574</v>
      </c>
      <c r="F35">
        <v>20000</v>
      </c>
      <c r="G35">
        <v>0</v>
      </c>
      <c r="J35" s="73">
        <f t="shared" si="2"/>
        <v>65001</v>
      </c>
      <c r="K35" s="73">
        <f t="shared" si="3"/>
        <v>67500</v>
      </c>
      <c r="L35">
        <f>COUNTIFS(Table7[XP_Min],"&gt;="&amp;J35,Table7[XP_Min],"&lt;="&amp;K35)</f>
        <v>0</v>
      </c>
      <c r="T35" t="s">
        <v>420</v>
      </c>
      <c r="U35">
        <v>20000</v>
      </c>
      <c r="V35">
        <v>0</v>
      </c>
      <c r="Y35" s="73">
        <f t="shared" si="4"/>
        <v>65001</v>
      </c>
      <c r="Z35" s="73">
        <f t="shared" si="0"/>
        <v>67500</v>
      </c>
      <c r="AA35">
        <f>COUNTIFS(Table15[XP_Min],"&gt;="&amp;Y35,Table15[XP_Min],"&lt;="&amp;Z35)</f>
        <v>0</v>
      </c>
      <c r="AI35" t="s">
        <v>40</v>
      </c>
      <c r="AJ35">
        <v>10000</v>
      </c>
      <c r="AK35">
        <v>0</v>
      </c>
      <c r="AN35" s="73">
        <f t="shared" si="5"/>
        <v>65001</v>
      </c>
      <c r="AO35" s="73">
        <f t="shared" si="1"/>
        <v>67500</v>
      </c>
      <c r="AP35">
        <f>COUNTIFS(Table20[XP_Min],"&gt;="&amp;AN35,Table20[XP_Min],"&lt;="&amp;AO35)</f>
        <v>0</v>
      </c>
    </row>
    <row r="36" spans="5:42" x14ac:dyDescent="0.25">
      <c r="E36" t="s">
        <v>574</v>
      </c>
      <c r="F36">
        <v>20000</v>
      </c>
      <c r="G36">
        <v>0</v>
      </c>
      <c r="J36" s="73">
        <f t="shared" si="2"/>
        <v>67501</v>
      </c>
      <c r="K36" s="73">
        <f t="shared" si="3"/>
        <v>70000</v>
      </c>
      <c r="L36">
        <f>COUNTIFS(Table7[XP_Min],"&gt;="&amp;J36,Table7[XP_Min],"&lt;="&amp;K36)</f>
        <v>0</v>
      </c>
      <c r="T36" t="s">
        <v>420</v>
      </c>
      <c r="U36">
        <v>30000</v>
      </c>
      <c r="V36">
        <v>0</v>
      </c>
      <c r="Y36" s="73">
        <f t="shared" si="4"/>
        <v>67501</v>
      </c>
      <c r="Z36" s="73">
        <f t="shared" si="0"/>
        <v>70000</v>
      </c>
      <c r="AA36">
        <f>COUNTIFS(Table15[XP_Min],"&gt;="&amp;Y36,Table15[XP_Min],"&lt;="&amp;Z36)</f>
        <v>0</v>
      </c>
      <c r="AI36" t="s">
        <v>40</v>
      </c>
      <c r="AJ36">
        <v>30000</v>
      </c>
      <c r="AK36">
        <v>0</v>
      </c>
      <c r="AN36" s="73">
        <f t="shared" si="5"/>
        <v>67501</v>
      </c>
      <c r="AO36" s="73">
        <f t="shared" si="1"/>
        <v>70000</v>
      </c>
      <c r="AP36">
        <f>COUNTIFS(Table20[XP_Min],"&gt;="&amp;AN36,Table20[XP_Min],"&lt;="&amp;AO36)</f>
        <v>0</v>
      </c>
    </row>
    <row r="37" spans="5:42" x14ac:dyDescent="0.25">
      <c r="E37" t="s">
        <v>574</v>
      </c>
      <c r="F37">
        <v>0</v>
      </c>
      <c r="G37">
        <v>0</v>
      </c>
      <c r="J37" s="73">
        <f t="shared" si="2"/>
        <v>70001</v>
      </c>
      <c r="K37" s="73">
        <f t="shared" si="3"/>
        <v>72500</v>
      </c>
      <c r="L37">
        <f>COUNTIFS(Table7[XP_Min],"&gt;="&amp;J37,Table7[XP_Min],"&lt;="&amp;K37)</f>
        <v>0</v>
      </c>
      <c r="T37" t="s">
        <v>420</v>
      </c>
      <c r="U37">
        <v>16000</v>
      </c>
      <c r="V37">
        <v>0</v>
      </c>
      <c r="Y37" s="73">
        <f t="shared" si="4"/>
        <v>70001</v>
      </c>
      <c r="Z37" s="73">
        <f t="shared" si="0"/>
        <v>72500</v>
      </c>
      <c r="AA37">
        <f>COUNTIFS(Table15[XP_Min],"&gt;="&amp;Y37,Table15[XP_Min],"&lt;="&amp;Z37)</f>
        <v>0</v>
      </c>
      <c r="AI37" t="s">
        <v>40</v>
      </c>
      <c r="AJ37">
        <v>26000</v>
      </c>
      <c r="AK37">
        <v>0</v>
      </c>
      <c r="AN37" s="73">
        <f t="shared" si="5"/>
        <v>70001</v>
      </c>
      <c r="AO37" s="73">
        <f t="shared" si="1"/>
        <v>72500</v>
      </c>
      <c r="AP37">
        <f>COUNTIFS(Table20[XP_Min],"&gt;="&amp;AN37,Table20[XP_Min],"&lt;="&amp;AO37)</f>
        <v>0</v>
      </c>
    </row>
    <row r="38" spans="5:42" x14ac:dyDescent="0.25">
      <c r="E38" t="s">
        <v>574</v>
      </c>
      <c r="F38">
        <v>0</v>
      </c>
      <c r="G38">
        <v>0</v>
      </c>
      <c r="J38" s="73">
        <f t="shared" si="2"/>
        <v>72501</v>
      </c>
      <c r="K38" s="73">
        <f t="shared" si="3"/>
        <v>75000</v>
      </c>
      <c r="L38">
        <f>COUNTIFS(Table7[XP_Min],"&gt;="&amp;J38,Table7[XP_Min],"&lt;="&amp;K38)</f>
        <v>0</v>
      </c>
      <c r="T38" t="s">
        <v>420</v>
      </c>
      <c r="U38">
        <v>0</v>
      </c>
      <c r="V38">
        <v>0</v>
      </c>
      <c r="Y38" s="73">
        <f t="shared" si="4"/>
        <v>72501</v>
      </c>
      <c r="Z38" s="73">
        <f t="shared" si="0"/>
        <v>75000</v>
      </c>
      <c r="AA38">
        <f>COUNTIFS(Table15[XP_Min],"&gt;="&amp;Y38,Table15[XP_Min],"&lt;="&amp;Z38)</f>
        <v>0</v>
      </c>
      <c r="AI38" t="s">
        <v>40</v>
      </c>
      <c r="AJ38">
        <v>30000</v>
      </c>
      <c r="AK38">
        <v>0</v>
      </c>
      <c r="AN38" s="73">
        <f t="shared" si="5"/>
        <v>72501</v>
      </c>
      <c r="AO38" s="73">
        <f t="shared" si="1"/>
        <v>75000</v>
      </c>
      <c r="AP38">
        <f>COUNTIFS(Table20[XP_Min],"&gt;="&amp;AN38,Table20[XP_Min],"&lt;="&amp;AO38)</f>
        <v>0</v>
      </c>
    </row>
    <row r="39" spans="5:42" x14ac:dyDescent="0.25">
      <c r="E39" t="s">
        <v>11</v>
      </c>
      <c r="F39">
        <v>0</v>
      </c>
      <c r="G39">
        <v>0</v>
      </c>
      <c r="T39" t="s">
        <v>420</v>
      </c>
      <c r="U39">
        <v>38000</v>
      </c>
      <c r="V39">
        <v>0</v>
      </c>
      <c r="AI39" t="s">
        <v>40</v>
      </c>
      <c r="AJ39">
        <v>24000</v>
      </c>
      <c r="AK39">
        <v>0</v>
      </c>
    </row>
    <row r="40" spans="5:42" x14ac:dyDescent="0.25">
      <c r="E40" t="s">
        <v>11</v>
      </c>
      <c r="F40">
        <v>0</v>
      </c>
      <c r="G40">
        <v>0</v>
      </c>
      <c r="T40" t="s">
        <v>420</v>
      </c>
      <c r="U40">
        <v>20000</v>
      </c>
      <c r="V40">
        <v>0</v>
      </c>
      <c r="AI40" t="s">
        <v>40</v>
      </c>
      <c r="AJ40">
        <v>25000</v>
      </c>
      <c r="AK40">
        <v>0</v>
      </c>
    </row>
    <row r="41" spans="5:42" x14ac:dyDescent="0.25">
      <c r="E41" t="s">
        <v>11</v>
      </c>
      <c r="F41">
        <v>0</v>
      </c>
      <c r="G41">
        <v>0</v>
      </c>
      <c r="T41" t="s">
        <v>420</v>
      </c>
      <c r="U41">
        <v>25000</v>
      </c>
      <c r="V41">
        <v>0</v>
      </c>
      <c r="AI41" t="s">
        <v>40</v>
      </c>
      <c r="AJ41">
        <v>16000</v>
      </c>
      <c r="AK41">
        <v>0</v>
      </c>
    </row>
    <row r="42" spans="5:42" x14ac:dyDescent="0.25">
      <c r="E42" t="s">
        <v>11</v>
      </c>
      <c r="F42">
        <v>2000</v>
      </c>
      <c r="G42">
        <v>0</v>
      </c>
      <c r="T42" t="s">
        <v>420</v>
      </c>
      <c r="U42">
        <v>30000</v>
      </c>
      <c r="V42">
        <v>0</v>
      </c>
      <c r="AI42" t="s">
        <v>40</v>
      </c>
      <c r="AJ42">
        <v>0</v>
      </c>
      <c r="AK42">
        <v>0</v>
      </c>
    </row>
    <row r="43" spans="5:42" x14ac:dyDescent="0.25">
      <c r="E43" t="s">
        <v>11</v>
      </c>
      <c r="F43">
        <v>7000</v>
      </c>
      <c r="G43">
        <v>0</v>
      </c>
      <c r="T43" t="s">
        <v>420</v>
      </c>
      <c r="U43">
        <v>0</v>
      </c>
      <c r="V43">
        <v>0</v>
      </c>
      <c r="AI43" t="s">
        <v>40</v>
      </c>
      <c r="AJ43">
        <v>22000</v>
      </c>
      <c r="AK43">
        <v>0</v>
      </c>
    </row>
    <row r="44" spans="5:42" x14ac:dyDescent="0.25">
      <c r="E44" t="s">
        <v>11</v>
      </c>
      <c r="F44">
        <v>15000</v>
      </c>
      <c r="G44">
        <v>0</v>
      </c>
      <c r="T44" t="s">
        <v>420</v>
      </c>
      <c r="U44">
        <v>0</v>
      </c>
      <c r="V44">
        <v>0</v>
      </c>
      <c r="AI44" t="s">
        <v>40</v>
      </c>
      <c r="AJ44">
        <v>14000</v>
      </c>
      <c r="AK44">
        <v>0</v>
      </c>
    </row>
    <row r="45" spans="5:42" x14ac:dyDescent="0.25">
      <c r="E45" t="s">
        <v>0</v>
      </c>
      <c r="F45">
        <v>5500</v>
      </c>
      <c r="G45">
        <v>0</v>
      </c>
      <c r="T45" t="s">
        <v>420</v>
      </c>
      <c r="U45">
        <v>0</v>
      </c>
      <c r="V45">
        <v>0</v>
      </c>
      <c r="AI45" t="s">
        <v>40</v>
      </c>
      <c r="AJ45">
        <v>20000</v>
      </c>
      <c r="AK45">
        <v>0</v>
      </c>
    </row>
    <row r="46" spans="5:42" x14ac:dyDescent="0.25">
      <c r="E46" t="s">
        <v>0</v>
      </c>
      <c r="F46">
        <v>0</v>
      </c>
      <c r="G46">
        <v>0</v>
      </c>
      <c r="T46" t="s">
        <v>420</v>
      </c>
      <c r="U46">
        <v>0</v>
      </c>
      <c r="V46">
        <v>0</v>
      </c>
      <c r="AI46" t="s">
        <v>40</v>
      </c>
      <c r="AJ46">
        <v>27000</v>
      </c>
      <c r="AK46">
        <v>0</v>
      </c>
    </row>
    <row r="47" spans="5:42" x14ac:dyDescent="0.25">
      <c r="E47" t="s">
        <v>0</v>
      </c>
      <c r="F47">
        <v>0</v>
      </c>
      <c r="G47">
        <v>5400</v>
      </c>
      <c r="T47" t="s">
        <v>420</v>
      </c>
      <c r="U47">
        <v>19000</v>
      </c>
      <c r="V47">
        <v>0</v>
      </c>
      <c r="AI47" t="s">
        <v>40</v>
      </c>
      <c r="AJ47">
        <v>30000</v>
      </c>
      <c r="AK47">
        <v>0</v>
      </c>
    </row>
    <row r="48" spans="5:42" x14ac:dyDescent="0.25">
      <c r="E48" t="s">
        <v>0</v>
      </c>
      <c r="F48">
        <v>0</v>
      </c>
      <c r="G48">
        <v>0</v>
      </c>
      <c r="T48" t="s">
        <v>420</v>
      </c>
      <c r="U48">
        <v>0</v>
      </c>
      <c r="V48">
        <v>0</v>
      </c>
      <c r="AI48" t="s">
        <v>40</v>
      </c>
      <c r="AJ48">
        <v>12000</v>
      </c>
      <c r="AK48">
        <v>0</v>
      </c>
    </row>
    <row r="49" spans="5:37" x14ac:dyDescent="0.25">
      <c r="E49" t="s">
        <v>0</v>
      </c>
      <c r="F49">
        <v>14000</v>
      </c>
      <c r="G49">
        <v>0</v>
      </c>
      <c r="T49" t="s">
        <v>420</v>
      </c>
      <c r="U49">
        <v>0</v>
      </c>
      <c r="V49">
        <v>0</v>
      </c>
      <c r="AI49" t="s">
        <v>40</v>
      </c>
      <c r="AJ49">
        <v>18000</v>
      </c>
      <c r="AK49">
        <v>0</v>
      </c>
    </row>
    <row r="50" spans="5:37" x14ac:dyDescent="0.25">
      <c r="E50" t="s">
        <v>0</v>
      </c>
      <c r="F50">
        <v>0</v>
      </c>
      <c r="G50">
        <v>0</v>
      </c>
      <c r="T50" t="s">
        <v>420</v>
      </c>
      <c r="U50">
        <v>38000</v>
      </c>
      <c r="V50">
        <v>0</v>
      </c>
      <c r="AI50" t="s">
        <v>40</v>
      </c>
      <c r="AJ50">
        <v>0</v>
      </c>
      <c r="AK50">
        <v>0</v>
      </c>
    </row>
    <row r="51" spans="5:37" x14ac:dyDescent="0.25">
      <c r="E51" t="s">
        <v>0</v>
      </c>
      <c r="F51">
        <v>8500</v>
      </c>
      <c r="G51">
        <v>0</v>
      </c>
      <c r="T51" t="s">
        <v>420</v>
      </c>
      <c r="U51">
        <v>0</v>
      </c>
      <c r="V51">
        <v>0</v>
      </c>
      <c r="AI51" t="s">
        <v>41</v>
      </c>
      <c r="AJ51">
        <v>0</v>
      </c>
      <c r="AK51">
        <v>0</v>
      </c>
    </row>
    <row r="52" spans="5:37" x14ac:dyDescent="0.25">
      <c r="E52" t="s">
        <v>0</v>
      </c>
      <c r="F52">
        <v>0</v>
      </c>
      <c r="G52">
        <v>0</v>
      </c>
      <c r="T52" t="s">
        <v>420</v>
      </c>
      <c r="U52">
        <v>0</v>
      </c>
      <c r="V52">
        <v>0</v>
      </c>
      <c r="AI52" t="s">
        <v>41</v>
      </c>
      <c r="AJ52">
        <v>0</v>
      </c>
      <c r="AK52">
        <v>0</v>
      </c>
    </row>
    <row r="53" spans="5:37" x14ac:dyDescent="0.25">
      <c r="E53" t="s">
        <v>0</v>
      </c>
      <c r="F53">
        <v>17000</v>
      </c>
      <c r="G53">
        <v>0</v>
      </c>
      <c r="T53" t="s">
        <v>420</v>
      </c>
      <c r="U53">
        <v>0</v>
      </c>
      <c r="V53">
        <v>0</v>
      </c>
      <c r="AI53" t="s">
        <v>41</v>
      </c>
      <c r="AJ53">
        <v>0</v>
      </c>
      <c r="AK53">
        <v>0</v>
      </c>
    </row>
    <row r="54" spans="5:37" x14ac:dyDescent="0.25">
      <c r="E54" t="s">
        <v>0</v>
      </c>
      <c r="F54">
        <v>5000</v>
      </c>
      <c r="G54">
        <v>0</v>
      </c>
      <c r="T54" t="s">
        <v>420</v>
      </c>
      <c r="U54">
        <v>40000</v>
      </c>
      <c r="V54">
        <v>0</v>
      </c>
      <c r="AI54" t="s">
        <v>41</v>
      </c>
      <c r="AJ54">
        <v>0</v>
      </c>
      <c r="AK54">
        <v>0</v>
      </c>
    </row>
    <row r="55" spans="5:37" x14ac:dyDescent="0.25">
      <c r="E55" t="s">
        <v>12</v>
      </c>
      <c r="F55">
        <v>16000</v>
      </c>
      <c r="G55">
        <v>0</v>
      </c>
      <c r="T55" t="s">
        <v>420</v>
      </c>
      <c r="U55">
        <v>0</v>
      </c>
      <c r="V55">
        <v>0</v>
      </c>
      <c r="AI55" t="s">
        <v>41</v>
      </c>
      <c r="AJ55">
        <v>0</v>
      </c>
      <c r="AK55">
        <v>0</v>
      </c>
    </row>
    <row r="56" spans="5:37" x14ac:dyDescent="0.25">
      <c r="E56" t="s">
        <v>12</v>
      </c>
      <c r="F56">
        <v>16000</v>
      </c>
      <c r="G56">
        <v>0</v>
      </c>
      <c r="T56" t="s">
        <v>420</v>
      </c>
      <c r="U56">
        <v>0</v>
      </c>
      <c r="V56">
        <v>0</v>
      </c>
      <c r="AI56" t="s">
        <v>41</v>
      </c>
      <c r="AJ56">
        <v>0</v>
      </c>
      <c r="AK56">
        <v>0</v>
      </c>
    </row>
    <row r="57" spans="5:37" x14ac:dyDescent="0.25">
      <c r="E57" t="s">
        <v>12</v>
      </c>
      <c r="F57">
        <v>0</v>
      </c>
      <c r="G57">
        <v>0</v>
      </c>
      <c r="T57" t="s">
        <v>420</v>
      </c>
      <c r="U57">
        <v>17000</v>
      </c>
      <c r="V57">
        <v>0</v>
      </c>
      <c r="AI57" t="s">
        <v>41</v>
      </c>
      <c r="AJ57">
        <v>0</v>
      </c>
      <c r="AK57">
        <v>0</v>
      </c>
    </row>
    <row r="58" spans="5:37" x14ac:dyDescent="0.25">
      <c r="E58" t="s">
        <v>12</v>
      </c>
      <c r="F58">
        <v>0</v>
      </c>
      <c r="G58">
        <v>0</v>
      </c>
      <c r="T58" t="s">
        <v>420</v>
      </c>
      <c r="U58">
        <v>45000</v>
      </c>
      <c r="V58">
        <v>0</v>
      </c>
      <c r="AI58" t="s">
        <v>41</v>
      </c>
      <c r="AJ58">
        <v>0</v>
      </c>
      <c r="AK58">
        <v>0</v>
      </c>
    </row>
    <row r="59" spans="5:37" x14ac:dyDescent="0.25">
      <c r="E59" t="s">
        <v>12</v>
      </c>
      <c r="F59">
        <v>16000</v>
      </c>
      <c r="G59">
        <v>0</v>
      </c>
      <c r="T59" t="s">
        <v>420</v>
      </c>
      <c r="U59">
        <v>38000</v>
      </c>
      <c r="V59">
        <v>0</v>
      </c>
      <c r="AI59" t="s">
        <v>41</v>
      </c>
      <c r="AJ59">
        <v>0</v>
      </c>
      <c r="AK59">
        <v>0</v>
      </c>
    </row>
    <row r="60" spans="5:37" x14ac:dyDescent="0.25">
      <c r="E60" t="s">
        <v>12</v>
      </c>
      <c r="F60">
        <v>2250</v>
      </c>
      <c r="G60">
        <v>0</v>
      </c>
      <c r="T60" t="s">
        <v>420</v>
      </c>
      <c r="U60">
        <v>30000</v>
      </c>
      <c r="V60">
        <v>0</v>
      </c>
      <c r="AI60" t="s">
        <v>41</v>
      </c>
      <c r="AJ60">
        <v>0</v>
      </c>
      <c r="AK60">
        <v>0</v>
      </c>
    </row>
    <row r="61" spans="5:37" x14ac:dyDescent="0.25">
      <c r="E61" t="s">
        <v>12</v>
      </c>
      <c r="F61">
        <v>2600</v>
      </c>
      <c r="G61">
        <v>0</v>
      </c>
      <c r="T61" t="s">
        <v>420</v>
      </c>
      <c r="U61">
        <v>0</v>
      </c>
      <c r="V61">
        <v>0</v>
      </c>
      <c r="AI61" t="s">
        <v>41</v>
      </c>
      <c r="AJ61">
        <v>0</v>
      </c>
      <c r="AK61">
        <v>0</v>
      </c>
    </row>
    <row r="62" spans="5:37" x14ac:dyDescent="0.25">
      <c r="E62" t="s">
        <v>12</v>
      </c>
      <c r="F62">
        <v>0</v>
      </c>
      <c r="G62">
        <v>0</v>
      </c>
      <c r="T62" t="s">
        <v>420</v>
      </c>
      <c r="U62">
        <v>0</v>
      </c>
      <c r="V62">
        <v>0</v>
      </c>
      <c r="AI62" t="s">
        <v>41</v>
      </c>
      <c r="AJ62">
        <v>0</v>
      </c>
      <c r="AK62">
        <v>35000</v>
      </c>
    </row>
    <row r="63" spans="5:37" x14ac:dyDescent="0.25">
      <c r="E63" t="s">
        <v>12</v>
      </c>
      <c r="F63">
        <v>17000</v>
      </c>
      <c r="G63">
        <v>0</v>
      </c>
      <c r="T63" t="s">
        <v>420</v>
      </c>
      <c r="U63">
        <v>0</v>
      </c>
      <c r="V63">
        <v>0</v>
      </c>
      <c r="AI63" t="s">
        <v>41</v>
      </c>
      <c r="AJ63">
        <v>20000</v>
      </c>
      <c r="AK63">
        <v>0</v>
      </c>
    </row>
    <row r="64" spans="5:37" x14ac:dyDescent="0.25">
      <c r="E64" t="s">
        <v>12</v>
      </c>
      <c r="F64">
        <v>2500</v>
      </c>
      <c r="G64">
        <v>0</v>
      </c>
      <c r="T64" t="s">
        <v>420</v>
      </c>
      <c r="U64">
        <v>0</v>
      </c>
      <c r="V64">
        <v>0</v>
      </c>
      <c r="AI64" t="s">
        <v>41</v>
      </c>
      <c r="AJ64">
        <v>0</v>
      </c>
      <c r="AK64">
        <v>40000</v>
      </c>
    </row>
    <row r="65" spans="5:37" x14ac:dyDescent="0.25">
      <c r="E65" t="s">
        <v>12</v>
      </c>
      <c r="F65">
        <v>0</v>
      </c>
      <c r="G65">
        <v>0</v>
      </c>
      <c r="T65" t="s">
        <v>420</v>
      </c>
      <c r="U65">
        <v>10000</v>
      </c>
      <c r="V65">
        <v>0</v>
      </c>
      <c r="AI65" t="s">
        <v>41</v>
      </c>
      <c r="AJ65">
        <v>0</v>
      </c>
      <c r="AK65">
        <v>0</v>
      </c>
    </row>
    <row r="66" spans="5:37" x14ac:dyDescent="0.25">
      <c r="E66" t="s">
        <v>12</v>
      </c>
      <c r="F66">
        <v>18000</v>
      </c>
      <c r="G66">
        <v>0</v>
      </c>
      <c r="T66" t="s">
        <v>420</v>
      </c>
      <c r="U66">
        <v>0</v>
      </c>
      <c r="V66">
        <v>0</v>
      </c>
      <c r="AI66" t="s">
        <v>41</v>
      </c>
      <c r="AJ66">
        <v>0</v>
      </c>
      <c r="AK66">
        <v>0</v>
      </c>
    </row>
    <row r="67" spans="5:37" x14ac:dyDescent="0.25">
      <c r="E67" t="s">
        <v>1</v>
      </c>
      <c r="F67">
        <v>0</v>
      </c>
      <c r="G67">
        <v>0</v>
      </c>
      <c r="T67" t="s">
        <v>420</v>
      </c>
      <c r="U67">
        <v>23000</v>
      </c>
      <c r="V67">
        <v>0</v>
      </c>
      <c r="AI67" t="s">
        <v>41</v>
      </c>
      <c r="AJ67">
        <v>0</v>
      </c>
      <c r="AK67">
        <v>0</v>
      </c>
    </row>
    <row r="68" spans="5:37" x14ac:dyDescent="0.25">
      <c r="E68" t="s">
        <v>1</v>
      </c>
      <c r="F68">
        <v>0</v>
      </c>
      <c r="G68">
        <v>0</v>
      </c>
      <c r="T68" t="s">
        <v>420</v>
      </c>
      <c r="U68">
        <v>0</v>
      </c>
      <c r="V68">
        <v>0</v>
      </c>
      <c r="AI68" t="s">
        <v>41</v>
      </c>
      <c r="AJ68">
        <v>0</v>
      </c>
      <c r="AK68">
        <v>0</v>
      </c>
    </row>
    <row r="69" spans="5:37" x14ac:dyDescent="0.25">
      <c r="E69" t="s">
        <v>1</v>
      </c>
      <c r="F69">
        <v>35000</v>
      </c>
      <c r="G69">
        <v>0</v>
      </c>
      <c r="T69" t="s">
        <v>420</v>
      </c>
      <c r="U69">
        <v>32000</v>
      </c>
      <c r="V69">
        <v>0</v>
      </c>
      <c r="AI69" t="s">
        <v>41</v>
      </c>
      <c r="AJ69">
        <v>0</v>
      </c>
      <c r="AK69">
        <v>0</v>
      </c>
    </row>
    <row r="70" spans="5:37" x14ac:dyDescent="0.25">
      <c r="E70" t="s">
        <v>1</v>
      </c>
      <c r="F70">
        <v>15000</v>
      </c>
      <c r="G70">
        <v>0</v>
      </c>
      <c r="T70" t="s">
        <v>420</v>
      </c>
      <c r="U70">
        <v>0</v>
      </c>
      <c r="V70">
        <v>0</v>
      </c>
      <c r="AI70" t="s">
        <v>41</v>
      </c>
      <c r="AJ70">
        <v>0</v>
      </c>
      <c r="AK70">
        <v>0</v>
      </c>
    </row>
    <row r="71" spans="5:37" x14ac:dyDescent="0.25">
      <c r="E71" t="s">
        <v>1</v>
      </c>
      <c r="F71">
        <v>0</v>
      </c>
      <c r="G71">
        <v>0</v>
      </c>
      <c r="T71" t="s">
        <v>420</v>
      </c>
      <c r="U71">
        <v>35000</v>
      </c>
      <c r="V71">
        <v>0</v>
      </c>
      <c r="AI71" t="s">
        <v>41</v>
      </c>
      <c r="AJ71">
        <v>0</v>
      </c>
      <c r="AK71">
        <v>0</v>
      </c>
    </row>
    <row r="72" spans="5:37" x14ac:dyDescent="0.25">
      <c r="E72" t="s">
        <v>1</v>
      </c>
      <c r="F72">
        <v>16000</v>
      </c>
      <c r="G72">
        <v>0</v>
      </c>
      <c r="T72" t="s">
        <v>420</v>
      </c>
      <c r="U72">
        <v>20000</v>
      </c>
      <c r="V72">
        <v>0</v>
      </c>
      <c r="AI72" t="s">
        <v>41</v>
      </c>
      <c r="AJ72">
        <v>0</v>
      </c>
      <c r="AK72">
        <v>0</v>
      </c>
    </row>
    <row r="73" spans="5:37" x14ac:dyDescent="0.25">
      <c r="E73" t="s">
        <v>430</v>
      </c>
      <c r="F73">
        <v>0</v>
      </c>
      <c r="G73">
        <v>0</v>
      </c>
      <c r="T73" t="s">
        <v>420</v>
      </c>
      <c r="U73">
        <v>22000</v>
      </c>
      <c r="V73">
        <v>0</v>
      </c>
      <c r="AI73" t="s">
        <v>41</v>
      </c>
      <c r="AJ73">
        <v>0</v>
      </c>
      <c r="AK73">
        <v>0</v>
      </c>
    </row>
    <row r="74" spans="5:37" x14ac:dyDescent="0.25">
      <c r="E74" t="s">
        <v>430</v>
      </c>
      <c r="F74">
        <v>8000</v>
      </c>
      <c r="G74">
        <v>0</v>
      </c>
      <c r="T74" t="s">
        <v>420</v>
      </c>
      <c r="U74">
        <v>38000</v>
      </c>
      <c r="V74">
        <v>0</v>
      </c>
      <c r="AI74" t="s">
        <v>41</v>
      </c>
      <c r="AJ74">
        <v>0</v>
      </c>
      <c r="AK74">
        <v>0</v>
      </c>
    </row>
    <row r="75" spans="5:37" x14ac:dyDescent="0.25">
      <c r="E75" t="s">
        <v>430</v>
      </c>
      <c r="F75">
        <v>4000</v>
      </c>
      <c r="G75">
        <v>0</v>
      </c>
      <c r="T75" t="s">
        <v>420</v>
      </c>
      <c r="U75">
        <v>42000</v>
      </c>
      <c r="V75">
        <v>0</v>
      </c>
      <c r="AI75" t="s">
        <v>41</v>
      </c>
      <c r="AJ75">
        <v>0</v>
      </c>
      <c r="AK75">
        <v>0</v>
      </c>
    </row>
    <row r="76" spans="5:37" x14ac:dyDescent="0.25">
      <c r="E76" t="s">
        <v>430</v>
      </c>
      <c r="F76">
        <v>0</v>
      </c>
      <c r="G76">
        <v>0</v>
      </c>
      <c r="T76" t="s">
        <v>420</v>
      </c>
      <c r="U76">
        <v>40000</v>
      </c>
      <c r="V76">
        <v>0</v>
      </c>
      <c r="AI76" t="s">
        <v>41</v>
      </c>
      <c r="AJ76">
        <v>0</v>
      </c>
      <c r="AK76">
        <v>31000</v>
      </c>
    </row>
    <row r="77" spans="5:37" x14ac:dyDescent="0.25">
      <c r="E77" t="s">
        <v>430</v>
      </c>
      <c r="F77">
        <v>8000</v>
      </c>
      <c r="G77">
        <v>0</v>
      </c>
      <c r="T77" t="s">
        <v>420</v>
      </c>
      <c r="U77">
        <v>21000</v>
      </c>
      <c r="V77">
        <v>0</v>
      </c>
      <c r="AI77" t="s">
        <v>41</v>
      </c>
      <c r="AJ77">
        <v>0</v>
      </c>
      <c r="AK77">
        <v>0</v>
      </c>
    </row>
    <row r="78" spans="5:37" x14ac:dyDescent="0.25">
      <c r="E78" t="s">
        <v>430</v>
      </c>
      <c r="F78">
        <v>4800</v>
      </c>
      <c r="G78">
        <v>0</v>
      </c>
      <c r="T78" t="s">
        <v>420</v>
      </c>
      <c r="U78">
        <v>18000</v>
      </c>
      <c r="V78">
        <v>0</v>
      </c>
      <c r="AI78" t="s">
        <v>41</v>
      </c>
      <c r="AJ78">
        <v>0</v>
      </c>
      <c r="AK78">
        <v>0</v>
      </c>
    </row>
    <row r="79" spans="5:37" x14ac:dyDescent="0.25">
      <c r="E79" t="s">
        <v>430</v>
      </c>
      <c r="F79">
        <v>0</v>
      </c>
      <c r="G79">
        <v>0</v>
      </c>
      <c r="T79" t="s">
        <v>420</v>
      </c>
      <c r="U79">
        <v>0</v>
      </c>
      <c r="V79">
        <v>0</v>
      </c>
      <c r="AI79" t="s">
        <v>41</v>
      </c>
      <c r="AJ79">
        <v>0</v>
      </c>
      <c r="AK79">
        <v>0</v>
      </c>
    </row>
    <row r="80" spans="5:37" x14ac:dyDescent="0.25">
      <c r="E80" t="s">
        <v>430</v>
      </c>
      <c r="F80">
        <v>0</v>
      </c>
      <c r="G80">
        <v>0</v>
      </c>
      <c r="T80" t="s">
        <v>420</v>
      </c>
      <c r="U80">
        <v>38000</v>
      </c>
      <c r="V80">
        <v>0</v>
      </c>
      <c r="AI80" t="s">
        <v>41</v>
      </c>
      <c r="AJ80">
        <v>0</v>
      </c>
      <c r="AK80">
        <v>0</v>
      </c>
    </row>
    <row r="81" spans="5:37" x14ac:dyDescent="0.25">
      <c r="E81" t="s">
        <v>430</v>
      </c>
      <c r="F81">
        <v>4100</v>
      </c>
      <c r="G81">
        <v>0</v>
      </c>
      <c r="T81" t="s">
        <v>420</v>
      </c>
      <c r="U81">
        <v>32000</v>
      </c>
      <c r="V81">
        <v>0</v>
      </c>
      <c r="AI81" t="s">
        <v>41</v>
      </c>
      <c r="AJ81">
        <v>0</v>
      </c>
      <c r="AK81">
        <v>40000</v>
      </c>
    </row>
    <row r="82" spans="5:37" x14ac:dyDescent="0.25">
      <c r="E82" t="s">
        <v>430</v>
      </c>
      <c r="F82">
        <v>0</v>
      </c>
      <c r="G82">
        <v>0</v>
      </c>
      <c r="T82" t="s">
        <v>420</v>
      </c>
      <c r="U82">
        <v>0</v>
      </c>
      <c r="V82">
        <v>0</v>
      </c>
      <c r="AI82" t="s">
        <v>41</v>
      </c>
      <c r="AJ82">
        <v>0</v>
      </c>
      <c r="AK82">
        <v>0</v>
      </c>
    </row>
    <row r="83" spans="5:37" x14ac:dyDescent="0.25">
      <c r="E83" t="s">
        <v>430</v>
      </c>
      <c r="F83">
        <v>0</v>
      </c>
      <c r="G83">
        <v>0</v>
      </c>
      <c r="T83" t="s">
        <v>420</v>
      </c>
      <c r="U83">
        <v>0</v>
      </c>
      <c r="V83">
        <v>0</v>
      </c>
      <c r="AI83" t="s">
        <v>41</v>
      </c>
      <c r="AJ83">
        <v>0</v>
      </c>
      <c r="AK83">
        <v>0</v>
      </c>
    </row>
    <row r="84" spans="5:37" x14ac:dyDescent="0.25">
      <c r="E84" t="s">
        <v>430</v>
      </c>
      <c r="F84">
        <v>0</v>
      </c>
      <c r="G84">
        <v>0</v>
      </c>
      <c r="T84" t="s">
        <v>420</v>
      </c>
      <c r="U84">
        <v>38000</v>
      </c>
      <c r="V84">
        <v>0</v>
      </c>
      <c r="AI84" t="s">
        <v>41</v>
      </c>
      <c r="AJ84">
        <v>0</v>
      </c>
      <c r="AK84">
        <v>0</v>
      </c>
    </row>
    <row r="85" spans="5:37" x14ac:dyDescent="0.25">
      <c r="E85" t="s">
        <v>432</v>
      </c>
      <c r="F85">
        <v>0</v>
      </c>
      <c r="G85">
        <v>0</v>
      </c>
      <c r="T85" t="s">
        <v>420</v>
      </c>
      <c r="U85">
        <v>32000</v>
      </c>
      <c r="V85">
        <v>0</v>
      </c>
      <c r="AI85" t="s">
        <v>41</v>
      </c>
      <c r="AJ85">
        <v>0</v>
      </c>
      <c r="AK85">
        <v>33000</v>
      </c>
    </row>
    <row r="86" spans="5:37" x14ac:dyDescent="0.25">
      <c r="E86" t="s">
        <v>432</v>
      </c>
      <c r="F86">
        <v>4000</v>
      </c>
      <c r="G86">
        <v>12000</v>
      </c>
      <c r="T86" t="s">
        <v>420</v>
      </c>
      <c r="U86">
        <v>0</v>
      </c>
      <c r="V86">
        <v>0</v>
      </c>
      <c r="AI86" t="s">
        <v>41</v>
      </c>
      <c r="AJ86">
        <v>0</v>
      </c>
      <c r="AK86">
        <v>0</v>
      </c>
    </row>
    <row r="87" spans="5:37" x14ac:dyDescent="0.25">
      <c r="E87" t="s">
        <v>432</v>
      </c>
      <c r="F87">
        <v>12000</v>
      </c>
      <c r="G87">
        <v>0</v>
      </c>
      <c r="T87" t="s">
        <v>420</v>
      </c>
      <c r="U87">
        <v>38000</v>
      </c>
      <c r="V87">
        <v>0</v>
      </c>
      <c r="AI87" t="s">
        <v>41</v>
      </c>
      <c r="AJ87">
        <v>0</v>
      </c>
      <c r="AK87">
        <v>0</v>
      </c>
    </row>
    <row r="88" spans="5:37" x14ac:dyDescent="0.25">
      <c r="E88" t="s">
        <v>420</v>
      </c>
      <c r="F88">
        <v>0</v>
      </c>
      <c r="G88">
        <v>0</v>
      </c>
      <c r="T88" t="s">
        <v>420</v>
      </c>
      <c r="U88">
        <v>11000</v>
      </c>
      <c r="V88">
        <v>0</v>
      </c>
      <c r="AI88" t="s">
        <v>41</v>
      </c>
      <c r="AJ88">
        <v>0</v>
      </c>
      <c r="AK88">
        <v>0</v>
      </c>
    </row>
    <row r="89" spans="5:37" x14ac:dyDescent="0.25">
      <c r="E89" t="s">
        <v>420</v>
      </c>
      <c r="F89">
        <v>22000</v>
      </c>
      <c r="G89">
        <v>0</v>
      </c>
      <c r="T89" t="s">
        <v>420</v>
      </c>
      <c r="U89">
        <v>35000</v>
      </c>
      <c r="V89">
        <v>0</v>
      </c>
      <c r="AI89" t="s">
        <v>41</v>
      </c>
      <c r="AJ89">
        <v>0</v>
      </c>
      <c r="AK89">
        <v>0</v>
      </c>
    </row>
    <row r="90" spans="5:37" x14ac:dyDescent="0.25">
      <c r="E90" t="s">
        <v>420</v>
      </c>
      <c r="F90">
        <v>0</v>
      </c>
      <c r="G90">
        <v>0</v>
      </c>
      <c r="T90" t="s">
        <v>420</v>
      </c>
      <c r="U90">
        <v>0</v>
      </c>
      <c r="V90">
        <v>0</v>
      </c>
      <c r="AI90" t="s">
        <v>41</v>
      </c>
      <c r="AJ90">
        <v>0</v>
      </c>
      <c r="AK90">
        <v>0</v>
      </c>
    </row>
    <row r="91" spans="5:37" x14ac:dyDescent="0.25">
      <c r="E91" t="s">
        <v>420</v>
      </c>
      <c r="F91">
        <v>0</v>
      </c>
      <c r="G91">
        <v>0</v>
      </c>
      <c r="T91" t="s">
        <v>420</v>
      </c>
      <c r="U91">
        <v>50000</v>
      </c>
      <c r="V91">
        <v>0</v>
      </c>
      <c r="AI91" t="s">
        <v>41</v>
      </c>
      <c r="AJ91">
        <v>0</v>
      </c>
      <c r="AK91">
        <v>0</v>
      </c>
    </row>
    <row r="92" spans="5:37" x14ac:dyDescent="0.25">
      <c r="E92" t="s">
        <v>420</v>
      </c>
      <c r="F92">
        <v>0</v>
      </c>
      <c r="G92">
        <v>0</v>
      </c>
      <c r="T92" t="s">
        <v>420</v>
      </c>
      <c r="U92">
        <v>20000</v>
      </c>
      <c r="V92">
        <v>0</v>
      </c>
      <c r="AI92" t="s">
        <v>41</v>
      </c>
      <c r="AJ92">
        <v>0</v>
      </c>
      <c r="AK92">
        <v>37000</v>
      </c>
    </row>
    <row r="93" spans="5:37" x14ac:dyDescent="0.25">
      <c r="E93" t="s">
        <v>420</v>
      </c>
      <c r="F93">
        <v>15500</v>
      </c>
      <c r="G93">
        <v>0</v>
      </c>
      <c r="T93" t="s">
        <v>420</v>
      </c>
      <c r="U93">
        <v>42000</v>
      </c>
      <c r="V93">
        <v>0</v>
      </c>
      <c r="AI93" t="s">
        <v>41</v>
      </c>
      <c r="AJ93">
        <v>0</v>
      </c>
      <c r="AK93">
        <v>0</v>
      </c>
    </row>
    <row r="94" spans="5:37" x14ac:dyDescent="0.25">
      <c r="E94" t="s">
        <v>420</v>
      </c>
      <c r="F94">
        <v>0</v>
      </c>
      <c r="G94">
        <v>0</v>
      </c>
      <c r="T94" t="s">
        <v>420</v>
      </c>
      <c r="U94">
        <v>35000</v>
      </c>
      <c r="V94">
        <v>0</v>
      </c>
      <c r="AI94" t="s">
        <v>41</v>
      </c>
      <c r="AJ94">
        <v>0</v>
      </c>
      <c r="AK94">
        <v>0</v>
      </c>
    </row>
    <row r="95" spans="5:37" x14ac:dyDescent="0.25">
      <c r="E95" t="s">
        <v>420</v>
      </c>
      <c r="F95">
        <v>0</v>
      </c>
      <c r="G95">
        <v>0</v>
      </c>
      <c r="T95" t="s">
        <v>420</v>
      </c>
      <c r="U95">
        <v>20000</v>
      </c>
      <c r="V95">
        <v>0</v>
      </c>
      <c r="AI95" t="s">
        <v>41</v>
      </c>
      <c r="AJ95">
        <v>16000</v>
      </c>
      <c r="AK95">
        <v>0</v>
      </c>
    </row>
    <row r="96" spans="5:37" x14ac:dyDescent="0.25">
      <c r="E96" t="s">
        <v>420</v>
      </c>
      <c r="F96">
        <v>24000</v>
      </c>
      <c r="G96">
        <v>0</v>
      </c>
      <c r="T96" t="s">
        <v>420</v>
      </c>
      <c r="U96">
        <v>0</v>
      </c>
      <c r="V96">
        <v>0</v>
      </c>
      <c r="AI96" t="s">
        <v>41</v>
      </c>
      <c r="AJ96">
        <v>0</v>
      </c>
      <c r="AK96">
        <v>0</v>
      </c>
    </row>
    <row r="97" spans="5:37" x14ac:dyDescent="0.25">
      <c r="E97" t="s">
        <v>420</v>
      </c>
      <c r="F97">
        <v>0</v>
      </c>
      <c r="G97">
        <v>0</v>
      </c>
      <c r="T97" t="s">
        <v>420</v>
      </c>
      <c r="U97">
        <v>0</v>
      </c>
      <c r="V97">
        <v>0</v>
      </c>
      <c r="AI97" t="s">
        <v>41</v>
      </c>
      <c r="AJ97">
        <v>0</v>
      </c>
      <c r="AK97">
        <v>39000</v>
      </c>
    </row>
    <row r="98" spans="5:37" x14ac:dyDescent="0.25">
      <c r="E98" t="s">
        <v>420</v>
      </c>
      <c r="F98">
        <v>0</v>
      </c>
      <c r="G98">
        <v>0</v>
      </c>
      <c r="T98" t="s">
        <v>420</v>
      </c>
      <c r="U98">
        <v>0</v>
      </c>
      <c r="V98">
        <v>0</v>
      </c>
      <c r="AI98" t="s">
        <v>41</v>
      </c>
      <c r="AJ98">
        <v>0</v>
      </c>
      <c r="AK98">
        <v>0</v>
      </c>
    </row>
    <row r="99" spans="5:37" x14ac:dyDescent="0.25">
      <c r="E99" t="s">
        <v>420</v>
      </c>
      <c r="F99">
        <v>14000</v>
      </c>
      <c r="G99">
        <v>0</v>
      </c>
      <c r="T99" t="s">
        <v>420</v>
      </c>
      <c r="U99">
        <v>0</v>
      </c>
      <c r="V99">
        <v>0</v>
      </c>
      <c r="AI99" t="s">
        <v>41</v>
      </c>
      <c r="AJ99">
        <v>0</v>
      </c>
      <c r="AK99">
        <v>0</v>
      </c>
    </row>
    <row r="100" spans="5:37" x14ac:dyDescent="0.25">
      <c r="E100" t="s">
        <v>420</v>
      </c>
      <c r="F100">
        <v>0</v>
      </c>
      <c r="G100">
        <v>0</v>
      </c>
      <c r="T100" t="s">
        <v>420</v>
      </c>
      <c r="U100">
        <v>0</v>
      </c>
      <c r="V100">
        <v>0</v>
      </c>
      <c r="AI100" t="s">
        <v>41</v>
      </c>
      <c r="AJ100">
        <v>0</v>
      </c>
      <c r="AK100">
        <v>0</v>
      </c>
    </row>
    <row r="101" spans="5:37" x14ac:dyDescent="0.25">
      <c r="E101" t="s">
        <v>420</v>
      </c>
      <c r="F101">
        <v>0</v>
      </c>
      <c r="G101">
        <v>0</v>
      </c>
      <c r="T101" t="s">
        <v>420</v>
      </c>
      <c r="U101">
        <v>12000</v>
      </c>
      <c r="V101">
        <v>0</v>
      </c>
      <c r="AI101" t="s">
        <v>41</v>
      </c>
      <c r="AJ101">
        <v>17000</v>
      </c>
      <c r="AK101">
        <v>0</v>
      </c>
    </row>
    <row r="102" spans="5:37" x14ac:dyDescent="0.25">
      <c r="E102" t="s">
        <v>420</v>
      </c>
      <c r="F102">
        <v>25000</v>
      </c>
      <c r="G102">
        <v>0</v>
      </c>
      <c r="T102" t="s">
        <v>420</v>
      </c>
      <c r="U102">
        <v>0</v>
      </c>
      <c r="V102">
        <v>0</v>
      </c>
      <c r="AI102" t="s">
        <v>41</v>
      </c>
      <c r="AJ102">
        <v>0</v>
      </c>
      <c r="AK102">
        <v>0</v>
      </c>
    </row>
    <row r="103" spans="5:37" x14ac:dyDescent="0.25">
      <c r="E103" t="s">
        <v>420</v>
      </c>
      <c r="F103">
        <v>14000</v>
      </c>
      <c r="G103">
        <v>0</v>
      </c>
      <c r="T103" t="s">
        <v>420</v>
      </c>
      <c r="U103">
        <v>40000</v>
      </c>
      <c r="V103">
        <v>0</v>
      </c>
      <c r="AI103" t="s">
        <v>41</v>
      </c>
      <c r="AJ103">
        <v>0</v>
      </c>
      <c r="AK103">
        <v>0</v>
      </c>
    </row>
    <row r="104" spans="5:37" x14ac:dyDescent="0.25">
      <c r="E104" t="s">
        <v>420</v>
      </c>
      <c r="F104">
        <v>0</v>
      </c>
      <c r="G104">
        <v>0</v>
      </c>
      <c r="T104" t="s">
        <v>420</v>
      </c>
      <c r="U104">
        <v>0</v>
      </c>
      <c r="V104">
        <v>0</v>
      </c>
      <c r="AI104" t="s">
        <v>41</v>
      </c>
      <c r="AJ104">
        <v>0</v>
      </c>
      <c r="AK104">
        <v>0</v>
      </c>
    </row>
    <row r="105" spans="5:37" x14ac:dyDescent="0.25">
      <c r="E105" t="s">
        <v>420</v>
      </c>
      <c r="F105">
        <v>5500</v>
      </c>
      <c r="G105">
        <v>0</v>
      </c>
      <c r="T105" t="s">
        <v>420</v>
      </c>
      <c r="U105">
        <v>35000</v>
      </c>
      <c r="V105">
        <v>0</v>
      </c>
      <c r="AI105" t="s">
        <v>41</v>
      </c>
      <c r="AJ105">
        <v>0</v>
      </c>
      <c r="AK105">
        <v>0</v>
      </c>
    </row>
    <row r="106" spans="5:37" x14ac:dyDescent="0.25">
      <c r="E106" t="s">
        <v>420</v>
      </c>
      <c r="F106">
        <v>3500</v>
      </c>
      <c r="G106">
        <v>0</v>
      </c>
      <c r="T106" t="s">
        <v>420</v>
      </c>
      <c r="U106">
        <v>32000</v>
      </c>
      <c r="V106">
        <v>0</v>
      </c>
      <c r="AI106" t="s">
        <v>41</v>
      </c>
      <c r="AJ106">
        <v>0</v>
      </c>
      <c r="AK106">
        <v>0</v>
      </c>
    </row>
    <row r="107" spans="5:37" x14ac:dyDescent="0.25">
      <c r="E107" t="s">
        <v>420</v>
      </c>
      <c r="F107">
        <v>29000</v>
      </c>
      <c r="G107">
        <v>0</v>
      </c>
      <c r="T107" t="s">
        <v>420</v>
      </c>
      <c r="U107">
        <v>38000</v>
      </c>
      <c r="V107">
        <v>0</v>
      </c>
      <c r="AI107" t="s">
        <v>41</v>
      </c>
      <c r="AJ107">
        <v>0</v>
      </c>
      <c r="AK107">
        <v>0</v>
      </c>
    </row>
    <row r="108" spans="5:37" x14ac:dyDescent="0.25">
      <c r="E108" t="s">
        <v>420</v>
      </c>
      <c r="F108">
        <v>0</v>
      </c>
      <c r="G108">
        <v>0</v>
      </c>
      <c r="T108" t="s">
        <v>420</v>
      </c>
      <c r="U108">
        <v>25000</v>
      </c>
      <c r="V108">
        <v>0</v>
      </c>
      <c r="AI108" t="s">
        <v>41</v>
      </c>
      <c r="AJ108">
        <v>0</v>
      </c>
      <c r="AK108">
        <v>0</v>
      </c>
    </row>
    <row r="109" spans="5:37" x14ac:dyDescent="0.25">
      <c r="E109" t="s">
        <v>420</v>
      </c>
      <c r="F109">
        <v>0</v>
      </c>
      <c r="G109">
        <v>0</v>
      </c>
      <c r="T109" t="s">
        <v>420</v>
      </c>
      <c r="U109">
        <v>0</v>
      </c>
      <c r="V109">
        <v>0</v>
      </c>
      <c r="AI109" t="s">
        <v>41</v>
      </c>
      <c r="AJ109">
        <v>0</v>
      </c>
      <c r="AK109">
        <v>0</v>
      </c>
    </row>
    <row r="110" spans="5:37" x14ac:dyDescent="0.25">
      <c r="E110" t="s">
        <v>420</v>
      </c>
      <c r="F110">
        <v>5500</v>
      </c>
      <c r="G110">
        <v>0</v>
      </c>
      <c r="T110" t="s">
        <v>420</v>
      </c>
      <c r="U110">
        <v>0</v>
      </c>
      <c r="V110">
        <v>0</v>
      </c>
      <c r="AI110" t="s">
        <v>41</v>
      </c>
      <c r="AJ110">
        <v>0</v>
      </c>
      <c r="AK110">
        <v>0</v>
      </c>
    </row>
    <row r="111" spans="5:37" x14ac:dyDescent="0.25">
      <c r="E111" t="s">
        <v>420</v>
      </c>
      <c r="F111">
        <v>17000</v>
      </c>
      <c r="G111">
        <v>0</v>
      </c>
      <c r="T111" t="s">
        <v>420</v>
      </c>
      <c r="U111">
        <v>0</v>
      </c>
      <c r="V111">
        <v>0</v>
      </c>
      <c r="AI111" t="s">
        <v>41</v>
      </c>
      <c r="AJ111">
        <v>20000</v>
      </c>
      <c r="AK111">
        <v>0</v>
      </c>
    </row>
    <row r="112" spans="5:37" x14ac:dyDescent="0.25">
      <c r="E112" t="s">
        <v>420</v>
      </c>
      <c r="F112">
        <v>0</v>
      </c>
      <c r="G112">
        <v>0</v>
      </c>
      <c r="T112" t="s">
        <v>420</v>
      </c>
      <c r="U112">
        <v>0</v>
      </c>
      <c r="V112">
        <v>0</v>
      </c>
      <c r="AI112" t="s">
        <v>41</v>
      </c>
      <c r="AJ112">
        <v>0</v>
      </c>
      <c r="AK112">
        <v>0</v>
      </c>
    </row>
    <row r="113" spans="5:37" x14ac:dyDescent="0.25">
      <c r="E113" t="s">
        <v>420</v>
      </c>
      <c r="F113">
        <v>5000</v>
      </c>
      <c r="G113">
        <v>0</v>
      </c>
      <c r="T113" t="s">
        <v>420</v>
      </c>
      <c r="U113">
        <v>0</v>
      </c>
      <c r="V113">
        <v>0</v>
      </c>
      <c r="AI113" t="s">
        <v>41</v>
      </c>
      <c r="AJ113">
        <v>0</v>
      </c>
      <c r="AK113">
        <v>0</v>
      </c>
    </row>
    <row r="114" spans="5:37" x14ac:dyDescent="0.25">
      <c r="E114" t="s">
        <v>420</v>
      </c>
      <c r="F114">
        <v>0</v>
      </c>
      <c r="G114">
        <v>0</v>
      </c>
      <c r="T114" t="s">
        <v>420</v>
      </c>
      <c r="U114">
        <v>45000</v>
      </c>
      <c r="V114">
        <v>0</v>
      </c>
      <c r="AI114" t="s">
        <v>41</v>
      </c>
      <c r="AJ114">
        <v>0</v>
      </c>
      <c r="AK114">
        <v>33000</v>
      </c>
    </row>
    <row r="115" spans="5:37" x14ac:dyDescent="0.25">
      <c r="E115" t="s">
        <v>420</v>
      </c>
      <c r="F115">
        <v>17000</v>
      </c>
      <c r="G115">
        <v>0</v>
      </c>
      <c r="T115" t="s">
        <v>420</v>
      </c>
      <c r="U115">
        <v>0</v>
      </c>
      <c r="V115">
        <v>0</v>
      </c>
      <c r="AI115" t="s">
        <v>41</v>
      </c>
      <c r="AJ115">
        <v>0</v>
      </c>
      <c r="AK115">
        <v>22000</v>
      </c>
    </row>
    <row r="116" spans="5:37" x14ac:dyDescent="0.25">
      <c r="E116" t="s">
        <v>420</v>
      </c>
      <c r="F116">
        <v>0</v>
      </c>
      <c r="G116">
        <v>0</v>
      </c>
      <c r="T116" t="s">
        <v>420</v>
      </c>
      <c r="U116">
        <v>40000</v>
      </c>
      <c r="V116">
        <v>0</v>
      </c>
      <c r="AI116" t="s">
        <v>41</v>
      </c>
      <c r="AJ116">
        <v>0</v>
      </c>
      <c r="AK116">
        <v>0</v>
      </c>
    </row>
    <row r="117" spans="5:37" x14ac:dyDescent="0.25">
      <c r="E117" t="s">
        <v>420</v>
      </c>
      <c r="F117">
        <v>5500</v>
      </c>
      <c r="G117">
        <v>0</v>
      </c>
      <c r="T117" t="s">
        <v>420</v>
      </c>
      <c r="U117">
        <v>0</v>
      </c>
      <c r="V117">
        <v>0</v>
      </c>
      <c r="AI117" t="s">
        <v>41</v>
      </c>
      <c r="AJ117">
        <v>0</v>
      </c>
      <c r="AK117">
        <v>0</v>
      </c>
    </row>
    <row r="118" spans="5:37" x14ac:dyDescent="0.25">
      <c r="E118" t="s">
        <v>420</v>
      </c>
      <c r="F118">
        <v>17000</v>
      </c>
      <c r="G118">
        <v>0</v>
      </c>
      <c r="T118" t="s">
        <v>420</v>
      </c>
      <c r="U118">
        <v>0</v>
      </c>
      <c r="V118">
        <v>0</v>
      </c>
      <c r="AI118" t="s">
        <v>41</v>
      </c>
      <c r="AJ118">
        <v>0</v>
      </c>
      <c r="AK118">
        <v>0</v>
      </c>
    </row>
    <row r="119" spans="5:37" x14ac:dyDescent="0.25">
      <c r="E119" t="s">
        <v>420</v>
      </c>
      <c r="F119">
        <v>6500</v>
      </c>
      <c r="G119">
        <v>0</v>
      </c>
      <c r="T119" t="s">
        <v>420</v>
      </c>
      <c r="U119">
        <v>0</v>
      </c>
      <c r="V119">
        <v>0</v>
      </c>
      <c r="AI119" t="s">
        <v>41</v>
      </c>
      <c r="AJ119">
        <v>0</v>
      </c>
      <c r="AK119">
        <v>25000</v>
      </c>
    </row>
    <row r="120" spans="5:37" x14ac:dyDescent="0.25">
      <c r="E120" t="s">
        <v>420</v>
      </c>
      <c r="F120">
        <v>15500</v>
      </c>
      <c r="G120">
        <v>0</v>
      </c>
      <c r="T120" t="s">
        <v>420</v>
      </c>
      <c r="U120">
        <v>0</v>
      </c>
      <c r="V120">
        <v>0</v>
      </c>
      <c r="AI120" t="s">
        <v>41</v>
      </c>
      <c r="AJ120">
        <v>0</v>
      </c>
      <c r="AK120">
        <v>0</v>
      </c>
    </row>
    <row r="121" spans="5:37" x14ac:dyDescent="0.25">
      <c r="E121" t="s">
        <v>420</v>
      </c>
      <c r="F121">
        <v>0</v>
      </c>
      <c r="G121">
        <v>0</v>
      </c>
      <c r="T121" t="s">
        <v>420</v>
      </c>
      <c r="U121">
        <v>0</v>
      </c>
      <c r="V121">
        <v>0</v>
      </c>
      <c r="AI121" t="s">
        <v>41</v>
      </c>
      <c r="AJ121">
        <v>0</v>
      </c>
      <c r="AK121">
        <v>0</v>
      </c>
    </row>
    <row r="122" spans="5:37" x14ac:dyDescent="0.25">
      <c r="E122" t="s">
        <v>420</v>
      </c>
      <c r="F122">
        <v>0</v>
      </c>
      <c r="G122">
        <v>0</v>
      </c>
      <c r="T122" t="s">
        <v>420</v>
      </c>
      <c r="U122">
        <v>0</v>
      </c>
      <c r="V122">
        <v>0</v>
      </c>
      <c r="AI122" t="s">
        <v>41</v>
      </c>
      <c r="AJ122">
        <v>19000</v>
      </c>
      <c r="AK122">
        <v>0</v>
      </c>
    </row>
    <row r="123" spans="5:37" x14ac:dyDescent="0.25">
      <c r="E123" t="s">
        <v>420</v>
      </c>
      <c r="F123">
        <v>22000</v>
      </c>
      <c r="G123">
        <v>0</v>
      </c>
      <c r="T123" t="s">
        <v>420</v>
      </c>
      <c r="U123">
        <v>40000</v>
      </c>
      <c r="V123">
        <v>0</v>
      </c>
      <c r="AI123" t="s">
        <v>41</v>
      </c>
      <c r="AJ123">
        <v>0</v>
      </c>
      <c r="AK123">
        <v>27000</v>
      </c>
    </row>
    <row r="124" spans="5:37" x14ac:dyDescent="0.25">
      <c r="E124" t="s">
        <v>420</v>
      </c>
      <c r="F124">
        <v>14000</v>
      </c>
      <c r="G124">
        <v>0</v>
      </c>
      <c r="T124" t="s">
        <v>420</v>
      </c>
      <c r="U124">
        <v>40000</v>
      </c>
      <c r="V124">
        <v>0</v>
      </c>
      <c r="AI124" t="s">
        <v>41</v>
      </c>
      <c r="AJ124">
        <v>0</v>
      </c>
      <c r="AK124">
        <v>29000</v>
      </c>
    </row>
    <row r="125" spans="5:37" x14ac:dyDescent="0.25">
      <c r="E125" t="s">
        <v>420</v>
      </c>
      <c r="F125">
        <v>0</v>
      </c>
      <c r="G125">
        <v>0</v>
      </c>
      <c r="T125" t="s">
        <v>420</v>
      </c>
      <c r="U125">
        <v>15000</v>
      </c>
      <c r="V125">
        <v>0</v>
      </c>
      <c r="AI125" t="s">
        <v>41</v>
      </c>
      <c r="AJ125">
        <v>0</v>
      </c>
      <c r="AK125">
        <v>0</v>
      </c>
    </row>
    <row r="126" spans="5:37" x14ac:dyDescent="0.25">
      <c r="E126" t="s">
        <v>420</v>
      </c>
      <c r="F126">
        <v>8500</v>
      </c>
      <c r="G126">
        <v>0</v>
      </c>
      <c r="T126" t="s">
        <v>420</v>
      </c>
      <c r="U126">
        <v>0</v>
      </c>
      <c r="V126">
        <v>0</v>
      </c>
      <c r="AI126" t="s">
        <v>41</v>
      </c>
      <c r="AJ126">
        <v>0</v>
      </c>
      <c r="AK126">
        <v>0</v>
      </c>
    </row>
    <row r="127" spans="5:37" x14ac:dyDescent="0.25">
      <c r="E127" t="s">
        <v>420</v>
      </c>
      <c r="F127">
        <v>0</v>
      </c>
      <c r="G127">
        <v>0</v>
      </c>
      <c r="T127" t="s">
        <v>420</v>
      </c>
      <c r="U127">
        <v>0</v>
      </c>
      <c r="V127">
        <v>0</v>
      </c>
      <c r="AI127" t="s">
        <v>41</v>
      </c>
      <c r="AJ127">
        <v>0</v>
      </c>
      <c r="AK127">
        <v>0</v>
      </c>
    </row>
    <row r="128" spans="5:37" x14ac:dyDescent="0.25">
      <c r="E128" t="s">
        <v>420</v>
      </c>
      <c r="F128">
        <v>0</v>
      </c>
      <c r="G128">
        <v>0</v>
      </c>
      <c r="T128" t="s">
        <v>420</v>
      </c>
      <c r="U128">
        <v>45000</v>
      </c>
      <c r="V128">
        <v>0</v>
      </c>
      <c r="AI128" t="s">
        <v>41</v>
      </c>
      <c r="AJ128">
        <v>20000</v>
      </c>
      <c r="AK128">
        <v>0</v>
      </c>
    </row>
    <row r="129" spans="5:37" x14ac:dyDescent="0.25">
      <c r="E129" t="s">
        <v>420</v>
      </c>
      <c r="F129">
        <v>6000</v>
      </c>
      <c r="G129">
        <v>0</v>
      </c>
      <c r="T129" t="s">
        <v>420</v>
      </c>
      <c r="U129">
        <v>0</v>
      </c>
      <c r="V129">
        <v>0</v>
      </c>
      <c r="AI129" t="s">
        <v>41</v>
      </c>
      <c r="AJ129">
        <v>0</v>
      </c>
      <c r="AK129">
        <v>0</v>
      </c>
    </row>
    <row r="130" spans="5:37" x14ac:dyDescent="0.25">
      <c r="E130" t="s">
        <v>420</v>
      </c>
      <c r="F130">
        <v>15500</v>
      </c>
      <c r="G130">
        <v>0</v>
      </c>
      <c r="T130" t="s">
        <v>420</v>
      </c>
      <c r="U130">
        <v>0</v>
      </c>
      <c r="V130">
        <v>0</v>
      </c>
      <c r="AI130" t="s">
        <v>41</v>
      </c>
      <c r="AJ130">
        <v>0</v>
      </c>
      <c r="AK130">
        <v>0</v>
      </c>
    </row>
    <row r="131" spans="5:37" x14ac:dyDescent="0.25">
      <c r="E131" t="s">
        <v>420</v>
      </c>
      <c r="F131">
        <v>25000</v>
      </c>
      <c r="G131">
        <v>0</v>
      </c>
      <c r="T131" t="s">
        <v>420</v>
      </c>
      <c r="U131">
        <v>0</v>
      </c>
      <c r="V131">
        <v>0</v>
      </c>
      <c r="AI131" t="s">
        <v>41</v>
      </c>
      <c r="AJ131">
        <v>0</v>
      </c>
      <c r="AK131">
        <v>0</v>
      </c>
    </row>
    <row r="132" spans="5:37" x14ac:dyDescent="0.25">
      <c r="E132" t="s">
        <v>420</v>
      </c>
      <c r="F132">
        <v>0</v>
      </c>
      <c r="G132">
        <v>0</v>
      </c>
      <c r="T132" t="s">
        <v>420</v>
      </c>
      <c r="U132">
        <v>30000</v>
      </c>
      <c r="V132">
        <v>0</v>
      </c>
      <c r="AI132" t="s">
        <v>41</v>
      </c>
      <c r="AJ132">
        <v>0</v>
      </c>
      <c r="AK132">
        <v>0</v>
      </c>
    </row>
    <row r="133" spans="5:37" x14ac:dyDescent="0.25">
      <c r="E133" t="s">
        <v>420</v>
      </c>
      <c r="F133">
        <v>24000</v>
      </c>
      <c r="G133">
        <v>0</v>
      </c>
      <c r="T133" t="s">
        <v>420</v>
      </c>
      <c r="U133">
        <v>0</v>
      </c>
      <c r="V133">
        <v>0</v>
      </c>
      <c r="AI133" t="s">
        <v>41</v>
      </c>
      <c r="AJ133">
        <v>18000</v>
      </c>
      <c r="AK133">
        <v>0</v>
      </c>
    </row>
    <row r="134" spans="5:37" x14ac:dyDescent="0.25">
      <c r="E134" t="s">
        <v>420</v>
      </c>
      <c r="F134">
        <v>17000</v>
      </c>
      <c r="G134">
        <v>0</v>
      </c>
      <c r="T134" t="s">
        <v>420</v>
      </c>
      <c r="U134">
        <v>30000</v>
      </c>
      <c r="V134">
        <v>0</v>
      </c>
      <c r="AI134" t="s">
        <v>41</v>
      </c>
      <c r="AJ134">
        <v>0</v>
      </c>
      <c r="AK134">
        <v>0</v>
      </c>
    </row>
    <row r="135" spans="5:37" x14ac:dyDescent="0.25">
      <c r="E135" t="s">
        <v>420</v>
      </c>
      <c r="F135">
        <v>29000</v>
      </c>
      <c r="G135">
        <v>0</v>
      </c>
      <c r="T135" t="s">
        <v>420</v>
      </c>
      <c r="U135">
        <v>0</v>
      </c>
      <c r="V135">
        <v>0</v>
      </c>
      <c r="AI135" t="s">
        <v>41</v>
      </c>
      <c r="AJ135">
        <v>0</v>
      </c>
      <c r="AK135">
        <v>0</v>
      </c>
    </row>
    <row r="136" spans="5:37" x14ac:dyDescent="0.25">
      <c r="E136" t="s">
        <v>420</v>
      </c>
      <c r="F136">
        <v>0</v>
      </c>
      <c r="G136">
        <v>0</v>
      </c>
      <c r="T136" t="s">
        <v>420</v>
      </c>
      <c r="U136">
        <v>0</v>
      </c>
      <c r="V136">
        <v>0</v>
      </c>
      <c r="AI136" t="s">
        <v>41</v>
      </c>
      <c r="AJ136">
        <v>0</v>
      </c>
      <c r="AK136">
        <v>0</v>
      </c>
    </row>
    <row r="137" spans="5:37" x14ac:dyDescent="0.25">
      <c r="E137" t="s">
        <v>420</v>
      </c>
      <c r="F137">
        <v>0</v>
      </c>
      <c r="G137">
        <v>0</v>
      </c>
      <c r="T137" t="s">
        <v>420</v>
      </c>
      <c r="U137">
        <v>25000</v>
      </c>
      <c r="V137">
        <v>0</v>
      </c>
      <c r="AI137" t="s">
        <v>41</v>
      </c>
      <c r="AJ137">
        <v>0</v>
      </c>
      <c r="AK137">
        <v>0</v>
      </c>
    </row>
    <row r="138" spans="5:37" x14ac:dyDescent="0.25">
      <c r="E138" t="s">
        <v>420</v>
      </c>
      <c r="F138">
        <v>24000</v>
      </c>
      <c r="G138">
        <v>0</v>
      </c>
      <c r="T138" t="s">
        <v>420</v>
      </c>
      <c r="U138">
        <v>40000</v>
      </c>
      <c r="V138">
        <v>0</v>
      </c>
      <c r="AI138" t="s">
        <v>41</v>
      </c>
      <c r="AJ138">
        <v>15000</v>
      </c>
      <c r="AK138">
        <v>0</v>
      </c>
    </row>
    <row r="139" spans="5:37" x14ac:dyDescent="0.25">
      <c r="E139" t="s">
        <v>420</v>
      </c>
      <c r="F139">
        <v>6000</v>
      </c>
      <c r="G139">
        <v>0</v>
      </c>
      <c r="T139" t="s">
        <v>420</v>
      </c>
      <c r="U139">
        <v>0</v>
      </c>
      <c r="V139">
        <v>0</v>
      </c>
      <c r="AI139" t="s">
        <v>41</v>
      </c>
      <c r="AJ139">
        <v>0</v>
      </c>
      <c r="AK139">
        <v>0</v>
      </c>
    </row>
    <row r="140" spans="5:37" x14ac:dyDescent="0.25">
      <c r="E140" t="s">
        <v>420</v>
      </c>
      <c r="F140">
        <v>0</v>
      </c>
      <c r="G140">
        <v>0</v>
      </c>
      <c r="T140" t="s">
        <v>420</v>
      </c>
      <c r="U140">
        <v>0</v>
      </c>
      <c r="V140">
        <v>0</v>
      </c>
      <c r="AI140" t="s">
        <v>41</v>
      </c>
      <c r="AJ140">
        <v>0</v>
      </c>
      <c r="AK140">
        <v>0</v>
      </c>
    </row>
    <row r="141" spans="5:37" x14ac:dyDescent="0.25">
      <c r="E141" t="s">
        <v>420</v>
      </c>
      <c r="F141">
        <v>17000</v>
      </c>
      <c r="G141">
        <v>0</v>
      </c>
      <c r="T141" t="s">
        <v>420</v>
      </c>
      <c r="U141">
        <v>40000</v>
      </c>
      <c r="V141">
        <v>0</v>
      </c>
      <c r="AI141" t="s">
        <v>41</v>
      </c>
      <c r="AJ141">
        <v>0</v>
      </c>
      <c r="AK141">
        <v>0</v>
      </c>
    </row>
    <row r="142" spans="5:37" x14ac:dyDescent="0.25">
      <c r="E142" t="s">
        <v>420</v>
      </c>
      <c r="F142">
        <v>0</v>
      </c>
      <c r="G142">
        <v>0</v>
      </c>
      <c r="T142" t="s">
        <v>420</v>
      </c>
      <c r="U142">
        <v>40000</v>
      </c>
      <c r="V142">
        <v>0</v>
      </c>
      <c r="AI142" t="s">
        <v>41</v>
      </c>
      <c r="AJ142">
        <v>0</v>
      </c>
      <c r="AK142">
        <v>20000</v>
      </c>
    </row>
    <row r="143" spans="5:37" x14ac:dyDescent="0.25">
      <c r="E143" t="s">
        <v>420</v>
      </c>
      <c r="F143">
        <v>0</v>
      </c>
      <c r="G143">
        <v>0</v>
      </c>
      <c r="T143" t="s">
        <v>420</v>
      </c>
      <c r="U143">
        <v>0</v>
      </c>
      <c r="V143">
        <v>0</v>
      </c>
      <c r="AI143" t="s">
        <v>41</v>
      </c>
      <c r="AJ143">
        <v>0</v>
      </c>
      <c r="AK143">
        <v>21000</v>
      </c>
    </row>
    <row r="144" spans="5:37" x14ac:dyDescent="0.25">
      <c r="E144" t="s">
        <v>420</v>
      </c>
      <c r="F144">
        <v>0</v>
      </c>
      <c r="G144">
        <v>0</v>
      </c>
      <c r="T144" t="s">
        <v>420</v>
      </c>
      <c r="U144">
        <v>0</v>
      </c>
      <c r="V144">
        <v>0</v>
      </c>
      <c r="AI144" t="s">
        <v>41</v>
      </c>
      <c r="AJ144">
        <v>0</v>
      </c>
      <c r="AK144">
        <v>41000</v>
      </c>
    </row>
    <row r="145" spans="5:37" x14ac:dyDescent="0.25">
      <c r="E145" t="s">
        <v>420</v>
      </c>
      <c r="F145">
        <v>0</v>
      </c>
      <c r="G145">
        <v>0</v>
      </c>
      <c r="T145" t="s">
        <v>420</v>
      </c>
      <c r="U145">
        <v>0</v>
      </c>
      <c r="V145">
        <v>0</v>
      </c>
      <c r="AI145" t="s">
        <v>41</v>
      </c>
      <c r="AJ145">
        <v>0</v>
      </c>
      <c r="AK145">
        <v>0</v>
      </c>
    </row>
    <row r="146" spans="5:37" x14ac:dyDescent="0.25">
      <c r="E146" t="s">
        <v>420</v>
      </c>
      <c r="F146">
        <v>22000</v>
      </c>
      <c r="G146">
        <v>0</v>
      </c>
      <c r="T146" t="s">
        <v>420</v>
      </c>
      <c r="U146">
        <v>0</v>
      </c>
      <c r="V146">
        <v>0</v>
      </c>
      <c r="AI146" t="s">
        <v>41</v>
      </c>
      <c r="AJ146">
        <v>0</v>
      </c>
      <c r="AK146">
        <v>0</v>
      </c>
    </row>
    <row r="147" spans="5:37" x14ac:dyDescent="0.25">
      <c r="E147" t="s">
        <v>420</v>
      </c>
      <c r="F147">
        <v>0</v>
      </c>
      <c r="G147">
        <v>0</v>
      </c>
      <c r="T147" t="s">
        <v>420</v>
      </c>
      <c r="U147">
        <v>35000</v>
      </c>
      <c r="V147">
        <v>0</v>
      </c>
      <c r="AI147" t="s">
        <v>41</v>
      </c>
      <c r="AJ147">
        <v>0</v>
      </c>
      <c r="AK147">
        <v>0</v>
      </c>
    </row>
    <row r="148" spans="5:37" x14ac:dyDescent="0.25">
      <c r="E148" t="s">
        <v>420</v>
      </c>
      <c r="F148">
        <v>0</v>
      </c>
      <c r="G148">
        <v>0</v>
      </c>
      <c r="T148" t="s">
        <v>420</v>
      </c>
      <c r="U148">
        <v>0</v>
      </c>
      <c r="V148">
        <v>0</v>
      </c>
      <c r="AI148" t="s">
        <v>41</v>
      </c>
      <c r="AJ148">
        <v>0</v>
      </c>
      <c r="AK148">
        <v>33000</v>
      </c>
    </row>
    <row r="149" spans="5:37" x14ac:dyDescent="0.25">
      <c r="E149" t="s">
        <v>420</v>
      </c>
      <c r="F149">
        <v>17000</v>
      </c>
      <c r="G149">
        <v>0</v>
      </c>
      <c r="T149" t="s">
        <v>420</v>
      </c>
      <c r="U149">
        <v>0</v>
      </c>
      <c r="V149">
        <v>0</v>
      </c>
      <c r="AI149" t="s">
        <v>41</v>
      </c>
      <c r="AJ149">
        <v>0</v>
      </c>
      <c r="AK149">
        <v>0</v>
      </c>
    </row>
    <row r="150" spans="5:37" x14ac:dyDescent="0.25">
      <c r="E150" t="s">
        <v>420</v>
      </c>
      <c r="F150">
        <v>0</v>
      </c>
      <c r="G150">
        <v>0</v>
      </c>
      <c r="T150" t="s">
        <v>420</v>
      </c>
      <c r="U150">
        <v>0</v>
      </c>
      <c r="V150">
        <v>0</v>
      </c>
      <c r="AI150" t="s">
        <v>41</v>
      </c>
      <c r="AJ150">
        <v>0</v>
      </c>
      <c r="AK150">
        <v>0</v>
      </c>
    </row>
    <row r="151" spans="5:37" x14ac:dyDescent="0.25">
      <c r="E151" t="s">
        <v>420</v>
      </c>
      <c r="F151">
        <v>0</v>
      </c>
      <c r="G151">
        <v>0</v>
      </c>
      <c r="T151" t="s">
        <v>420</v>
      </c>
      <c r="U151">
        <v>0</v>
      </c>
      <c r="V151">
        <v>0</v>
      </c>
      <c r="AI151" t="s">
        <v>41</v>
      </c>
      <c r="AJ151">
        <v>0</v>
      </c>
      <c r="AK151">
        <v>0</v>
      </c>
    </row>
    <row r="152" spans="5:37" x14ac:dyDescent="0.25">
      <c r="E152" t="s">
        <v>420</v>
      </c>
      <c r="F152">
        <v>0</v>
      </c>
      <c r="G152">
        <v>0</v>
      </c>
      <c r="T152" t="s">
        <v>420</v>
      </c>
      <c r="U152">
        <v>0</v>
      </c>
      <c r="V152">
        <v>0</v>
      </c>
      <c r="AI152" t="s">
        <v>41</v>
      </c>
      <c r="AJ152">
        <v>0</v>
      </c>
      <c r="AK152">
        <v>0</v>
      </c>
    </row>
    <row r="153" spans="5:37" x14ac:dyDescent="0.25">
      <c r="E153" t="s">
        <v>420</v>
      </c>
      <c r="F153">
        <v>17000</v>
      </c>
      <c r="G153">
        <v>0</v>
      </c>
      <c r="T153" t="s">
        <v>420</v>
      </c>
      <c r="U153">
        <v>0</v>
      </c>
      <c r="V153">
        <v>0</v>
      </c>
      <c r="AI153" t="s">
        <v>41</v>
      </c>
      <c r="AJ153">
        <v>0</v>
      </c>
      <c r="AK153">
        <v>0</v>
      </c>
    </row>
    <row r="154" spans="5:37" x14ac:dyDescent="0.25">
      <c r="E154" t="s">
        <v>420</v>
      </c>
      <c r="F154">
        <v>0</v>
      </c>
      <c r="G154">
        <v>0</v>
      </c>
      <c r="T154" t="s">
        <v>420</v>
      </c>
      <c r="U154">
        <v>0</v>
      </c>
      <c r="V154">
        <v>0</v>
      </c>
      <c r="AI154" t="s">
        <v>41</v>
      </c>
      <c r="AJ154">
        <v>0</v>
      </c>
      <c r="AK154">
        <v>0</v>
      </c>
    </row>
    <row r="155" spans="5:37" x14ac:dyDescent="0.25">
      <c r="E155" t="s">
        <v>420</v>
      </c>
      <c r="F155">
        <v>17000</v>
      </c>
      <c r="G155">
        <v>0</v>
      </c>
      <c r="T155" t="s">
        <v>420</v>
      </c>
      <c r="U155">
        <v>0</v>
      </c>
      <c r="V155">
        <v>0</v>
      </c>
      <c r="AI155" t="s">
        <v>41</v>
      </c>
      <c r="AJ155">
        <v>0</v>
      </c>
      <c r="AK155">
        <v>0</v>
      </c>
    </row>
    <row r="156" spans="5:37" x14ac:dyDescent="0.25">
      <c r="E156" t="s">
        <v>420</v>
      </c>
      <c r="F156">
        <v>14000</v>
      </c>
      <c r="G156">
        <v>0</v>
      </c>
      <c r="T156" t="s">
        <v>420</v>
      </c>
      <c r="U156">
        <v>0</v>
      </c>
      <c r="V156">
        <v>0</v>
      </c>
      <c r="AI156" t="s">
        <v>41</v>
      </c>
      <c r="AJ156">
        <v>0</v>
      </c>
      <c r="AK156">
        <v>0</v>
      </c>
    </row>
    <row r="157" spans="5:37" x14ac:dyDescent="0.25">
      <c r="E157" t="s">
        <v>420</v>
      </c>
      <c r="F157">
        <v>7000</v>
      </c>
      <c r="G157">
        <v>0</v>
      </c>
      <c r="T157" t="s">
        <v>420</v>
      </c>
      <c r="U157">
        <v>38000</v>
      </c>
      <c r="V157">
        <v>0</v>
      </c>
      <c r="AI157" t="s">
        <v>41</v>
      </c>
      <c r="AJ157">
        <v>0</v>
      </c>
      <c r="AK157">
        <v>0</v>
      </c>
    </row>
    <row r="158" spans="5:37" x14ac:dyDescent="0.25">
      <c r="E158" t="s">
        <v>420</v>
      </c>
      <c r="F158">
        <v>0</v>
      </c>
      <c r="G158">
        <v>0</v>
      </c>
      <c r="T158" t="s">
        <v>420</v>
      </c>
      <c r="U158">
        <v>0</v>
      </c>
      <c r="V158">
        <v>0</v>
      </c>
      <c r="AI158" t="s">
        <v>41</v>
      </c>
      <c r="AJ158">
        <v>0</v>
      </c>
      <c r="AK158">
        <v>0</v>
      </c>
    </row>
    <row r="159" spans="5:37" x14ac:dyDescent="0.25">
      <c r="E159" t="s">
        <v>420</v>
      </c>
      <c r="F159">
        <v>29000</v>
      </c>
      <c r="G159">
        <v>0</v>
      </c>
      <c r="T159" t="s">
        <v>420</v>
      </c>
      <c r="U159">
        <v>35000</v>
      </c>
      <c r="V159">
        <v>0</v>
      </c>
      <c r="AI159" t="s">
        <v>640</v>
      </c>
      <c r="AJ159">
        <v>0</v>
      </c>
      <c r="AK159">
        <v>0</v>
      </c>
    </row>
    <row r="160" spans="5:37" x14ac:dyDescent="0.25">
      <c r="E160" t="s">
        <v>420</v>
      </c>
      <c r="F160">
        <v>3500</v>
      </c>
      <c r="G160">
        <v>0</v>
      </c>
      <c r="T160" t="s">
        <v>420</v>
      </c>
      <c r="U160">
        <v>0</v>
      </c>
      <c r="V160">
        <v>0</v>
      </c>
      <c r="AI160" t="s">
        <v>640</v>
      </c>
      <c r="AJ160">
        <v>0</v>
      </c>
      <c r="AK160">
        <v>0</v>
      </c>
    </row>
    <row r="161" spans="5:37" x14ac:dyDescent="0.25">
      <c r="E161" t="s">
        <v>420</v>
      </c>
      <c r="F161">
        <v>0</v>
      </c>
      <c r="G161">
        <v>0</v>
      </c>
      <c r="T161" t="s">
        <v>420</v>
      </c>
      <c r="U161">
        <v>0</v>
      </c>
      <c r="V161">
        <v>0</v>
      </c>
      <c r="AI161" t="s">
        <v>640</v>
      </c>
      <c r="AJ161">
        <v>0</v>
      </c>
      <c r="AK161">
        <v>0</v>
      </c>
    </row>
    <row r="162" spans="5:37" x14ac:dyDescent="0.25">
      <c r="E162" t="s">
        <v>420</v>
      </c>
      <c r="F162">
        <v>17000</v>
      </c>
      <c r="G162">
        <v>0</v>
      </c>
      <c r="T162" t="s">
        <v>420</v>
      </c>
      <c r="U162">
        <v>0</v>
      </c>
      <c r="V162">
        <v>0</v>
      </c>
      <c r="AI162" t="s">
        <v>640</v>
      </c>
      <c r="AJ162">
        <v>0</v>
      </c>
      <c r="AK162">
        <v>0</v>
      </c>
    </row>
    <row r="163" spans="5:37" x14ac:dyDescent="0.25">
      <c r="E163" t="s">
        <v>420</v>
      </c>
      <c r="F163">
        <v>6000</v>
      </c>
      <c r="G163">
        <v>0</v>
      </c>
      <c r="T163" t="s">
        <v>420</v>
      </c>
      <c r="U163">
        <v>0</v>
      </c>
      <c r="V163">
        <v>0</v>
      </c>
      <c r="AI163" t="s">
        <v>640</v>
      </c>
      <c r="AJ163">
        <v>0</v>
      </c>
      <c r="AK163">
        <v>0</v>
      </c>
    </row>
    <row r="164" spans="5:37" x14ac:dyDescent="0.25">
      <c r="E164" t="s">
        <v>420</v>
      </c>
      <c r="F164">
        <v>14000</v>
      </c>
      <c r="G164">
        <v>0</v>
      </c>
      <c r="T164" t="s">
        <v>420</v>
      </c>
      <c r="U164">
        <v>0</v>
      </c>
      <c r="V164">
        <v>0</v>
      </c>
      <c r="AI164" t="s">
        <v>102</v>
      </c>
      <c r="AJ164">
        <v>0</v>
      </c>
      <c r="AK164">
        <v>27000</v>
      </c>
    </row>
    <row r="165" spans="5:37" x14ac:dyDescent="0.25">
      <c r="E165" t="s">
        <v>420</v>
      </c>
      <c r="F165">
        <v>24000</v>
      </c>
      <c r="G165">
        <v>0</v>
      </c>
      <c r="T165" t="s">
        <v>420</v>
      </c>
      <c r="U165">
        <v>0</v>
      </c>
      <c r="V165">
        <v>0</v>
      </c>
      <c r="AI165" t="s">
        <v>102</v>
      </c>
      <c r="AJ165">
        <v>32000</v>
      </c>
      <c r="AK165">
        <v>0</v>
      </c>
    </row>
    <row r="166" spans="5:37" x14ac:dyDescent="0.25">
      <c r="E166" t="s">
        <v>420</v>
      </c>
      <c r="F166">
        <v>14000</v>
      </c>
      <c r="G166">
        <v>0</v>
      </c>
      <c r="T166" t="s">
        <v>420</v>
      </c>
      <c r="U166">
        <v>42000</v>
      </c>
      <c r="V166">
        <v>0</v>
      </c>
      <c r="AI166" t="s">
        <v>102</v>
      </c>
      <c r="AJ166">
        <v>0</v>
      </c>
      <c r="AK166">
        <v>34000</v>
      </c>
    </row>
    <row r="167" spans="5:37" x14ac:dyDescent="0.25">
      <c r="E167" t="s">
        <v>420</v>
      </c>
      <c r="F167">
        <v>3500</v>
      </c>
      <c r="G167">
        <v>0</v>
      </c>
      <c r="T167" t="s">
        <v>420</v>
      </c>
      <c r="U167">
        <v>0</v>
      </c>
      <c r="V167">
        <v>0</v>
      </c>
      <c r="AI167" t="s">
        <v>102</v>
      </c>
      <c r="AJ167">
        <v>40000</v>
      </c>
      <c r="AK167">
        <v>0</v>
      </c>
    </row>
    <row r="168" spans="5:37" x14ac:dyDescent="0.25">
      <c r="E168" t="s">
        <v>420</v>
      </c>
      <c r="F168">
        <v>22000</v>
      </c>
      <c r="G168">
        <v>0</v>
      </c>
      <c r="T168" t="s">
        <v>420</v>
      </c>
      <c r="U168">
        <v>0</v>
      </c>
      <c r="V168">
        <v>0</v>
      </c>
      <c r="AI168" t="s">
        <v>102</v>
      </c>
      <c r="AJ168">
        <v>20000</v>
      </c>
      <c r="AK168">
        <v>0</v>
      </c>
    </row>
    <row r="169" spans="5:37" x14ac:dyDescent="0.25">
      <c r="E169" t="s">
        <v>420</v>
      </c>
      <c r="F169">
        <v>14000</v>
      </c>
      <c r="G169">
        <v>0</v>
      </c>
      <c r="T169" t="s">
        <v>420</v>
      </c>
      <c r="U169">
        <v>30000</v>
      </c>
      <c r="V169">
        <v>0</v>
      </c>
      <c r="AI169" t="s">
        <v>102</v>
      </c>
      <c r="AJ169">
        <v>15000</v>
      </c>
      <c r="AK169">
        <v>0</v>
      </c>
    </row>
    <row r="170" spans="5:37" x14ac:dyDescent="0.25">
      <c r="E170" t="s">
        <v>420</v>
      </c>
      <c r="F170">
        <v>14000</v>
      </c>
      <c r="G170">
        <v>0</v>
      </c>
      <c r="T170" t="s">
        <v>420</v>
      </c>
      <c r="U170">
        <v>0</v>
      </c>
      <c r="V170">
        <v>0</v>
      </c>
      <c r="AI170" t="s">
        <v>102</v>
      </c>
      <c r="AJ170">
        <v>0</v>
      </c>
      <c r="AK170">
        <v>0</v>
      </c>
    </row>
    <row r="171" spans="5:37" x14ac:dyDescent="0.25">
      <c r="E171" t="s">
        <v>420</v>
      </c>
      <c r="F171">
        <v>0</v>
      </c>
      <c r="G171">
        <v>0</v>
      </c>
      <c r="T171" t="s">
        <v>420</v>
      </c>
      <c r="U171">
        <v>14000</v>
      </c>
      <c r="V171">
        <v>0</v>
      </c>
      <c r="AI171" t="s">
        <v>102</v>
      </c>
      <c r="AJ171">
        <v>0</v>
      </c>
      <c r="AK171">
        <v>0</v>
      </c>
    </row>
    <row r="172" spans="5:37" x14ac:dyDescent="0.25">
      <c r="E172" t="s">
        <v>420</v>
      </c>
      <c r="F172">
        <v>0</v>
      </c>
      <c r="G172">
        <v>0</v>
      </c>
      <c r="T172" t="s">
        <v>420</v>
      </c>
      <c r="U172">
        <v>0</v>
      </c>
      <c r="V172">
        <v>0</v>
      </c>
      <c r="AI172" t="s">
        <v>102</v>
      </c>
      <c r="AJ172">
        <v>0</v>
      </c>
      <c r="AK172">
        <v>34000</v>
      </c>
    </row>
    <row r="173" spans="5:37" x14ac:dyDescent="0.25">
      <c r="E173" t="s">
        <v>420</v>
      </c>
      <c r="F173">
        <v>0</v>
      </c>
      <c r="G173">
        <v>0</v>
      </c>
      <c r="T173" t="s">
        <v>420</v>
      </c>
      <c r="U173">
        <v>20000</v>
      </c>
      <c r="V173">
        <v>0</v>
      </c>
      <c r="AI173" t="s">
        <v>102</v>
      </c>
      <c r="AJ173">
        <v>0</v>
      </c>
      <c r="AK173">
        <v>0</v>
      </c>
    </row>
    <row r="174" spans="5:37" x14ac:dyDescent="0.25">
      <c r="E174" t="s">
        <v>420</v>
      </c>
      <c r="F174">
        <v>24000</v>
      </c>
      <c r="G174">
        <v>0</v>
      </c>
      <c r="T174" t="s">
        <v>420</v>
      </c>
      <c r="U174">
        <v>40000</v>
      </c>
      <c r="V174">
        <v>0</v>
      </c>
      <c r="AI174" t="s">
        <v>102</v>
      </c>
      <c r="AJ174">
        <v>0</v>
      </c>
      <c r="AK174">
        <v>0</v>
      </c>
    </row>
    <row r="175" spans="5:37" x14ac:dyDescent="0.25">
      <c r="E175" t="s">
        <v>420</v>
      </c>
      <c r="F175">
        <v>17000</v>
      </c>
      <c r="G175">
        <v>0</v>
      </c>
      <c r="T175" t="s">
        <v>420</v>
      </c>
      <c r="U175">
        <v>0</v>
      </c>
      <c r="V175">
        <v>0</v>
      </c>
      <c r="AI175" t="s">
        <v>102</v>
      </c>
      <c r="AJ175">
        <v>0</v>
      </c>
      <c r="AK175">
        <v>0</v>
      </c>
    </row>
    <row r="176" spans="5:37" x14ac:dyDescent="0.25">
      <c r="E176" t="s">
        <v>420</v>
      </c>
      <c r="F176">
        <v>0</v>
      </c>
      <c r="G176">
        <v>0</v>
      </c>
      <c r="T176" t="s">
        <v>420</v>
      </c>
      <c r="U176">
        <v>24000</v>
      </c>
      <c r="V176">
        <v>0</v>
      </c>
      <c r="AI176" t="s">
        <v>102</v>
      </c>
      <c r="AJ176">
        <v>39000</v>
      </c>
      <c r="AK176">
        <v>49000</v>
      </c>
    </row>
    <row r="177" spans="5:37" x14ac:dyDescent="0.25">
      <c r="E177" t="s">
        <v>420</v>
      </c>
      <c r="F177">
        <v>0</v>
      </c>
      <c r="G177">
        <v>0</v>
      </c>
      <c r="T177" t="s">
        <v>420</v>
      </c>
      <c r="U177">
        <v>0</v>
      </c>
      <c r="V177">
        <v>0</v>
      </c>
      <c r="AI177" t="s">
        <v>102</v>
      </c>
      <c r="AJ177">
        <v>0</v>
      </c>
      <c r="AK177">
        <v>0</v>
      </c>
    </row>
    <row r="178" spans="5:37" x14ac:dyDescent="0.25">
      <c r="E178" t="s">
        <v>420</v>
      </c>
      <c r="F178">
        <v>6000</v>
      </c>
      <c r="G178">
        <v>0</v>
      </c>
      <c r="T178" t="s">
        <v>420</v>
      </c>
      <c r="U178">
        <v>40000</v>
      </c>
      <c r="V178">
        <v>0</v>
      </c>
      <c r="AI178" t="s">
        <v>102</v>
      </c>
      <c r="AJ178">
        <v>0</v>
      </c>
      <c r="AK178">
        <v>0</v>
      </c>
    </row>
    <row r="179" spans="5:37" x14ac:dyDescent="0.25">
      <c r="E179" t="s">
        <v>420</v>
      </c>
      <c r="F179">
        <v>14000</v>
      </c>
      <c r="G179">
        <v>0</v>
      </c>
      <c r="T179" t="s">
        <v>420</v>
      </c>
      <c r="U179">
        <v>0</v>
      </c>
      <c r="V179">
        <v>0</v>
      </c>
      <c r="AI179" t="s">
        <v>102</v>
      </c>
      <c r="AJ179">
        <v>0</v>
      </c>
      <c r="AK179">
        <v>0</v>
      </c>
    </row>
    <row r="180" spans="5:37" x14ac:dyDescent="0.25">
      <c r="E180" t="s">
        <v>420</v>
      </c>
      <c r="F180">
        <v>0</v>
      </c>
      <c r="G180">
        <v>0</v>
      </c>
      <c r="T180" t="s">
        <v>420</v>
      </c>
      <c r="U180">
        <v>0</v>
      </c>
      <c r="V180">
        <v>0</v>
      </c>
      <c r="AI180" t="s">
        <v>102</v>
      </c>
      <c r="AJ180">
        <v>0</v>
      </c>
      <c r="AK180">
        <v>0</v>
      </c>
    </row>
    <row r="181" spans="5:37" x14ac:dyDescent="0.25">
      <c r="E181" t="s">
        <v>420</v>
      </c>
      <c r="F181">
        <v>17000</v>
      </c>
      <c r="G181">
        <v>0</v>
      </c>
      <c r="T181" t="s">
        <v>420</v>
      </c>
      <c r="U181">
        <v>0</v>
      </c>
      <c r="V181">
        <v>0</v>
      </c>
      <c r="AI181" t="s">
        <v>102</v>
      </c>
      <c r="AJ181">
        <v>0</v>
      </c>
      <c r="AK181">
        <v>0</v>
      </c>
    </row>
    <row r="182" spans="5:37" x14ac:dyDescent="0.25">
      <c r="E182" t="s">
        <v>420</v>
      </c>
      <c r="F182">
        <v>5500</v>
      </c>
      <c r="G182">
        <v>0</v>
      </c>
      <c r="T182" t="s">
        <v>40</v>
      </c>
      <c r="U182">
        <v>0</v>
      </c>
      <c r="V182">
        <v>0</v>
      </c>
      <c r="AI182" t="s">
        <v>102</v>
      </c>
      <c r="AJ182">
        <v>0</v>
      </c>
      <c r="AK182">
        <v>0</v>
      </c>
    </row>
    <row r="183" spans="5:37" x14ac:dyDescent="0.25">
      <c r="E183" t="s">
        <v>420</v>
      </c>
      <c r="F183">
        <v>0</v>
      </c>
      <c r="G183">
        <v>0</v>
      </c>
      <c r="T183" t="s">
        <v>40</v>
      </c>
      <c r="U183">
        <v>0</v>
      </c>
      <c r="V183">
        <v>0</v>
      </c>
      <c r="AI183" t="s">
        <v>102</v>
      </c>
      <c r="AJ183">
        <v>0</v>
      </c>
      <c r="AK183">
        <v>0</v>
      </c>
    </row>
    <row r="184" spans="5:37" x14ac:dyDescent="0.25">
      <c r="E184" t="s">
        <v>420</v>
      </c>
      <c r="F184">
        <v>0</v>
      </c>
      <c r="G184">
        <v>0</v>
      </c>
      <c r="T184" t="s">
        <v>40</v>
      </c>
      <c r="U184">
        <v>0</v>
      </c>
      <c r="V184">
        <v>0</v>
      </c>
      <c r="AI184" t="s">
        <v>102</v>
      </c>
      <c r="AJ184">
        <v>0</v>
      </c>
      <c r="AK184">
        <v>0</v>
      </c>
    </row>
    <row r="185" spans="5:37" x14ac:dyDescent="0.25">
      <c r="E185" t="s">
        <v>420</v>
      </c>
      <c r="F185">
        <v>0</v>
      </c>
      <c r="G185">
        <v>0</v>
      </c>
      <c r="T185" t="s">
        <v>40</v>
      </c>
      <c r="U185">
        <v>0</v>
      </c>
      <c r="V185">
        <v>0</v>
      </c>
      <c r="AI185" t="s">
        <v>102</v>
      </c>
      <c r="AJ185">
        <v>0</v>
      </c>
      <c r="AK185">
        <v>0</v>
      </c>
    </row>
    <row r="186" spans="5:37" x14ac:dyDescent="0.25">
      <c r="E186" t="s">
        <v>420</v>
      </c>
      <c r="F186">
        <v>22000</v>
      </c>
      <c r="G186">
        <v>0</v>
      </c>
      <c r="T186" t="s">
        <v>40</v>
      </c>
      <c r="U186">
        <v>42000</v>
      </c>
      <c r="V186">
        <v>0</v>
      </c>
      <c r="AI186" t="s">
        <v>102</v>
      </c>
      <c r="AJ186">
        <v>0</v>
      </c>
      <c r="AK186">
        <v>0</v>
      </c>
    </row>
    <row r="187" spans="5:37" x14ac:dyDescent="0.25">
      <c r="E187" t="s">
        <v>420</v>
      </c>
      <c r="F187">
        <v>0</v>
      </c>
      <c r="G187">
        <v>0</v>
      </c>
      <c r="T187" t="s">
        <v>40</v>
      </c>
      <c r="U187">
        <v>0</v>
      </c>
      <c r="V187">
        <v>0</v>
      </c>
      <c r="AI187" t="s">
        <v>102</v>
      </c>
      <c r="AJ187">
        <v>0</v>
      </c>
      <c r="AK187">
        <v>19000</v>
      </c>
    </row>
    <row r="188" spans="5:37" x14ac:dyDescent="0.25">
      <c r="E188" t="s">
        <v>420</v>
      </c>
      <c r="F188">
        <v>5500</v>
      </c>
      <c r="G188">
        <v>0</v>
      </c>
      <c r="T188" t="s">
        <v>40</v>
      </c>
      <c r="U188">
        <v>0</v>
      </c>
      <c r="V188">
        <v>0</v>
      </c>
      <c r="AI188" t="s">
        <v>102</v>
      </c>
      <c r="AJ188">
        <v>0</v>
      </c>
      <c r="AK188">
        <v>0</v>
      </c>
    </row>
    <row r="189" spans="5:37" x14ac:dyDescent="0.25">
      <c r="E189" t="s">
        <v>420</v>
      </c>
      <c r="F189">
        <v>0</v>
      </c>
      <c r="G189">
        <v>0</v>
      </c>
      <c r="T189" t="s">
        <v>40</v>
      </c>
      <c r="U189">
        <v>44000</v>
      </c>
      <c r="V189">
        <v>0</v>
      </c>
      <c r="AI189" t="s">
        <v>102</v>
      </c>
      <c r="AJ189">
        <v>0</v>
      </c>
      <c r="AK189">
        <v>0</v>
      </c>
    </row>
    <row r="190" spans="5:37" x14ac:dyDescent="0.25">
      <c r="E190" t="s">
        <v>420</v>
      </c>
      <c r="F190">
        <v>24000</v>
      </c>
      <c r="G190">
        <v>0</v>
      </c>
      <c r="T190" t="s">
        <v>40</v>
      </c>
      <c r="U190">
        <v>0</v>
      </c>
      <c r="V190">
        <v>0</v>
      </c>
      <c r="AI190" t="s">
        <v>102</v>
      </c>
      <c r="AJ190">
        <v>43000</v>
      </c>
      <c r="AK190">
        <v>53000</v>
      </c>
    </row>
    <row r="191" spans="5:37" x14ac:dyDescent="0.25">
      <c r="E191" t="s">
        <v>420</v>
      </c>
      <c r="F191">
        <v>15500</v>
      </c>
      <c r="G191">
        <v>0</v>
      </c>
      <c r="T191" t="s">
        <v>40</v>
      </c>
      <c r="U191">
        <v>0</v>
      </c>
      <c r="V191">
        <v>0</v>
      </c>
      <c r="AI191" t="s">
        <v>102</v>
      </c>
      <c r="AJ191">
        <v>0</v>
      </c>
      <c r="AK191">
        <v>0</v>
      </c>
    </row>
    <row r="192" spans="5:37" x14ac:dyDescent="0.25">
      <c r="E192" t="s">
        <v>420</v>
      </c>
      <c r="F192">
        <v>15500</v>
      </c>
      <c r="G192">
        <v>0</v>
      </c>
      <c r="T192" t="s">
        <v>40</v>
      </c>
      <c r="U192">
        <v>0</v>
      </c>
      <c r="V192">
        <v>0</v>
      </c>
      <c r="AI192" t="s">
        <v>102</v>
      </c>
      <c r="AJ192">
        <v>0</v>
      </c>
      <c r="AK192">
        <v>0</v>
      </c>
    </row>
    <row r="193" spans="5:37" x14ac:dyDescent="0.25">
      <c r="E193" t="s">
        <v>420</v>
      </c>
      <c r="F193">
        <v>0</v>
      </c>
      <c r="G193">
        <v>0</v>
      </c>
      <c r="T193" t="s">
        <v>40</v>
      </c>
      <c r="U193">
        <v>0</v>
      </c>
      <c r="V193">
        <v>0</v>
      </c>
      <c r="AI193" t="s">
        <v>102</v>
      </c>
      <c r="AJ193">
        <v>0</v>
      </c>
      <c r="AK193">
        <v>0</v>
      </c>
    </row>
    <row r="194" spans="5:37" x14ac:dyDescent="0.25">
      <c r="E194" t="s">
        <v>420</v>
      </c>
      <c r="F194">
        <v>14000</v>
      </c>
      <c r="G194">
        <v>0</v>
      </c>
      <c r="T194" t="s">
        <v>40</v>
      </c>
      <c r="U194">
        <v>0</v>
      </c>
      <c r="V194">
        <v>0</v>
      </c>
      <c r="AI194" t="s">
        <v>102</v>
      </c>
      <c r="AJ194">
        <v>40000</v>
      </c>
      <c r="AK194">
        <v>0</v>
      </c>
    </row>
    <row r="195" spans="5:37" x14ac:dyDescent="0.25">
      <c r="E195" t="s">
        <v>420</v>
      </c>
      <c r="F195">
        <v>29000</v>
      </c>
      <c r="G195">
        <v>0</v>
      </c>
      <c r="T195" t="s">
        <v>40</v>
      </c>
      <c r="U195">
        <v>0</v>
      </c>
      <c r="V195">
        <v>0</v>
      </c>
      <c r="AI195" t="s">
        <v>102</v>
      </c>
      <c r="AJ195">
        <v>0</v>
      </c>
      <c r="AK195">
        <v>0</v>
      </c>
    </row>
    <row r="196" spans="5:37" x14ac:dyDescent="0.25">
      <c r="E196" t="s">
        <v>420</v>
      </c>
      <c r="F196">
        <v>0</v>
      </c>
      <c r="G196">
        <v>0</v>
      </c>
      <c r="T196" t="s">
        <v>40</v>
      </c>
      <c r="U196">
        <v>26000</v>
      </c>
      <c r="V196">
        <v>0</v>
      </c>
      <c r="AI196" t="s">
        <v>102</v>
      </c>
      <c r="AJ196">
        <v>40000</v>
      </c>
      <c r="AK196">
        <v>0</v>
      </c>
    </row>
    <row r="197" spans="5:37" x14ac:dyDescent="0.25">
      <c r="E197" t="s">
        <v>420</v>
      </c>
      <c r="F197">
        <v>0</v>
      </c>
      <c r="G197">
        <v>0</v>
      </c>
      <c r="T197" t="s">
        <v>40</v>
      </c>
      <c r="U197">
        <v>0</v>
      </c>
      <c r="V197">
        <v>0</v>
      </c>
      <c r="AI197" t="s">
        <v>102</v>
      </c>
      <c r="AJ197">
        <v>0</v>
      </c>
      <c r="AK197">
        <v>34000</v>
      </c>
    </row>
    <row r="198" spans="5:37" x14ac:dyDescent="0.25">
      <c r="E198" t="s">
        <v>420</v>
      </c>
      <c r="F198">
        <v>0</v>
      </c>
      <c r="G198">
        <v>0</v>
      </c>
      <c r="T198" t="s">
        <v>40</v>
      </c>
      <c r="U198">
        <v>0</v>
      </c>
      <c r="V198">
        <v>0</v>
      </c>
      <c r="AI198" t="s">
        <v>102</v>
      </c>
      <c r="AJ198">
        <v>0</v>
      </c>
      <c r="AK198">
        <v>0</v>
      </c>
    </row>
    <row r="199" spans="5:37" x14ac:dyDescent="0.25">
      <c r="E199" t="s">
        <v>420</v>
      </c>
      <c r="F199">
        <v>17000</v>
      </c>
      <c r="G199">
        <v>0</v>
      </c>
      <c r="T199" t="s">
        <v>40</v>
      </c>
      <c r="U199">
        <v>0</v>
      </c>
      <c r="V199">
        <v>0</v>
      </c>
      <c r="AI199" t="s">
        <v>102</v>
      </c>
      <c r="AJ199">
        <v>0</v>
      </c>
      <c r="AK199">
        <v>0</v>
      </c>
    </row>
    <row r="200" spans="5:37" x14ac:dyDescent="0.25">
      <c r="E200" t="s">
        <v>420</v>
      </c>
      <c r="F200">
        <v>6000</v>
      </c>
      <c r="G200">
        <v>0</v>
      </c>
      <c r="T200" t="s">
        <v>40</v>
      </c>
      <c r="U200">
        <v>0</v>
      </c>
      <c r="V200">
        <v>0</v>
      </c>
      <c r="AI200" t="s">
        <v>102</v>
      </c>
      <c r="AJ200">
        <v>0</v>
      </c>
      <c r="AK200">
        <v>0</v>
      </c>
    </row>
    <row r="201" spans="5:37" x14ac:dyDescent="0.25">
      <c r="E201" t="s">
        <v>420</v>
      </c>
      <c r="F201">
        <v>0</v>
      </c>
      <c r="G201">
        <v>0</v>
      </c>
      <c r="T201" t="s">
        <v>40</v>
      </c>
      <c r="U201">
        <v>0</v>
      </c>
      <c r="V201">
        <v>0</v>
      </c>
      <c r="AI201" t="s">
        <v>102</v>
      </c>
      <c r="AJ201">
        <v>0</v>
      </c>
      <c r="AK201">
        <v>0</v>
      </c>
    </row>
    <row r="202" spans="5:37" x14ac:dyDescent="0.25">
      <c r="E202" t="s">
        <v>420</v>
      </c>
      <c r="F202">
        <v>24000</v>
      </c>
      <c r="G202">
        <v>0</v>
      </c>
      <c r="T202" t="s">
        <v>40</v>
      </c>
      <c r="U202">
        <v>0</v>
      </c>
      <c r="V202">
        <v>0</v>
      </c>
      <c r="AI202" t="s">
        <v>102</v>
      </c>
      <c r="AJ202">
        <v>0</v>
      </c>
      <c r="AK202">
        <v>0</v>
      </c>
    </row>
    <row r="203" spans="5:37" x14ac:dyDescent="0.25">
      <c r="E203" t="s">
        <v>420</v>
      </c>
      <c r="F203">
        <v>6000</v>
      </c>
      <c r="G203">
        <v>0</v>
      </c>
      <c r="T203" t="s">
        <v>40</v>
      </c>
      <c r="U203">
        <v>0</v>
      </c>
      <c r="V203">
        <v>0</v>
      </c>
      <c r="AI203" t="s">
        <v>102</v>
      </c>
      <c r="AJ203">
        <v>0</v>
      </c>
      <c r="AK203">
        <v>0</v>
      </c>
    </row>
    <row r="204" spans="5:37" x14ac:dyDescent="0.25">
      <c r="E204" t="s">
        <v>420</v>
      </c>
      <c r="F204">
        <v>0</v>
      </c>
      <c r="G204">
        <v>0</v>
      </c>
      <c r="T204" t="s">
        <v>40</v>
      </c>
      <c r="U204">
        <v>0</v>
      </c>
      <c r="V204">
        <v>0</v>
      </c>
      <c r="AI204" t="s">
        <v>102</v>
      </c>
      <c r="AJ204">
        <v>0</v>
      </c>
      <c r="AK204">
        <v>0</v>
      </c>
    </row>
    <row r="205" spans="5:37" x14ac:dyDescent="0.25">
      <c r="E205" t="s">
        <v>420</v>
      </c>
      <c r="F205">
        <v>0</v>
      </c>
      <c r="G205">
        <v>0</v>
      </c>
      <c r="T205" t="s">
        <v>40</v>
      </c>
      <c r="U205">
        <v>0</v>
      </c>
      <c r="V205">
        <v>0</v>
      </c>
      <c r="AI205" t="s">
        <v>102</v>
      </c>
      <c r="AJ205">
        <v>0</v>
      </c>
      <c r="AK205">
        <v>0</v>
      </c>
    </row>
    <row r="206" spans="5:37" x14ac:dyDescent="0.25">
      <c r="E206" t="s">
        <v>420</v>
      </c>
      <c r="F206">
        <v>0</v>
      </c>
      <c r="G206">
        <v>0</v>
      </c>
      <c r="T206" t="s">
        <v>40</v>
      </c>
      <c r="U206">
        <v>0</v>
      </c>
      <c r="V206">
        <v>0</v>
      </c>
      <c r="AI206" t="s">
        <v>102</v>
      </c>
      <c r="AJ206">
        <v>0</v>
      </c>
      <c r="AK206">
        <v>0</v>
      </c>
    </row>
    <row r="207" spans="5:37" x14ac:dyDescent="0.25">
      <c r="E207" t="s">
        <v>420</v>
      </c>
      <c r="F207">
        <v>29000</v>
      </c>
      <c r="G207">
        <v>0</v>
      </c>
      <c r="T207" t="s">
        <v>40</v>
      </c>
      <c r="U207">
        <v>17000</v>
      </c>
      <c r="V207">
        <v>0</v>
      </c>
      <c r="AI207" t="s">
        <v>102</v>
      </c>
      <c r="AJ207">
        <v>0</v>
      </c>
      <c r="AK207">
        <v>0</v>
      </c>
    </row>
    <row r="208" spans="5:37" x14ac:dyDescent="0.25">
      <c r="E208" t="s">
        <v>420</v>
      </c>
      <c r="F208">
        <v>14000</v>
      </c>
      <c r="G208">
        <v>0</v>
      </c>
      <c r="T208" t="s">
        <v>40</v>
      </c>
      <c r="U208">
        <v>14000</v>
      </c>
      <c r="V208">
        <v>0</v>
      </c>
      <c r="AI208" t="s">
        <v>102</v>
      </c>
      <c r="AJ208">
        <v>0</v>
      </c>
      <c r="AK208">
        <v>0</v>
      </c>
    </row>
    <row r="209" spans="5:37" x14ac:dyDescent="0.25">
      <c r="E209" t="s">
        <v>420</v>
      </c>
      <c r="F209">
        <v>5500</v>
      </c>
      <c r="G209">
        <v>0</v>
      </c>
      <c r="T209" t="s">
        <v>40</v>
      </c>
      <c r="U209">
        <v>41000</v>
      </c>
      <c r="V209">
        <v>0</v>
      </c>
      <c r="AI209" t="s">
        <v>102</v>
      </c>
      <c r="AJ209">
        <v>0</v>
      </c>
      <c r="AK209">
        <v>0</v>
      </c>
    </row>
    <row r="210" spans="5:37" x14ac:dyDescent="0.25">
      <c r="E210" t="s">
        <v>420</v>
      </c>
      <c r="F210">
        <v>24000</v>
      </c>
      <c r="G210">
        <v>0</v>
      </c>
      <c r="T210" t="s">
        <v>40</v>
      </c>
      <c r="U210">
        <v>0</v>
      </c>
      <c r="V210">
        <v>0</v>
      </c>
      <c r="AI210" t="s">
        <v>102</v>
      </c>
      <c r="AJ210">
        <v>0</v>
      </c>
      <c r="AK210">
        <v>0</v>
      </c>
    </row>
    <row r="211" spans="5:37" x14ac:dyDescent="0.25">
      <c r="E211" t="s">
        <v>420</v>
      </c>
      <c r="F211">
        <v>0</v>
      </c>
      <c r="G211">
        <v>0</v>
      </c>
      <c r="T211" t="s">
        <v>40</v>
      </c>
      <c r="U211">
        <v>30000</v>
      </c>
      <c r="V211">
        <v>0</v>
      </c>
      <c r="AI211" t="s">
        <v>102</v>
      </c>
      <c r="AJ211">
        <v>0</v>
      </c>
      <c r="AK211">
        <v>0</v>
      </c>
    </row>
    <row r="212" spans="5:37" x14ac:dyDescent="0.25">
      <c r="E212" t="s">
        <v>420</v>
      </c>
      <c r="F212">
        <v>0</v>
      </c>
      <c r="G212">
        <v>0</v>
      </c>
      <c r="T212" t="s">
        <v>40</v>
      </c>
      <c r="U212">
        <v>15000</v>
      </c>
      <c r="V212">
        <v>0</v>
      </c>
      <c r="AI212" t="s">
        <v>102</v>
      </c>
      <c r="AJ212">
        <v>0</v>
      </c>
      <c r="AK212">
        <v>0</v>
      </c>
    </row>
    <row r="213" spans="5:37" x14ac:dyDescent="0.25">
      <c r="E213" t="s">
        <v>420</v>
      </c>
      <c r="F213">
        <v>0</v>
      </c>
      <c r="G213">
        <v>0</v>
      </c>
      <c r="T213" t="s">
        <v>40</v>
      </c>
      <c r="U213">
        <v>0</v>
      </c>
      <c r="V213">
        <v>0</v>
      </c>
      <c r="AI213" t="s">
        <v>102</v>
      </c>
      <c r="AJ213">
        <v>35000</v>
      </c>
      <c r="AK213">
        <v>0</v>
      </c>
    </row>
    <row r="214" spans="5:37" x14ac:dyDescent="0.25">
      <c r="E214" t="s">
        <v>420</v>
      </c>
      <c r="F214">
        <v>24000</v>
      </c>
      <c r="G214">
        <v>0</v>
      </c>
      <c r="T214" t="s">
        <v>40</v>
      </c>
      <c r="U214">
        <v>46000</v>
      </c>
      <c r="V214">
        <v>0</v>
      </c>
      <c r="AI214" t="s">
        <v>102</v>
      </c>
      <c r="AJ214">
        <v>0</v>
      </c>
      <c r="AK214">
        <v>0</v>
      </c>
    </row>
    <row r="215" spans="5:37" x14ac:dyDescent="0.25">
      <c r="E215" t="s">
        <v>420</v>
      </c>
      <c r="F215">
        <v>6000</v>
      </c>
      <c r="G215">
        <v>0</v>
      </c>
      <c r="T215" t="s">
        <v>40</v>
      </c>
      <c r="U215">
        <v>0</v>
      </c>
      <c r="V215">
        <v>0</v>
      </c>
      <c r="AI215" t="s">
        <v>102</v>
      </c>
      <c r="AJ215">
        <v>0</v>
      </c>
      <c r="AK215">
        <v>0</v>
      </c>
    </row>
    <row r="216" spans="5:37" x14ac:dyDescent="0.25">
      <c r="E216" t="s">
        <v>420</v>
      </c>
      <c r="F216">
        <v>0</v>
      </c>
      <c r="G216">
        <v>0</v>
      </c>
      <c r="T216" t="s">
        <v>40</v>
      </c>
      <c r="U216">
        <v>0</v>
      </c>
      <c r="V216">
        <v>0</v>
      </c>
      <c r="AI216" t="s">
        <v>102</v>
      </c>
      <c r="AJ216">
        <v>0</v>
      </c>
      <c r="AK216">
        <v>0</v>
      </c>
    </row>
    <row r="217" spans="5:37" x14ac:dyDescent="0.25">
      <c r="E217" t="s">
        <v>420</v>
      </c>
      <c r="F217">
        <v>0</v>
      </c>
      <c r="G217">
        <v>0</v>
      </c>
      <c r="T217" t="s">
        <v>40</v>
      </c>
      <c r="U217">
        <v>0</v>
      </c>
      <c r="V217">
        <v>0</v>
      </c>
      <c r="AI217" t="s">
        <v>102</v>
      </c>
      <c r="AJ217">
        <v>0</v>
      </c>
      <c r="AK217">
        <v>0</v>
      </c>
    </row>
    <row r="218" spans="5:37" x14ac:dyDescent="0.25">
      <c r="E218" t="s">
        <v>420</v>
      </c>
      <c r="F218">
        <v>0</v>
      </c>
      <c r="G218">
        <v>0</v>
      </c>
      <c r="T218" t="s">
        <v>40</v>
      </c>
      <c r="U218">
        <v>30000</v>
      </c>
      <c r="V218">
        <v>0</v>
      </c>
      <c r="AI218" t="s">
        <v>102</v>
      </c>
      <c r="AJ218">
        <v>0</v>
      </c>
      <c r="AK218">
        <v>0</v>
      </c>
    </row>
    <row r="219" spans="5:37" x14ac:dyDescent="0.25">
      <c r="E219" t="s">
        <v>420</v>
      </c>
      <c r="F219">
        <v>3500</v>
      </c>
      <c r="G219">
        <v>0</v>
      </c>
      <c r="T219" t="s">
        <v>40</v>
      </c>
      <c r="U219">
        <v>23000</v>
      </c>
      <c r="V219">
        <v>0</v>
      </c>
      <c r="AI219" t="s">
        <v>102</v>
      </c>
      <c r="AJ219">
        <v>0</v>
      </c>
      <c r="AK219">
        <v>0</v>
      </c>
    </row>
    <row r="220" spans="5:37" x14ac:dyDescent="0.25">
      <c r="E220" t="s">
        <v>420</v>
      </c>
      <c r="F220">
        <v>24000</v>
      </c>
      <c r="G220">
        <v>0</v>
      </c>
      <c r="T220" t="s">
        <v>40</v>
      </c>
      <c r="U220">
        <v>17000</v>
      </c>
      <c r="V220">
        <v>0</v>
      </c>
      <c r="AI220" t="s">
        <v>102</v>
      </c>
      <c r="AJ220">
        <v>0</v>
      </c>
      <c r="AK220">
        <v>0</v>
      </c>
    </row>
    <row r="221" spans="5:37" x14ac:dyDescent="0.25">
      <c r="E221" t="s">
        <v>420</v>
      </c>
      <c r="F221">
        <v>0</v>
      </c>
      <c r="G221">
        <v>0</v>
      </c>
      <c r="T221" t="s">
        <v>40</v>
      </c>
      <c r="U221">
        <v>20000</v>
      </c>
      <c r="V221">
        <v>0</v>
      </c>
      <c r="AI221" t="s">
        <v>102</v>
      </c>
      <c r="AJ221">
        <v>0</v>
      </c>
      <c r="AK221">
        <v>0</v>
      </c>
    </row>
    <row r="222" spans="5:37" x14ac:dyDescent="0.25">
      <c r="E222" t="s">
        <v>420</v>
      </c>
      <c r="F222">
        <v>0</v>
      </c>
      <c r="G222">
        <v>0</v>
      </c>
      <c r="T222" t="s">
        <v>40</v>
      </c>
      <c r="U222">
        <v>0</v>
      </c>
      <c r="V222">
        <v>0</v>
      </c>
      <c r="AI222" t="s">
        <v>102</v>
      </c>
      <c r="AJ222">
        <v>0</v>
      </c>
      <c r="AK222">
        <v>0</v>
      </c>
    </row>
    <row r="223" spans="5:37" x14ac:dyDescent="0.25">
      <c r="E223" t="s">
        <v>420</v>
      </c>
      <c r="F223">
        <v>0</v>
      </c>
      <c r="G223">
        <v>0</v>
      </c>
      <c r="T223" t="s">
        <v>40</v>
      </c>
      <c r="U223">
        <v>0</v>
      </c>
      <c r="V223">
        <v>0</v>
      </c>
      <c r="AI223" t="s">
        <v>102</v>
      </c>
      <c r="AJ223">
        <v>0</v>
      </c>
      <c r="AK223">
        <v>23000</v>
      </c>
    </row>
    <row r="224" spans="5:37" x14ac:dyDescent="0.25">
      <c r="E224" t="s">
        <v>420</v>
      </c>
      <c r="F224">
        <v>0</v>
      </c>
      <c r="G224">
        <v>0</v>
      </c>
      <c r="T224" t="s">
        <v>40</v>
      </c>
      <c r="U224">
        <v>0</v>
      </c>
      <c r="V224">
        <v>0</v>
      </c>
      <c r="AI224" t="s">
        <v>102</v>
      </c>
      <c r="AJ224">
        <v>0</v>
      </c>
      <c r="AK224">
        <v>0</v>
      </c>
    </row>
    <row r="225" spans="5:37" x14ac:dyDescent="0.25">
      <c r="E225" t="s">
        <v>420</v>
      </c>
      <c r="F225">
        <v>29000</v>
      </c>
      <c r="G225">
        <v>0</v>
      </c>
      <c r="T225" t="s">
        <v>41</v>
      </c>
      <c r="U225">
        <v>0</v>
      </c>
      <c r="V225">
        <v>0</v>
      </c>
      <c r="AI225" t="s">
        <v>102</v>
      </c>
      <c r="AJ225">
        <v>0</v>
      </c>
      <c r="AK225">
        <v>0</v>
      </c>
    </row>
    <row r="226" spans="5:37" x14ac:dyDescent="0.25">
      <c r="E226" t="s">
        <v>420</v>
      </c>
      <c r="F226">
        <v>0</v>
      </c>
      <c r="G226">
        <v>0</v>
      </c>
      <c r="T226" t="s">
        <v>41</v>
      </c>
      <c r="U226">
        <v>0</v>
      </c>
      <c r="V226">
        <v>0</v>
      </c>
      <c r="AI226" t="s">
        <v>102</v>
      </c>
      <c r="AJ226">
        <v>0</v>
      </c>
      <c r="AK226">
        <v>0</v>
      </c>
    </row>
    <row r="227" spans="5:37" x14ac:dyDescent="0.25">
      <c r="E227" t="s">
        <v>436</v>
      </c>
      <c r="F227">
        <v>0</v>
      </c>
      <c r="G227">
        <v>0</v>
      </c>
      <c r="T227" t="s">
        <v>41</v>
      </c>
      <c r="U227">
        <v>14000</v>
      </c>
      <c r="V227">
        <v>0</v>
      </c>
      <c r="AI227" t="s">
        <v>102</v>
      </c>
      <c r="AJ227">
        <v>0</v>
      </c>
      <c r="AK227">
        <v>0</v>
      </c>
    </row>
    <row r="228" spans="5:37" x14ac:dyDescent="0.25">
      <c r="E228" t="s">
        <v>436</v>
      </c>
      <c r="F228">
        <v>10000</v>
      </c>
      <c r="G228">
        <v>0</v>
      </c>
      <c r="T228" t="s">
        <v>41</v>
      </c>
      <c r="U228">
        <v>0</v>
      </c>
      <c r="V228">
        <v>0</v>
      </c>
      <c r="AI228" t="s">
        <v>102</v>
      </c>
      <c r="AJ228">
        <v>0</v>
      </c>
      <c r="AK228">
        <v>0</v>
      </c>
    </row>
    <row r="229" spans="5:37" x14ac:dyDescent="0.25">
      <c r="E229" t="s">
        <v>4</v>
      </c>
      <c r="F229">
        <v>0</v>
      </c>
      <c r="G229">
        <v>0</v>
      </c>
      <c r="T229" t="s">
        <v>41</v>
      </c>
      <c r="U229">
        <v>0</v>
      </c>
      <c r="V229">
        <v>0</v>
      </c>
      <c r="AI229" t="s">
        <v>102</v>
      </c>
      <c r="AJ229">
        <v>0</v>
      </c>
      <c r="AK229">
        <v>0</v>
      </c>
    </row>
    <row r="230" spans="5:37" x14ac:dyDescent="0.25">
      <c r="E230" t="s">
        <v>40</v>
      </c>
      <c r="F230">
        <v>6650</v>
      </c>
      <c r="G230">
        <v>0</v>
      </c>
      <c r="T230" t="s">
        <v>41</v>
      </c>
      <c r="U230">
        <v>0</v>
      </c>
      <c r="V230">
        <v>0</v>
      </c>
      <c r="AI230" t="s">
        <v>102</v>
      </c>
      <c r="AJ230">
        <v>0</v>
      </c>
      <c r="AK230">
        <v>31000</v>
      </c>
    </row>
    <row r="231" spans="5:37" x14ac:dyDescent="0.25">
      <c r="E231" t="s">
        <v>40</v>
      </c>
      <c r="F231">
        <v>6500</v>
      </c>
      <c r="G231">
        <v>0</v>
      </c>
      <c r="T231" t="s">
        <v>41</v>
      </c>
      <c r="U231">
        <v>0</v>
      </c>
      <c r="V231">
        <v>0</v>
      </c>
      <c r="AI231" t="s">
        <v>102</v>
      </c>
      <c r="AJ231">
        <v>0</v>
      </c>
      <c r="AK231">
        <v>0</v>
      </c>
    </row>
    <row r="232" spans="5:37" x14ac:dyDescent="0.25">
      <c r="E232" t="s">
        <v>40</v>
      </c>
      <c r="F232">
        <v>0</v>
      </c>
      <c r="G232">
        <v>0</v>
      </c>
      <c r="T232" t="s">
        <v>41</v>
      </c>
      <c r="U232">
        <v>0</v>
      </c>
      <c r="V232">
        <v>0</v>
      </c>
      <c r="AI232" t="s">
        <v>102</v>
      </c>
      <c r="AJ232">
        <v>0</v>
      </c>
      <c r="AK232">
        <v>0</v>
      </c>
    </row>
    <row r="233" spans="5:37" x14ac:dyDescent="0.25">
      <c r="E233" t="s">
        <v>40</v>
      </c>
      <c r="F233">
        <v>0</v>
      </c>
      <c r="G233">
        <v>0</v>
      </c>
      <c r="T233" t="s">
        <v>41</v>
      </c>
      <c r="U233">
        <v>0</v>
      </c>
      <c r="V233">
        <v>0</v>
      </c>
      <c r="AI233" t="s">
        <v>102</v>
      </c>
      <c r="AJ233">
        <v>0</v>
      </c>
      <c r="AK233">
        <v>0</v>
      </c>
    </row>
    <row r="234" spans="5:37" x14ac:dyDescent="0.25">
      <c r="E234" t="s">
        <v>40</v>
      </c>
      <c r="F234">
        <v>0</v>
      </c>
      <c r="G234">
        <v>0</v>
      </c>
      <c r="T234" t="s">
        <v>41</v>
      </c>
      <c r="U234">
        <v>0</v>
      </c>
      <c r="V234">
        <v>0</v>
      </c>
      <c r="AI234" t="s">
        <v>102</v>
      </c>
      <c r="AJ234">
        <v>0</v>
      </c>
      <c r="AK234">
        <v>0</v>
      </c>
    </row>
    <row r="235" spans="5:37" x14ac:dyDescent="0.25">
      <c r="E235" t="s">
        <v>40</v>
      </c>
      <c r="F235">
        <v>35000</v>
      </c>
      <c r="G235">
        <v>0</v>
      </c>
      <c r="T235" t="s">
        <v>41</v>
      </c>
      <c r="U235">
        <v>0</v>
      </c>
      <c r="V235">
        <v>0</v>
      </c>
      <c r="AI235" t="s">
        <v>102</v>
      </c>
      <c r="AJ235">
        <v>0</v>
      </c>
      <c r="AK235">
        <v>0</v>
      </c>
    </row>
    <row r="236" spans="5:37" x14ac:dyDescent="0.25">
      <c r="E236" t="s">
        <v>40</v>
      </c>
      <c r="F236">
        <v>15000</v>
      </c>
      <c r="G236">
        <v>0</v>
      </c>
      <c r="T236" t="s">
        <v>41</v>
      </c>
      <c r="U236">
        <v>0</v>
      </c>
      <c r="V236">
        <v>0</v>
      </c>
      <c r="AI236" t="s">
        <v>102</v>
      </c>
      <c r="AJ236">
        <v>0</v>
      </c>
      <c r="AK236">
        <v>0</v>
      </c>
    </row>
    <row r="237" spans="5:37" x14ac:dyDescent="0.25">
      <c r="E237" t="s">
        <v>40</v>
      </c>
      <c r="F237">
        <v>5650</v>
      </c>
      <c r="G237">
        <v>0</v>
      </c>
      <c r="T237" t="s">
        <v>41</v>
      </c>
      <c r="U237">
        <v>0</v>
      </c>
      <c r="V237">
        <v>0</v>
      </c>
      <c r="AI237" t="s">
        <v>102</v>
      </c>
      <c r="AJ237">
        <v>0</v>
      </c>
      <c r="AK237">
        <v>0</v>
      </c>
    </row>
    <row r="238" spans="5:37" x14ac:dyDescent="0.25">
      <c r="E238" t="s">
        <v>40</v>
      </c>
      <c r="F238">
        <v>4750</v>
      </c>
      <c r="G238">
        <v>0</v>
      </c>
      <c r="T238" t="s">
        <v>41</v>
      </c>
      <c r="U238">
        <v>0</v>
      </c>
      <c r="V238">
        <v>0</v>
      </c>
      <c r="AI238" t="s">
        <v>102</v>
      </c>
      <c r="AJ238">
        <v>0</v>
      </c>
      <c r="AK238">
        <v>0</v>
      </c>
    </row>
    <row r="239" spans="5:37" x14ac:dyDescent="0.25">
      <c r="E239" t="s">
        <v>40</v>
      </c>
      <c r="F239">
        <v>0</v>
      </c>
      <c r="G239">
        <v>0</v>
      </c>
      <c r="T239" t="s">
        <v>41</v>
      </c>
      <c r="U239">
        <v>12000</v>
      </c>
      <c r="V239">
        <v>0</v>
      </c>
      <c r="AI239" t="s">
        <v>102</v>
      </c>
      <c r="AJ239">
        <v>0</v>
      </c>
      <c r="AK239">
        <v>0</v>
      </c>
    </row>
    <row r="240" spans="5:37" x14ac:dyDescent="0.25">
      <c r="E240" t="s">
        <v>40</v>
      </c>
      <c r="F240">
        <v>0</v>
      </c>
      <c r="G240">
        <v>0</v>
      </c>
      <c r="T240" t="s">
        <v>41</v>
      </c>
      <c r="U240">
        <v>0</v>
      </c>
      <c r="V240">
        <v>0</v>
      </c>
      <c r="AI240" t="s">
        <v>102</v>
      </c>
      <c r="AJ240">
        <v>0</v>
      </c>
      <c r="AK240">
        <v>0</v>
      </c>
    </row>
    <row r="241" spans="5:37" x14ac:dyDescent="0.25">
      <c r="E241" t="s">
        <v>40</v>
      </c>
      <c r="F241">
        <v>24000</v>
      </c>
      <c r="G241">
        <v>0</v>
      </c>
      <c r="T241" t="s">
        <v>41</v>
      </c>
      <c r="U241">
        <v>0</v>
      </c>
      <c r="V241">
        <v>0</v>
      </c>
      <c r="AI241" t="s">
        <v>102</v>
      </c>
      <c r="AJ241">
        <v>0</v>
      </c>
      <c r="AK241">
        <v>0</v>
      </c>
    </row>
    <row r="242" spans="5:37" x14ac:dyDescent="0.25">
      <c r="E242" t="s">
        <v>40</v>
      </c>
      <c r="F242">
        <v>0</v>
      </c>
      <c r="G242">
        <v>0</v>
      </c>
      <c r="T242" t="s">
        <v>41</v>
      </c>
      <c r="U242">
        <v>0</v>
      </c>
      <c r="V242">
        <v>0</v>
      </c>
      <c r="AI242" t="s">
        <v>102</v>
      </c>
      <c r="AJ242">
        <v>0</v>
      </c>
      <c r="AK242">
        <v>0</v>
      </c>
    </row>
    <row r="243" spans="5:37" x14ac:dyDescent="0.25">
      <c r="E243" t="s">
        <v>40</v>
      </c>
      <c r="F243">
        <v>0</v>
      </c>
      <c r="G243">
        <v>0</v>
      </c>
      <c r="T243" t="s">
        <v>41</v>
      </c>
      <c r="U243">
        <v>0</v>
      </c>
      <c r="V243">
        <v>0</v>
      </c>
      <c r="AI243" t="s">
        <v>102</v>
      </c>
      <c r="AJ243">
        <v>0</v>
      </c>
      <c r="AK243">
        <v>0</v>
      </c>
    </row>
    <row r="244" spans="5:37" x14ac:dyDescent="0.25">
      <c r="E244" t="s">
        <v>40</v>
      </c>
      <c r="F244">
        <v>24000</v>
      </c>
      <c r="G244">
        <v>0</v>
      </c>
      <c r="T244" t="s">
        <v>41</v>
      </c>
      <c r="U244">
        <v>0</v>
      </c>
      <c r="V244">
        <v>0</v>
      </c>
      <c r="AI244" t="s">
        <v>53</v>
      </c>
      <c r="AJ244">
        <v>0</v>
      </c>
      <c r="AK244">
        <v>0</v>
      </c>
    </row>
    <row r="245" spans="5:37" x14ac:dyDescent="0.25">
      <c r="E245" t="s">
        <v>40</v>
      </c>
      <c r="F245">
        <v>6000</v>
      </c>
      <c r="G245">
        <v>0</v>
      </c>
      <c r="T245" t="s">
        <v>41</v>
      </c>
      <c r="U245">
        <v>0</v>
      </c>
      <c r="V245">
        <v>0</v>
      </c>
      <c r="AI245" t="s">
        <v>54</v>
      </c>
      <c r="AJ245">
        <v>33000</v>
      </c>
      <c r="AK245">
        <v>0</v>
      </c>
    </row>
    <row r="246" spans="5:37" x14ac:dyDescent="0.25">
      <c r="E246" t="s">
        <v>40</v>
      </c>
      <c r="F246">
        <v>24000</v>
      </c>
      <c r="G246">
        <v>0</v>
      </c>
      <c r="T246" t="s">
        <v>41</v>
      </c>
      <c r="U246">
        <v>0</v>
      </c>
      <c r="V246">
        <v>0</v>
      </c>
      <c r="AI246" t="s">
        <v>54</v>
      </c>
      <c r="AJ246">
        <v>33000</v>
      </c>
      <c r="AK246">
        <v>0</v>
      </c>
    </row>
    <row r="247" spans="5:37" x14ac:dyDescent="0.25">
      <c r="E247" t="s">
        <v>40</v>
      </c>
      <c r="F247">
        <v>18500</v>
      </c>
      <c r="G247">
        <v>0</v>
      </c>
      <c r="T247" t="s">
        <v>41</v>
      </c>
      <c r="U247">
        <v>0</v>
      </c>
      <c r="V247">
        <v>0</v>
      </c>
      <c r="AI247" t="s">
        <v>54</v>
      </c>
      <c r="AJ247">
        <v>35000</v>
      </c>
      <c r="AK247">
        <v>0</v>
      </c>
    </row>
    <row r="248" spans="5:37" x14ac:dyDescent="0.25">
      <c r="E248" t="s">
        <v>40</v>
      </c>
      <c r="F248">
        <v>0</v>
      </c>
      <c r="G248">
        <v>0</v>
      </c>
      <c r="T248" t="s">
        <v>41</v>
      </c>
      <c r="U248">
        <v>0</v>
      </c>
      <c r="V248">
        <v>0</v>
      </c>
      <c r="AI248" t="s">
        <v>54</v>
      </c>
      <c r="AJ248">
        <v>0</v>
      </c>
      <c r="AK248">
        <v>0</v>
      </c>
    </row>
    <row r="249" spans="5:37" x14ac:dyDescent="0.25">
      <c r="E249" t="s">
        <v>40</v>
      </c>
      <c r="F249">
        <v>0</v>
      </c>
      <c r="G249">
        <v>0</v>
      </c>
      <c r="T249" t="s">
        <v>41</v>
      </c>
      <c r="U249">
        <v>0</v>
      </c>
      <c r="V249">
        <v>0</v>
      </c>
      <c r="AI249" t="s">
        <v>55</v>
      </c>
      <c r="AJ249">
        <v>40000</v>
      </c>
      <c r="AK249">
        <v>0</v>
      </c>
    </row>
    <row r="250" spans="5:37" x14ac:dyDescent="0.25">
      <c r="E250" t="s">
        <v>40</v>
      </c>
      <c r="F250">
        <v>4650</v>
      </c>
      <c r="G250">
        <v>0</v>
      </c>
      <c r="T250" t="s">
        <v>41</v>
      </c>
      <c r="U250">
        <v>0</v>
      </c>
      <c r="V250">
        <v>0</v>
      </c>
      <c r="AI250" t="s">
        <v>55</v>
      </c>
      <c r="AJ250">
        <v>40000</v>
      </c>
      <c r="AK250">
        <v>0</v>
      </c>
    </row>
    <row r="251" spans="5:37" x14ac:dyDescent="0.25">
      <c r="E251" t="s">
        <v>40</v>
      </c>
      <c r="F251">
        <v>20000</v>
      </c>
      <c r="G251">
        <v>0</v>
      </c>
      <c r="T251" t="s">
        <v>41</v>
      </c>
      <c r="U251">
        <v>0</v>
      </c>
      <c r="V251">
        <v>0</v>
      </c>
      <c r="AI251" t="s">
        <v>55</v>
      </c>
      <c r="AJ251">
        <v>38000</v>
      </c>
      <c r="AK251">
        <v>0</v>
      </c>
    </row>
    <row r="252" spans="5:37" x14ac:dyDescent="0.25">
      <c r="E252" t="s">
        <v>40</v>
      </c>
      <c r="F252">
        <v>0</v>
      </c>
      <c r="G252">
        <v>0</v>
      </c>
      <c r="T252" t="s">
        <v>41</v>
      </c>
      <c r="U252">
        <v>0</v>
      </c>
      <c r="V252">
        <v>0</v>
      </c>
      <c r="AI252" t="s">
        <v>422</v>
      </c>
      <c r="AJ252">
        <v>0</v>
      </c>
      <c r="AK252">
        <v>0</v>
      </c>
    </row>
    <row r="253" spans="5:37" x14ac:dyDescent="0.25">
      <c r="E253" t="s">
        <v>40</v>
      </c>
      <c r="F253">
        <v>0</v>
      </c>
      <c r="G253">
        <v>0</v>
      </c>
      <c r="T253" t="s">
        <v>41</v>
      </c>
      <c r="U253">
        <v>0</v>
      </c>
      <c r="V253">
        <v>0</v>
      </c>
      <c r="AI253" t="s">
        <v>422</v>
      </c>
      <c r="AJ253">
        <v>0</v>
      </c>
      <c r="AK253">
        <v>0</v>
      </c>
    </row>
    <row r="254" spans="5:37" x14ac:dyDescent="0.25">
      <c r="E254" t="s">
        <v>40</v>
      </c>
      <c r="F254">
        <v>24000</v>
      </c>
      <c r="G254">
        <v>0</v>
      </c>
      <c r="T254" t="s">
        <v>41</v>
      </c>
      <c r="U254">
        <v>0</v>
      </c>
      <c r="V254">
        <v>0</v>
      </c>
      <c r="AI254" t="s">
        <v>422</v>
      </c>
      <c r="AJ254">
        <v>0</v>
      </c>
      <c r="AK254">
        <v>0</v>
      </c>
    </row>
    <row r="255" spans="5:37" x14ac:dyDescent="0.25">
      <c r="E255" t="s">
        <v>40</v>
      </c>
      <c r="F255">
        <v>3650</v>
      </c>
      <c r="G255">
        <v>0</v>
      </c>
      <c r="T255" t="s">
        <v>41</v>
      </c>
      <c r="U255">
        <v>0</v>
      </c>
      <c r="V255">
        <v>0</v>
      </c>
      <c r="AI255" t="s">
        <v>422</v>
      </c>
      <c r="AJ255">
        <v>0</v>
      </c>
      <c r="AK255">
        <v>0</v>
      </c>
    </row>
    <row r="256" spans="5:37" x14ac:dyDescent="0.25">
      <c r="E256" t="s">
        <v>40</v>
      </c>
      <c r="F256">
        <v>0</v>
      </c>
      <c r="G256">
        <v>0</v>
      </c>
      <c r="T256" t="s">
        <v>41</v>
      </c>
      <c r="U256">
        <v>0</v>
      </c>
      <c r="V256">
        <v>0</v>
      </c>
      <c r="AI256" t="s">
        <v>422</v>
      </c>
      <c r="AJ256">
        <v>0</v>
      </c>
      <c r="AK256">
        <v>0</v>
      </c>
    </row>
    <row r="257" spans="5:37" x14ac:dyDescent="0.25">
      <c r="E257" t="s">
        <v>40</v>
      </c>
      <c r="F257">
        <v>0</v>
      </c>
      <c r="G257">
        <v>0</v>
      </c>
      <c r="T257" t="s">
        <v>41</v>
      </c>
      <c r="U257">
        <v>0</v>
      </c>
      <c r="V257">
        <v>0</v>
      </c>
      <c r="AI257" t="s">
        <v>424</v>
      </c>
      <c r="AJ257">
        <v>0</v>
      </c>
      <c r="AK257">
        <v>0</v>
      </c>
    </row>
    <row r="258" spans="5:37" x14ac:dyDescent="0.25">
      <c r="E258" t="s">
        <v>40</v>
      </c>
      <c r="F258">
        <v>0</v>
      </c>
      <c r="G258">
        <v>0</v>
      </c>
      <c r="T258" t="s">
        <v>41</v>
      </c>
      <c r="U258">
        <v>0</v>
      </c>
      <c r="V258">
        <v>0</v>
      </c>
      <c r="AI258" t="s">
        <v>424</v>
      </c>
      <c r="AJ258">
        <v>0</v>
      </c>
      <c r="AK258">
        <v>0</v>
      </c>
    </row>
    <row r="259" spans="5:37" x14ac:dyDescent="0.25">
      <c r="E259" t="s">
        <v>40</v>
      </c>
      <c r="F259">
        <v>0</v>
      </c>
      <c r="G259">
        <v>0</v>
      </c>
      <c r="T259" t="s">
        <v>41</v>
      </c>
      <c r="U259">
        <v>0</v>
      </c>
      <c r="V259">
        <v>0</v>
      </c>
      <c r="AI259" t="s">
        <v>424</v>
      </c>
      <c r="AJ259">
        <v>0</v>
      </c>
      <c r="AK259">
        <v>38000</v>
      </c>
    </row>
    <row r="260" spans="5:37" x14ac:dyDescent="0.25">
      <c r="E260" t="s">
        <v>40</v>
      </c>
      <c r="F260">
        <v>20000</v>
      </c>
      <c r="G260">
        <v>0</v>
      </c>
      <c r="T260" t="s">
        <v>41</v>
      </c>
      <c r="U260">
        <v>0</v>
      </c>
      <c r="V260">
        <v>0</v>
      </c>
      <c r="AI260" t="s">
        <v>424</v>
      </c>
      <c r="AJ260">
        <v>0</v>
      </c>
      <c r="AK260">
        <v>0</v>
      </c>
    </row>
    <row r="261" spans="5:37" x14ac:dyDescent="0.25">
      <c r="E261" t="s">
        <v>40</v>
      </c>
      <c r="F261">
        <v>0</v>
      </c>
      <c r="G261">
        <v>0</v>
      </c>
      <c r="T261" t="s">
        <v>41</v>
      </c>
      <c r="U261">
        <v>0</v>
      </c>
      <c r="V261">
        <v>0</v>
      </c>
      <c r="AI261" t="s">
        <v>424</v>
      </c>
      <c r="AJ261">
        <v>0</v>
      </c>
      <c r="AK261">
        <v>0</v>
      </c>
    </row>
    <row r="262" spans="5:37" x14ac:dyDescent="0.25">
      <c r="E262" t="s">
        <v>40</v>
      </c>
      <c r="F262">
        <v>24000</v>
      </c>
      <c r="G262">
        <v>0</v>
      </c>
      <c r="T262" t="s">
        <v>41</v>
      </c>
      <c r="U262">
        <v>0</v>
      </c>
      <c r="V262">
        <v>0</v>
      </c>
      <c r="AI262" t="s">
        <v>424</v>
      </c>
      <c r="AJ262">
        <v>0</v>
      </c>
      <c r="AK262">
        <v>0</v>
      </c>
    </row>
    <row r="263" spans="5:37" x14ac:dyDescent="0.25">
      <c r="E263" t="s">
        <v>40</v>
      </c>
      <c r="F263">
        <v>0</v>
      </c>
      <c r="G263">
        <v>0</v>
      </c>
      <c r="T263" t="s">
        <v>41</v>
      </c>
      <c r="U263">
        <v>18000</v>
      </c>
      <c r="V263">
        <v>0</v>
      </c>
      <c r="AI263" t="s">
        <v>424</v>
      </c>
      <c r="AJ263">
        <v>0</v>
      </c>
      <c r="AK263">
        <v>0</v>
      </c>
    </row>
    <row r="264" spans="5:37" x14ac:dyDescent="0.25">
      <c r="E264" t="s">
        <v>40</v>
      </c>
      <c r="F264">
        <v>7500</v>
      </c>
      <c r="G264">
        <v>0</v>
      </c>
      <c r="T264" t="s">
        <v>41</v>
      </c>
      <c r="U264">
        <v>0</v>
      </c>
      <c r="V264">
        <v>0</v>
      </c>
      <c r="AI264" t="s">
        <v>424</v>
      </c>
      <c r="AJ264">
        <v>0</v>
      </c>
      <c r="AK264">
        <v>0</v>
      </c>
    </row>
    <row r="265" spans="5:37" x14ac:dyDescent="0.25">
      <c r="E265" t="s">
        <v>40</v>
      </c>
      <c r="F265">
        <v>20000</v>
      </c>
      <c r="G265">
        <v>0</v>
      </c>
      <c r="T265" t="s">
        <v>41</v>
      </c>
      <c r="U265">
        <v>0</v>
      </c>
      <c r="V265">
        <v>0</v>
      </c>
      <c r="AI265" t="s">
        <v>424</v>
      </c>
      <c r="AJ265">
        <v>0</v>
      </c>
      <c r="AK265">
        <v>35000</v>
      </c>
    </row>
    <row r="266" spans="5:37" x14ac:dyDescent="0.25">
      <c r="E266" t="s">
        <v>40</v>
      </c>
      <c r="F266">
        <v>6750</v>
      </c>
      <c r="G266">
        <v>0</v>
      </c>
      <c r="T266" t="s">
        <v>41</v>
      </c>
      <c r="U266">
        <v>0</v>
      </c>
      <c r="V266">
        <v>0</v>
      </c>
      <c r="AI266" t="s">
        <v>424</v>
      </c>
      <c r="AJ266">
        <v>0</v>
      </c>
      <c r="AK266">
        <v>0</v>
      </c>
    </row>
    <row r="267" spans="5:37" x14ac:dyDescent="0.25">
      <c r="E267" t="s">
        <v>40</v>
      </c>
      <c r="F267">
        <v>0</v>
      </c>
      <c r="G267">
        <v>0</v>
      </c>
      <c r="T267" t="s">
        <v>41</v>
      </c>
      <c r="U267">
        <v>0</v>
      </c>
      <c r="V267">
        <v>0</v>
      </c>
      <c r="AI267" t="s">
        <v>424</v>
      </c>
      <c r="AJ267">
        <v>0</v>
      </c>
      <c r="AK267">
        <v>0</v>
      </c>
    </row>
    <row r="268" spans="5:37" x14ac:dyDescent="0.25">
      <c r="E268" t="s">
        <v>40</v>
      </c>
      <c r="F268">
        <v>4000</v>
      </c>
      <c r="G268">
        <v>0</v>
      </c>
      <c r="T268" t="s">
        <v>41</v>
      </c>
      <c r="U268">
        <v>0</v>
      </c>
      <c r="V268">
        <v>0</v>
      </c>
      <c r="AI268" t="s">
        <v>424</v>
      </c>
      <c r="AJ268">
        <v>0</v>
      </c>
      <c r="AK268">
        <v>0</v>
      </c>
    </row>
    <row r="269" spans="5:37" x14ac:dyDescent="0.25">
      <c r="E269" t="s">
        <v>40</v>
      </c>
      <c r="F269">
        <v>6500</v>
      </c>
      <c r="G269">
        <v>0</v>
      </c>
      <c r="T269" t="s">
        <v>41</v>
      </c>
      <c r="U269">
        <v>0</v>
      </c>
      <c r="V269">
        <v>0</v>
      </c>
      <c r="AI269" t="s">
        <v>424</v>
      </c>
      <c r="AJ269">
        <v>0</v>
      </c>
      <c r="AK269">
        <v>0</v>
      </c>
    </row>
    <row r="270" spans="5:37" x14ac:dyDescent="0.25">
      <c r="E270" t="s">
        <v>40</v>
      </c>
      <c r="F270">
        <v>0</v>
      </c>
      <c r="G270">
        <v>0</v>
      </c>
      <c r="T270" t="s">
        <v>41</v>
      </c>
      <c r="U270">
        <v>0</v>
      </c>
      <c r="V270">
        <v>0</v>
      </c>
      <c r="AI270" t="s">
        <v>424</v>
      </c>
      <c r="AJ270">
        <v>0</v>
      </c>
      <c r="AK270">
        <v>0</v>
      </c>
    </row>
    <row r="271" spans="5:37" x14ac:dyDescent="0.25">
      <c r="E271" t="s">
        <v>40</v>
      </c>
      <c r="F271">
        <v>0</v>
      </c>
      <c r="G271">
        <v>0</v>
      </c>
      <c r="T271" t="s">
        <v>41</v>
      </c>
      <c r="U271">
        <v>0</v>
      </c>
      <c r="V271">
        <v>45000</v>
      </c>
      <c r="AI271" t="s">
        <v>427</v>
      </c>
      <c r="AJ271">
        <v>0</v>
      </c>
      <c r="AK271">
        <v>0</v>
      </c>
    </row>
    <row r="272" spans="5:37" x14ac:dyDescent="0.25">
      <c r="E272" t="s">
        <v>41</v>
      </c>
      <c r="F272">
        <v>0</v>
      </c>
      <c r="G272">
        <v>0</v>
      </c>
      <c r="T272" t="s">
        <v>41</v>
      </c>
      <c r="U272">
        <v>0</v>
      </c>
      <c r="V272">
        <v>0</v>
      </c>
      <c r="AI272" t="s">
        <v>427</v>
      </c>
      <c r="AJ272">
        <v>0</v>
      </c>
      <c r="AK272">
        <v>0</v>
      </c>
    </row>
    <row r="273" spans="5:37" x14ac:dyDescent="0.25">
      <c r="E273" t="s">
        <v>41</v>
      </c>
      <c r="F273">
        <v>0</v>
      </c>
      <c r="G273">
        <v>0</v>
      </c>
      <c r="T273" t="s">
        <v>41</v>
      </c>
      <c r="U273">
        <v>0</v>
      </c>
      <c r="V273">
        <v>0</v>
      </c>
      <c r="AI273" t="s">
        <v>427</v>
      </c>
      <c r="AJ273">
        <v>0</v>
      </c>
      <c r="AK273">
        <v>0</v>
      </c>
    </row>
    <row r="274" spans="5:37" x14ac:dyDescent="0.25">
      <c r="E274" t="s">
        <v>41</v>
      </c>
      <c r="F274">
        <v>0</v>
      </c>
      <c r="G274">
        <v>0</v>
      </c>
      <c r="T274" t="s">
        <v>41</v>
      </c>
      <c r="U274">
        <v>0</v>
      </c>
      <c r="V274">
        <v>0</v>
      </c>
      <c r="AI274" t="s">
        <v>427</v>
      </c>
      <c r="AJ274">
        <v>0</v>
      </c>
      <c r="AK274">
        <v>0</v>
      </c>
    </row>
    <row r="275" spans="5:37" x14ac:dyDescent="0.25">
      <c r="E275" t="s">
        <v>41</v>
      </c>
      <c r="F275">
        <v>0</v>
      </c>
      <c r="G275">
        <v>0</v>
      </c>
      <c r="T275" t="s">
        <v>41</v>
      </c>
      <c r="U275">
        <v>0</v>
      </c>
      <c r="V275">
        <v>0</v>
      </c>
      <c r="AI275" t="s">
        <v>427</v>
      </c>
      <c r="AJ275">
        <v>0</v>
      </c>
      <c r="AK275">
        <v>0</v>
      </c>
    </row>
    <row r="276" spans="5:37" x14ac:dyDescent="0.25">
      <c r="E276" t="s">
        <v>41</v>
      </c>
      <c r="F276">
        <v>0</v>
      </c>
      <c r="G276">
        <v>0</v>
      </c>
      <c r="T276" t="s">
        <v>41</v>
      </c>
      <c r="U276">
        <v>0</v>
      </c>
      <c r="V276">
        <v>0</v>
      </c>
      <c r="AI276" t="s">
        <v>427</v>
      </c>
      <c r="AJ276">
        <v>0</v>
      </c>
      <c r="AK276">
        <v>0</v>
      </c>
    </row>
    <row r="277" spans="5:37" x14ac:dyDescent="0.25">
      <c r="E277" t="s">
        <v>41</v>
      </c>
      <c r="F277">
        <v>0</v>
      </c>
      <c r="G277">
        <v>18000</v>
      </c>
      <c r="T277" t="s">
        <v>41</v>
      </c>
      <c r="U277">
        <v>0</v>
      </c>
      <c r="V277">
        <v>0</v>
      </c>
      <c r="AI277" t="s">
        <v>427</v>
      </c>
      <c r="AJ277">
        <v>0</v>
      </c>
      <c r="AK277">
        <v>0</v>
      </c>
    </row>
    <row r="278" spans="5:37" x14ac:dyDescent="0.25">
      <c r="E278" t="s">
        <v>41</v>
      </c>
      <c r="F278">
        <v>0</v>
      </c>
      <c r="G278">
        <v>0</v>
      </c>
      <c r="T278" t="s">
        <v>41</v>
      </c>
      <c r="U278">
        <v>0</v>
      </c>
      <c r="V278">
        <v>0</v>
      </c>
      <c r="AI278" t="s">
        <v>427</v>
      </c>
      <c r="AJ278">
        <v>0</v>
      </c>
      <c r="AK278">
        <v>0</v>
      </c>
    </row>
    <row r="279" spans="5:37" x14ac:dyDescent="0.25">
      <c r="E279" t="s">
        <v>41</v>
      </c>
      <c r="F279">
        <v>0</v>
      </c>
      <c r="G279">
        <v>0</v>
      </c>
      <c r="T279" t="s">
        <v>41</v>
      </c>
      <c r="U279">
        <v>0</v>
      </c>
      <c r="V279">
        <v>0</v>
      </c>
      <c r="AI279" t="s">
        <v>427</v>
      </c>
      <c r="AJ279">
        <v>0</v>
      </c>
      <c r="AK279">
        <v>0</v>
      </c>
    </row>
    <row r="280" spans="5:37" x14ac:dyDescent="0.25">
      <c r="E280" t="s">
        <v>41</v>
      </c>
      <c r="F280">
        <v>0</v>
      </c>
      <c r="G280">
        <v>0</v>
      </c>
      <c r="T280" t="s">
        <v>41</v>
      </c>
      <c r="U280">
        <v>0</v>
      </c>
      <c r="V280">
        <v>0</v>
      </c>
      <c r="AI280" t="s">
        <v>427</v>
      </c>
      <c r="AJ280">
        <v>0</v>
      </c>
      <c r="AK280">
        <v>0</v>
      </c>
    </row>
    <row r="281" spans="5:37" x14ac:dyDescent="0.25">
      <c r="E281" t="s">
        <v>41</v>
      </c>
      <c r="F281">
        <v>0</v>
      </c>
      <c r="G281">
        <v>0</v>
      </c>
      <c r="T281" t="s">
        <v>41</v>
      </c>
      <c r="U281">
        <v>0</v>
      </c>
      <c r="V281">
        <v>0</v>
      </c>
      <c r="AI281" t="s">
        <v>50</v>
      </c>
      <c r="AJ281">
        <v>0</v>
      </c>
      <c r="AK281">
        <v>0</v>
      </c>
    </row>
    <row r="282" spans="5:37" x14ac:dyDescent="0.25">
      <c r="E282" t="s">
        <v>41</v>
      </c>
      <c r="F282">
        <v>0</v>
      </c>
      <c r="G282">
        <v>20000</v>
      </c>
      <c r="T282" t="s">
        <v>41</v>
      </c>
      <c r="U282">
        <v>0</v>
      </c>
      <c r="V282">
        <v>0</v>
      </c>
      <c r="AI282" t="s">
        <v>50</v>
      </c>
      <c r="AJ282">
        <v>0</v>
      </c>
      <c r="AK282">
        <v>0</v>
      </c>
    </row>
    <row r="283" spans="5:37" x14ac:dyDescent="0.25">
      <c r="E283" t="s">
        <v>41</v>
      </c>
      <c r="F283">
        <v>0</v>
      </c>
      <c r="G283">
        <v>20000</v>
      </c>
      <c r="T283" t="s">
        <v>41</v>
      </c>
      <c r="U283">
        <v>0</v>
      </c>
      <c r="V283">
        <v>0</v>
      </c>
      <c r="AI283" t="s">
        <v>50</v>
      </c>
      <c r="AJ283">
        <v>0</v>
      </c>
      <c r="AK283">
        <v>0</v>
      </c>
    </row>
    <row r="284" spans="5:37" x14ac:dyDescent="0.25">
      <c r="E284" t="s">
        <v>41</v>
      </c>
      <c r="F284">
        <v>0</v>
      </c>
      <c r="G284">
        <v>0</v>
      </c>
      <c r="T284" t="s">
        <v>41</v>
      </c>
      <c r="U284">
        <v>0</v>
      </c>
      <c r="V284">
        <v>0</v>
      </c>
      <c r="AI284" t="s">
        <v>50</v>
      </c>
      <c r="AJ284">
        <v>0</v>
      </c>
      <c r="AK284">
        <v>0</v>
      </c>
    </row>
    <row r="285" spans="5:37" x14ac:dyDescent="0.25">
      <c r="E285" t="s">
        <v>41</v>
      </c>
      <c r="F285">
        <v>0</v>
      </c>
      <c r="G285">
        <v>20000</v>
      </c>
      <c r="T285" t="s">
        <v>41</v>
      </c>
      <c r="U285">
        <v>0</v>
      </c>
      <c r="V285">
        <v>0</v>
      </c>
      <c r="AI285" t="s">
        <v>50</v>
      </c>
      <c r="AJ285">
        <v>0</v>
      </c>
      <c r="AK285">
        <v>0</v>
      </c>
    </row>
    <row r="286" spans="5:37" x14ac:dyDescent="0.25">
      <c r="E286" t="s">
        <v>41</v>
      </c>
      <c r="F286">
        <v>0</v>
      </c>
      <c r="G286">
        <v>0</v>
      </c>
      <c r="T286" t="s">
        <v>41</v>
      </c>
      <c r="U286">
        <v>0</v>
      </c>
      <c r="V286">
        <v>0</v>
      </c>
      <c r="AI286" t="s">
        <v>50</v>
      </c>
      <c r="AJ286">
        <v>40000</v>
      </c>
      <c r="AK286">
        <v>0</v>
      </c>
    </row>
    <row r="287" spans="5:37" x14ac:dyDescent="0.25">
      <c r="E287" t="s">
        <v>41</v>
      </c>
      <c r="F287">
        <v>0</v>
      </c>
      <c r="G287">
        <v>14000</v>
      </c>
      <c r="T287" t="s">
        <v>41</v>
      </c>
      <c r="U287">
        <v>0</v>
      </c>
      <c r="V287">
        <v>0</v>
      </c>
      <c r="AI287" t="s">
        <v>50</v>
      </c>
      <c r="AJ287">
        <v>30000</v>
      </c>
      <c r="AK287">
        <v>0</v>
      </c>
    </row>
    <row r="288" spans="5:37" x14ac:dyDescent="0.25">
      <c r="E288" t="s">
        <v>41</v>
      </c>
      <c r="F288">
        <v>0</v>
      </c>
      <c r="G288">
        <v>0</v>
      </c>
      <c r="T288" t="s">
        <v>41</v>
      </c>
      <c r="U288">
        <v>0</v>
      </c>
      <c r="V288">
        <v>0</v>
      </c>
      <c r="AI288" t="s">
        <v>50</v>
      </c>
      <c r="AJ288">
        <v>35000</v>
      </c>
      <c r="AK288">
        <v>0</v>
      </c>
    </row>
    <row r="289" spans="5:37" x14ac:dyDescent="0.25">
      <c r="E289" t="s">
        <v>41</v>
      </c>
      <c r="F289">
        <v>0</v>
      </c>
      <c r="G289">
        <v>20000</v>
      </c>
      <c r="T289" t="s">
        <v>41</v>
      </c>
      <c r="U289">
        <v>20000</v>
      </c>
      <c r="V289">
        <v>0</v>
      </c>
      <c r="AI289" t="s">
        <v>585</v>
      </c>
      <c r="AJ289">
        <v>0</v>
      </c>
      <c r="AK289">
        <v>0</v>
      </c>
    </row>
    <row r="290" spans="5:37" x14ac:dyDescent="0.25">
      <c r="E290" t="s">
        <v>41</v>
      </c>
      <c r="F290">
        <v>0</v>
      </c>
      <c r="G290">
        <v>0</v>
      </c>
      <c r="T290" t="s">
        <v>41</v>
      </c>
      <c r="U290">
        <v>0</v>
      </c>
      <c r="V290">
        <v>0</v>
      </c>
      <c r="AI290" t="s">
        <v>585</v>
      </c>
      <c r="AJ290">
        <v>0</v>
      </c>
      <c r="AK290">
        <v>0</v>
      </c>
    </row>
    <row r="291" spans="5:37" x14ac:dyDescent="0.25">
      <c r="E291" t="s">
        <v>41</v>
      </c>
      <c r="F291">
        <v>0</v>
      </c>
      <c r="G291">
        <v>0</v>
      </c>
      <c r="T291" t="s">
        <v>41</v>
      </c>
      <c r="U291">
        <v>0</v>
      </c>
      <c r="V291">
        <v>40000</v>
      </c>
      <c r="AI291" t="s">
        <v>585</v>
      </c>
      <c r="AJ291">
        <v>0</v>
      </c>
      <c r="AK291">
        <v>0</v>
      </c>
    </row>
    <row r="292" spans="5:37" x14ac:dyDescent="0.25">
      <c r="E292" t="s">
        <v>41</v>
      </c>
      <c r="F292">
        <v>0</v>
      </c>
      <c r="G292">
        <v>0</v>
      </c>
      <c r="T292" t="s">
        <v>41</v>
      </c>
      <c r="U292">
        <v>0</v>
      </c>
      <c r="V292">
        <v>0</v>
      </c>
      <c r="AI292" t="s">
        <v>585</v>
      </c>
      <c r="AJ292">
        <v>0</v>
      </c>
      <c r="AK292">
        <v>0</v>
      </c>
    </row>
    <row r="293" spans="5:37" x14ac:dyDescent="0.25">
      <c r="E293" t="s">
        <v>41</v>
      </c>
      <c r="F293">
        <v>0</v>
      </c>
      <c r="G293">
        <v>20000</v>
      </c>
      <c r="T293" t="s">
        <v>41</v>
      </c>
      <c r="U293">
        <v>0</v>
      </c>
      <c r="V293">
        <v>0</v>
      </c>
      <c r="AI293" t="s">
        <v>43</v>
      </c>
      <c r="AJ293">
        <v>0</v>
      </c>
      <c r="AK293">
        <v>0</v>
      </c>
    </row>
    <row r="294" spans="5:37" x14ac:dyDescent="0.25">
      <c r="E294" t="s">
        <v>41</v>
      </c>
      <c r="F294">
        <v>0</v>
      </c>
      <c r="G294">
        <v>0</v>
      </c>
      <c r="T294" t="s">
        <v>41</v>
      </c>
      <c r="U294">
        <v>0</v>
      </c>
      <c r="V294">
        <v>0</v>
      </c>
      <c r="AI294" t="s">
        <v>43</v>
      </c>
      <c r="AJ294">
        <v>0</v>
      </c>
      <c r="AK294">
        <v>0</v>
      </c>
    </row>
    <row r="295" spans="5:37" x14ac:dyDescent="0.25">
      <c r="E295" t="s">
        <v>41</v>
      </c>
      <c r="F295">
        <v>0</v>
      </c>
      <c r="G295">
        <v>0</v>
      </c>
      <c r="T295" t="s">
        <v>41</v>
      </c>
      <c r="U295">
        <v>0</v>
      </c>
      <c r="V295">
        <v>0</v>
      </c>
      <c r="AI295" t="s">
        <v>43</v>
      </c>
      <c r="AJ295">
        <v>0</v>
      </c>
      <c r="AK295">
        <v>0</v>
      </c>
    </row>
    <row r="296" spans="5:37" x14ac:dyDescent="0.25">
      <c r="E296" t="s">
        <v>41</v>
      </c>
      <c r="F296">
        <v>0</v>
      </c>
      <c r="G296">
        <v>0</v>
      </c>
      <c r="T296" t="s">
        <v>41</v>
      </c>
      <c r="U296">
        <v>0</v>
      </c>
      <c r="V296">
        <v>0</v>
      </c>
      <c r="AI296" t="s">
        <v>44</v>
      </c>
      <c r="AJ296">
        <v>0</v>
      </c>
      <c r="AK296">
        <v>28000</v>
      </c>
    </row>
    <row r="297" spans="5:37" x14ac:dyDescent="0.25">
      <c r="E297" t="s">
        <v>41</v>
      </c>
      <c r="F297">
        <v>0</v>
      </c>
      <c r="G297">
        <v>0</v>
      </c>
      <c r="T297" t="s">
        <v>41</v>
      </c>
      <c r="U297">
        <v>0</v>
      </c>
      <c r="V297">
        <v>0</v>
      </c>
      <c r="AI297" t="s">
        <v>44</v>
      </c>
      <c r="AJ297">
        <v>32000</v>
      </c>
      <c r="AK297">
        <v>0</v>
      </c>
    </row>
    <row r="298" spans="5:37" x14ac:dyDescent="0.25">
      <c r="E298" t="s">
        <v>41</v>
      </c>
      <c r="F298">
        <v>0</v>
      </c>
      <c r="G298">
        <v>0</v>
      </c>
      <c r="T298" t="s">
        <v>41</v>
      </c>
      <c r="U298">
        <v>0</v>
      </c>
      <c r="V298">
        <v>0</v>
      </c>
      <c r="AI298" t="s">
        <v>44</v>
      </c>
      <c r="AJ298">
        <v>0</v>
      </c>
      <c r="AK298">
        <v>43000</v>
      </c>
    </row>
    <row r="299" spans="5:37" x14ac:dyDescent="0.25">
      <c r="E299" t="s">
        <v>41</v>
      </c>
      <c r="F299">
        <v>0</v>
      </c>
      <c r="G299">
        <v>0</v>
      </c>
      <c r="T299" t="s">
        <v>41</v>
      </c>
      <c r="U299">
        <v>0</v>
      </c>
      <c r="V299">
        <v>0</v>
      </c>
      <c r="AI299" t="s">
        <v>44</v>
      </c>
      <c r="AJ299">
        <v>0</v>
      </c>
      <c r="AK299">
        <v>0</v>
      </c>
    </row>
    <row r="300" spans="5:37" x14ac:dyDescent="0.25">
      <c r="E300" t="s">
        <v>41</v>
      </c>
      <c r="F300">
        <v>0</v>
      </c>
      <c r="G300">
        <v>0</v>
      </c>
      <c r="T300" t="s">
        <v>41</v>
      </c>
      <c r="U300">
        <v>0</v>
      </c>
      <c r="V300">
        <v>0</v>
      </c>
      <c r="AI300" t="s">
        <v>44</v>
      </c>
      <c r="AJ300">
        <v>0</v>
      </c>
      <c r="AK300">
        <v>0</v>
      </c>
    </row>
    <row r="301" spans="5:37" x14ac:dyDescent="0.25">
      <c r="E301" t="s">
        <v>41</v>
      </c>
      <c r="F301">
        <v>0</v>
      </c>
      <c r="G301">
        <v>0</v>
      </c>
      <c r="T301" t="s">
        <v>41</v>
      </c>
      <c r="U301">
        <v>0</v>
      </c>
      <c r="V301">
        <v>0</v>
      </c>
      <c r="AI301" t="s">
        <v>44</v>
      </c>
      <c r="AJ301">
        <v>0</v>
      </c>
      <c r="AK301">
        <v>41000</v>
      </c>
    </row>
    <row r="302" spans="5:37" x14ac:dyDescent="0.25">
      <c r="E302" t="s">
        <v>41</v>
      </c>
      <c r="F302">
        <v>0</v>
      </c>
      <c r="G302">
        <v>0</v>
      </c>
      <c r="T302" t="s">
        <v>41</v>
      </c>
      <c r="U302">
        <v>0</v>
      </c>
      <c r="V302">
        <v>0</v>
      </c>
      <c r="AI302" t="s">
        <v>44</v>
      </c>
      <c r="AJ302">
        <v>0</v>
      </c>
      <c r="AK302">
        <v>37000</v>
      </c>
    </row>
    <row r="303" spans="5:37" x14ac:dyDescent="0.25">
      <c r="E303" t="s">
        <v>41</v>
      </c>
      <c r="F303">
        <v>0</v>
      </c>
      <c r="G303">
        <v>0</v>
      </c>
      <c r="T303" t="s">
        <v>41</v>
      </c>
      <c r="U303">
        <v>0</v>
      </c>
      <c r="V303">
        <v>0</v>
      </c>
      <c r="AI303" t="s">
        <v>44</v>
      </c>
      <c r="AJ303">
        <v>0</v>
      </c>
      <c r="AK303">
        <v>0</v>
      </c>
    </row>
    <row r="304" spans="5:37" x14ac:dyDescent="0.25">
      <c r="E304" t="s">
        <v>41</v>
      </c>
      <c r="F304">
        <v>0</v>
      </c>
      <c r="G304">
        <v>0</v>
      </c>
      <c r="T304" t="s">
        <v>41</v>
      </c>
      <c r="U304">
        <v>0</v>
      </c>
      <c r="V304">
        <v>0</v>
      </c>
      <c r="AI304" t="s">
        <v>44</v>
      </c>
      <c r="AJ304">
        <v>0</v>
      </c>
      <c r="AK304">
        <v>0</v>
      </c>
    </row>
    <row r="305" spans="5:37" x14ac:dyDescent="0.25">
      <c r="E305" t="s">
        <v>41</v>
      </c>
      <c r="F305">
        <v>0</v>
      </c>
      <c r="G305">
        <v>0</v>
      </c>
      <c r="T305" t="s">
        <v>41</v>
      </c>
      <c r="U305">
        <v>0</v>
      </c>
      <c r="V305">
        <v>0</v>
      </c>
      <c r="AI305" t="s">
        <v>44</v>
      </c>
      <c r="AJ305">
        <v>0</v>
      </c>
      <c r="AK305">
        <v>0</v>
      </c>
    </row>
    <row r="306" spans="5:37" x14ac:dyDescent="0.25">
      <c r="E306" t="s">
        <v>42</v>
      </c>
      <c r="F306">
        <v>0</v>
      </c>
      <c r="G306">
        <v>0</v>
      </c>
      <c r="T306" t="s">
        <v>41</v>
      </c>
      <c r="U306">
        <v>0</v>
      </c>
      <c r="V306">
        <v>0</v>
      </c>
      <c r="AI306" t="s">
        <v>44</v>
      </c>
      <c r="AJ306">
        <v>0</v>
      </c>
      <c r="AK306">
        <v>0</v>
      </c>
    </row>
    <row r="307" spans="5:37" x14ac:dyDescent="0.25">
      <c r="E307" t="s">
        <v>42</v>
      </c>
      <c r="F307">
        <v>0</v>
      </c>
      <c r="G307">
        <v>0</v>
      </c>
      <c r="T307" t="s">
        <v>41</v>
      </c>
      <c r="U307">
        <v>0</v>
      </c>
      <c r="V307">
        <v>0</v>
      </c>
      <c r="AI307" t="s">
        <v>44</v>
      </c>
      <c r="AJ307">
        <v>0</v>
      </c>
      <c r="AK307">
        <v>35000</v>
      </c>
    </row>
    <row r="308" spans="5:37" x14ac:dyDescent="0.25">
      <c r="E308" t="s">
        <v>42</v>
      </c>
      <c r="F308">
        <v>0</v>
      </c>
      <c r="G308">
        <v>0</v>
      </c>
      <c r="T308" t="s">
        <v>41</v>
      </c>
      <c r="U308">
        <v>0</v>
      </c>
      <c r="V308">
        <v>0</v>
      </c>
      <c r="AI308" t="s">
        <v>44</v>
      </c>
      <c r="AJ308">
        <v>0</v>
      </c>
      <c r="AK308">
        <v>39000</v>
      </c>
    </row>
    <row r="309" spans="5:37" x14ac:dyDescent="0.25">
      <c r="E309" t="s">
        <v>42</v>
      </c>
      <c r="F309">
        <v>0</v>
      </c>
      <c r="G309">
        <v>0</v>
      </c>
      <c r="T309" t="s">
        <v>41</v>
      </c>
      <c r="U309">
        <v>0</v>
      </c>
      <c r="V309">
        <v>0</v>
      </c>
      <c r="AI309" t="s">
        <v>271</v>
      </c>
      <c r="AJ309">
        <v>0</v>
      </c>
      <c r="AK309">
        <v>0</v>
      </c>
    </row>
    <row r="310" spans="5:37" x14ac:dyDescent="0.25">
      <c r="E310" t="s">
        <v>445</v>
      </c>
      <c r="F310">
        <v>0</v>
      </c>
      <c r="G310">
        <v>0</v>
      </c>
      <c r="T310" t="s">
        <v>41</v>
      </c>
      <c r="U310">
        <v>0</v>
      </c>
      <c r="V310">
        <v>0</v>
      </c>
      <c r="AI310" t="s">
        <v>271</v>
      </c>
      <c r="AJ310">
        <v>0</v>
      </c>
      <c r="AK310">
        <v>42000</v>
      </c>
    </row>
    <row r="311" spans="5:37" x14ac:dyDescent="0.25">
      <c r="E311" t="s">
        <v>444</v>
      </c>
      <c r="F311">
        <v>0</v>
      </c>
      <c r="G311">
        <v>0</v>
      </c>
      <c r="T311" t="s">
        <v>41</v>
      </c>
      <c r="U311">
        <v>0</v>
      </c>
      <c r="V311">
        <v>0</v>
      </c>
      <c r="AI311" t="s">
        <v>271</v>
      </c>
      <c r="AJ311">
        <v>0</v>
      </c>
      <c r="AK311">
        <v>0</v>
      </c>
    </row>
    <row r="312" spans="5:37" x14ac:dyDescent="0.25">
      <c r="E312" t="s">
        <v>25</v>
      </c>
      <c r="F312">
        <v>50000</v>
      </c>
      <c r="G312">
        <v>0</v>
      </c>
      <c r="T312" t="s">
        <v>41</v>
      </c>
      <c r="U312">
        <v>0</v>
      </c>
      <c r="V312">
        <v>0</v>
      </c>
      <c r="AI312" t="s">
        <v>271</v>
      </c>
      <c r="AJ312">
        <v>0</v>
      </c>
      <c r="AK312">
        <v>0</v>
      </c>
    </row>
    <row r="313" spans="5:37" x14ac:dyDescent="0.25">
      <c r="E313" t="s">
        <v>25</v>
      </c>
      <c r="F313">
        <v>0</v>
      </c>
      <c r="G313">
        <v>0</v>
      </c>
      <c r="T313" t="s">
        <v>41</v>
      </c>
      <c r="U313">
        <v>0</v>
      </c>
      <c r="V313">
        <v>0</v>
      </c>
      <c r="AI313" t="s">
        <v>271</v>
      </c>
      <c r="AJ313">
        <v>0</v>
      </c>
      <c r="AK313">
        <v>40000</v>
      </c>
    </row>
    <row r="314" spans="5:37" x14ac:dyDescent="0.25">
      <c r="E314" t="s">
        <v>25</v>
      </c>
      <c r="F314">
        <v>50000</v>
      </c>
      <c r="G314">
        <v>0</v>
      </c>
      <c r="T314" t="s">
        <v>41</v>
      </c>
      <c r="U314">
        <v>0</v>
      </c>
      <c r="V314">
        <v>0</v>
      </c>
      <c r="AI314" t="s">
        <v>271</v>
      </c>
      <c r="AJ314">
        <v>0</v>
      </c>
      <c r="AK314">
        <v>40000</v>
      </c>
    </row>
    <row r="315" spans="5:37" x14ac:dyDescent="0.25">
      <c r="E315" t="s">
        <v>25</v>
      </c>
      <c r="F315">
        <v>0</v>
      </c>
      <c r="G315">
        <v>0</v>
      </c>
      <c r="T315" t="s">
        <v>41</v>
      </c>
      <c r="U315">
        <v>0</v>
      </c>
      <c r="V315">
        <v>0</v>
      </c>
      <c r="AI315" t="s">
        <v>271</v>
      </c>
      <c r="AJ315">
        <v>0</v>
      </c>
      <c r="AK315">
        <v>0</v>
      </c>
    </row>
    <row r="316" spans="5:37" x14ac:dyDescent="0.25">
      <c r="E316" t="s">
        <v>25</v>
      </c>
      <c r="F316">
        <v>50000</v>
      </c>
      <c r="G316">
        <v>0</v>
      </c>
      <c r="T316" t="s">
        <v>41</v>
      </c>
      <c r="U316">
        <v>20000</v>
      </c>
      <c r="V316">
        <v>0</v>
      </c>
      <c r="AI316" t="s">
        <v>271</v>
      </c>
      <c r="AJ316">
        <v>0</v>
      </c>
      <c r="AK316">
        <v>44000</v>
      </c>
    </row>
    <row r="317" spans="5:37" x14ac:dyDescent="0.25">
      <c r="E317" t="s">
        <v>25</v>
      </c>
      <c r="F317">
        <v>35000</v>
      </c>
      <c r="G317">
        <v>0</v>
      </c>
      <c r="T317" t="s">
        <v>41</v>
      </c>
      <c r="U317">
        <v>0</v>
      </c>
      <c r="V317">
        <v>0</v>
      </c>
      <c r="AI317" t="s">
        <v>45</v>
      </c>
      <c r="AJ317">
        <v>38000</v>
      </c>
      <c r="AK317">
        <v>0</v>
      </c>
    </row>
    <row r="318" spans="5:37" x14ac:dyDescent="0.25">
      <c r="E318" t="s">
        <v>25</v>
      </c>
      <c r="F318">
        <v>0</v>
      </c>
      <c r="G318">
        <v>0</v>
      </c>
      <c r="T318" t="s">
        <v>41</v>
      </c>
      <c r="U318">
        <v>0</v>
      </c>
      <c r="V318">
        <v>0</v>
      </c>
      <c r="AI318" t="s">
        <v>45</v>
      </c>
      <c r="AJ318">
        <v>30000</v>
      </c>
      <c r="AK318">
        <v>0</v>
      </c>
    </row>
    <row r="319" spans="5:37" x14ac:dyDescent="0.25">
      <c r="E319" t="s">
        <v>25</v>
      </c>
      <c r="F319">
        <v>50000</v>
      </c>
      <c r="G319">
        <v>0</v>
      </c>
      <c r="T319" t="s">
        <v>41</v>
      </c>
      <c r="U319">
        <v>0</v>
      </c>
      <c r="V319">
        <v>0</v>
      </c>
      <c r="AI319" t="s">
        <v>45</v>
      </c>
      <c r="AJ319">
        <v>29000</v>
      </c>
      <c r="AK319">
        <v>0</v>
      </c>
    </row>
    <row r="320" spans="5:37" x14ac:dyDescent="0.25">
      <c r="E320" t="s">
        <v>25</v>
      </c>
      <c r="F320">
        <v>35000</v>
      </c>
      <c r="G320">
        <v>0</v>
      </c>
      <c r="T320" t="s">
        <v>41</v>
      </c>
      <c r="U320">
        <v>0</v>
      </c>
      <c r="V320">
        <v>0</v>
      </c>
      <c r="AI320" t="s">
        <v>45</v>
      </c>
      <c r="AJ320">
        <v>0</v>
      </c>
      <c r="AK320">
        <v>0</v>
      </c>
    </row>
    <row r="321" spans="5:37" x14ac:dyDescent="0.25">
      <c r="E321" t="s">
        <v>25</v>
      </c>
      <c r="F321">
        <v>35000</v>
      </c>
      <c r="G321">
        <v>0</v>
      </c>
      <c r="T321" t="s">
        <v>41</v>
      </c>
      <c r="U321">
        <v>0</v>
      </c>
      <c r="V321">
        <v>0</v>
      </c>
      <c r="AI321" t="s">
        <v>45</v>
      </c>
      <c r="AJ321">
        <v>40000</v>
      </c>
      <c r="AK321">
        <v>0</v>
      </c>
    </row>
    <row r="322" spans="5:37" x14ac:dyDescent="0.25">
      <c r="E322" t="s">
        <v>25</v>
      </c>
      <c r="F322">
        <v>0</v>
      </c>
      <c r="G322">
        <v>0</v>
      </c>
      <c r="T322" t="s">
        <v>41</v>
      </c>
      <c r="U322">
        <v>0</v>
      </c>
      <c r="V322">
        <v>0</v>
      </c>
      <c r="AI322" t="s">
        <v>45</v>
      </c>
      <c r="AJ322">
        <v>0</v>
      </c>
      <c r="AK322">
        <v>0</v>
      </c>
    </row>
    <row r="323" spans="5:37" x14ac:dyDescent="0.25">
      <c r="E323" t="s">
        <v>25</v>
      </c>
      <c r="F323">
        <v>0</v>
      </c>
      <c r="G323">
        <v>0</v>
      </c>
      <c r="T323" t="s">
        <v>41</v>
      </c>
      <c r="U323">
        <v>0</v>
      </c>
      <c r="V323">
        <v>0</v>
      </c>
      <c r="AI323" t="s">
        <v>45</v>
      </c>
      <c r="AJ323">
        <v>42000</v>
      </c>
      <c r="AK323">
        <v>0</v>
      </c>
    </row>
    <row r="324" spans="5:37" x14ac:dyDescent="0.25">
      <c r="E324" t="s">
        <v>25</v>
      </c>
      <c r="F324">
        <v>0</v>
      </c>
      <c r="G324">
        <v>0</v>
      </c>
      <c r="T324" t="s">
        <v>41</v>
      </c>
      <c r="U324">
        <v>0</v>
      </c>
      <c r="V324">
        <v>0</v>
      </c>
      <c r="AI324" t="s">
        <v>45</v>
      </c>
      <c r="AJ324">
        <v>36000</v>
      </c>
      <c r="AK324">
        <v>0</v>
      </c>
    </row>
    <row r="325" spans="5:37" x14ac:dyDescent="0.25">
      <c r="E325" t="s">
        <v>380</v>
      </c>
      <c r="F325">
        <v>0</v>
      </c>
      <c r="G325">
        <v>0</v>
      </c>
      <c r="T325" t="s">
        <v>41</v>
      </c>
      <c r="U325">
        <v>0</v>
      </c>
      <c r="V325">
        <v>0</v>
      </c>
      <c r="AI325" t="s">
        <v>45</v>
      </c>
      <c r="AJ325">
        <v>44000</v>
      </c>
      <c r="AK325">
        <v>0</v>
      </c>
    </row>
    <row r="326" spans="5:37" x14ac:dyDescent="0.25">
      <c r="E326" t="s">
        <v>380</v>
      </c>
      <c r="F326">
        <v>0</v>
      </c>
      <c r="G326">
        <v>0</v>
      </c>
      <c r="T326" t="s">
        <v>41</v>
      </c>
      <c r="U326">
        <v>0</v>
      </c>
      <c r="V326">
        <v>0</v>
      </c>
      <c r="AI326" t="s">
        <v>272</v>
      </c>
      <c r="AJ326">
        <v>43000</v>
      </c>
      <c r="AK326">
        <v>0</v>
      </c>
    </row>
    <row r="327" spans="5:37" x14ac:dyDescent="0.25">
      <c r="E327" t="s">
        <v>380</v>
      </c>
      <c r="F327">
        <v>0</v>
      </c>
      <c r="G327">
        <v>0</v>
      </c>
      <c r="T327" t="s">
        <v>41</v>
      </c>
      <c r="U327">
        <v>0</v>
      </c>
      <c r="V327">
        <v>0</v>
      </c>
      <c r="AI327" t="s">
        <v>272</v>
      </c>
      <c r="AJ327">
        <v>37000</v>
      </c>
      <c r="AK327">
        <v>0</v>
      </c>
    </row>
    <row r="328" spans="5:37" x14ac:dyDescent="0.25">
      <c r="E328" t="s">
        <v>267</v>
      </c>
      <c r="F328">
        <v>0</v>
      </c>
      <c r="G328">
        <v>0</v>
      </c>
      <c r="T328" t="s">
        <v>41</v>
      </c>
      <c r="U328">
        <v>0</v>
      </c>
      <c r="V328">
        <v>0</v>
      </c>
      <c r="AI328" t="s">
        <v>272</v>
      </c>
      <c r="AJ328">
        <v>37000</v>
      </c>
      <c r="AK328">
        <v>0</v>
      </c>
    </row>
    <row r="329" spans="5:37" x14ac:dyDescent="0.25">
      <c r="E329" t="s">
        <v>267</v>
      </c>
      <c r="F329">
        <v>0</v>
      </c>
      <c r="G329">
        <v>0</v>
      </c>
      <c r="T329" t="s">
        <v>41</v>
      </c>
      <c r="U329">
        <v>0</v>
      </c>
      <c r="V329">
        <v>35000</v>
      </c>
      <c r="AI329" t="s">
        <v>272</v>
      </c>
      <c r="AJ329">
        <v>37000</v>
      </c>
      <c r="AK329">
        <v>0</v>
      </c>
    </row>
    <row r="330" spans="5:37" x14ac:dyDescent="0.25">
      <c r="E330" t="s">
        <v>267</v>
      </c>
      <c r="F330">
        <v>0</v>
      </c>
      <c r="G330">
        <v>0</v>
      </c>
      <c r="T330" t="s">
        <v>41</v>
      </c>
      <c r="U330">
        <v>0</v>
      </c>
      <c r="V330">
        <v>0</v>
      </c>
      <c r="AI330" t="s">
        <v>272</v>
      </c>
      <c r="AJ330">
        <v>42000</v>
      </c>
      <c r="AK330">
        <v>0</v>
      </c>
    </row>
    <row r="331" spans="5:37" x14ac:dyDescent="0.25">
      <c r="E331" t="s">
        <v>267</v>
      </c>
      <c r="F331">
        <v>0</v>
      </c>
      <c r="G331">
        <v>0</v>
      </c>
      <c r="T331" t="s">
        <v>41</v>
      </c>
      <c r="U331">
        <v>0</v>
      </c>
      <c r="V331">
        <v>0</v>
      </c>
      <c r="AI331" t="s">
        <v>272</v>
      </c>
      <c r="AJ331">
        <v>45000</v>
      </c>
      <c r="AK331">
        <v>0</v>
      </c>
    </row>
    <row r="332" spans="5:37" x14ac:dyDescent="0.25">
      <c r="E332" t="s">
        <v>267</v>
      </c>
      <c r="F332">
        <v>0</v>
      </c>
      <c r="G332">
        <v>0</v>
      </c>
      <c r="T332" t="s">
        <v>41</v>
      </c>
      <c r="U332">
        <v>0</v>
      </c>
      <c r="V332">
        <v>0</v>
      </c>
      <c r="AI332" t="s">
        <v>272</v>
      </c>
      <c r="AJ332">
        <v>35000</v>
      </c>
      <c r="AK332">
        <v>0</v>
      </c>
    </row>
    <row r="333" spans="5:37" x14ac:dyDescent="0.25">
      <c r="E333" t="s">
        <v>267</v>
      </c>
      <c r="F333">
        <v>0</v>
      </c>
      <c r="G333">
        <v>0</v>
      </c>
      <c r="T333" t="s">
        <v>41</v>
      </c>
      <c r="U333">
        <v>0</v>
      </c>
      <c r="V333">
        <v>0</v>
      </c>
      <c r="AI333" t="s">
        <v>272</v>
      </c>
      <c r="AJ333">
        <v>37000</v>
      </c>
      <c r="AK333">
        <v>0</v>
      </c>
    </row>
    <row r="334" spans="5:37" x14ac:dyDescent="0.25">
      <c r="E334" t="s">
        <v>267</v>
      </c>
      <c r="F334">
        <v>0</v>
      </c>
      <c r="G334">
        <v>0</v>
      </c>
      <c r="T334" t="s">
        <v>41</v>
      </c>
      <c r="U334">
        <v>0</v>
      </c>
      <c r="V334">
        <v>0</v>
      </c>
      <c r="AI334" t="s">
        <v>272</v>
      </c>
      <c r="AJ334">
        <v>45000</v>
      </c>
      <c r="AK334">
        <v>0</v>
      </c>
    </row>
    <row r="335" spans="5:37" x14ac:dyDescent="0.25">
      <c r="E335" t="s">
        <v>267</v>
      </c>
      <c r="F335">
        <v>0</v>
      </c>
      <c r="G335">
        <v>17000</v>
      </c>
      <c r="T335" t="s">
        <v>41</v>
      </c>
      <c r="U335">
        <v>0</v>
      </c>
      <c r="V335">
        <v>0</v>
      </c>
      <c r="AI335" t="s">
        <v>272</v>
      </c>
      <c r="AJ335">
        <v>35000</v>
      </c>
      <c r="AK335">
        <v>0</v>
      </c>
    </row>
    <row r="336" spans="5:37" x14ac:dyDescent="0.25">
      <c r="E336" t="s">
        <v>267</v>
      </c>
      <c r="F336">
        <v>0</v>
      </c>
      <c r="G336">
        <v>0</v>
      </c>
      <c r="T336" t="s">
        <v>41</v>
      </c>
      <c r="U336">
        <v>0</v>
      </c>
      <c r="V336">
        <v>0</v>
      </c>
      <c r="AI336" t="s">
        <v>272</v>
      </c>
      <c r="AJ336">
        <v>37000</v>
      </c>
      <c r="AK336">
        <v>0</v>
      </c>
    </row>
    <row r="337" spans="5:37" x14ac:dyDescent="0.25">
      <c r="E337" t="s">
        <v>267</v>
      </c>
      <c r="F337">
        <v>0</v>
      </c>
      <c r="G337">
        <v>0</v>
      </c>
      <c r="T337" t="s">
        <v>41</v>
      </c>
      <c r="U337">
        <v>0</v>
      </c>
      <c r="V337">
        <v>0</v>
      </c>
      <c r="AI337" t="s">
        <v>272</v>
      </c>
      <c r="AJ337">
        <v>45000</v>
      </c>
      <c r="AK337">
        <v>0</v>
      </c>
    </row>
    <row r="338" spans="5:37" x14ac:dyDescent="0.25">
      <c r="E338" t="s">
        <v>267</v>
      </c>
      <c r="F338">
        <v>0</v>
      </c>
      <c r="G338">
        <v>0</v>
      </c>
      <c r="T338" t="s">
        <v>41</v>
      </c>
      <c r="U338">
        <v>0</v>
      </c>
      <c r="V338">
        <v>0</v>
      </c>
      <c r="AI338" t="s">
        <v>272</v>
      </c>
      <c r="AJ338">
        <v>35000</v>
      </c>
      <c r="AK338">
        <v>0</v>
      </c>
    </row>
    <row r="339" spans="5:37" x14ac:dyDescent="0.25">
      <c r="E339" t="s">
        <v>267</v>
      </c>
      <c r="F339">
        <v>0</v>
      </c>
      <c r="G339">
        <v>0</v>
      </c>
      <c r="T339" t="s">
        <v>41</v>
      </c>
      <c r="U339">
        <v>20000</v>
      </c>
      <c r="V339">
        <v>0</v>
      </c>
      <c r="AI339" t="s">
        <v>272</v>
      </c>
      <c r="AJ339">
        <v>45000</v>
      </c>
      <c r="AK339">
        <v>0</v>
      </c>
    </row>
    <row r="340" spans="5:37" x14ac:dyDescent="0.25">
      <c r="E340" t="s">
        <v>267</v>
      </c>
      <c r="F340">
        <v>0</v>
      </c>
      <c r="G340">
        <v>0</v>
      </c>
      <c r="T340" t="s">
        <v>41</v>
      </c>
      <c r="U340">
        <v>0</v>
      </c>
      <c r="V340">
        <v>0</v>
      </c>
      <c r="AI340" t="s">
        <v>272</v>
      </c>
      <c r="AJ340">
        <v>45000</v>
      </c>
      <c r="AK340">
        <v>0</v>
      </c>
    </row>
    <row r="341" spans="5:37" x14ac:dyDescent="0.25">
      <c r="E341" t="s">
        <v>267</v>
      </c>
      <c r="F341">
        <v>0</v>
      </c>
      <c r="G341">
        <v>0</v>
      </c>
      <c r="T341" t="s">
        <v>41</v>
      </c>
      <c r="U341">
        <v>0</v>
      </c>
      <c r="V341">
        <v>0</v>
      </c>
      <c r="AI341" t="s">
        <v>272</v>
      </c>
      <c r="AJ341">
        <v>47000</v>
      </c>
      <c r="AK341">
        <v>0</v>
      </c>
    </row>
    <row r="342" spans="5:37" x14ac:dyDescent="0.25">
      <c r="E342" t="s">
        <v>267</v>
      </c>
      <c r="F342">
        <v>0</v>
      </c>
      <c r="G342">
        <v>24000</v>
      </c>
      <c r="T342" t="s">
        <v>41</v>
      </c>
      <c r="U342">
        <v>0</v>
      </c>
      <c r="V342">
        <v>0</v>
      </c>
      <c r="AI342" t="s">
        <v>272</v>
      </c>
      <c r="AJ342">
        <v>35000</v>
      </c>
      <c r="AK342">
        <v>0</v>
      </c>
    </row>
    <row r="343" spans="5:37" x14ac:dyDescent="0.25">
      <c r="E343" t="s">
        <v>267</v>
      </c>
      <c r="F343">
        <v>0</v>
      </c>
      <c r="G343">
        <v>11000</v>
      </c>
      <c r="T343" t="s">
        <v>41</v>
      </c>
      <c r="U343">
        <v>0</v>
      </c>
      <c r="V343">
        <v>0</v>
      </c>
      <c r="AI343" t="s">
        <v>272</v>
      </c>
      <c r="AJ343">
        <v>46000</v>
      </c>
      <c r="AK343">
        <v>0</v>
      </c>
    </row>
    <row r="344" spans="5:37" x14ac:dyDescent="0.25">
      <c r="E344" t="s">
        <v>267</v>
      </c>
      <c r="F344">
        <v>0</v>
      </c>
      <c r="G344">
        <v>0</v>
      </c>
      <c r="T344" t="s">
        <v>41</v>
      </c>
      <c r="U344">
        <v>0</v>
      </c>
      <c r="V344">
        <v>0</v>
      </c>
      <c r="AI344" t="s">
        <v>272</v>
      </c>
      <c r="AJ344">
        <v>0</v>
      </c>
      <c r="AK344">
        <v>0</v>
      </c>
    </row>
    <row r="345" spans="5:37" x14ac:dyDescent="0.25">
      <c r="E345" t="s">
        <v>267</v>
      </c>
      <c r="F345">
        <v>0</v>
      </c>
      <c r="G345">
        <v>0</v>
      </c>
      <c r="T345" t="s">
        <v>41</v>
      </c>
      <c r="U345">
        <v>0</v>
      </c>
      <c r="V345">
        <v>0</v>
      </c>
      <c r="AI345" t="s">
        <v>272</v>
      </c>
      <c r="AJ345">
        <v>35000</v>
      </c>
      <c r="AK345">
        <v>0</v>
      </c>
    </row>
    <row r="346" spans="5:37" x14ac:dyDescent="0.25">
      <c r="E346" t="s">
        <v>267</v>
      </c>
      <c r="F346">
        <v>0</v>
      </c>
      <c r="G346">
        <v>0</v>
      </c>
      <c r="T346" t="s">
        <v>41</v>
      </c>
      <c r="U346">
        <v>0</v>
      </c>
      <c r="V346">
        <v>0</v>
      </c>
      <c r="AI346" t="s">
        <v>272</v>
      </c>
      <c r="AJ346">
        <v>41000</v>
      </c>
      <c r="AK346">
        <v>0</v>
      </c>
    </row>
    <row r="347" spans="5:37" x14ac:dyDescent="0.25">
      <c r="E347" t="s">
        <v>267</v>
      </c>
      <c r="F347">
        <v>0</v>
      </c>
      <c r="G347">
        <v>0</v>
      </c>
      <c r="T347" t="s">
        <v>41</v>
      </c>
      <c r="U347">
        <v>0</v>
      </c>
      <c r="V347">
        <v>0</v>
      </c>
      <c r="AI347" t="s">
        <v>272</v>
      </c>
      <c r="AJ347">
        <v>46000</v>
      </c>
      <c r="AK347">
        <v>0</v>
      </c>
    </row>
    <row r="348" spans="5:37" x14ac:dyDescent="0.25">
      <c r="E348" t="s">
        <v>267</v>
      </c>
      <c r="F348">
        <v>0</v>
      </c>
      <c r="G348">
        <v>0</v>
      </c>
      <c r="T348" t="s">
        <v>41</v>
      </c>
      <c r="U348">
        <v>0</v>
      </c>
      <c r="V348">
        <v>0</v>
      </c>
      <c r="AI348" t="s">
        <v>272</v>
      </c>
      <c r="AJ348">
        <v>47000</v>
      </c>
      <c r="AK348">
        <v>0</v>
      </c>
    </row>
    <row r="349" spans="5:37" x14ac:dyDescent="0.25">
      <c r="E349" t="s">
        <v>267</v>
      </c>
      <c r="F349">
        <v>0</v>
      </c>
      <c r="G349">
        <v>0</v>
      </c>
      <c r="T349" t="s">
        <v>41</v>
      </c>
      <c r="U349">
        <v>0</v>
      </c>
      <c r="V349">
        <v>0</v>
      </c>
      <c r="AI349" t="s">
        <v>129</v>
      </c>
      <c r="AJ349">
        <v>0</v>
      </c>
      <c r="AK349">
        <v>0</v>
      </c>
    </row>
    <row r="350" spans="5:37" x14ac:dyDescent="0.25">
      <c r="E350" t="s">
        <v>267</v>
      </c>
      <c r="F350">
        <v>0</v>
      </c>
      <c r="G350">
        <v>0</v>
      </c>
      <c r="T350" t="s">
        <v>41</v>
      </c>
      <c r="U350">
        <v>0</v>
      </c>
      <c r="V350">
        <v>0</v>
      </c>
      <c r="AI350" t="s">
        <v>129</v>
      </c>
      <c r="AJ350">
        <v>35000</v>
      </c>
      <c r="AK350">
        <v>0</v>
      </c>
    </row>
    <row r="351" spans="5:37" x14ac:dyDescent="0.25">
      <c r="E351" t="s">
        <v>267</v>
      </c>
      <c r="F351">
        <v>0</v>
      </c>
      <c r="G351">
        <v>0</v>
      </c>
      <c r="T351" t="s">
        <v>41</v>
      </c>
      <c r="U351">
        <v>0</v>
      </c>
      <c r="V351">
        <v>0</v>
      </c>
      <c r="AI351" t="s">
        <v>129</v>
      </c>
      <c r="AJ351">
        <v>0</v>
      </c>
      <c r="AK351">
        <v>0</v>
      </c>
    </row>
    <row r="352" spans="5:37" x14ac:dyDescent="0.25">
      <c r="E352" t="s">
        <v>267</v>
      </c>
      <c r="F352">
        <v>0</v>
      </c>
      <c r="G352">
        <v>0</v>
      </c>
      <c r="T352" t="s">
        <v>41</v>
      </c>
      <c r="U352">
        <v>0</v>
      </c>
      <c r="V352">
        <v>0</v>
      </c>
      <c r="AI352" t="s">
        <v>129</v>
      </c>
      <c r="AJ352">
        <v>0</v>
      </c>
      <c r="AK352">
        <v>0</v>
      </c>
    </row>
    <row r="353" spans="5:37" x14ac:dyDescent="0.25">
      <c r="E353" t="s">
        <v>267</v>
      </c>
      <c r="F353">
        <v>0</v>
      </c>
      <c r="G353">
        <v>10000</v>
      </c>
      <c r="T353" t="s">
        <v>41</v>
      </c>
      <c r="U353">
        <v>0</v>
      </c>
      <c r="V353">
        <v>0</v>
      </c>
      <c r="AI353" t="s">
        <v>129</v>
      </c>
      <c r="AJ353">
        <v>0</v>
      </c>
      <c r="AK353">
        <v>0</v>
      </c>
    </row>
    <row r="354" spans="5:37" x14ac:dyDescent="0.25">
      <c r="E354" t="s">
        <v>267</v>
      </c>
      <c r="F354">
        <v>0</v>
      </c>
      <c r="G354">
        <v>0</v>
      </c>
      <c r="T354" t="s">
        <v>42</v>
      </c>
      <c r="U354">
        <v>0</v>
      </c>
      <c r="V354">
        <v>0</v>
      </c>
      <c r="AI354" t="s">
        <v>129</v>
      </c>
      <c r="AJ354">
        <v>0</v>
      </c>
      <c r="AK354">
        <v>0</v>
      </c>
    </row>
    <row r="355" spans="5:37" x14ac:dyDescent="0.25">
      <c r="E355" t="s">
        <v>267</v>
      </c>
      <c r="F355">
        <v>0</v>
      </c>
      <c r="G355">
        <v>0</v>
      </c>
      <c r="T355" t="s">
        <v>42</v>
      </c>
      <c r="U355">
        <v>0</v>
      </c>
      <c r="V355">
        <v>0</v>
      </c>
      <c r="AI355" t="s">
        <v>129</v>
      </c>
      <c r="AJ355">
        <v>0</v>
      </c>
      <c r="AK355">
        <v>0</v>
      </c>
    </row>
    <row r="356" spans="5:37" x14ac:dyDescent="0.25">
      <c r="E356" t="s">
        <v>267</v>
      </c>
      <c r="F356">
        <v>0</v>
      </c>
      <c r="G356">
        <v>0</v>
      </c>
      <c r="T356" t="s">
        <v>42</v>
      </c>
      <c r="U356">
        <v>0</v>
      </c>
      <c r="V356">
        <v>0</v>
      </c>
      <c r="AI356" t="s">
        <v>129</v>
      </c>
      <c r="AJ356">
        <v>0</v>
      </c>
      <c r="AK356">
        <v>0</v>
      </c>
    </row>
    <row r="357" spans="5:37" x14ac:dyDescent="0.25">
      <c r="E357" t="s">
        <v>267</v>
      </c>
      <c r="F357">
        <v>0</v>
      </c>
      <c r="G357">
        <v>0</v>
      </c>
      <c r="T357" t="s">
        <v>42</v>
      </c>
      <c r="U357">
        <v>0</v>
      </c>
      <c r="V357">
        <v>0</v>
      </c>
      <c r="AI357" t="s">
        <v>129</v>
      </c>
      <c r="AJ357">
        <v>0</v>
      </c>
      <c r="AK357">
        <v>0</v>
      </c>
    </row>
    <row r="358" spans="5:37" x14ac:dyDescent="0.25">
      <c r="E358" t="s">
        <v>267</v>
      </c>
      <c r="F358">
        <v>0</v>
      </c>
      <c r="G358">
        <v>0</v>
      </c>
      <c r="T358" t="s">
        <v>42</v>
      </c>
      <c r="U358">
        <v>0</v>
      </c>
      <c r="V358">
        <v>0</v>
      </c>
      <c r="AI358" t="s">
        <v>129</v>
      </c>
      <c r="AJ358">
        <v>40000</v>
      </c>
      <c r="AK358">
        <v>0</v>
      </c>
    </row>
    <row r="359" spans="5:37" x14ac:dyDescent="0.25">
      <c r="E359" t="s">
        <v>267</v>
      </c>
      <c r="F359">
        <v>0</v>
      </c>
      <c r="G359">
        <v>0</v>
      </c>
      <c r="T359" t="s">
        <v>42</v>
      </c>
      <c r="U359">
        <v>0</v>
      </c>
      <c r="V359">
        <v>0</v>
      </c>
      <c r="AI359" t="s">
        <v>129</v>
      </c>
      <c r="AJ359">
        <v>40000</v>
      </c>
      <c r="AK359">
        <v>0</v>
      </c>
    </row>
    <row r="360" spans="5:37" x14ac:dyDescent="0.25">
      <c r="E360" t="s">
        <v>267</v>
      </c>
      <c r="F360">
        <v>0</v>
      </c>
      <c r="G360">
        <v>0</v>
      </c>
      <c r="T360" t="s">
        <v>42</v>
      </c>
      <c r="U360">
        <v>0</v>
      </c>
      <c r="V360">
        <v>0</v>
      </c>
      <c r="AI360" t="s">
        <v>129</v>
      </c>
      <c r="AJ360">
        <v>35000</v>
      </c>
      <c r="AK360">
        <v>0</v>
      </c>
    </row>
    <row r="361" spans="5:37" x14ac:dyDescent="0.25">
      <c r="E361" t="s">
        <v>267</v>
      </c>
      <c r="F361">
        <v>0</v>
      </c>
      <c r="G361">
        <v>22000</v>
      </c>
      <c r="T361" t="s">
        <v>545</v>
      </c>
      <c r="U361">
        <v>0</v>
      </c>
      <c r="V361">
        <v>0</v>
      </c>
      <c r="AI361" t="s">
        <v>129</v>
      </c>
      <c r="AJ361">
        <v>0</v>
      </c>
      <c r="AK361">
        <v>0</v>
      </c>
    </row>
    <row r="362" spans="5:37" x14ac:dyDescent="0.25">
      <c r="E362" t="s">
        <v>267</v>
      </c>
      <c r="F362">
        <v>0</v>
      </c>
      <c r="G362">
        <v>0</v>
      </c>
      <c r="T362" t="s">
        <v>545</v>
      </c>
      <c r="U362">
        <v>0</v>
      </c>
      <c r="V362">
        <v>0</v>
      </c>
      <c r="AI362" t="s">
        <v>129</v>
      </c>
      <c r="AJ362">
        <v>0</v>
      </c>
      <c r="AK362">
        <v>0</v>
      </c>
    </row>
    <row r="363" spans="5:37" x14ac:dyDescent="0.25">
      <c r="E363" t="s">
        <v>267</v>
      </c>
      <c r="F363">
        <v>0</v>
      </c>
      <c r="G363">
        <v>0</v>
      </c>
      <c r="T363" t="s">
        <v>545</v>
      </c>
      <c r="U363">
        <v>0</v>
      </c>
      <c r="V363">
        <v>0</v>
      </c>
      <c r="AI363" t="s">
        <v>129</v>
      </c>
      <c r="AJ363">
        <v>0</v>
      </c>
      <c r="AK363">
        <v>0</v>
      </c>
    </row>
    <row r="364" spans="5:37" x14ac:dyDescent="0.25">
      <c r="E364" t="s">
        <v>267</v>
      </c>
      <c r="F364">
        <v>0</v>
      </c>
      <c r="G364">
        <v>19000</v>
      </c>
      <c r="T364" t="s">
        <v>545</v>
      </c>
      <c r="U364">
        <v>0</v>
      </c>
      <c r="V364">
        <v>0</v>
      </c>
      <c r="AI364" t="s">
        <v>129</v>
      </c>
      <c r="AJ364">
        <v>0</v>
      </c>
      <c r="AK364">
        <v>0</v>
      </c>
    </row>
    <row r="365" spans="5:37" x14ac:dyDescent="0.25">
      <c r="E365" t="s">
        <v>267</v>
      </c>
      <c r="F365">
        <v>0</v>
      </c>
      <c r="G365">
        <v>0</v>
      </c>
      <c r="T365" t="s">
        <v>545</v>
      </c>
      <c r="U365">
        <v>0</v>
      </c>
      <c r="V365">
        <v>0</v>
      </c>
      <c r="AI365" t="s">
        <v>129</v>
      </c>
      <c r="AJ365">
        <v>35000</v>
      </c>
      <c r="AK365">
        <v>0</v>
      </c>
    </row>
    <row r="366" spans="5:37" x14ac:dyDescent="0.25">
      <c r="E366" t="s">
        <v>267</v>
      </c>
      <c r="F366">
        <v>0</v>
      </c>
      <c r="G366">
        <v>0</v>
      </c>
      <c r="T366" t="s">
        <v>545</v>
      </c>
      <c r="U366">
        <v>0</v>
      </c>
      <c r="V366">
        <v>0</v>
      </c>
      <c r="AI366" t="s">
        <v>129</v>
      </c>
      <c r="AJ366">
        <v>40000</v>
      </c>
      <c r="AK366">
        <v>0</v>
      </c>
    </row>
    <row r="367" spans="5:37" x14ac:dyDescent="0.25">
      <c r="E367" t="s">
        <v>267</v>
      </c>
      <c r="F367">
        <v>4000</v>
      </c>
      <c r="G367">
        <v>0</v>
      </c>
      <c r="T367" t="s">
        <v>545</v>
      </c>
      <c r="U367">
        <v>0</v>
      </c>
      <c r="V367">
        <v>0</v>
      </c>
      <c r="AI367" t="s">
        <v>129</v>
      </c>
      <c r="AJ367">
        <v>0</v>
      </c>
      <c r="AK367">
        <v>0</v>
      </c>
    </row>
    <row r="368" spans="5:37" x14ac:dyDescent="0.25">
      <c r="E368" t="s">
        <v>267</v>
      </c>
      <c r="F368">
        <v>0</v>
      </c>
      <c r="G368">
        <v>0</v>
      </c>
      <c r="T368" t="s">
        <v>545</v>
      </c>
      <c r="U368">
        <v>0</v>
      </c>
      <c r="V368">
        <v>0</v>
      </c>
      <c r="AI368" t="s">
        <v>129</v>
      </c>
      <c r="AJ368">
        <v>0</v>
      </c>
      <c r="AK368">
        <v>0</v>
      </c>
    </row>
    <row r="369" spans="5:37" x14ac:dyDescent="0.25">
      <c r="E369" t="s">
        <v>267</v>
      </c>
      <c r="F369">
        <v>0</v>
      </c>
      <c r="G369">
        <v>0</v>
      </c>
      <c r="T369" t="s">
        <v>545</v>
      </c>
      <c r="U369">
        <v>0</v>
      </c>
      <c r="V369">
        <v>0</v>
      </c>
      <c r="AI369" t="s">
        <v>129</v>
      </c>
      <c r="AJ369">
        <v>35000</v>
      </c>
      <c r="AK369">
        <v>0</v>
      </c>
    </row>
    <row r="370" spans="5:37" x14ac:dyDescent="0.25">
      <c r="E370" t="s">
        <v>267</v>
      </c>
      <c r="F370">
        <v>0</v>
      </c>
      <c r="G370">
        <v>0</v>
      </c>
      <c r="T370" t="s">
        <v>545</v>
      </c>
      <c r="U370">
        <v>0</v>
      </c>
      <c r="V370">
        <v>0</v>
      </c>
      <c r="AI370" t="s">
        <v>129</v>
      </c>
      <c r="AJ370">
        <v>35000</v>
      </c>
      <c r="AK370">
        <v>0</v>
      </c>
    </row>
    <row r="371" spans="5:37" x14ac:dyDescent="0.25">
      <c r="E371" t="s">
        <v>267</v>
      </c>
      <c r="F371">
        <v>0</v>
      </c>
      <c r="G371">
        <v>0</v>
      </c>
      <c r="T371" t="s">
        <v>545</v>
      </c>
      <c r="U371">
        <v>0</v>
      </c>
      <c r="V371">
        <v>0</v>
      </c>
      <c r="AI371" t="s">
        <v>129</v>
      </c>
      <c r="AJ371">
        <v>0</v>
      </c>
      <c r="AK371">
        <v>0</v>
      </c>
    </row>
    <row r="372" spans="5:37" x14ac:dyDescent="0.25">
      <c r="E372" t="s">
        <v>267</v>
      </c>
      <c r="F372">
        <v>0</v>
      </c>
      <c r="G372">
        <v>0</v>
      </c>
      <c r="T372" t="s">
        <v>545</v>
      </c>
      <c r="U372">
        <v>0</v>
      </c>
      <c r="V372">
        <v>0</v>
      </c>
      <c r="AI372" t="s">
        <v>606</v>
      </c>
      <c r="AJ372">
        <v>0</v>
      </c>
      <c r="AK372">
        <v>0</v>
      </c>
    </row>
    <row r="373" spans="5:37" x14ac:dyDescent="0.25">
      <c r="E373" t="s">
        <v>267</v>
      </c>
      <c r="F373">
        <v>0</v>
      </c>
      <c r="G373">
        <v>0</v>
      </c>
      <c r="T373" t="s">
        <v>545</v>
      </c>
      <c r="U373">
        <v>0</v>
      </c>
      <c r="V373">
        <v>0</v>
      </c>
      <c r="AI373" t="s">
        <v>606</v>
      </c>
      <c r="AJ373">
        <v>0</v>
      </c>
      <c r="AK373">
        <v>0</v>
      </c>
    </row>
    <row r="374" spans="5:37" x14ac:dyDescent="0.25">
      <c r="E374" t="s">
        <v>267</v>
      </c>
      <c r="F374">
        <v>0</v>
      </c>
      <c r="G374">
        <v>0</v>
      </c>
      <c r="T374" t="s">
        <v>58</v>
      </c>
      <c r="U374">
        <v>0</v>
      </c>
      <c r="V374">
        <v>0</v>
      </c>
      <c r="AI374" t="s">
        <v>606</v>
      </c>
      <c r="AJ374">
        <v>0</v>
      </c>
      <c r="AK374">
        <v>0</v>
      </c>
    </row>
    <row r="375" spans="5:37" x14ac:dyDescent="0.25">
      <c r="E375" t="s">
        <v>267</v>
      </c>
      <c r="F375">
        <v>0</v>
      </c>
      <c r="G375">
        <v>0</v>
      </c>
      <c r="T375" t="s">
        <v>58</v>
      </c>
      <c r="U375">
        <v>0</v>
      </c>
      <c r="V375">
        <v>0</v>
      </c>
      <c r="AI375" t="s">
        <v>606</v>
      </c>
      <c r="AJ375">
        <v>0</v>
      </c>
      <c r="AK375">
        <v>0</v>
      </c>
    </row>
    <row r="376" spans="5:37" x14ac:dyDescent="0.25">
      <c r="E376" t="s">
        <v>267</v>
      </c>
      <c r="F376">
        <v>0</v>
      </c>
      <c r="G376">
        <v>0</v>
      </c>
      <c r="T376" t="s">
        <v>25</v>
      </c>
      <c r="U376">
        <v>0</v>
      </c>
      <c r="V376">
        <v>46000</v>
      </c>
      <c r="AI376" t="s">
        <v>606</v>
      </c>
      <c r="AJ376">
        <v>0</v>
      </c>
      <c r="AK376">
        <v>0</v>
      </c>
    </row>
    <row r="377" spans="5:37" x14ac:dyDescent="0.25">
      <c r="E377" t="s">
        <v>267</v>
      </c>
      <c r="F377">
        <v>0</v>
      </c>
      <c r="G377">
        <v>0</v>
      </c>
      <c r="T377" t="s">
        <v>25</v>
      </c>
      <c r="U377">
        <v>0</v>
      </c>
      <c r="V377">
        <v>0</v>
      </c>
      <c r="AI377" t="s">
        <v>606</v>
      </c>
      <c r="AJ377">
        <v>0</v>
      </c>
      <c r="AK377">
        <v>0</v>
      </c>
    </row>
    <row r="378" spans="5:37" x14ac:dyDescent="0.25">
      <c r="E378" t="s">
        <v>267</v>
      </c>
      <c r="F378">
        <v>0</v>
      </c>
      <c r="G378">
        <v>0</v>
      </c>
      <c r="T378" t="s">
        <v>25</v>
      </c>
      <c r="U378">
        <v>0</v>
      </c>
      <c r="V378">
        <v>0</v>
      </c>
      <c r="AI378" t="s">
        <v>606</v>
      </c>
      <c r="AJ378">
        <v>0</v>
      </c>
      <c r="AK378">
        <v>0</v>
      </c>
    </row>
    <row r="379" spans="5:37" x14ac:dyDescent="0.25">
      <c r="E379" t="s">
        <v>267</v>
      </c>
      <c r="F379">
        <v>0</v>
      </c>
      <c r="G379">
        <v>0</v>
      </c>
      <c r="T379" t="s">
        <v>25</v>
      </c>
      <c r="U379">
        <v>0</v>
      </c>
      <c r="V379">
        <v>0</v>
      </c>
      <c r="AI379" t="s">
        <v>606</v>
      </c>
      <c r="AJ379">
        <v>0</v>
      </c>
      <c r="AK379">
        <v>0</v>
      </c>
    </row>
    <row r="380" spans="5:37" x14ac:dyDescent="0.25">
      <c r="E380" t="s">
        <v>267</v>
      </c>
      <c r="F380">
        <v>0</v>
      </c>
      <c r="G380">
        <v>0</v>
      </c>
      <c r="T380" t="s">
        <v>25</v>
      </c>
      <c r="U380">
        <v>0</v>
      </c>
      <c r="V380">
        <v>0</v>
      </c>
      <c r="AI380" t="s">
        <v>606</v>
      </c>
      <c r="AJ380">
        <v>0</v>
      </c>
      <c r="AK380">
        <v>0</v>
      </c>
    </row>
    <row r="381" spans="5:37" x14ac:dyDescent="0.25">
      <c r="E381" t="s">
        <v>267</v>
      </c>
      <c r="F381">
        <v>0</v>
      </c>
      <c r="G381">
        <v>0</v>
      </c>
      <c r="T381" t="s">
        <v>25</v>
      </c>
      <c r="U381">
        <v>0</v>
      </c>
      <c r="V381">
        <v>0</v>
      </c>
      <c r="AI381" t="s">
        <v>606</v>
      </c>
      <c r="AJ381">
        <v>0</v>
      </c>
      <c r="AK381">
        <v>0</v>
      </c>
    </row>
    <row r="382" spans="5:37" x14ac:dyDescent="0.25">
      <c r="E382" t="s">
        <v>267</v>
      </c>
      <c r="F382">
        <v>0</v>
      </c>
      <c r="G382">
        <v>0</v>
      </c>
      <c r="T382" t="s">
        <v>25</v>
      </c>
      <c r="U382">
        <v>35000</v>
      </c>
      <c r="V382">
        <v>0</v>
      </c>
      <c r="AI382" t="s">
        <v>606</v>
      </c>
      <c r="AJ382">
        <v>0</v>
      </c>
      <c r="AK382">
        <v>0</v>
      </c>
    </row>
    <row r="383" spans="5:37" x14ac:dyDescent="0.25">
      <c r="E383" t="s">
        <v>267</v>
      </c>
      <c r="F383">
        <v>0</v>
      </c>
      <c r="G383">
        <v>0</v>
      </c>
      <c r="T383" t="s">
        <v>25</v>
      </c>
      <c r="U383">
        <v>0</v>
      </c>
      <c r="V383">
        <v>0</v>
      </c>
      <c r="AI383" t="s">
        <v>606</v>
      </c>
      <c r="AJ383">
        <v>0</v>
      </c>
      <c r="AK383">
        <v>0</v>
      </c>
    </row>
    <row r="384" spans="5:37" x14ac:dyDescent="0.25">
      <c r="E384" t="s">
        <v>267</v>
      </c>
      <c r="F384">
        <v>0</v>
      </c>
      <c r="G384">
        <v>0</v>
      </c>
      <c r="T384" t="s">
        <v>25</v>
      </c>
      <c r="U384">
        <v>0</v>
      </c>
      <c r="V384">
        <v>46000</v>
      </c>
      <c r="AI384" t="s">
        <v>606</v>
      </c>
      <c r="AJ384">
        <v>0</v>
      </c>
      <c r="AK384">
        <v>0</v>
      </c>
    </row>
    <row r="385" spans="5:37" x14ac:dyDescent="0.25">
      <c r="E385" t="s">
        <v>267</v>
      </c>
      <c r="F385">
        <v>24000</v>
      </c>
      <c r="G385">
        <v>0</v>
      </c>
      <c r="T385" t="s">
        <v>25</v>
      </c>
      <c r="U385">
        <v>0</v>
      </c>
      <c r="V385">
        <v>0</v>
      </c>
      <c r="AI385" t="s">
        <v>606</v>
      </c>
      <c r="AJ385">
        <v>0</v>
      </c>
      <c r="AK385">
        <v>0</v>
      </c>
    </row>
    <row r="386" spans="5:37" x14ac:dyDescent="0.25">
      <c r="E386" t="s">
        <v>267</v>
      </c>
      <c r="F386">
        <v>0</v>
      </c>
      <c r="G386">
        <v>0</v>
      </c>
      <c r="T386" t="s">
        <v>25</v>
      </c>
      <c r="U386">
        <v>0</v>
      </c>
      <c r="V386">
        <v>0</v>
      </c>
      <c r="AI386" t="s">
        <v>606</v>
      </c>
      <c r="AJ386">
        <v>0</v>
      </c>
      <c r="AK386">
        <v>0</v>
      </c>
    </row>
    <row r="387" spans="5:37" x14ac:dyDescent="0.25">
      <c r="E387" t="s">
        <v>267</v>
      </c>
      <c r="F387">
        <v>3000</v>
      </c>
      <c r="G387">
        <v>0</v>
      </c>
      <c r="T387" t="s">
        <v>25</v>
      </c>
      <c r="U387">
        <v>0</v>
      </c>
      <c r="V387">
        <v>0</v>
      </c>
      <c r="AI387" t="s">
        <v>606</v>
      </c>
      <c r="AJ387">
        <v>0</v>
      </c>
      <c r="AK387">
        <v>0</v>
      </c>
    </row>
    <row r="388" spans="5:37" x14ac:dyDescent="0.25">
      <c r="E388" t="s">
        <v>267</v>
      </c>
      <c r="F388">
        <v>0</v>
      </c>
      <c r="G388">
        <v>0</v>
      </c>
      <c r="T388" t="s">
        <v>25</v>
      </c>
      <c r="U388">
        <v>0</v>
      </c>
      <c r="V388">
        <v>0</v>
      </c>
      <c r="AI388" t="s">
        <v>440</v>
      </c>
      <c r="AJ388">
        <v>0</v>
      </c>
      <c r="AK388">
        <v>36000</v>
      </c>
    </row>
    <row r="389" spans="5:37" x14ac:dyDescent="0.25">
      <c r="E389" t="s">
        <v>267</v>
      </c>
      <c r="F389">
        <v>0</v>
      </c>
      <c r="G389">
        <v>0</v>
      </c>
      <c r="T389" t="s">
        <v>25</v>
      </c>
      <c r="U389">
        <v>27000</v>
      </c>
      <c r="V389">
        <v>0</v>
      </c>
      <c r="AI389" t="s">
        <v>440</v>
      </c>
      <c r="AJ389">
        <v>0</v>
      </c>
      <c r="AK389">
        <v>0</v>
      </c>
    </row>
    <row r="390" spans="5:37" x14ac:dyDescent="0.25">
      <c r="E390" t="s">
        <v>267</v>
      </c>
      <c r="F390">
        <v>0</v>
      </c>
      <c r="G390">
        <v>0</v>
      </c>
      <c r="T390" t="s">
        <v>25</v>
      </c>
      <c r="U390">
        <v>0</v>
      </c>
      <c r="V390">
        <v>0</v>
      </c>
      <c r="AI390" t="s">
        <v>440</v>
      </c>
      <c r="AJ390">
        <v>0</v>
      </c>
      <c r="AK390">
        <v>26000</v>
      </c>
    </row>
    <row r="391" spans="5:37" x14ac:dyDescent="0.25">
      <c r="E391" t="s">
        <v>267</v>
      </c>
      <c r="F391">
        <v>0</v>
      </c>
      <c r="G391">
        <v>0</v>
      </c>
      <c r="T391" t="s">
        <v>25</v>
      </c>
      <c r="U391">
        <v>40000</v>
      </c>
      <c r="V391">
        <v>0</v>
      </c>
      <c r="AI391" t="s">
        <v>440</v>
      </c>
      <c r="AJ391">
        <v>0</v>
      </c>
      <c r="AK391">
        <v>0</v>
      </c>
    </row>
    <row r="392" spans="5:37" x14ac:dyDescent="0.25">
      <c r="E392" t="s">
        <v>267</v>
      </c>
      <c r="F392">
        <v>0</v>
      </c>
      <c r="G392">
        <v>0</v>
      </c>
      <c r="T392" t="s">
        <v>25</v>
      </c>
      <c r="U392">
        <v>0</v>
      </c>
      <c r="V392">
        <v>0</v>
      </c>
      <c r="AI392" t="s">
        <v>440</v>
      </c>
      <c r="AJ392">
        <v>0</v>
      </c>
      <c r="AK392">
        <v>28000</v>
      </c>
    </row>
    <row r="393" spans="5:37" x14ac:dyDescent="0.25">
      <c r="E393" t="s">
        <v>267</v>
      </c>
      <c r="F393">
        <v>0</v>
      </c>
      <c r="G393">
        <v>10000</v>
      </c>
      <c r="T393" t="s">
        <v>25</v>
      </c>
      <c r="U393">
        <v>0</v>
      </c>
      <c r="V393">
        <v>0</v>
      </c>
      <c r="AI393" t="s">
        <v>440</v>
      </c>
      <c r="AJ393">
        <v>0</v>
      </c>
      <c r="AK393">
        <v>32000</v>
      </c>
    </row>
    <row r="394" spans="5:37" x14ac:dyDescent="0.25">
      <c r="E394" t="s">
        <v>267</v>
      </c>
      <c r="F394">
        <v>0</v>
      </c>
      <c r="G394">
        <v>0</v>
      </c>
      <c r="T394" t="s">
        <v>25</v>
      </c>
      <c r="U394">
        <v>24000</v>
      </c>
      <c r="V394">
        <v>0</v>
      </c>
      <c r="AI394" t="s">
        <v>440</v>
      </c>
      <c r="AJ394">
        <v>0</v>
      </c>
      <c r="AK394">
        <v>30000</v>
      </c>
    </row>
    <row r="395" spans="5:37" x14ac:dyDescent="0.25">
      <c r="E395" t="s">
        <v>267</v>
      </c>
      <c r="F395">
        <v>0</v>
      </c>
      <c r="G395">
        <v>0</v>
      </c>
      <c r="T395" t="s">
        <v>25</v>
      </c>
      <c r="U395">
        <v>0</v>
      </c>
      <c r="V395">
        <v>0</v>
      </c>
      <c r="AI395" t="s">
        <v>440</v>
      </c>
      <c r="AJ395">
        <v>0</v>
      </c>
      <c r="AK395">
        <v>0</v>
      </c>
    </row>
    <row r="396" spans="5:37" x14ac:dyDescent="0.25">
      <c r="E396" t="s">
        <v>267</v>
      </c>
      <c r="F396">
        <v>0</v>
      </c>
      <c r="G396">
        <v>20000</v>
      </c>
      <c r="T396" t="s">
        <v>25</v>
      </c>
      <c r="U396">
        <v>0</v>
      </c>
      <c r="V396">
        <v>0</v>
      </c>
      <c r="AI396" t="s">
        <v>440</v>
      </c>
      <c r="AJ396">
        <v>0</v>
      </c>
      <c r="AK396">
        <v>34000</v>
      </c>
    </row>
    <row r="397" spans="5:37" x14ac:dyDescent="0.25">
      <c r="E397" t="s">
        <v>267</v>
      </c>
      <c r="F397">
        <v>0</v>
      </c>
      <c r="G397">
        <v>0</v>
      </c>
      <c r="T397" t="s">
        <v>25</v>
      </c>
      <c r="U397">
        <v>22000</v>
      </c>
      <c r="V397">
        <v>0</v>
      </c>
      <c r="AI397" t="s">
        <v>440</v>
      </c>
      <c r="AJ397">
        <v>0</v>
      </c>
      <c r="AK397">
        <v>0</v>
      </c>
    </row>
    <row r="398" spans="5:37" x14ac:dyDescent="0.25">
      <c r="E398" t="s">
        <v>267</v>
      </c>
      <c r="F398">
        <v>0</v>
      </c>
      <c r="G398">
        <v>0</v>
      </c>
      <c r="T398" t="s">
        <v>579</v>
      </c>
      <c r="U398">
        <v>38000</v>
      </c>
      <c r="V398">
        <v>0</v>
      </c>
      <c r="AI398" t="s">
        <v>440</v>
      </c>
      <c r="AJ398">
        <v>0</v>
      </c>
      <c r="AK398">
        <v>0</v>
      </c>
    </row>
    <row r="399" spans="5:37" x14ac:dyDescent="0.25">
      <c r="E399" t="s">
        <v>267</v>
      </c>
      <c r="F399">
        <v>0</v>
      </c>
      <c r="G399">
        <v>0</v>
      </c>
      <c r="T399" t="s">
        <v>579</v>
      </c>
      <c r="U399">
        <v>0</v>
      </c>
      <c r="V399">
        <v>0</v>
      </c>
      <c r="AI399" t="s">
        <v>611</v>
      </c>
      <c r="AJ399">
        <v>0</v>
      </c>
      <c r="AK399">
        <v>0</v>
      </c>
    </row>
    <row r="400" spans="5:37" x14ac:dyDescent="0.25">
      <c r="E400" t="s">
        <v>267</v>
      </c>
      <c r="F400">
        <v>0</v>
      </c>
      <c r="G400">
        <v>21000</v>
      </c>
      <c r="T400" t="s">
        <v>579</v>
      </c>
      <c r="U400">
        <v>0</v>
      </c>
      <c r="V400">
        <v>0</v>
      </c>
      <c r="AI400" t="s">
        <v>611</v>
      </c>
      <c r="AJ400">
        <v>0</v>
      </c>
      <c r="AK400">
        <v>0</v>
      </c>
    </row>
    <row r="401" spans="5:37" x14ac:dyDescent="0.25">
      <c r="E401" t="s">
        <v>267</v>
      </c>
      <c r="F401">
        <v>0</v>
      </c>
      <c r="G401">
        <v>0</v>
      </c>
      <c r="T401" t="s">
        <v>267</v>
      </c>
      <c r="U401">
        <v>21000</v>
      </c>
      <c r="V401">
        <v>0</v>
      </c>
      <c r="AI401" t="s">
        <v>611</v>
      </c>
      <c r="AJ401">
        <v>0</v>
      </c>
      <c r="AK401">
        <v>25000</v>
      </c>
    </row>
    <row r="402" spans="5:37" x14ac:dyDescent="0.25">
      <c r="E402" t="s">
        <v>267</v>
      </c>
      <c r="F402">
        <v>0</v>
      </c>
      <c r="G402">
        <v>0</v>
      </c>
      <c r="T402" t="s">
        <v>267</v>
      </c>
      <c r="U402">
        <v>0</v>
      </c>
      <c r="V402">
        <v>25000</v>
      </c>
      <c r="AI402" t="s">
        <v>611</v>
      </c>
      <c r="AJ402">
        <v>0</v>
      </c>
      <c r="AK402">
        <v>0</v>
      </c>
    </row>
    <row r="403" spans="5:37" x14ac:dyDescent="0.25">
      <c r="E403" t="s">
        <v>267</v>
      </c>
      <c r="F403">
        <v>0</v>
      </c>
      <c r="G403">
        <v>0</v>
      </c>
      <c r="T403" t="s">
        <v>267</v>
      </c>
      <c r="U403">
        <v>0</v>
      </c>
      <c r="V403">
        <v>0</v>
      </c>
      <c r="AI403" t="s">
        <v>611</v>
      </c>
      <c r="AJ403">
        <v>0</v>
      </c>
      <c r="AK403">
        <v>0</v>
      </c>
    </row>
    <row r="404" spans="5:37" x14ac:dyDescent="0.25">
      <c r="E404" t="s">
        <v>267</v>
      </c>
      <c r="F404">
        <v>0</v>
      </c>
      <c r="G404">
        <v>25000</v>
      </c>
      <c r="T404" t="s">
        <v>267</v>
      </c>
      <c r="U404">
        <v>0</v>
      </c>
      <c r="V404">
        <v>0</v>
      </c>
      <c r="AI404" t="s">
        <v>611</v>
      </c>
      <c r="AJ404">
        <v>0</v>
      </c>
      <c r="AK404">
        <v>0</v>
      </c>
    </row>
    <row r="405" spans="5:37" x14ac:dyDescent="0.25">
      <c r="E405" t="s">
        <v>267</v>
      </c>
      <c r="F405">
        <v>0</v>
      </c>
      <c r="G405">
        <v>25000</v>
      </c>
      <c r="T405" t="s">
        <v>267</v>
      </c>
      <c r="U405">
        <v>0</v>
      </c>
      <c r="V405">
        <v>0</v>
      </c>
      <c r="AI405" t="s">
        <v>611</v>
      </c>
      <c r="AJ405">
        <v>0</v>
      </c>
      <c r="AK405">
        <v>0</v>
      </c>
    </row>
    <row r="406" spans="5:37" x14ac:dyDescent="0.25">
      <c r="E406" t="s">
        <v>267</v>
      </c>
      <c r="F406">
        <v>0</v>
      </c>
      <c r="G406">
        <v>0</v>
      </c>
      <c r="T406" t="s">
        <v>267</v>
      </c>
      <c r="U406">
        <v>0</v>
      </c>
      <c r="V406">
        <v>0</v>
      </c>
      <c r="AI406" t="s">
        <v>611</v>
      </c>
      <c r="AJ406">
        <v>0</v>
      </c>
      <c r="AK406">
        <v>0</v>
      </c>
    </row>
    <row r="407" spans="5:37" x14ac:dyDescent="0.25">
      <c r="E407" t="s">
        <v>267</v>
      </c>
      <c r="F407">
        <v>0</v>
      </c>
      <c r="G407">
        <v>10000</v>
      </c>
      <c r="T407" t="s">
        <v>267</v>
      </c>
      <c r="U407">
        <v>0</v>
      </c>
      <c r="V407">
        <v>0</v>
      </c>
      <c r="AI407" t="s">
        <v>611</v>
      </c>
      <c r="AJ407">
        <v>0</v>
      </c>
      <c r="AK407">
        <v>20000</v>
      </c>
    </row>
    <row r="408" spans="5:37" x14ac:dyDescent="0.25">
      <c r="E408" t="s">
        <v>267</v>
      </c>
      <c r="F408">
        <v>0</v>
      </c>
      <c r="G408">
        <v>10000</v>
      </c>
      <c r="T408" t="s">
        <v>267</v>
      </c>
      <c r="U408">
        <v>0</v>
      </c>
      <c r="V408">
        <v>0</v>
      </c>
      <c r="AI408" t="s">
        <v>611</v>
      </c>
      <c r="AJ408">
        <v>0</v>
      </c>
      <c r="AK408">
        <v>0</v>
      </c>
    </row>
    <row r="409" spans="5:37" x14ac:dyDescent="0.25">
      <c r="E409" t="s">
        <v>267</v>
      </c>
      <c r="F409">
        <v>0</v>
      </c>
      <c r="G409">
        <v>25000</v>
      </c>
      <c r="T409" t="s">
        <v>267</v>
      </c>
      <c r="U409">
        <v>0</v>
      </c>
      <c r="V409">
        <v>0</v>
      </c>
      <c r="AI409" t="s">
        <v>611</v>
      </c>
      <c r="AJ409">
        <v>0</v>
      </c>
      <c r="AK409">
        <v>0</v>
      </c>
    </row>
    <row r="410" spans="5:37" x14ac:dyDescent="0.25">
      <c r="E410" t="s">
        <v>267</v>
      </c>
      <c r="F410">
        <v>0</v>
      </c>
      <c r="G410">
        <v>0</v>
      </c>
      <c r="T410" t="s">
        <v>267</v>
      </c>
      <c r="U410">
        <v>0</v>
      </c>
      <c r="V410">
        <v>0</v>
      </c>
      <c r="AI410" t="s">
        <v>611</v>
      </c>
      <c r="AJ410">
        <v>0</v>
      </c>
      <c r="AK410">
        <v>30000</v>
      </c>
    </row>
    <row r="411" spans="5:37" x14ac:dyDescent="0.25">
      <c r="E411" t="s">
        <v>267</v>
      </c>
      <c r="F411">
        <v>0</v>
      </c>
      <c r="G411">
        <v>0</v>
      </c>
      <c r="T411" t="s">
        <v>267</v>
      </c>
      <c r="U411">
        <v>0</v>
      </c>
      <c r="V411">
        <v>0</v>
      </c>
      <c r="AI411" t="s">
        <v>611</v>
      </c>
      <c r="AJ411">
        <v>0</v>
      </c>
      <c r="AK411">
        <v>0</v>
      </c>
    </row>
    <row r="412" spans="5:37" x14ac:dyDescent="0.25">
      <c r="E412" t="s">
        <v>267</v>
      </c>
      <c r="F412">
        <v>0</v>
      </c>
      <c r="G412">
        <v>0</v>
      </c>
      <c r="T412" t="s">
        <v>267</v>
      </c>
      <c r="U412">
        <v>0</v>
      </c>
      <c r="V412">
        <v>0</v>
      </c>
      <c r="AI412" t="s">
        <v>611</v>
      </c>
      <c r="AJ412">
        <v>0</v>
      </c>
      <c r="AK412">
        <v>0</v>
      </c>
    </row>
    <row r="413" spans="5:37" x14ac:dyDescent="0.25">
      <c r="E413" t="s">
        <v>267</v>
      </c>
      <c r="F413">
        <v>0</v>
      </c>
      <c r="G413">
        <v>0</v>
      </c>
      <c r="T413" t="s">
        <v>267</v>
      </c>
      <c r="U413">
        <v>0</v>
      </c>
      <c r="V413">
        <v>0</v>
      </c>
      <c r="AI413" t="s">
        <v>611</v>
      </c>
      <c r="AJ413">
        <v>0</v>
      </c>
      <c r="AK413">
        <v>0</v>
      </c>
    </row>
    <row r="414" spans="5:37" x14ac:dyDescent="0.25">
      <c r="E414" t="s">
        <v>267</v>
      </c>
      <c r="F414">
        <v>4000</v>
      </c>
      <c r="G414">
        <v>0</v>
      </c>
      <c r="T414" t="s">
        <v>267</v>
      </c>
      <c r="U414">
        <v>0</v>
      </c>
      <c r="V414">
        <v>0</v>
      </c>
      <c r="AI414" t="s">
        <v>144</v>
      </c>
      <c r="AJ414">
        <v>0</v>
      </c>
      <c r="AK414">
        <v>0</v>
      </c>
    </row>
    <row r="415" spans="5:37" x14ac:dyDescent="0.25">
      <c r="E415" t="s">
        <v>267</v>
      </c>
      <c r="F415">
        <v>0</v>
      </c>
      <c r="G415">
        <v>10000</v>
      </c>
      <c r="T415" t="s">
        <v>267</v>
      </c>
      <c r="U415">
        <v>0</v>
      </c>
      <c r="V415">
        <v>0</v>
      </c>
      <c r="AI415" t="s">
        <v>144</v>
      </c>
      <c r="AJ415">
        <v>0</v>
      </c>
      <c r="AK415">
        <v>0</v>
      </c>
    </row>
    <row r="416" spans="5:37" x14ac:dyDescent="0.25">
      <c r="E416" t="s">
        <v>267</v>
      </c>
      <c r="F416">
        <v>0</v>
      </c>
      <c r="G416">
        <v>0</v>
      </c>
      <c r="T416" t="s">
        <v>267</v>
      </c>
      <c r="U416">
        <v>0</v>
      </c>
      <c r="V416">
        <v>0</v>
      </c>
      <c r="AI416" t="s">
        <v>144</v>
      </c>
      <c r="AJ416">
        <v>0</v>
      </c>
      <c r="AK416">
        <v>0</v>
      </c>
    </row>
    <row r="417" spans="5:37" x14ac:dyDescent="0.25">
      <c r="E417" t="s">
        <v>267</v>
      </c>
      <c r="F417">
        <v>0</v>
      </c>
      <c r="G417">
        <v>0</v>
      </c>
      <c r="T417" t="s">
        <v>267</v>
      </c>
      <c r="U417">
        <v>0</v>
      </c>
      <c r="V417">
        <v>0</v>
      </c>
      <c r="AI417" t="s">
        <v>144</v>
      </c>
      <c r="AJ417">
        <v>0</v>
      </c>
      <c r="AK417">
        <v>0</v>
      </c>
    </row>
    <row r="418" spans="5:37" x14ac:dyDescent="0.25">
      <c r="E418" t="s">
        <v>267</v>
      </c>
      <c r="F418">
        <v>0</v>
      </c>
      <c r="G418">
        <v>0</v>
      </c>
      <c r="T418" t="s">
        <v>267</v>
      </c>
      <c r="U418">
        <v>0</v>
      </c>
      <c r="V418">
        <v>0</v>
      </c>
      <c r="AI418" t="s">
        <v>144</v>
      </c>
      <c r="AJ418">
        <v>0</v>
      </c>
      <c r="AK418">
        <v>0</v>
      </c>
    </row>
    <row r="419" spans="5:37" x14ac:dyDescent="0.25">
      <c r="E419" t="s">
        <v>267</v>
      </c>
      <c r="F419">
        <v>0</v>
      </c>
      <c r="G419">
        <v>25000</v>
      </c>
      <c r="T419" t="s">
        <v>268</v>
      </c>
      <c r="U419">
        <v>0</v>
      </c>
      <c r="V419">
        <v>14000</v>
      </c>
      <c r="AI419" t="s">
        <v>144</v>
      </c>
      <c r="AJ419">
        <v>0</v>
      </c>
      <c r="AK419">
        <v>0</v>
      </c>
    </row>
    <row r="420" spans="5:37" x14ac:dyDescent="0.25">
      <c r="E420" t="s">
        <v>267</v>
      </c>
      <c r="F420">
        <v>0</v>
      </c>
      <c r="G420">
        <v>15000</v>
      </c>
      <c r="T420" t="s">
        <v>268</v>
      </c>
      <c r="U420">
        <v>0</v>
      </c>
      <c r="V420">
        <v>18000</v>
      </c>
      <c r="AI420" t="s">
        <v>144</v>
      </c>
      <c r="AJ420">
        <v>0</v>
      </c>
      <c r="AK420">
        <v>0</v>
      </c>
    </row>
    <row r="421" spans="5:37" x14ac:dyDescent="0.25">
      <c r="E421" t="s">
        <v>267</v>
      </c>
      <c r="F421">
        <v>0</v>
      </c>
      <c r="G421">
        <v>0</v>
      </c>
      <c r="T421" t="s">
        <v>268</v>
      </c>
      <c r="U421">
        <v>0</v>
      </c>
      <c r="V421">
        <v>0</v>
      </c>
      <c r="AI421" t="s">
        <v>595</v>
      </c>
      <c r="AJ421">
        <v>41000</v>
      </c>
      <c r="AK421">
        <v>0</v>
      </c>
    </row>
    <row r="422" spans="5:37" x14ac:dyDescent="0.25">
      <c r="E422" t="s">
        <v>267</v>
      </c>
      <c r="F422">
        <v>0</v>
      </c>
      <c r="G422">
        <v>0</v>
      </c>
      <c r="T422" t="s">
        <v>268</v>
      </c>
      <c r="U422">
        <v>0</v>
      </c>
      <c r="V422">
        <v>0</v>
      </c>
      <c r="AI422" t="s">
        <v>595</v>
      </c>
      <c r="AJ422">
        <v>27000</v>
      </c>
      <c r="AK422">
        <v>0</v>
      </c>
    </row>
    <row r="423" spans="5:37" x14ac:dyDescent="0.25">
      <c r="E423" t="s">
        <v>267</v>
      </c>
      <c r="F423">
        <v>0</v>
      </c>
      <c r="G423">
        <v>25000</v>
      </c>
      <c r="T423" t="s">
        <v>268</v>
      </c>
      <c r="U423">
        <v>0</v>
      </c>
      <c r="V423">
        <v>0</v>
      </c>
      <c r="AI423" t="s">
        <v>595</v>
      </c>
      <c r="AJ423">
        <v>33000</v>
      </c>
      <c r="AK423">
        <v>0</v>
      </c>
    </row>
    <row r="424" spans="5:37" x14ac:dyDescent="0.25">
      <c r="E424" t="s">
        <v>267</v>
      </c>
      <c r="F424">
        <v>0</v>
      </c>
      <c r="G424">
        <v>25000</v>
      </c>
      <c r="T424" t="s">
        <v>268</v>
      </c>
      <c r="U424">
        <v>0</v>
      </c>
      <c r="V424">
        <v>0</v>
      </c>
      <c r="AI424" t="s">
        <v>595</v>
      </c>
      <c r="AJ424">
        <v>39000</v>
      </c>
      <c r="AK424">
        <v>0</v>
      </c>
    </row>
    <row r="425" spans="5:37" x14ac:dyDescent="0.25">
      <c r="E425" t="s">
        <v>267</v>
      </c>
      <c r="F425">
        <v>0</v>
      </c>
      <c r="G425">
        <v>0</v>
      </c>
      <c r="T425" t="s">
        <v>268</v>
      </c>
      <c r="U425">
        <v>0</v>
      </c>
      <c r="V425">
        <v>0</v>
      </c>
      <c r="AI425" t="s">
        <v>595</v>
      </c>
      <c r="AJ425">
        <v>31000</v>
      </c>
      <c r="AK425">
        <v>0</v>
      </c>
    </row>
    <row r="426" spans="5:37" x14ac:dyDescent="0.25">
      <c r="E426" t="s">
        <v>267</v>
      </c>
      <c r="F426">
        <v>0</v>
      </c>
      <c r="G426">
        <v>0</v>
      </c>
      <c r="T426" t="s">
        <v>268</v>
      </c>
      <c r="U426">
        <v>0</v>
      </c>
      <c r="V426">
        <v>0</v>
      </c>
      <c r="AI426" t="s">
        <v>595</v>
      </c>
      <c r="AJ426">
        <v>0</v>
      </c>
      <c r="AK426">
        <v>0</v>
      </c>
    </row>
    <row r="427" spans="5:37" x14ac:dyDescent="0.25">
      <c r="E427" t="s">
        <v>267</v>
      </c>
      <c r="F427">
        <v>0</v>
      </c>
      <c r="G427">
        <v>25000</v>
      </c>
      <c r="T427" t="s">
        <v>268</v>
      </c>
      <c r="U427">
        <v>0</v>
      </c>
      <c r="V427">
        <v>0</v>
      </c>
      <c r="AI427" t="s">
        <v>595</v>
      </c>
      <c r="AJ427">
        <v>29000</v>
      </c>
      <c r="AK427">
        <v>0</v>
      </c>
    </row>
    <row r="428" spans="5:37" x14ac:dyDescent="0.25">
      <c r="E428" t="s">
        <v>267</v>
      </c>
      <c r="F428">
        <v>0</v>
      </c>
      <c r="G428">
        <v>0</v>
      </c>
      <c r="T428" t="s">
        <v>268</v>
      </c>
      <c r="U428">
        <v>0</v>
      </c>
      <c r="V428">
        <v>0</v>
      </c>
      <c r="AI428" t="s">
        <v>595</v>
      </c>
      <c r="AJ428">
        <v>37000</v>
      </c>
      <c r="AK428">
        <v>0</v>
      </c>
    </row>
    <row r="429" spans="5:37" x14ac:dyDescent="0.25">
      <c r="E429" t="s">
        <v>267</v>
      </c>
      <c r="F429">
        <v>0</v>
      </c>
      <c r="G429">
        <v>0</v>
      </c>
      <c r="T429" t="s">
        <v>268</v>
      </c>
      <c r="U429">
        <v>0</v>
      </c>
      <c r="V429">
        <v>0</v>
      </c>
      <c r="AI429" t="s">
        <v>595</v>
      </c>
      <c r="AJ429">
        <v>0</v>
      </c>
      <c r="AK429">
        <v>0</v>
      </c>
    </row>
    <row r="430" spans="5:37" x14ac:dyDescent="0.25">
      <c r="E430" t="s">
        <v>267</v>
      </c>
      <c r="F430">
        <v>0</v>
      </c>
      <c r="G430">
        <v>0</v>
      </c>
      <c r="T430" t="s">
        <v>268</v>
      </c>
      <c r="U430">
        <v>0</v>
      </c>
      <c r="V430">
        <v>0</v>
      </c>
      <c r="AI430" t="s">
        <v>595</v>
      </c>
      <c r="AJ430">
        <v>35000</v>
      </c>
      <c r="AK430">
        <v>0</v>
      </c>
    </row>
    <row r="431" spans="5:37" x14ac:dyDescent="0.25">
      <c r="E431" t="s">
        <v>267</v>
      </c>
      <c r="F431">
        <v>0</v>
      </c>
      <c r="G431">
        <v>0</v>
      </c>
      <c r="T431" t="s">
        <v>268</v>
      </c>
      <c r="U431">
        <v>0</v>
      </c>
      <c r="V431">
        <v>0</v>
      </c>
      <c r="AI431" t="s">
        <v>595</v>
      </c>
      <c r="AJ431">
        <v>43000</v>
      </c>
      <c r="AK431">
        <v>0</v>
      </c>
    </row>
    <row r="432" spans="5:37" x14ac:dyDescent="0.25">
      <c r="E432" t="s">
        <v>267</v>
      </c>
      <c r="F432">
        <v>0</v>
      </c>
      <c r="G432">
        <v>35000</v>
      </c>
      <c r="T432" t="s">
        <v>268</v>
      </c>
      <c r="U432">
        <v>0</v>
      </c>
      <c r="V432">
        <v>0</v>
      </c>
      <c r="AI432" t="s">
        <v>595</v>
      </c>
      <c r="AJ432">
        <v>0</v>
      </c>
      <c r="AK432">
        <v>0</v>
      </c>
    </row>
    <row r="433" spans="5:37" x14ac:dyDescent="0.25">
      <c r="E433" t="s">
        <v>267</v>
      </c>
      <c r="F433">
        <v>0</v>
      </c>
      <c r="G433">
        <v>0</v>
      </c>
      <c r="T433" t="s">
        <v>268</v>
      </c>
      <c r="U433">
        <v>0</v>
      </c>
      <c r="V433">
        <v>0</v>
      </c>
      <c r="AI433" t="s">
        <v>595</v>
      </c>
      <c r="AJ433">
        <v>45000</v>
      </c>
      <c r="AK433">
        <v>0</v>
      </c>
    </row>
    <row r="434" spans="5:37" x14ac:dyDescent="0.25">
      <c r="E434" t="s">
        <v>267</v>
      </c>
      <c r="F434">
        <v>0</v>
      </c>
      <c r="G434">
        <v>23000</v>
      </c>
      <c r="T434" t="s">
        <v>268</v>
      </c>
      <c r="U434">
        <v>0</v>
      </c>
      <c r="V434">
        <v>0</v>
      </c>
      <c r="AI434" t="s">
        <v>295</v>
      </c>
      <c r="AJ434">
        <v>0</v>
      </c>
      <c r="AK434">
        <v>0</v>
      </c>
    </row>
    <row r="435" spans="5:37" x14ac:dyDescent="0.25">
      <c r="E435" t="s">
        <v>267</v>
      </c>
      <c r="F435">
        <v>0</v>
      </c>
      <c r="G435">
        <v>0</v>
      </c>
      <c r="T435" t="s">
        <v>268</v>
      </c>
      <c r="U435">
        <v>0</v>
      </c>
      <c r="V435">
        <v>0</v>
      </c>
      <c r="AI435" t="s">
        <v>295</v>
      </c>
      <c r="AJ435">
        <v>0</v>
      </c>
      <c r="AK435">
        <v>0</v>
      </c>
    </row>
    <row r="436" spans="5:37" x14ac:dyDescent="0.25">
      <c r="E436" t="s">
        <v>267</v>
      </c>
      <c r="F436">
        <v>0</v>
      </c>
      <c r="G436">
        <v>0</v>
      </c>
      <c r="T436" t="s">
        <v>268</v>
      </c>
      <c r="U436">
        <v>0</v>
      </c>
      <c r="V436">
        <v>0</v>
      </c>
      <c r="AI436" t="s">
        <v>295</v>
      </c>
      <c r="AJ436">
        <v>0</v>
      </c>
      <c r="AK436">
        <v>0</v>
      </c>
    </row>
    <row r="437" spans="5:37" x14ac:dyDescent="0.25">
      <c r="E437" t="s">
        <v>267</v>
      </c>
      <c r="F437">
        <v>0</v>
      </c>
      <c r="G437">
        <v>0</v>
      </c>
      <c r="T437" t="s">
        <v>268</v>
      </c>
      <c r="U437">
        <v>0</v>
      </c>
      <c r="V437">
        <v>0</v>
      </c>
      <c r="AI437" t="s">
        <v>304</v>
      </c>
      <c r="AJ437">
        <v>0</v>
      </c>
      <c r="AK437">
        <v>0</v>
      </c>
    </row>
    <row r="438" spans="5:37" x14ac:dyDescent="0.25">
      <c r="E438" t="s">
        <v>267</v>
      </c>
      <c r="F438">
        <v>0</v>
      </c>
      <c r="G438">
        <v>0</v>
      </c>
      <c r="T438" t="s">
        <v>268</v>
      </c>
      <c r="U438">
        <v>0</v>
      </c>
      <c r="V438">
        <v>0</v>
      </c>
      <c r="AI438" t="s">
        <v>304</v>
      </c>
      <c r="AJ438">
        <v>0</v>
      </c>
      <c r="AK438">
        <v>0</v>
      </c>
    </row>
    <row r="439" spans="5:37" x14ac:dyDescent="0.25">
      <c r="E439" t="s">
        <v>267</v>
      </c>
      <c r="F439">
        <v>0</v>
      </c>
      <c r="G439">
        <v>0</v>
      </c>
      <c r="T439" t="s">
        <v>268</v>
      </c>
      <c r="U439">
        <v>0</v>
      </c>
      <c r="V439">
        <v>0</v>
      </c>
      <c r="AI439" t="s">
        <v>304</v>
      </c>
      <c r="AJ439">
        <v>0</v>
      </c>
      <c r="AK439">
        <v>0</v>
      </c>
    </row>
    <row r="440" spans="5:37" x14ac:dyDescent="0.25">
      <c r="E440" t="s">
        <v>267</v>
      </c>
      <c r="F440">
        <v>0</v>
      </c>
      <c r="G440">
        <v>0</v>
      </c>
      <c r="T440" t="s">
        <v>268</v>
      </c>
      <c r="U440">
        <v>0</v>
      </c>
      <c r="V440">
        <v>0</v>
      </c>
      <c r="AI440" t="s">
        <v>304</v>
      </c>
      <c r="AJ440">
        <v>0</v>
      </c>
      <c r="AK440">
        <v>0</v>
      </c>
    </row>
    <row r="441" spans="5:37" x14ac:dyDescent="0.25">
      <c r="E441" t="s">
        <v>267</v>
      </c>
      <c r="F441">
        <v>27000</v>
      </c>
      <c r="G441">
        <v>0</v>
      </c>
      <c r="T441" t="s">
        <v>268</v>
      </c>
      <c r="U441">
        <v>0</v>
      </c>
      <c r="V441">
        <v>0</v>
      </c>
      <c r="AI441" t="s">
        <v>304</v>
      </c>
      <c r="AJ441">
        <v>0</v>
      </c>
      <c r="AK441">
        <v>0</v>
      </c>
    </row>
    <row r="442" spans="5:37" x14ac:dyDescent="0.25">
      <c r="E442" t="s">
        <v>267</v>
      </c>
      <c r="F442">
        <v>0</v>
      </c>
      <c r="G442">
        <v>0</v>
      </c>
      <c r="T442" t="s">
        <v>268</v>
      </c>
      <c r="U442">
        <v>0</v>
      </c>
      <c r="V442">
        <v>40000</v>
      </c>
      <c r="AI442" t="s">
        <v>304</v>
      </c>
      <c r="AJ442">
        <v>0</v>
      </c>
      <c r="AK442">
        <v>0</v>
      </c>
    </row>
    <row r="443" spans="5:37" x14ac:dyDescent="0.25">
      <c r="E443" t="s">
        <v>267</v>
      </c>
      <c r="F443">
        <v>0</v>
      </c>
      <c r="G443">
        <v>0</v>
      </c>
      <c r="T443" t="s">
        <v>268</v>
      </c>
      <c r="U443">
        <v>0</v>
      </c>
      <c r="V443">
        <v>0</v>
      </c>
      <c r="AI443" t="s">
        <v>304</v>
      </c>
      <c r="AJ443">
        <v>0</v>
      </c>
      <c r="AK443">
        <v>0</v>
      </c>
    </row>
    <row r="444" spans="5:37" x14ac:dyDescent="0.25">
      <c r="E444" t="s">
        <v>267</v>
      </c>
      <c r="F444">
        <v>0</v>
      </c>
      <c r="G444">
        <v>0</v>
      </c>
      <c r="T444" t="s">
        <v>268</v>
      </c>
      <c r="U444">
        <v>0</v>
      </c>
      <c r="V444">
        <v>0</v>
      </c>
      <c r="AI444" t="s">
        <v>304</v>
      </c>
      <c r="AJ444">
        <v>0</v>
      </c>
      <c r="AK444">
        <v>0</v>
      </c>
    </row>
    <row r="445" spans="5:37" x14ac:dyDescent="0.25">
      <c r="E445" t="s">
        <v>267</v>
      </c>
      <c r="F445">
        <v>0</v>
      </c>
      <c r="G445">
        <v>0</v>
      </c>
      <c r="T445" t="s">
        <v>268</v>
      </c>
      <c r="U445">
        <v>0</v>
      </c>
      <c r="V445">
        <v>0</v>
      </c>
      <c r="AI445" t="s">
        <v>304</v>
      </c>
      <c r="AJ445">
        <v>0</v>
      </c>
      <c r="AK445">
        <v>0</v>
      </c>
    </row>
    <row r="446" spans="5:37" x14ac:dyDescent="0.25">
      <c r="E446" t="s">
        <v>267</v>
      </c>
      <c r="F446">
        <v>0</v>
      </c>
      <c r="G446">
        <v>0</v>
      </c>
      <c r="T446" t="s">
        <v>268</v>
      </c>
      <c r="U446">
        <v>0</v>
      </c>
      <c r="V446">
        <v>0</v>
      </c>
      <c r="AI446" t="s">
        <v>304</v>
      </c>
      <c r="AJ446">
        <v>0</v>
      </c>
      <c r="AK446">
        <v>0</v>
      </c>
    </row>
    <row r="447" spans="5:37" x14ac:dyDescent="0.25">
      <c r="E447" t="s">
        <v>267</v>
      </c>
      <c r="F447">
        <v>0</v>
      </c>
      <c r="G447">
        <v>0</v>
      </c>
      <c r="T447" t="s">
        <v>268</v>
      </c>
      <c r="U447">
        <v>0</v>
      </c>
      <c r="V447">
        <v>0</v>
      </c>
      <c r="AI447" t="s">
        <v>304</v>
      </c>
      <c r="AJ447">
        <v>0</v>
      </c>
      <c r="AK447">
        <v>0</v>
      </c>
    </row>
    <row r="448" spans="5:37" x14ac:dyDescent="0.25">
      <c r="E448" t="s">
        <v>267</v>
      </c>
      <c r="F448">
        <v>0</v>
      </c>
      <c r="G448">
        <v>0</v>
      </c>
      <c r="T448" t="s">
        <v>268</v>
      </c>
      <c r="U448">
        <v>0</v>
      </c>
      <c r="V448">
        <v>0</v>
      </c>
      <c r="AI448" t="s">
        <v>304</v>
      </c>
      <c r="AJ448">
        <v>0</v>
      </c>
      <c r="AK448">
        <v>0</v>
      </c>
    </row>
    <row r="449" spans="5:37" x14ac:dyDescent="0.25">
      <c r="E449" t="s">
        <v>267</v>
      </c>
      <c r="F449">
        <v>0</v>
      </c>
      <c r="G449">
        <v>0</v>
      </c>
      <c r="T449" t="s">
        <v>268</v>
      </c>
      <c r="U449">
        <v>0</v>
      </c>
      <c r="V449">
        <v>0</v>
      </c>
      <c r="AI449" t="s">
        <v>304</v>
      </c>
      <c r="AJ449">
        <v>0</v>
      </c>
      <c r="AK449">
        <v>0</v>
      </c>
    </row>
    <row r="450" spans="5:37" x14ac:dyDescent="0.25">
      <c r="E450" t="s">
        <v>267</v>
      </c>
      <c r="F450">
        <v>0</v>
      </c>
      <c r="G450">
        <v>0</v>
      </c>
      <c r="T450" t="s">
        <v>268</v>
      </c>
      <c r="U450">
        <v>0</v>
      </c>
      <c r="V450">
        <v>0</v>
      </c>
      <c r="AI450" t="s">
        <v>304</v>
      </c>
      <c r="AJ450">
        <v>0</v>
      </c>
      <c r="AK450">
        <v>0</v>
      </c>
    </row>
    <row r="451" spans="5:37" x14ac:dyDescent="0.25">
      <c r="E451" t="s">
        <v>267</v>
      </c>
      <c r="F451">
        <v>0</v>
      </c>
      <c r="G451">
        <v>14000</v>
      </c>
      <c r="T451" t="s">
        <v>268</v>
      </c>
      <c r="U451">
        <v>0</v>
      </c>
      <c r="V451">
        <v>0</v>
      </c>
      <c r="AI451" t="s">
        <v>304</v>
      </c>
      <c r="AJ451">
        <v>0</v>
      </c>
      <c r="AK451">
        <v>0</v>
      </c>
    </row>
    <row r="452" spans="5:37" x14ac:dyDescent="0.25">
      <c r="E452" t="s">
        <v>267</v>
      </c>
      <c r="F452">
        <v>0</v>
      </c>
      <c r="G452">
        <v>25000</v>
      </c>
      <c r="T452" t="s">
        <v>268</v>
      </c>
      <c r="U452">
        <v>18100</v>
      </c>
      <c r="V452">
        <v>0</v>
      </c>
      <c r="AI452" t="s">
        <v>304</v>
      </c>
      <c r="AJ452">
        <v>0</v>
      </c>
      <c r="AK452">
        <v>0</v>
      </c>
    </row>
    <row r="453" spans="5:37" x14ac:dyDescent="0.25">
      <c r="E453" t="s">
        <v>267</v>
      </c>
      <c r="F453">
        <v>0</v>
      </c>
      <c r="G453">
        <v>0</v>
      </c>
      <c r="T453" t="s">
        <v>268</v>
      </c>
      <c r="U453">
        <v>0</v>
      </c>
      <c r="V453">
        <v>0</v>
      </c>
      <c r="AI453" t="s">
        <v>304</v>
      </c>
      <c r="AJ453">
        <v>0</v>
      </c>
      <c r="AK453">
        <v>0</v>
      </c>
    </row>
    <row r="454" spans="5:37" x14ac:dyDescent="0.25">
      <c r="E454" t="s">
        <v>267</v>
      </c>
      <c r="F454">
        <v>8000</v>
      </c>
      <c r="G454">
        <v>0</v>
      </c>
      <c r="T454" t="s">
        <v>268</v>
      </c>
      <c r="U454">
        <v>0</v>
      </c>
      <c r="V454">
        <v>0</v>
      </c>
      <c r="AI454" t="s">
        <v>304</v>
      </c>
      <c r="AJ454">
        <v>0</v>
      </c>
      <c r="AK454">
        <v>0</v>
      </c>
    </row>
    <row r="455" spans="5:37" x14ac:dyDescent="0.25">
      <c r="E455" t="s">
        <v>267</v>
      </c>
      <c r="F455">
        <v>0</v>
      </c>
      <c r="G455">
        <v>0</v>
      </c>
      <c r="T455" t="s">
        <v>268</v>
      </c>
      <c r="U455">
        <v>0</v>
      </c>
      <c r="V455">
        <v>0</v>
      </c>
      <c r="AI455" t="s">
        <v>304</v>
      </c>
      <c r="AJ455">
        <v>0</v>
      </c>
      <c r="AK455">
        <v>0</v>
      </c>
    </row>
    <row r="456" spans="5:37" x14ac:dyDescent="0.25">
      <c r="E456" t="s">
        <v>267</v>
      </c>
      <c r="F456">
        <v>0</v>
      </c>
      <c r="G456">
        <v>0</v>
      </c>
      <c r="T456" t="s">
        <v>268</v>
      </c>
      <c r="U456">
        <v>0</v>
      </c>
      <c r="V456">
        <v>0</v>
      </c>
      <c r="AI456" t="s">
        <v>304</v>
      </c>
      <c r="AJ456">
        <v>0</v>
      </c>
      <c r="AK456">
        <v>0</v>
      </c>
    </row>
    <row r="457" spans="5:37" x14ac:dyDescent="0.25">
      <c r="E457" t="s">
        <v>267</v>
      </c>
      <c r="F457">
        <v>0</v>
      </c>
      <c r="G457">
        <v>0</v>
      </c>
      <c r="T457" t="s">
        <v>268</v>
      </c>
      <c r="U457">
        <v>0</v>
      </c>
      <c r="V457">
        <v>0</v>
      </c>
      <c r="AI457" t="s">
        <v>304</v>
      </c>
      <c r="AJ457">
        <v>0</v>
      </c>
      <c r="AK457">
        <v>0</v>
      </c>
    </row>
    <row r="458" spans="5:37" x14ac:dyDescent="0.25">
      <c r="E458" t="s">
        <v>267</v>
      </c>
      <c r="F458">
        <v>0</v>
      </c>
      <c r="G458">
        <v>0</v>
      </c>
      <c r="T458" t="s">
        <v>268</v>
      </c>
      <c r="U458">
        <v>0</v>
      </c>
      <c r="V458">
        <v>0</v>
      </c>
      <c r="AI458" t="s">
        <v>304</v>
      </c>
      <c r="AJ458">
        <v>0</v>
      </c>
      <c r="AK458">
        <v>0</v>
      </c>
    </row>
    <row r="459" spans="5:37" x14ac:dyDescent="0.25">
      <c r="E459" t="s">
        <v>267</v>
      </c>
      <c r="F459">
        <v>0</v>
      </c>
      <c r="G459">
        <v>0</v>
      </c>
      <c r="T459" t="s">
        <v>268</v>
      </c>
      <c r="U459">
        <v>0</v>
      </c>
      <c r="V459">
        <v>0</v>
      </c>
      <c r="AI459" t="s">
        <v>304</v>
      </c>
      <c r="AJ459">
        <v>0</v>
      </c>
      <c r="AK459">
        <v>0</v>
      </c>
    </row>
    <row r="460" spans="5:37" x14ac:dyDescent="0.25">
      <c r="E460" t="s">
        <v>267</v>
      </c>
      <c r="F460">
        <v>0</v>
      </c>
      <c r="G460">
        <v>0</v>
      </c>
      <c r="T460" t="s">
        <v>268</v>
      </c>
      <c r="U460">
        <v>0</v>
      </c>
      <c r="V460">
        <v>0</v>
      </c>
      <c r="AI460" t="s">
        <v>304</v>
      </c>
      <c r="AJ460">
        <v>0</v>
      </c>
      <c r="AK460">
        <v>0</v>
      </c>
    </row>
    <row r="461" spans="5:37" x14ac:dyDescent="0.25">
      <c r="E461" t="s">
        <v>267</v>
      </c>
      <c r="F461">
        <v>0</v>
      </c>
      <c r="G461">
        <v>16000</v>
      </c>
      <c r="T461" t="s">
        <v>268</v>
      </c>
      <c r="U461">
        <v>0</v>
      </c>
      <c r="V461">
        <v>0</v>
      </c>
      <c r="AI461" t="s">
        <v>304</v>
      </c>
      <c r="AJ461">
        <v>0</v>
      </c>
      <c r="AK461">
        <v>0</v>
      </c>
    </row>
    <row r="462" spans="5:37" x14ac:dyDescent="0.25">
      <c r="E462" t="s">
        <v>267</v>
      </c>
      <c r="F462">
        <v>0</v>
      </c>
      <c r="G462">
        <v>0</v>
      </c>
      <c r="T462" t="s">
        <v>268</v>
      </c>
      <c r="U462">
        <v>0</v>
      </c>
      <c r="V462">
        <v>0</v>
      </c>
      <c r="AI462" t="s">
        <v>304</v>
      </c>
      <c r="AJ462">
        <v>0</v>
      </c>
      <c r="AK462">
        <v>0</v>
      </c>
    </row>
    <row r="463" spans="5:37" x14ac:dyDescent="0.25">
      <c r="E463" t="s">
        <v>267</v>
      </c>
      <c r="F463">
        <v>0</v>
      </c>
      <c r="G463">
        <v>0</v>
      </c>
      <c r="T463" t="s">
        <v>268</v>
      </c>
      <c r="U463">
        <v>0</v>
      </c>
      <c r="V463">
        <v>0</v>
      </c>
      <c r="AI463" t="s">
        <v>304</v>
      </c>
      <c r="AJ463">
        <v>0</v>
      </c>
      <c r="AK463">
        <v>0</v>
      </c>
    </row>
    <row r="464" spans="5:37" x14ac:dyDescent="0.25">
      <c r="E464" t="s">
        <v>267</v>
      </c>
      <c r="F464">
        <v>0</v>
      </c>
      <c r="G464">
        <v>0</v>
      </c>
      <c r="T464" t="s">
        <v>268</v>
      </c>
      <c r="U464">
        <v>0</v>
      </c>
      <c r="V464">
        <v>0</v>
      </c>
      <c r="AI464" t="s">
        <v>304</v>
      </c>
      <c r="AJ464">
        <v>0</v>
      </c>
      <c r="AK464">
        <v>0</v>
      </c>
    </row>
    <row r="465" spans="5:37" x14ac:dyDescent="0.25">
      <c r="E465" t="s">
        <v>267</v>
      </c>
      <c r="F465">
        <v>0</v>
      </c>
      <c r="G465">
        <v>0</v>
      </c>
      <c r="T465" t="s">
        <v>268</v>
      </c>
      <c r="U465">
        <v>0</v>
      </c>
      <c r="V465">
        <v>0</v>
      </c>
      <c r="AI465" t="s">
        <v>304</v>
      </c>
      <c r="AJ465">
        <v>0</v>
      </c>
      <c r="AK465">
        <v>0</v>
      </c>
    </row>
    <row r="466" spans="5:37" x14ac:dyDescent="0.25">
      <c r="E466" t="s">
        <v>267</v>
      </c>
      <c r="F466">
        <v>0</v>
      </c>
      <c r="G466">
        <v>0</v>
      </c>
      <c r="T466" t="s">
        <v>268</v>
      </c>
      <c r="U466">
        <v>0</v>
      </c>
      <c r="V466">
        <v>0</v>
      </c>
      <c r="AI466" t="s">
        <v>304</v>
      </c>
      <c r="AJ466">
        <v>0</v>
      </c>
      <c r="AK466">
        <v>0</v>
      </c>
    </row>
    <row r="467" spans="5:37" x14ac:dyDescent="0.25">
      <c r="E467" t="s">
        <v>267</v>
      </c>
      <c r="F467">
        <v>0</v>
      </c>
      <c r="G467">
        <v>0</v>
      </c>
      <c r="T467" t="s">
        <v>268</v>
      </c>
      <c r="U467">
        <v>0</v>
      </c>
      <c r="V467">
        <v>0</v>
      </c>
      <c r="AI467" t="s">
        <v>304</v>
      </c>
      <c r="AJ467">
        <v>0</v>
      </c>
      <c r="AK467">
        <v>0</v>
      </c>
    </row>
    <row r="468" spans="5:37" x14ac:dyDescent="0.25">
      <c r="E468" t="s">
        <v>267</v>
      </c>
      <c r="F468">
        <v>0</v>
      </c>
      <c r="G468">
        <v>0</v>
      </c>
      <c r="T468" t="s">
        <v>268</v>
      </c>
      <c r="U468">
        <v>0</v>
      </c>
      <c r="V468">
        <v>0</v>
      </c>
      <c r="AI468" t="s">
        <v>304</v>
      </c>
      <c r="AJ468">
        <v>0</v>
      </c>
      <c r="AK468">
        <v>0</v>
      </c>
    </row>
    <row r="469" spans="5:37" x14ac:dyDescent="0.25">
      <c r="E469" t="s">
        <v>267</v>
      </c>
      <c r="F469">
        <v>0</v>
      </c>
      <c r="G469">
        <v>0</v>
      </c>
      <c r="T469" t="s">
        <v>268</v>
      </c>
      <c r="U469">
        <v>0</v>
      </c>
      <c r="V469">
        <v>0</v>
      </c>
      <c r="AI469" t="s">
        <v>304</v>
      </c>
      <c r="AJ469">
        <v>0</v>
      </c>
      <c r="AK469">
        <v>0</v>
      </c>
    </row>
    <row r="470" spans="5:37" x14ac:dyDescent="0.25">
      <c r="E470" t="s">
        <v>267</v>
      </c>
      <c r="F470">
        <v>0</v>
      </c>
      <c r="G470">
        <v>0</v>
      </c>
      <c r="T470" t="s">
        <v>268</v>
      </c>
      <c r="U470">
        <v>0</v>
      </c>
      <c r="V470">
        <v>40000</v>
      </c>
      <c r="AI470" t="s">
        <v>304</v>
      </c>
      <c r="AJ470">
        <v>0</v>
      </c>
      <c r="AK470">
        <v>40000</v>
      </c>
    </row>
    <row r="471" spans="5:37" x14ac:dyDescent="0.25">
      <c r="E471" t="s">
        <v>267</v>
      </c>
      <c r="F471">
        <v>8000</v>
      </c>
      <c r="G471">
        <v>0</v>
      </c>
      <c r="T471" t="s">
        <v>268</v>
      </c>
      <c r="U471">
        <v>0</v>
      </c>
      <c r="V471">
        <v>0</v>
      </c>
      <c r="AI471" t="s">
        <v>304</v>
      </c>
      <c r="AJ471">
        <v>0</v>
      </c>
      <c r="AK471">
        <v>0</v>
      </c>
    </row>
    <row r="472" spans="5:37" x14ac:dyDescent="0.25">
      <c r="E472" t="s">
        <v>267</v>
      </c>
      <c r="F472">
        <v>0</v>
      </c>
      <c r="G472">
        <v>20000</v>
      </c>
      <c r="T472" t="s">
        <v>268</v>
      </c>
      <c r="U472">
        <v>0</v>
      </c>
      <c r="V472">
        <v>0</v>
      </c>
      <c r="AI472" t="s">
        <v>304</v>
      </c>
      <c r="AJ472">
        <v>0</v>
      </c>
      <c r="AK472">
        <v>0</v>
      </c>
    </row>
    <row r="473" spans="5:37" x14ac:dyDescent="0.25">
      <c r="E473" t="s">
        <v>267</v>
      </c>
      <c r="F473">
        <v>0</v>
      </c>
      <c r="G473">
        <v>25000</v>
      </c>
      <c r="T473" t="s">
        <v>268</v>
      </c>
      <c r="U473">
        <v>0</v>
      </c>
      <c r="V473">
        <v>0</v>
      </c>
      <c r="AI473" t="s">
        <v>304</v>
      </c>
      <c r="AJ473">
        <v>0</v>
      </c>
      <c r="AK473">
        <v>0</v>
      </c>
    </row>
    <row r="474" spans="5:37" x14ac:dyDescent="0.25">
      <c r="E474" t="s">
        <v>268</v>
      </c>
      <c r="F474">
        <v>0</v>
      </c>
      <c r="G474">
        <v>0</v>
      </c>
      <c r="T474" t="s">
        <v>268</v>
      </c>
      <c r="U474">
        <v>0</v>
      </c>
      <c r="V474">
        <v>0</v>
      </c>
      <c r="AI474" t="s">
        <v>304</v>
      </c>
      <c r="AJ474">
        <v>0</v>
      </c>
      <c r="AK474">
        <v>0</v>
      </c>
    </row>
    <row r="475" spans="5:37" x14ac:dyDescent="0.25">
      <c r="E475" t="s">
        <v>268</v>
      </c>
      <c r="F475">
        <v>0</v>
      </c>
      <c r="G475">
        <v>13000</v>
      </c>
      <c r="T475" t="s">
        <v>268</v>
      </c>
      <c r="U475">
        <v>0</v>
      </c>
      <c r="V475">
        <v>0</v>
      </c>
      <c r="AI475" t="s">
        <v>304</v>
      </c>
      <c r="AJ475">
        <v>0</v>
      </c>
      <c r="AK475">
        <v>0</v>
      </c>
    </row>
    <row r="476" spans="5:37" x14ac:dyDescent="0.25">
      <c r="E476" t="s">
        <v>268</v>
      </c>
      <c r="F476">
        <v>0</v>
      </c>
      <c r="G476">
        <v>0</v>
      </c>
      <c r="T476" t="s">
        <v>268</v>
      </c>
      <c r="U476">
        <v>0</v>
      </c>
      <c r="V476">
        <v>0</v>
      </c>
      <c r="AI476" t="s">
        <v>304</v>
      </c>
      <c r="AJ476">
        <v>0</v>
      </c>
      <c r="AK476">
        <v>0</v>
      </c>
    </row>
    <row r="477" spans="5:37" x14ac:dyDescent="0.25">
      <c r="E477" t="s">
        <v>268</v>
      </c>
      <c r="F477">
        <v>2700</v>
      </c>
      <c r="G477">
        <v>0</v>
      </c>
      <c r="T477" t="s">
        <v>268</v>
      </c>
      <c r="U477">
        <v>0</v>
      </c>
      <c r="V477">
        <v>0</v>
      </c>
      <c r="AI477" t="s">
        <v>304</v>
      </c>
      <c r="AJ477">
        <v>0</v>
      </c>
      <c r="AK477">
        <v>0</v>
      </c>
    </row>
    <row r="478" spans="5:37" x14ac:dyDescent="0.25">
      <c r="E478" t="s">
        <v>268</v>
      </c>
      <c r="F478">
        <v>0</v>
      </c>
      <c r="G478">
        <v>0</v>
      </c>
      <c r="T478" t="s">
        <v>268</v>
      </c>
      <c r="U478">
        <v>0</v>
      </c>
      <c r="V478">
        <v>0</v>
      </c>
      <c r="AI478" t="s">
        <v>304</v>
      </c>
      <c r="AJ478">
        <v>0</v>
      </c>
      <c r="AK478">
        <v>0</v>
      </c>
    </row>
    <row r="479" spans="5:37" x14ac:dyDescent="0.25">
      <c r="E479" t="s">
        <v>268</v>
      </c>
      <c r="F479">
        <v>0</v>
      </c>
      <c r="G479">
        <v>0</v>
      </c>
      <c r="T479" t="s">
        <v>268</v>
      </c>
      <c r="U479">
        <v>15000</v>
      </c>
      <c r="V479">
        <v>0</v>
      </c>
      <c r="AI479" t="s">
        <v>304</v>
      </c>
      <c r="AJ479">
        <v>0</v>
      </c>
      <c r="AK479">
        <v>0</v>
      </c>
    </row>
    <row r="480" spans="5:37" x14ac:dyDescent="0.25">
      <c r="E480" t="s">
        <v>268</v>
      </c>
      <c r="F480">
        <v>0</v>
      </c>
      <c r="G480">
        <v>0</v>
      </c>
      <c r="T480" t="s">
        <v>268</v>
      </c>
      <c r="U480">
        <v>0</v>
      </c>
      <c r="V480">
        <v>0</v>
      </c>
      <c r="AI480" t="s">
        <v>304</v>
      </c>
      <c r="AJ480">
        <v>0</v>
      </c>
      <c r="AK480">
        <v>0</v>
      </c>
    </row>
    <row r="481" spans="5:37" x14ac:dyDescent="0.25">
      <c r="E481" t="s">
        <v>268</v>
      </c>
      <c r="F481">
        <v>0</v>
      </c>
      <c r="G481">
        <v>0</v>
      </c>
      <c r="T481" t="s">
        <v>268</v>
      </c>
      <c r="U481">
        <v>0</v>
      </c>
      <c r="V481">
        <v>0</v>
      </c>
      <c r="AI481" t="s">
        <v>304</v>
      </c>
      <c r="AJ481">
        <v>0</v>
      </c>
      <c r="AK481">
        <v>0</v>
      </c>
    </row>
    <row r="482" spans="5:37" x14ac:dyDescent="0.25">
      <c r="E482" t="s">
        <v>268</v>
      </c>
      <c r="F482">
        <v>0</v>
      </c>
      <c r="G482">
        <v>0</v>
      </c>
      <c r="T482" t="s">
        <v>268</v>
      </c>
      <c r="U482">
        <v>0</v>
      </c>
      <c r="V482">
        <v>0</v>
      </c>
      <c r="AI482" t="s">
        <v>304</v>
      </c>
      <c r="AJ482">
        <v>0</v>
      </c>
      <c r="AK482">
        <v>0</v>
      </c>
    </row>
    <row r="483" spans="5:37" x14ac:dyDescent="0.25">
      <c r="E483" t="s">
        <v>268</v>
      </c>
      <c r="F483">
        <v>3700</v>
      </c>
      <c r="G483">
        <v>0</v>
      </c>
      <c r="T483" t="s">
        <v>268</v>
      </c>
      <c r="U483">
        <v>0</v>
      </c>
      <c r="V483">
        <v>0</v>
      </c>
      <c r="AI483" t="s">
        <v>304</v>
      </c>
      <c r="AJ483">
        <v>0</v>
      </c>
      <c r="AK483">
        <v>0</v>
      </c>
    </row>
    <row r="484" spans="5:37" x14ac:dyDescent="0.25">
      <c r="E484" t="s">
        <v>268</v>
      </c>
      <c r="F484">
        <v>0</v>
      </c>
      <c r="G484">
        <v>0</v>
      </c>
      <c r="T484" t="s">
        <v>268</v>
      </c>
      <c r="U484">
        <v>0</v>
      </c>
      <c r="V484">
        <v>0</v>
      </c>
      <c r="AI484" t="s">
        <v>304</v>
      </c>
      <c r="AJ484">
        <v>0</v>
      </c>
      <c r="AK484">
        <v>0</v>
      </c>
    </row>
    <row r="485" spans="5:37" x14ac:dyDescent="0.25">
      <c r="E485" t="s">
        <v>268</v>
      </c>
      <c r="F485">
        <v>8000</v>
      </c>
      <c r="G485">
        <v>0</v>
      </c>
      <c r="T485" t="s">
        <v>268</v>
      </c>
      <c r="U485">
        <v>16100</v>
      </c>
      <c r="V485">
        <v>0</v>
      </c>
      <c r="AI485" t="s">
        <v>304</v>
      </c>
      <c r="AJ485">
        <v>0</v>
      </c>
      <c r="AK485">
        <v>0</v>
      </c>
    </row>
    <row r="486" spans="5:37" x14ac:dyDescent="0.25">
      <c r="E486" t="s">
        <v>268</v>
      </c>
      <c r="F486">
        <v>0</v>
      </c>
      <c r="G486">
        <v>0</v>
      </c>
      <c r="T486" t="s">
        <v>268</v>
      </c>
      <c r="U486">
        <v>0</v>
      </c>
      <c r="V486">
        <v>0</v>
      </c>
      <c r="AI486" t="s">
        <v>304</v>
      </c>
      <c r="AJ486">
        <v>0</v>
      </c>
      <c r="AK486">
        <v>0</v>
      </c>
    </row>
    <row r="487" spans="5:37" x14ac:dyDescent="0.25">
      <c r="E487" t="s">
        <v>268</v>
      </c>
      <c r="F487">
        <v>0</v>
      </c>
      <c r="G487">
        <v>0</v>
      </c>
      <c r="T487" t="s">
        <v>268</v>
      </c>
      <c r="U487">
        <v>0</v>
      </c>
      <c r="V487">
        <v>0</v>
      </c>
      <c r="AI487" t="s">
        <v>304</v>
      </c>
      <c r="AJ487">
        <v>0</v>
      </c>
      <c r="AK487">
        <v>0</v>
      </c>
    </row>
    <row r="488" spans="5:37" x14ac:dyDescent="0.25">
      <c r="E488" t="s">
        <v>268</v>
      </c>
      <c r="F488">
        <v>0</v>
      </c>
      <c r="G488">
        <v>0</v>
      </c>
      <c r="T488" t="s">
        <v>268</v>
      </c>
      <c r="U488">
        <v>0</v>
      </c>
      <c r="V488">
        <v>0</v>
      </c>
      <c r="AI488" t="s">
        <v>549</v>
      </c>
      <c r="AJ488">
        <v>0</v>
      </c>
      <c r="AK488">
        <v>0</v>
      </c>
    </row>
    <row r="489" spans="5:37" x14ac:dyDescent="0.25">
      <c r="E489" t="s">
        <v>268</v>
      </c>
      <c r="F489">
        <v>0</v>
      </c>
      <c r="G489">
        <v>17000</v>
      </c>
      <c r="T489" t="s">
        <v>268</v>
      </c>
      <c r="U489">
        <v>0</v>
      </c>
      <c r="V489">
        <v>0</v>
      </c>
      <c r="AI489" t="s">
        <v>442</v>
      </c>
      <c r="AJ489">
        <v>0</v>
      </c>
      <c r="AK489">
        <v>0</v>
      </c>
    </row>
    <row r="490" spans="5:37" x14ac:dyDescent="0.25">
      <c r="E490" t="s">
        <v>268</v>
      </c>
      <c r="F490">
        <v>0</v>
      </c>
      <c r="G490">
        <v>0</v>
      </c>
      <c r="T490" t="s">
        <v>268</v>
      </c>
      <c r="U490">
        <v>0</v>
      </c>
      <c r="V490">
        <v>0</v>
      </c>
      <c r="AI490" t="s">
        <v>442</v>
      </c>
      <c r="AJ490">
        <v>0</v>
      </c>
      <c r="AK490">
        <v>0</v>
      </c>
    </row>
    <row r="491" spans="5:37" x14ac:dyDescent="0.25">
      <c r="E491" t="s">
        <v>268</v>
      </c>
      <c r="F491">
        <v>0</v>
      </c>
      <c r="G491">
        <v>0</v>
      </c>
      <c r="T491" t="s">
        <v>268</v>
      </c>
      <c r="U491">
        <v>0</v>
      </c>
      <c r="V491">
        <v>0</v>
      </c>
      <c r="AI491" t="s">
        <v>442</v>
      </c>
      <c r="AJ491">
        <v>0</v>
      </c>
      <c r="AK491">
        <v>0</v>
      </c>
    </row>
    <row r="492" spans="5:37" x14ac:dyDescent="0.25">
      <c r="E492" t="s">
        <v>268</v>
      </c>
      <c r="F492">
        <v>6000</v>
      </c>
      <c r="G492">
        <v>0</v>
      </c>
      <c r="T492" t="s">
        <v>268</v>
      </c>
      <c r="U492">
        <v>0</v>
      </c>
      <c r="V492">
        <v>0</v>
      </c>
      <c r="AI492" t="s">
        <v>442</v>
      </c>
      <c r="AJ492">
        <v>0</v>
      </c>
      <c r="AK492">
        <v>0</v>
      </c>
    </row>
    <row r="493" spans="5:37" x14ac:dyDescent="0.25">
      <c r="E493" t="s">
        <v>268</v>
      </c>
      <c r="F493">
        <v>0</v>
      </c>
      <c r="G493">
        <v>0</v>
      </c>
      <c r="T493" t="s">
        <v>268</v>
      </c>
      <c r="U493">
        <v>0</v>
      </c>
      <c r="V493">
        <v>0</v>
      </c>
      <c r="AI493" t="s">
        <v>442</v>
      </c>
      <c r="AJ493">
        <v>0</v>
      </c>
      <c r="AK493">
        <v>0</v>
      </c>
    </row>
    <row r="494" spans="5:37" x14ac:dyDescent="0.25">
      <c r="E494" t="s">
        <v>268</v>
      </c>
      <c r="F494">
        <v>0</v>
      </c>
      <c r="G494">
        <v>0</v>
      </c>
      <c r="T494" t="s">
        <v>268</v>
      </c>
      <c r="U494">
        <v>0</v>
      </c>
      <c r="V494">
        <v>0</v>
      </c>
      <c r="AI494" t="s">
        <v>442</v>
      </c>
      <c r="AJ494">
        <v>0</v>
      </c>
      <c r="AK494">
        <v>0</v>
      </c>
    </row>
    <row r="495" spans="5:37" x14ac:dyDescent="0.25">
      <c r="E495" t="s">
        <v>268</v>
      </c>
      <c r="F495">
        <v>8000</v>
      </c>
      <c r="G495">
        <v>0</v>
      </c>
      <c r="T495" t="s">
        <v>268</v>
      </c>
      <c r="U495">
        <v>0</v>
      </c>
      <c r="V495">
        <v>0</v>
      </c>
      <c r="AI495" t="s">
        <v>442</v>
      </c>
      <c r="AJ495">
        <v>0</v>
      </c>
      <c r="AK495">
        <v>0</v>
      </c>
    </row>
    <row r="496" spans="5:37" x14ac:dyDescent="0.25">
      <c r="E496" t="s">
        <v>268</v>
      </c>
      <c r="F496">
        <v>1400</v>
      </c>
      <c r="G496">
        <v>0</v>
      </c>
      <c r="T496" t="s">
        <v>268</v>
      </c>
      <c r="U496">
        <v>0</v>
      </c>
      <c r="V496">
        <v>0</v>
      </c>
      <c r="AI496" t="s">
        <v>598</v>
      </c>
      <c r="AJ496">
        <v>0</v>
      </c>
      <c r="AK496">
        <v>0</v>
      </c>
    </row>
    <row r="497" spans="5:37" x14ac:dyDescent="0.25">
      <c r="E497" t="s">
        <v>268</v>
      </c>
      <c r="F497">
        <v>0</v>
      </c>
      <c r="G497">
        <v>0</v>
      </c>
      <c r="T497" t="s">
        <v>268</v>
      </c>
      <c r="U497">
        <v>0</v>
      </c>
      <c r="V497">
        <v>0</v>
      </c>
      <c r="AI497" t="s">
        <v>598</v>
      </c>
      <c r="AJ497">
        <v>0</v>
      </c>
      <c r="AK497">
        <v>0</v>
      </c>
    </row>
    <row r="498" spans="5:37" x14ac:dyDescent="0.25">
      <c r="E498" t="s">
        <v>268</v>
      </c>
      <c r="F498">
        <v>0</v>
      </c>
      <c r="G498">
        <v>0</v>
      </c>
      <c r="T498" t="s">
        <v>268</v>
      </c>
      <c r="U498">
        <v>0</v>
      </c>
      <c r="V498">
        <v>0</v>
      </c>
      <c r="AI498" t="s">
        <v>598</v>
      </c>
      <c r="AJ498">
        <v>0</v>
      </c>
      <c r="AK498">
        <v>0</v>
      </c>
    </row>
    <row r="499" spans="5:37" x14ac:dyDescent="0.25">
      <c r="E499" t="s">
        <v>268</v>
      </c>
      <c r="F499">
        <v>0</v>
      </c>
      <c r="G499">
        <v>0</v>
      </c>
      <c r="T499" t="s">
        <v>268</v>
      </c>
      <c r="U499">
        <v>12100</v>
      </c>
      <c r="V499">
        <v>30000</v>
      </c>
      <c r="AI499" t="s">
        <v>598</v>
      </c>
      <c r="AJ499">
        <v>0</v>
      </c>
      <c r="AK499">
        <v>0</v>
      </c>
    </row>
    <row r="500" spans="5:37" x14ac:dyDescent="0.25">
      <c r="E500" t="s">
        <v>268</v>
      </c>
      <c r="F500">
        <v>0</v>
      </c>
      <c r="G500">
        <v>0</v>
      </c>
      <c r="T500" t="s">
        <v>268</v>
      </c>
      <c r="U500">
        <v>0</v>
      </c>
      <c r="V500">
        <v>0</v>
      </c>
      <c r="AI500" t="s">
        <v>598</v>
      </c>
      <c r="AJ500">
        <v>0</v>
      </c>
      <c r="AK500">
        <v>0</v>
      </c>
    </row>
    <row r="501" spans="5:37" x14ac:dyDescent="0.25">
      <c r="E501" t="s">
        <v>268</v>
      </c>
      <c r="F501">
        <v>0</v>
      </c>
      <c r="G501">
        <v>0</v>
      </c>
      <c r="T501" t="s">
        <v>268</v>
      </c>
      <c r="U501">
        <v>0</v>
      </c>
      <c r="V501">
        <v>16000</v>
      </c>
      <c r="AI501" t="s">
        <v>598</v>
      </c>
      <c r="AJ501">
        <v>0</v>
      </c>
      <c r="AK501">
        <v>0</v>
      </c>
    </row>
    <row r="502" spans="5:37" x14ac:dyDescent="0.25">
      <c r="E502" t="s">
        <v>268</v>
      </c>
      <c r="F502">
        <v>0</v>
      </c>
      <c r="G502">
        <v>0</v>
      </c>
      <c r="T502" t="s">
        <v>268</v>
      </c>
      <c r="U502">
        <v>0</v>
      </c>
      <c r="V502">
        <v>0</v>
      </c>
      <c r="AI502" t="s">
        <v>598</v>
      </c>
      <c r="AJ502">
        <v>0</v>
      </c>
      <c r="AK502">
        <v>0</v>
      </c>
    </row>
    <row r="503" spans="5:37" x14ac:dyDescent="0.25">
      <c r="E503" t="s">
        <v>268</v>
      </c>
      <c r="F503">
        <v>0</v>
      </c>
      <c r="G503">
        <v>0</v>
      </c>
      <c r="T503" t="s">
        <v>268</v>
      </c>
      <c r="U503">
        <v>0</v>
      </c>
      <c r="V503">
        <v>0</v>
      </c>
      <c r="AI503" t="s">
        <v>598</v>
      </c>
      <c r="AJ503">
        <v>0</v>
      </c>
      <c r="AK503">
        <v>0</v>
      </c>
    </row>
    <row r="504" spans="5:37" x14ac:dyDescent="0.25">
      <c r="E504" t="s">
        <v>268</v>
      </c>
      <c r="F504">
        <v>0</v>
      </c>
      <c r="G504">
        <v>5000</v>
      </c>
      <c r="T504" t="s">
        <v>268</v>
      </c>
      <c r="U504">
        <v>0</v>
      </c>
      <c r="V504">
        <v>0</v>
      </c>
      <c r="AI504" t="s">
        <v>598</v>
      </c>
      <c r="AJ504">
        <v>0</v>
      </c>
      <c r="AK504">
        <v>0</v>
      </c>
    </row>
    <row r="505" spans="5:37" x14ac:dyDescent="0.25">
      <c r="E505" t="s">
        <v>268</v>
      </c>
      <c r="F505">
        <v>0</v>
      </c>
      <c r="G505">
        <v>0</v>
      </c>
      <c r="T505" t="s">
        <v>268</v>
      </c>
      <c r="U505">
        <v>0</v>
      </c>
      <c r="V505">
        <v>0</v>
      </c>
      <c r="AI505" t="s">
        <v>598</v>
      </c>
      <c r="AJ505">
        <v>0</v>
      </c>
      <c r="AK505">
        <v>0</v>
      </c>
    </row>
    <row r="506" spans="5:37" x14ac:dyDescent="0.25">
      <c r="E506" t="s">
        <v>268</v>
      </c>
      <c r="F506">
        <v>0</v>
      </c>
      <c r="G506">
        <v>0</v>
      </c>
      <c r="T506" t="s">
        <v>268</v>
      </c>
      <c r="U506">
        <v>0</v>
      </c>
      <c r="V506">
        <v>0</v>
      </c>
      <c r="AI506" t="s">
        <v>598</v>
      </c>
      <c r="AJ506">
        <v>0</v>
      </c>
      <c r="AK506">
        <v>0</v>
      </c>
    </row>
    <row r="507" spans="5:37" x14ac:dyDescent="0.25">
      <c r="E507" t="s">
        <v>268</v>
      </c>
      <c r="F507">
        <v>0</v>
      </c>
      <c r="G507">
        <v>0</v>
      </c>
      <c r="T507" t="s">
        <v>268</v>
      </c>
      <c r="U507">
        <v>0</v>
      </c>
      <c r="V507">
        <v>0</v>
      </c>
      <c r="AI507" t="s">
        <v>598</v>
      </c>
      <c r="AJ507">
        <v>0</v>
      </c>
      <c r="AK507">
        <v>0</v>
      </c>
    </row>
    <row r="508" spans="5:37" x14ac:dyDescent="0.25">
      <c r="E508" t="s">
        <v>268</v>
      </c>
      <c r="F508">
        <v>0</v>
      </c>
      <c r="G508">
        <v>0</v>
      </c>
      <c r="T508" t="s">
        <v>268</v>
      </c>
      <c r="U508">
        <v>0</v>
      </c>
      <c r="V508">
        <v>0</v>
      </c>
      <c r="AI508" t="s">
        <v>598</v>
      </c>
      <c r="AJ508">
        <v>0</v>
      </c>
      <c r="AK508">
        <v>0</v>
      </c>
    </row>
    <row r="509" spans="5:37" x14ac:dyDescent="0.25">
      <c r="E509" t="s">
        <v>268</v>
      </c>
      <c r="F509">
        <v>6000</v>
      </c>
      <c r="G509">
        <v>0</v>
      </c>
      <c r="T509" t="s">
        <v>268</v>
      </c>
      <c r="U509">
        <v>0</v>
      </c>
      <c r="V509">
        <v>0</v>
      </c>
      <c r="AI509" t="s">
        <v>598</v>
      </c>
      <c r="AJ509">
        <v>0</v>
      </c>
      <c r="AK509">
        <v>0</v>
      </c>
    </row>
    <row r="510" spans="5:37" x14ac:dyDescent="0.25">
      <c r="E510" t="s">
        <v>268</v>
      </c>
      <c r="F510">
        <v>0</v>
      </c>
      <c r="G510">
        <v>0</v>
      </c>
      <c r="T510" t="s">
        <v>268</v>
      </c>
      <c r="U510">
        <v>0</v>
      </c>
      <c r="V510">
        <v>0</v>
      </c>
      <c r="AI510" t="s">
        <v>598</v>
      </c>
      <c r="AJ510">
        <v>0</v>
      </c>
      <c r="AK510">
        <v>0</v>
      </c>
    </row>
    <row r="511" spans="5:37" x14ac:dyDescent="0.25">
      <c r="E511" t="s">
        <v>268</v>
      </c>
      <c r="F511">
        <v>0</v>
      </c>
      <c r="G511">
        <v>17000</v>
      </c>
      <c r="T511" t="s">
        <v>268</v>
      </c>
      <c r="U511">
        <v>0</v>
      </c>
      <c r="V511">
        <v>0</v>
      </c>
      <c r="AI511" t="s">
        <v>598</v>
      </c>
      <c r="AJ511">
        <v>0</v>
      </c>
      <c r="AK511">
        <v>0</v>
      </c>
    </row>
    <row r="512" spans="5:37" x14ac:dyDescent="0.25">
      <c r="E512" t="s">
        <v>268</v>
      </c>
      <c r="F512">
        <v>0</v>
      </c>
      <c r="G512">
        <v>0</v>
      </c>
      <c r="T512" t="s">
        <v>268</v>
      </c>
      <c r="U512">
        <v>0</v>
      </c>
      <c r="V512">
        <v>0</v>
      </c>
      <c r="AI512" t="s">
        <v>598</v>
      </c>
      <c r="AJ512">
        <v>0</v>
      </c>
      <c r="AK512">
        <v>0</v>
      </c>
    </row>
    <row r="513" spans="5:37" x14ac:dyDescent="0.25">
      <c r="E513" t="s">
        <v>268</v>
      </c>
      <c r="F513">
        <v>0</v>
      </c>
      <c r="G513">
        <v>27000</v>
      </c>
      <c r="T513" t="s">
        <v>268</v>
      </c>
      <c r="U513">
        <v>0</v>
      </c>
      <c r="V513">
        <v>12000</v>
      </c>
      <c r="AI513" t="s">
        <v>598</v>
      </c>
      <c r="AJ513">
        <v>0</v>
      </c>
      <c r="AK513">
        <v>0</v>
      </c>
    </row>
    <row r="514" spans="5:37" x14ac:dyDescent="0.25">
      <c r="E514" t="s">
        <v>268</v>
      </c>
      <c r="F514">
        <v>0</v>
      </c>
      <c r="G514">
        <v>0</v>
      </c>
      <c r="T514" t="s">
        <v>268</v>
      </c>
      <c r="U514">
        <v>0</v>
      </c>
      <c r="V514">
        <v>0</v>
      </c>
      <c r="AI514" t="s">
        <v>601</v>
      </c>
      <c r="AJ514">
        <v>0</v>
      </c>
      <c r="AK514">
        <v>0</v>
      </c>
    </row>
    <row r="515" spans="5:37" x14ac:dyDescent="0.25">
      <c r="E515" t="s">
        <v>268</v>
      </c>
      <c r="F515">
        <v>1700</v>
      </c>
      <c r="G515">
        <v>0</v>
      </c>
      <c r="T515" t="s">
        <v>268</v>
      </c>
      <c r="U515">
        <v>0</v>
      </c>
      <c r="V515">
        <v>0</v>
      </c>
      <c r="AI515" t="s">
        <v>601</v>
      </c>
      <c r="AJ515">
        <v>0</v>
      </c>
      <c r="AK515">
        <v>0</v>
      </c>
    </row>
    <row r="516" spans="5:37" x14ac:dyDescent="0.25">
      <c r="E516" t="s">
        <v>268</v>
      </c>
      <c r="F516">
        <v>0</v>
      </c>
      <c r="G516">
        <v>0</v>
      </c>
      <c r="T516" t="s">
        <v>268</v>
      </c>
      <c r="U516">
        <v>0</v>
      </c>
      <c r="V516">
        <v>0</v>
      </c>
      <c r="AI516" t="s">
        <v>601</v>
      </c>
      <c r="AJ516">
        <v>24000</v>
      </c>
      <c r="AK516">
        <v>0</v>
      </c>
    </row>
    <row r="517" spans="5:37" x14ac:dyDescent="0.25">
      <c r="E517" t="s">
        <v>268</v>
      </c>
      <c r="F517">
        <v>0</v>
      </c>
      <c r="G517">
        <v>0</v>
      </c>
      <c r="T517" t="s">
        <v>268</v>
      </c>
      <c r="U517">
        <v>0</v>
      </c>
      <c r="V517">
        <v>0</v>
      </c>
      <c r="AI517" t="s">
        <v>601</v>
      </c>
      <c r="AJ517">
        <v>20000</v>
      </c>
      <c r="AK517">
        <v>0</v>
      </c>
    </row>
    <row r="518" spans="5:37" x14ac:dyDescent="0.25">
      <c r="E518" t="s">
        <v>268</v>
      </c>
      <c r="F518">
        <v>0</v>
      </c>
      <c r="G518">
        <v>0</v>
      </c>
      <c r="T518" t="s">
        <v>268</v>
      </c>
      <c r="U518">
        <v>0</v>
      </c>
      <c r="V518">
        <v>0</v>
      </c>
      <c r="AI518" t="s">
        <v>601</v>
      </c>
      <c r="AJ518">
        <v>42000</v>
      </c>
      <c r="AK518">
        <v>0</v>
      </c>
    </row>
    <row r="519" spans="5:37" x14ac:dyDescent="0.25">
      <c r="E519" t="s">
        <v>268</v>
      </c>
      <c r="F519">
        <v>0</v>
      </c>
      <c r="G519">
        <v>0</v>
      </c>
      <c r="T519" t="s">
        <v>268</v>
      </c>
      <c r="U519">
        <v>0</v>
      </c>
      <c r="V519">
        <v>0</v>
      </c>
      <c r="AI519" t="s">
        <v>601</v>
      </c>
      <c r="AJ519">
        <v>28000</v>
      </c>
      <c r="AK519">
        <v>0</v>
      </c>
    </row>
    <row r="520" spans="5:37" x14ac:dyDescent="0.25">
      <c r="E520" t="s">
        <v>268</v>
      </c>
      <c r="F520">
        <v>0</v>
      </c>
      <c r="G520">
        <v>0</v>
      </c>
      <c r="T520" t="s">
        <v>268</v>
      </c>
      <c r="U520">
        <v>0</v>
      </c>
      <c r="V520">
        <v>0</v>
      </c>
      <c r="AI520" t="s">
        <v>601</v>
      </c>
      <c r="AJ520">
        <v>0</v>
      </c>
      <c r="AK520">
        <v>0</v>
      </c>
    </row>
    <row r="521" spans="5:37" x14ac:dyDescent="0.25">
      <c r="E521" t="s">
        <v>268</v>
      </c>
      <c r="F521">
        <v>0</v>
      </c>
      <c r="G521">
        <v>20000</v>
      </c>
      <c r="T521" t="s">
        <v>268</v>
      </c>
      <c r="U521">
        <v>0</v>
      </c>
      <c r="V521">
        <v>0</v>
      </c>
      <c r="AI521" t="s">
        <v>642</v>
      </c>
      <c r="AJ521">
        <v>0</v>
      </c>
      <c r="AK521">
        <v>0</v>
      </c>
    </row>
    <row r="522" spans="5:37" x14ac:dyDescent="0.25">
      <c r="E522" t="s">
        <v>268</v>
      </c>
      <c r="F522">
        <v>0</v>
      </c>
      <c r="G522">
        <v>0</v>
      </c>
      <c r="T522" t="s">
        <v>268</v>
      </c>
      <c r="U522">
        <v>0</v>
      </c>
      <c r="V522">
        <v>0</v>
      </c>
      <c r="AI522" t="s">
        <v>642</v>
      </c>
      <c r="AJ522">
        <v>0</v>
      </c>
      <c r="AK522">
        <v>0</v>
      </c>
    </row>
    <row r="523" spans="5:37" x14ac:dyDescent="0.25">
      <c r="E523" t="s">
        <v>268</v>
      </c>
      <c r="F523">
        <v>0</v>
      </c>
      <c r="G523">
        <v>0</v>
      </c>
      <c r="T523" t="s">
        <v>268</v>
      </c>
      <c r="U523">
        <v>0</v>
      </c>
      <c r="V523">
        <v>0</v>
      </c>
      <c r="AI523" t="s">
        <v>642</v>
      </c>
      <c r="AJ523">
        <v>0</v>
      </c>
      <c r="AK523">
        <v>0</v>
      </c>
    </row>
    <row r="524" spans="5:37" x14ac:dyDescent="0.25">
      <c r="E524" t="s">
        <v>268</v>
      </c>
      <c r="F524">
        <v>0</v>
      </c>
      <c r="G524">
        <v>0</v>
      </c>
      <c r="T524" t="s">
        <v>268</v>
      </c>
      <c r="U524">
        <v>0</v>
      </c>
      <c r="V524">
        <v>0</v>
      </c>
      <c r="AI524" t="s">
        <v>326</v>
      </c>
      <c r="AJ524">
        <v>30000</v>
      </c>
      <c r="AK524">
        <v>0</v>
      </c>
    </row>
    <row r="525" spans="5:37" x14ac:dyDescent="0.25">
      <c r="E525" t="s">
        <v>268</v>
      </c>
      <c r="F525">
        <v>0</v>
      </c>
      <c r="G525">
        <v>13000</v>
      </c>
      <c r="T525" t="s">
        <v>268</v>
      </c>
      <c r="U525">
        <v>0</v>
      </c>
      <c r="V525">
        <v>0</v>
      </c>
      <c r="AI525" t="s">
        <v>326</v>
      </c>
      <c r="AJ525">
        <v>0</v>
      </c>
      <c r="AK525">
        <v>0</v>
      </c>
    </row>
    <row r="526" spans="5:37" x14ac:dyDescent="0.25">
      <c r="E526" t="s">
        <v>268</v>
      </c>
      <c r="F526">
        <v>0</v>
      </c>
      <c r="G526">
        <v>3500</v>
      </c>
      <c r="T526" t="s">
        <v>268</v>
      </c>
      <c r="U526">
        <v>0</v>
      </c>
      <c r="V526">
        <v>0</v>
      </c>
      <c r="AI526" t="s">
        <v>328</v>
      </c>
      <c r="AJ526">
        <v>0</v>
      </c>
      <c r="AK526">
        <v>0</v>
      </c>
    </row>
    <row r="527" spans="5:37" x14ac:dyDescent="0.25">
      <c r="E527" t="s">
        <v>268</v>
      </c>
      <c r="F527">
        <v>0</v>
      </c>
      <c r="G527">
        <v>9500</v>
      </c>
      <c r="T527" t="s">
        <v>268</v>
      </c>
      <c r="U527">
        <v>0</v>
      </c>
      <c r="V527">
        <v>0</v>
      </c>
      <c r="AI527" t="s">
        <v>328</v>
      </c>
      <c r="AJ527">
        <v>0</v>
      </c>
      <c r="AK527">
        <v>0</v>
      </c>
    </row>
    <row r="528" spans="5:37" x14ac:dyDescent="0.25">
      <c r="E528" t="s">
        <v>268</v>
      </c>
      <c r="F528">
        <v>0</v>
      </c>
      <c r="G528">
        <v>0</v>
      </c>
      <c r="T528" t="s">
        <v>268</v>
      </c>
      <c r="U528">
        <v>0</v>
      </c>
      <c r="V528">
        <v>0</v>
      </c>
      <c r="AI528" t="s">
        <v>328</v>
      </c>
      <c r="AJ528">
        <v>0</v>
      </c>
      <c r="AK528">
        <v>0</v>
      </c>
    </row>
    <row r="529" spans="5:37" x14ac:dyDescent="0.25">
      <c r="E529" t="s">
        <v>268</v>
      </c>
      <c r="F529">
        <v>0</v>
      </c>
      <c r="G529">
        <v>0</v>
      </c>
      <c r="T529" t="s">
        <v>268</v>
      </c>
      <c r="U529">
        <v>0</v>
      </c>
      <c r="V529">
        <v>0</v>
      </c>
      <c r="AI529" t="s">
        <v>328</v>
      </c>
      <c r="AJ529">
        <v>28000</v>
      </c>
      <c r="AK529">
        <v>0</v>
      </c>
    </row>
    <row r="530" spans="5:37" x14ac:dyDescent="0.25">
      <c r="E530" t="s">
        <v>268</v>
      </c>
      <c r="F530">
        <v>0</v>
      </c>
      <c r="G530">
        <v>0</v>
      </c>
      <c r="T530" t="s">
        <v>268</v>
      </c>
      <c r="U530">
        <v>13000</v>
      </c>
      <c r="V530">
        <v>0</v>
      </c>
      <c r="AI530" t="s">
        <v>328</v>
      </c>
      <c r="AJ530">
        <v>0</v>
      </c>
      <c r="AK530">
        <v>0</v>
      </c>
    </row>
    <row r="531" spans="5:37" x14ac:dyDescent="0.25">
      <c r="E531" t="s">
        <v>268</v>
      </c>
      <c r="F531">
        <v>0</v>
      </c>
      <c r="G531">
        <v>21000</v>
      </c>
      <c r="T531" t="s">
        <v>268</v>
      </c>
      <c r="U531">
        <v>0</v>
      </c>
      <c r="V531">
        <v>20000</v>
      </c>
      <c r="AI531" t="s">
        <v>328</v>
      </c>
      <c r="AJ531">
        <v>28000</v>
      </c>
      <c r="AK531">
        <v>0</v>
      </c>
    </row>
    <row r="532" spans="5:37" x14ac:dyDescent="0.25">
      <c r="E532" t="s">
        <v>268</v>
      </c>
      <c r="F532">
        <v>0</v>
      </c>
      <c r="G532">
        <v>0</v>
      </c>
      <c r="T532" t="s">
        <v>268</v>
      </c>
      <c r="U532">
        <v>0</v>
      </c>
      <c r="V532">
        <v>0</v>
      </c>
      <c r="AI532" t="s">
        <v>328</v>
      </c>
      <c r="AJ532">
        <v>0</v>
      </c>
      <c r="AK532">
        <v>0</v>
      </c>
    </row>
    <row r="533" spans="5:37" x14ac:dyDescent="0.25">
      <c r="E533" t="s">
        <v>268</v>
      </c>
      <c r="F533">
        <v>0</v>
      </c>
      <c r="G533">
        <v>0</v>
      </c>
      <c r="T533" t="s">
        <v>268</v>
      </c>
      <c r="U533">
        <v>0</v>
      </c>
      <c r="V533">
        <v>0</v>
      </c>
      <c r="AI533" t="s">
        <v>328</v>
      </c>
      <c r="AJ533">
        <v>26000</v>
      </c>
      <c r="AK533">
        <v>0</v>
      </c>
    </row>
    <row r="534" spans="5:37" x14ac:dyDescent="0.25">
      <c r="E534" t="s">
        <v>268</v>
      </c>
      <c r="F534">
        <v>4000</v>
      </c>
      <c r="G534">
        <v>10000</v>
      </c>
      <c r="T534" t="s">
        <v>268</v>
      </c>
      <c r="U534">
        <v>0</v>
      </c>
      <c r="V534">
        <v>0</v>
      </c>
      <c r="AI534" t="s">
        <v>328</v>
      </c>
      <c r="AJ534">
        <v>0</v>
      </c>
      <c r="AK534">
        <v>0</v>
      </c>
    </row>
    <row r="535" spans="5:37" x14ac:dyDescent="0.25">
      <c r="E535" t="s">
        <v>268</v>
      </c>
      <c r="F535">
        <v>0</v>
      </c>
      <c r="G535">
        <v>0</v>
      </c>
      <c r="T535" t="s">
        <v>268</v>
      </c>
      <c r="U535">
        <v>14100</v>
      </c>
      <c r="V535">
        <v>0</v>
      </c>
      <c r="AI535" t="s">
        <v>328</v>
      </c>
      <c r="AJ535">
        <v>26000</v>
      </c>
      <c r="AK535">
        <v>0</v>
      </c>
    </row>
    <row r="536" spans="5:37" x14ac:dyDescent="0.25">
      <c r="E536" t="s">
        <v>268</v>
      </c>
      <c r="F536">
        <v>0</v>
      </c>
      <c r="G536">
        <v>0</v>
      </c>
      <c r="T536" t="s">
        <v>268</v>
      </c>
      <c r="U536">
        <v>0</v>
      </c>
      <c r="V536">
        <v>0</v>
      </c>
      <c r="AI536" t="s">
        <v>328</v>
      </c>
      <c r="AJ536">
        <v>0</v>
      </c>
      <c r="AK536">
        <v>0</v>
      </c>
    </row>
    <row r="537" spans="5:37" x14ac:dyDescent="0.25">
      <c r="E537" t="s">
        <v>268</v>
      </c>
      <c r="F537">
        <v>8000</v>
      </c>
      <c r="G537">
        <v>0</v>
      </c>
      <c r="T537" t="s">
        <v>268</v>
      </c>
      <c r="U537">
        <v>0</v>
      </c>
      <c r="V537">
        <v>0</v>
      </c>
      <c r="AI537" t="s">
        <v>328</v>
      </c>
      <c r="AJ537">
        <v>25000</v>
      </c>
      <c r="AK537">
        <v>0</v>
      </c>
    </row>
    <row r="538" spans="5:37" x14ac:dyDescent="0.25">
      <c r="E538" t="s">
        <v>268</v>
      </c>
      <c r="F538">
        <v>7000</v>
      </c>
      <c r="G538">
        <v>0</v>
      </c>
      <c r="T538" t="s">
        <v>268</v>
      </c>
      <c r="U538">
        <v>0</v>
      </c>
      <c r="V538">
        <v>0</v>
      </c>
      <c r="AI538" t="s">
        <v>328</v>
      </c>
      <c r="AJ538">
        <v>0</v>
      </c>
      <c r="AK538">
        <v>0</v>
      </c>
    </row>
    <row r="539" spans="5:37" x14ac:dyDescent="0.25">
      <c r="E539" t="s">
        <v>268</v>
      </c>
      <c r="F539">
        <v>0</v>
      </c>
      <c r="G539">
        <v>0</v>
      </c>
      <c r="T539" t="s">
        <v>268</v>
      </c>
      <c r="U539">
        <v>0</v>
      </c>
      <c r="V539">
        <v>0</v>
      </c>
      <c r="AI539" t="s">
        <v>330</v>
      </c>
      <c r="AJ539">
        <v>0</v>
      </c>
      <c r="AK539">
        <v>20000</v>
      </c>
    </row>
    <row r="540" spans="5:37" x14ac:dyDescent="0.25">
      <c r="E540" t="s">
        <v>268</v>
      </c>
      <c r="F540">
        <v>0</v>
      </c>
      <c r="G540">
        <v>30000</v>
      </c>
      <c r="T540" t="s">
        <v>268</v>
      </c>
      <c r="U540">
        <v>0</v>
      </c>
      <c r="V540">
        <v>45000</v>
      </c>
      <c r="AI540" t="s">
        <v>330</v>
      </c>
      <c r="AJ540">
        <v>0</v>
      </c>
      <c r="AK540">
        <v>0</v>
      </c>
    </row>
    <row r="541" spans="5:37" x14ac:dyDescent="0.25">
      <c r="E541" t="s">
        <v>268</v>
      </c>
      <c r="F541">
        <v>0</v>
      </c>
      <c r="G541">
        <v>0</v>
      </c>
      <c r="T541" t="s">
        <v>268</v>
      </c>
      <c r="U541">
        <v>0</v>
      </c>
      <c r="V541">
        <v>0</v>
      </c>
      <c r="AI541" t="s">
        <v>330</v>
      </c>
      <c r="AJ541">
        <v>0</v>
      </c>
      <c r="AK541">
        <v>0</v>
      </c>
    </row>
    <row r="542" spans="5:37" x14ac:dyDescent="0.25">
      <c r="E542" t="s">
        <v>268</v>
      </c>
      <c r="F542">
        <v>2000</v>
      </c>
      <c r="G542">
        <v>0</v>
      </c>
      <c r="T542" t="s">
        <v>268</v>
      </c>
      <c r="U542">
        <v>0</v>
      </c>
      <c r="V542">
        <v>0</v>
      </c>
      <c r="AI542" t="s">
        <v>330</v>
      </c>
      <c r="AJ542">
        <v>0</v>
      </c>
      <c r="AK542">
        <v>0</v>
      </c>
    </row>
    <row r="543" spans="5:37" x14ac:dyDescent="0.25">
      <c r="E543" t="s">
        <v>268</v>
      </c>
      <c r="F543">
        <v>0</v>
      </c>
      <c r="G543">
        <v>0</v>
      </c>
      <c r="T543" t="s">
        <v>268</v>
      </c>
      <c r="U543">
        <v>0</v>
      </c>
      <c r="V543">
        <v>0</v>
      </c>
      <c r="AI543" t="s">
        <v>330</v>
      </c>
      <c r="AJ543">
        <v>0</v>
      </c>
      <c r="AK543">
        <v>0</v>
      </c>
    </row>
    <row r="544" spans="5:37" x14ac:dyDescent="0.25">
      <c r="E544" t="s">
        <v>268</v>
      </c>
      <c r="F544">
        <v>0</v>
      </c>
      <c r="G544">
        <v>0</v>
      </c>
      <c r="T544" t="s">
        <v>268</v>
      </c>
      <c r="U544">
        <v>0</v>
      </c>
      <c r="V544">
        <v>0</v>
      </c>
      <c r="AI544" t="s">
        <v>330</v>
      </c>
      <c r="AJ544">
        <v>0</v>
      </c>
      <c r="AK544">
        <v>0</v>
      </c>
    </row>
    <row r="545" spans="5:37" x14ac:dyDescent="0.25">
      <c r="E545" t="s">
        <v>268</v>
      </c>
      <c r="F545">
        <v>0</v>
      </c>
      <c r="G545">
        <v>0</v>
      </c>
      <c r="T545" t="s">
        <v>268</v>
      </c>
      <c r="U545">
        <v>0</v>
      </c>
      <c r="V545">
        <v>0</v>
      </c>
      <c r="AI545" t="s">
        <v>330</v>
      </c>
      <c r="AJ545">
        <v>30000</v>
      </c>
      <c r="AK545">
        <v>0</v>
      </c>
    </row>
    <row r="546" spans="5:37" x14ac:dyDescent="0.25">
      <c r="E546" t="s">
        <v>268</v>
      </c>
      <c r="F546">
        <v>0</v>
      </c>
      <c r="G546">
        <v>20000</v>
      </c>
      <c r="T546" t="s">
        <v>268</v>
      </c>
      <c r="U546">
        <v>0</v>
      </c>
      <c r="V546">
        <v>0</v>
      </c>
      <c r="AI546" t="s">
        <v>330</v>
      </c>
      <c r="AJ546">
        <v>25000</v>
      </c>
      <c r="AK546">
        <v>0</v>
      </c>
    </row>
    <row r="547" spans="5:37" x14ac:dyDescent="0.25">
      <c r="E547" t="s">
        <v>268</v>
      </c>
      <c r="F547">
        <v>0</v>
      </c>
      <c r="G547">
        <v>0</v>
      </c>
      <c r="T547" t="s">
        <v>268</v>
      </c>
      <c r="U547">
        <v>0</v>
      </c>
      <c r="V547">
        <v>0</v>
      </c>
      <c r="AI547" t="s">
        <v>330</v>
      </c>
      <c r="AJ547">
        <v>0</v>
      </c>
      <c r="AK547">
        <v>0</v>
      </c>
    </row>
    <row r="548" spans="5:37" x14ac:dyDescent="0.25">
      <c r="E548" t="s">
        <v>268</v>
      </c>
      <c r="F548">
        <v>0</v>
      </c>
      <c r="G548">
        <v>18000</v>
      </c>
      <c r="T548" t="s">
        <v>65</v>
      </c>
      <c r="U548">
        <v>20000</v>
      </c>
      <c r="V548">
        <v>0</v>
      </c>
      <c r="AI548" t="s">
        <v>330</v>
      </c>
      <c r="AJ548">
        <v>0</v>
      </c>
      <c r="AK548">
        <v>0</v>
      </c>
    </row>
    <row r="549" spans="5:37" x14ac:dyDescent="0.25">
      <c r="E549" t="s">
        <v>268</v>
      </c>
      <c r="F549">
        <v>0</v>
      </c>
      <c r="G549">
        <v>27000</v>
      </c>
      <c r="T549" t="s">
        <v>65</v>
      </c>
      <c r="U549">
        <v>18000</v>
      </c>
      <c r="V549">
        <v>0</v>
      </c>
      <c r="AI549" t="s">
        <v>330</v>
      </c>
      <c r="AJ549">
        <v>0</v>
      </c>
      <c r="AK549">
        <v>0</v>
      </c>
    </row>
    <row r="550" spans="5:37" x14ac:dyDescent="0.25">
      <c r="E550" t="s">
        <v>268</v>
      </c>
      <c r="F550">
        <v>0</v>
      </c>
      <c r="G550">
        <v>0</v>
      </c>
      <c r="T550" t="s">
        <v>65</v>
      </c>
      <c r="U550">
        <v>0</v>
      </c>
      <c r="V550">
        <v>0</v>
      </c>
      <c r="AI550" t="s">
        <v>330</v>
      </c>
      <c r="AJ550">
        <v>0</v>
      </c>
      <c r="AK550">
        <v>0</v>
      </c>
    </row>
    <row r="551" spans="5:37" x14ac:dyDescent="0.25">
      <c r="E551" t="s">
        <v>268</v>
      </c>
      <c r="F551">
        <v>0</v>
      </c>
      <c r="G551">
        <v>0</v>
      </c>
      <c r="T551" t="s">
        <v>65</v>
      </c>
      <c r="U551">
        <v>0</v>
      </c>
      <c r="V551">
        <v>0</v>
      </c>
      <c r="AI551" t="s">
        <v>330</v>
      </c>
      <c r="AJ551">
        <v>0</v>
      </c>
      <c r="AK551">
        <v>0</v>
      </c>
    </row>
    <row r="552" spans="5:37" x14ac:dyDescent="0.25">
      <c r="E552" t="s">
        <v>268</v>
      </c>
      <c r="F552">
        <v>0</v>
      </c>
      <c r="G552">
        <v>0</v>
      </c>
      <c r="T552" t="s">
        <v>65</v>
      </c>
      <c r="U552">
        <v>29000</v>
      </c>
      <c r="V552">
        <v>0</v>
      </c>
      <c r="AI552" t="s">
        <v>330</v>
      </c>
      <c r="AJ552">
        <v>0</v>
      </c>
      <c r="AK552">
        <v>0</v>
      </c>
    </row>
    <row r="553" spans="5:37" x14ac:dyDescent="0.25">
      <c r="E553" t="s">
        <v>268</v>
      </c>
      <c r="F553">
        <v>0</v>
      </c>
      <c r="G553">
        <v>0</v>
      </c>
      <c r="T553" t="s">
        <v>65</v>
      </c>
      <c r="U553">
        <v>22000</v>
      </c>
      <c r="V553">
        <v>0</v>
      </c>
      <c r="AI553" t="s">
        <v>330</v>
      </c>
      <c r="AJ553">
        <v>0</v>
      </c>
      <c r="AK553">
        <v>0</v>
      </c>
    </row>
    <row r="554" spans="5:37" x14ac:dyDescent="0.25">
      <c r="E554" t="s">
        <v>268</v>
      </c>
      <c r="F554">
        <v>0</v>
      </c>
      <c r="G554">
        <v>0</v>
      </c>
      <c r="T554" t="s">
        <v>65</v>
      </c>
      <c r="U554">
        <v>0</v>
      </c>
      <c r="V554">
        <v>0</v>
      </c>
      <c r="AI554" t="s">
        <v>330</v>
      </c>
      <c r="AJ554">
        <v>0</v>
      </c>
      <c r="AK554">
        <v>0</v>
      </c>
    </row>
    <row r="555" spans="5:37" x14ac:dyDescent="0.25">
      <c r="E555" t="s">
        <v>268</v>
      </c>
      <c r="F555">
        <v>0</v>
      </c>
      <c r="G555">
        <v>6000</v>
      </c>
      <c r="T555" t="s">
        <v>65</v>
      </c>
      <c r="U555">
        <v>35000</v>
      </c>
      <c r="V555">
        <v>0</v>
      </c>
      <c r="AI555" t="s">
        <v>330</v>
      </c>
      <c r="AJ555">
        <v>0</v>
      </c>
      <c r="AK555">
        <v>0</v>
      </c>
    </row>
    <row r="556" spans="5:37" x14ac:dyDescent="0.25">
      <c r="E556" t="s">
        <v>268</v>
      </c>
      <c r="F556">
        <v>0</v>
      </c>
      <c r="G556">
        <v>0</v>
      </c>
      <c r="T556" t="s">
        <v>65</v>
      </c>
      <c r="U556">
        <v>0</v>
      </c>
      <c r="V556">
        <v>0</v>
      </c>
      <c r="AI556" t="s">
        <v>330</v>
      </c>
      <c r="AJ556">
        <v>0</v>
      </c>
      <c r="AK556">
        <v>0</v>
      </c>
    </row>
    <row r="557" spans="5:37" x14ac:dyDescent="0.25">
      <c r="E557" t="s">
        <v>268</v>
      </c>
      <c r="F557">
        <v>0</v>
      </c>
      <c r="G557">
        <v>0</v>
      </c>
      <c r="T557" t="s">
        <v>65</v>
      </c>
      <c r="U557">
        <v>36000</v>
      </c>
      <c r="V557">
        <v>0</v>
      </c>
      <c r="AI557" t="s">
        <v>330</v>
      </c>
      <c r="AJ557">
        <v>0</v>
      </c>
      <c r="AK557">
        <v>0</v>
      </c>
    </row>
    <row r="558" spans="5:37" x14ac:dyDescent="0.25">
      <c r="E558" t="s">
        <v>268</v>
      </c>
      <c r="F558">
        <v>0</v>
      </c>
      <c r="G558">
        <v>27000</v>
      </c>
      <c r="T558" t="s">
        <v>65</v>
      </c>
      <c r="U558">
        <v>15000</v>
      </c>
      <c r="V558">
        <v>0</v>
      </c>
      <c r="AI558" t="s">
        <v>330</v>
      </c>
      <c r="AJ558">
        <v>0</v>
      </c>
      <c r="AK558">
        <v>0</v>
      </c>
    </row>
    <row r="559" spans="5:37" x14ac:dyDescent="0.25">
      <c r="E559" t="s">
        <v>268</v>
      </c>
      <c r="F559">
        <v>0</v>
      </c>
      <c r="G559">
        <v>0</v>
      </c>
      <c r="T559" t="s">
        <v>65</v>
      </c>
      <c r="U559">
        <v>25000</v>
      </c>
      <c r="V559">
        <v>0</v>
      </c>
      <c r="AI559" t="s">
        <v>330</v>
      </c>
      <c r="AJ559">
        <v>0</v>
      </c>
      <c r="AK559">
        <v>0</v>
      </c>
    </row>
    <row r="560" spans="5:37" x14ac:dyDescent="0.25">
      <c r="E560" t="s">
        <v>268</v>
      </c>
      <c r="F560">
        <v>0</v>
      </c>
      <c r="G560">
        <v>0</v>
      </c>
      <c r="T560" t="s">
        <v>65</v>
      </c>
      <c r="U560">
        <v>27000</v>
      </c>
      <c r="V560">
        <v>0</v>
      </c>
      <c r="AI560" t="s">
        <v>330</v>
      </c>
      <c r="AJ560">
        <v>0</v>
      </c>
      <c r="AK560">
        <v>20000</v>
      </c>
    </row>
    <row r="561" spans="5:37" x14ac:dyDescent="0.25">
      <c r="E561" t="s">
        <v>268</v>
      </c>
      <c r="F561">
        <v>0</v>
      </c>
      <c r="G561">
        <v>0</v>
      </c>
      <c r="T561" t="s">
        <v>66</v>
      </c>
      <c r="U561">
        <v>0</v>
      </c>
      <c r="V561">
        <v>0</v>
      </c>
      <c r="AI561" t="s">
        <v>330</v>
      </c>
      <c r="AJ561">
        <v>0</v>
      </c>
      <c r="AK561">
        <v>25000</v>
      </c>
    </row>
    <row r="562" spans="5:37" x14ac:dyDescent="0.25">
      <c r="E562" t="s">
        <v>268</v>
      </c>
      <c r="F562">
        <v>0</v>
      </c>
      <c r="G562">
        <v>0</v>
      </c>
      <c r="T562" t="s">
        <v>102</v>
      </c>
      <c r="U562">
        <v>24000</v>
      </c>
      <c r="V562">
        <v>0</v>
      </c>
      <c r="AI562" t="s">
        <v>330</v>
      </c>
      <c r="AJ562">
        <v>0</v>
      </c>
      <c r="AK562">
        <v>0</v>
      </c>
    </row>
    <row r="563" spans="5:37" x14ac:dyDescent="0.25">
      <c r="E563" t="s">
        <v>268</v>
      </c>
      <c r="F563">
        <v>0</v>
      </c>
      <c r="G563">
        <v>0</v>
      </c>
      <c r="T563" t="s">
        <v>102</v>
      </c>
      <c r="U563">
        <v>0</v>
      </c>
      <c r="V563">
        <v>0</v>
      </c>
      <c r="AI563" t="s">
        <v>330</v>
      </c>
      <c r="AJ563">
        <v>0</v>
      </c>
      <c r="AK563">
        <v>0</v>
      </c>
    </row>
    <row r="564" spans="5:37" x14ac:dyDescent="0.25">
      <c r="E564" t="s">
        <v>268</v>
      </c>
      <c r="F564">
        <v>0</v>
      </c>
      <c r="G564">
        <v>0</v>
      </c>
      <c r="T564" t="s">
        <v>102</v>
      </c>
      <c r="U564">
        <v>0</v>
      </c>
      <c r="V564">
        <v>0</v>
      </c>
      <c r="AI564" t="s">
        <v>330</v>
      </c>
      <c r="AJ564">
        <v>0</v>
      </c>
      <c r="AK564">
        <v>0</v>
      </c>
    </row>
    <row r="565" spans="5:37" x14ac:dyDescent="0.25">
      <c r="E565" t="s">
        <v>268</v>
      </c>
      <c r="F565">
        <v>0</v>
      </c>
      <c r="G565">
        <v>0</v>
      </c>
      <c r="T565" t="s">
        <v>102</v>
      </c>
      <c r="U565">
        <v>0</v>
      </c>
      <c r="V565">
        <v>0</v>
      </c>
      <c r="AI565" t="s">
        <v>330</v>
      </c>
      <c r="AJ565">
        <v>0</v>
      </c>
      <c r="AK565">
        <v>0</v>
      </c>
    </row>
    <row r="566" spans="5:37" x14ac:dyDescent="0.25">
      <c r="E566" t="s">
        <v>268</v>
      </c>
      <c r="F566">
        <v>0</v>
      </c>
      <c r="G566">
        <v>0</v>
      </c>
      <c r="T566" t="s">
        <v>102</v>
      </c>
      <c r="U566">
        <v>20000</v>
      </c>
      <c r="V566">
        <v>0</v>
      </c>
      <c r="AI566" t="s">
        <v>330</v>
      </c>
      <c r="AJ566">
        <v>0</v>
      </c>
      <c r="AK566">
        <v>0</v>
      </c>
    </row>
    <row r="567" spans="5:37" x14ac:dyDescent="0.25">
      <c r="E567" t="s">
        <v>268</v>
      </c>
      <c r="F567">
        <v>0</v>
      </c>
      <c r="G567">
        <v>0</v>
      </c>
      <c r="T567" t="s">
        <v>102</v>
      </c>
      <c r="U567">
        <v>24000</v>
      </c>
      <c r="V567">
        <v>0</v>
      </c>
      <c r="AI567" t="s">
        <v>330</v>
      </c>
      <c r="AJ567">
        <v>0</v>
      </c>
      <c r="AK567">
        <v>0</v>
      </c>
    </row>
    <row r="568" spans="5:37" x14ac:dyDescent="0.25">
      <c r="E568" t="s">
        <v>268</v>
      </c>
      <c r="F568">
        <v>0</v>
      </c>
      <c r="G568">
        <v>22000</v>
      </c>
      <c r="T568" t="s">
        <v>102</v>
      </c>
      <c r="U568">
        <v>0</v>
      </c>
      <c r="V568">
        <v>0</v>
      </c>
      <c r="AI568" t="s">
        <v>330</v>
      </c>
      <c r="AJ568">
        <v>0</v>
      </c>
      <c r="AK568">
        <v>0</v>
      </c>
    </row>
    <row r="569" spans="5:37" x14ac:dyDescent="0.25">
      <c r="E569" t="s">
        <v>268</v>
      </c>
      <c r="F569">
        <v>0</v>
      </c>
      <c r="G569">
        <v>0</v>
      </c>
      <c r="T569" t="s">
        <v>102</v>
      </c>
      <c r="U569">
        <v>0</v>
      </c>
      <c r="V569">
        <v>0</v>
      </c>
      <c r="AI569" t="s">
        <v>330</v>
      </c>
      <c r="AJ569">
        <v>0</v>
      </c>
      <c r="AK569">
        <v>0</v>
      </c>
    </row>
    <row r="570" spans="5:37" x14ac:dyDescent="0.25">
      <c r="E570" t="s">
        <v>268</v>
      </c>
      <c r="F570">
        <v>1800</v>
      </c>
      <c r="G570">
        <v>0</v>
      </c>
      <c r="T570" t="s">
        <v>102</v>
      </c>
      <c r="U570">
        <v>0</v>
      </c>
      <c r="V570">
        <v>35000</v>
      </c>
      <c r="AI570" t="s">
        <v>330</v>
      </c>
      <c r="AJ570">
        <v>0</v>
      </c>
      <c r="AK570">
        <v>0</v>
      </c>
    </row>
    <row r="571" spans="5:37" x14ac:dyDescent="0.25">
      <c r="E571" t="s">
        <v>268</v>
      </c>
      <c r="F571">
        <v>0</v>
      </c>
      <c r="G571">
        <v>0</v>
      </c>
      <c r="T571" t="s">
        <v>102</v>
      </c>
      <c r="U571">
        <v>0</v>
      </c>
      <c r="V571">
        <v>35000</v>
      </c>
      <c r="AI571" t="s">
        <v>330</v>
      </c>
      <c r="AJ571">
        <v>20000</v>
      </c>
      <c r="AK571">
        <v>0</v>
      </c>
    </row>
    <row r="572" spans="5:37" x14ac:dyDescent="0.25">
      <c r="E572" t="s">
        <v>268</v>
      </c>
      <c r="F572">
        <v>0</v>
      </c>
      <c r="G572">
        <v>0</v>
      </c>
      <c r="T572" t="s">
        <v>102</v>
      </c>
      <c r="U572">
        <v>0</v>
      </c>
      <c r="V572">
        <v>0</v>
      </c>
      <c r="AI572" t="s">
        <v>330</v>
      </c>
      <c r="AJ572">
        <v>0</v>
      </c>
      <c r="AK572">
        <v>0</v>
      </c>
    </row>
    <row r="573" spans="5:37" x14ac:dyDescent="0.25">
      <c r="E573" t="s">
        <v>268</v>
      </c>
      <c r="F573">
        <v>0</v>
      </c>
      <c r="G573">
        <v>0</v>
      </c>
      <c r="T573" t="s">
        <v>471</v>
      </c>
      <c r="U573">
        <v>38000</v>
      </c>
      <c r="V573">
        <v>0</v>
      </c>
      <c r="AI573" t="s">
        <v>330</v>
      </c>
      <c r="AJ573">
        <v>0</v>
      </c>
      <c r="AK573">
        <v>0</v>
      </c>
    </row>
    <row r="574" spans="5:37" x14ac:dyDescent="0.25">
      <c r="E574" t="s">
        <v>268</v>
      </c>
      <c r="F574">
        <v>0</v>
      </c>
      <c r="G574">
        <v>0</v>
      </c>
      <c r="T574" t="s">
        <v>471</v>
      </c>
      <c r="U574">
        <v>0</v>
      </c>
      <c r="V574">
        <v>0</v>
      </c>
      <c r="AI574" t="s">
        <v>330</v>
      </c>
      <c r="AJ574">
        <v>0</v>
      </c>
      <c r="AK574">
        <v>0</v>
      </c>
    </row>
    <row r="575" spans="5:37" x14ac:dyDescent="0.25">
      <c r="E575" t="s">
        <v>268</v>
      </c>
      <c r="F575">
        <v>5000</v>
      </c>
      <c r="G575">
        <v>0</v>
      </c>
      <c r="T575" t="s">
        <v>471</v>
      </c>
      <c r="U575">
        <v>32000</v>
      </c>
      <c r="V575">
        <v>0</v>
      </c>
      <c r="AI575" t="s">
        <v>330</v>
      </c>
      <c r="AJ575">
        <v>0</v>
      </c>
      <c r="AK575">
        <v>0</v>
      </c>
    </row>
    <row r="576" spans="5:37" x14ac:dyDescent="0.25">
      <c r="E576" t="s">
        <v>268</v>
      </c>
      <c r="F576">
        <v>0</v>
      </c>
      <c r="G576">
        <v>0</v>
      </c>
      <c r="T576" t="s">
        <v>471</v>
      </c>
      <c r="U576">
        <v>0</v>
      </c>
      <c r="V576">
        <v>0</v>
      </c>
      <c r="AI576" t="s">
        <v>330</v>
      </c>
      <c r="AJ576">
        <v>0</v>
      </c>
      <c r="AK576">
        <v>0</v>
      </c>
    </row>
    <row r="577" spans="5:37" x14ac:dyDescent="0.25">
      <c r="E577" t="s">
        <v>268</v>
      </c>
      <c r="F577">
        <v>0</v>
      </c>
      <c r="G577">
        <v>0</v>
      </c>
      <c r="T577" t="s">
        <v>471</v>
      </c>
      <c r="U577">
        <v>0</v>
      </c>
      <c r="V577">
        <v>0</v>
      </c>
      <c r="AI577" t="s">
        <v>510</v>
      </c>
      <c r="AJ577">
        <v>35000</v>
      </c>
      <c r="AK577">
        <v>0</v>
      </c>
    </row>
    <row r="578" spans="5:37" x14ac:dyDescent="0.25">
      <c r="E578" t="s">
        <v>268</v>
      </c>
      <c r="F578">
        <v>0</v>
      </c>
      <c r="G578">
        <v>0</v>
      </c>
      <c r="T578" t="s">
        <v>471</v>
      </c>
      <c r="U578">
        <v>0</v>
      </c>
      <c r="V578">
        <v>0</v>
      </c>
      <c r="AI578" t="s">
        <v>510</v>
      </c>
      <c r="AJ578">
        <v>40000</v>
      </c>
      <c r="AK578">
        <v>0</v>
      </c>
    </row>
    <row r="579" spans="5:37" x14ac:dyDescent="0.25">
      <c r="E579" t="s">
        <v>268</v>
      </c>
      <c r="F579">
        <v>0</v>
      </c>
      <c r="G579">
        <v>13000</v>
      </c>
      <c r="T579" t="s">
        <v>471</v>
      </c>
      <c r="U579">
        <v>0</v>
      </c>
      <c r="V579">
        <v>0</v>
      </c>
      <c r="AI579" t="s">
        <v>510</v>
      </c>
      <c r="AJ579">
        <v>43000</v>
      </c>
      <c r="AK579">
        <v>0</v>
      </c>
    </row>
    <row r="580" spans="5:37" x14ac:dyDescent="0.25">
      <c r="E580" t="s">
        <v>268</v>
      </c>
      <c r="F580">
        <v>0</v>
      </c>
      <c r="G580">
        <v>0</v>
      </c>
      <c r="T580" t="s">
        <v>471</v>
      </c>
      <c r="U580">
        <v>0</v>
      </c>
      <c r="V580">
        <v>0</v>
      </c>
      <c r="AI580" t="s">
        <v>510</v>
      </c>
      <c r="AJ580">
        <v>45000</v>
      </c>
      <c r="AK580">
        <v>0</v>
      </c>
    </row>
    <row r="581" spans="5:37" x14ac:dyDescent="0.25">
      <c r="E581" t="s">
        <v>268</v>
      </c>
      <c r="F581">
        <v>0</v>
      </c>
      <c r="G581">
        <v>0</v>
      </c>
      <c r="T581" t="s">
        <v>471</v>
      </c>
      <c r="U581">
        <v>0</v>
      </c>
      <c r="V581">
        <v>0</v>
      </c>
      <c r="AI581" t="s">
        <v>510</v>
      </c>
      <c r="AJ581">
        <v>0</v>
      </c>
      <c r="AK581">
        <v>0</v>
      </c>
    </row>
    <row r="582" spans="5:37" x14ac:dyDescent="0.25">
      <c r="E582" t="s">
        <v>268</v>
      </c>
      <c r="F582">
        <v>0</v>
      </c>
      <c r="G582">
        <v>0</v>
      </c>
      <c r="T582" t="s">
        <v>471</v>
      </c>
      <c r="U582">
        <v>0</v>
      </c>
      <c r="V582">
        <v>0</v>
      </c>
      <c r="AI582" t="s">
        <v>512</v>
      </c>
      <c r="AJ582">
        <v>0</v>
      </c>
      <c r="AK582">
        <v>0</v>
      </c>
    </row>
    <row r="583" spans="5:37" x14ac:dyDescent="0.25">
      <c r="E583" t="s">
        <v>268</v>
      </c>
      <c r="F583">
        <v>0</v>
      </c>
      <c r="G583">
        <v>0</v>
      </c>
      <c r="T583" t="s">
        <v>471</v>
      </c>
      <c r="U583">
        <v>0</v>
      </c>
      <c r="V583">
        <v>0</v>
      </c>
      <c r="AI583" t="s">
        <v>512</v>
      </c>
      <c r="AJ583">
        <v>0</v>
      </c>
      <c r="AK583">
        <v>0</v>
      </c>
    </row>
    <row r="584" spans="5:37" x14ac:dyDescent="0.25">
      <c r="E584" t="s">
        <v>268</v>
      </c>
      <c r="F584">
        <v>0</v>
      </c>
      <c r="G584">
        <v>13000</v>
      </c>
      <c r="T584" t="s">
        <v>471</v>
      </c>
      <c r="U584">
        <v>0</v>
      </c>
      <c r="V584">
        <v>0</v>
      </c>
      <c r="AI584" t="s">
        <v>512</v>
      </c>
      <c r="AJ584">
        <v>0</v>
      </c>
      <c r="AK584">
        <v>0</v>
      </c>
    </row>
    <row r="585" spans="5:37" x14ac:dyDescent="0.25">
      <c r="E585" t="s">
        <v>268</v>
      </c>
      <c r="F585">
        <v>0</v>
      </c>
      <c r="G585">
        <v>5000</v>
      </c>
      <c r="T585" t="s">
        <v>471</v>
      </c>
      <c r="U585">
        <v>40000</v>
      </c>
      <c r="V585">
        <v>0</v>
      </c>
      <c r="AI585" t="s">
        <v>512</v>
      </c>
      <c r="AJ585">
        <v>0</v>
      </c>
      <c r="AK585">
        <v>0</v>
      </c>
    </row>
    <row r="586" spans="5:37" x14ac:dyDescent="0.25">
      <c r="E586" t="s">
        <v>268</v>
      </c>
      <c r="F586">
        <v>8000</v>
      </c>
      <c r="G586">
        <v>0</v>
      </c>
      <c r="T586" t="s">
        <v>10</v>
      </c>
      <c r="U586">
        <v>0</v>
      </c>
      <c r="V586">
        <v>25000</v>
      </c>
      <c r="AI586" t="s">
        <v>512</v>
      </c>
      <c r="AJ586">
        <v>0</v>
      </c>
      <c r="AK586">
        <v>0</v>
      </c>
    </row>
    <row r="587" spans="5:37" x14ac:dyDescent="0.25">
      <c r="E587" t="s">
        <v>268</v>
      </c>
      <c r="F587">
        <v>0</v>
      </c>
      <c r="G587">
        <v>0</v>
      </c>
      <c r="T587" t="s">
        <v>10</v>
      </c>
      <c r="U587">
        <v>0</v>
      </c>
      <c r="V587">
        <v>21000</v>
      </c>
      <c r="AI587" t="s">
        <v>512</v>
      </c>
      <c r="AJ587">
        <v>0</v>
      </c>
      <c r="AK587">
        <v>0</v>
      </c>
    </row>
    <row r="588" spans="5:37" x14ac:dyDescent="0.25">
      <c r="E588" t="s">
        <v>268</v>
      </c>
      <c r="F588">
        <v>1600</v>
      </c>
      <c r="G588">
        <v>0</v>
      </c>
      <c r="T588" t="s">
        <v>10</v>
      </c>
      <c r="U588">
        <v>0</v>
      </c>
      <c r="V588">
        <v>17000</v>
      </c>
      <c r="AI588" t="s">
        <v>512</v>
      </c>
      <c r="AJ588">
        <v>0</v>
      </c>
      <c r="AK588">
        <v>0</v>
      </c>
    </row>
    <row r="589" spans="5:37" x14ac:dyDescent="0.25">
      <c r="E589" t="s">
        <v>268</v>
      </c>
      <c r="F589">
        <v>0</v>
      </c>
      <c r="G589">
        <v>24000</v>
      </c>
      <c r="T589" t="s">
        <v>10</v>
      </c>
      <c r="U589">
        <v>0</v>
      </c>
      <c r="V589">
        <v>16000</v>
      </c>
      <c r="AI589" t="s">
        <v>512</v>
      </c>
      <c r="AJ589">
        <v>0</v>
      </c>
      <c r="AK589">
        <v>0</v>
      </c>
    </row>
    <row r="590" spans="5:37" x14ac:dyDescent="0.25">
      <c r="E590" t="s">
        <v>268</v>
      </c>
      <c r="F590">
        <v>0</v>
      </c>
      <c r="G590">
        <v>0</v>
      </c>
      <c r="T590" t="s">
        <v>10</v>
      </c>
      <c r="U590">
        <v>0</v>
      </c>
      <c r="V590">
        <v>21000</v>
      </c>
      <c r="AI590" t="s">
        <v>512</v>
      </c>
      <c r="AJ590">
        <v>0</v>
      </c>
      <c r="AK590">
        <v>0</v>
      </c>
    </row>
    <row r="591" spans="5:37" x14ac:dyDescent="0.25">
      <c r="E591" t="s">
        <v>268</v>
      </c>
      <c r="F591">
        <v>0</v>
      </c>
      <c r="G591">
        <v>0</v>
      </c>
      <c r="T591" t="s">
        <v>10</v>
      </c>
      <c r="U591">
        <v>0</v>
      </c>
      <c r="V591">
        <v>0</v>
      </c>
      <c r="AI591" t="s">
        <v>512</v>
      </c>
      <c r="AJ591">
        <v>0</v>
      </c>
      <c r="AK591">
        <v>0</v>
      </c>
    </row>
    <row r="592" spans="5:37" x14ac:dyDescent="0.25">
      <c r="E592" t="s">
        <v>268</v>
      </c>
      <c r="F592">
        <v>0</v>
      </c>
      <c r="G592">
        <v>0</v>
      </c>
      <c r="T592" t="s">
        <v>51</v>
      </c>
      <c r="U592">
        <v>0</v>
      </c>
      <c r="V592">
        <v>0</v>
      </c>
      <c r="AI592" t="s">
        <v>512</v>
      </c>
      <c r="AJ592">
        <v>0</v>
      </c>
      <c r="AK592">
        <v>0</v>
      </c>
    </row>
    <row r="593" spans="5:37" x14ac:dyDescent="0.25">
      <c r="E593" t="s">
        <v>268</v>
      </c>
      <c r="F593">
        <v>0</v>
      </c>
      <c r="G593">
        <v>0</v>
      </c>
      <c r="T593" t="s">
        <v>51</v>
      </c>
      <c r="U593">
        <v>0</v>
      </c>
      <c r="V593">
        <v>0</v>
      </c>
      <c r="AI593" t="s">
        <v>512</v>
      </c>
      <c r="AJ593">
        <v>0</v>
      </c>
      <c r="AK593">
        <v>0</v>
      </c>
    </row>
    <row r="594" spans="5:37" x14ac:dyDescent="0.25">
      <c r="E594" t="s">
        <v>268</v>
      </c>
      <c r="F594">
        <v>0</v>
      </c>
      <c r="G594">
        <v>0</v>
      </c>
      <c r="T594" t="s">
        <v>51</v>
      </c>
      <c r="U594">
        <v>0</v>
      </c>
      <c r="V594">
        <v>0</v>
      </c>
      <c r="AI594" t="s">
        <v>512</v>
      </c>
      <c r="AJ594">
        <v>0</v>
      </c>
      <c r="AK594">
        <v>0</v>
      </c>
    </row>
    <row r="595" spans="5:37" x14ac:dyDescent="0.25">
      <c r="E595" t="s">
        <v>268</v>
      </c>
      <c r="F595">
        <v>0</v>
      </c>
      <c r="G595">
        <v>12000</v>
      </c>
      <c r="T595" t="s">
        <v>51</v>
      </c>
      <c r="U595">
        <v>0</v>
      </c>
      <c r="V595">
        <v>0</v>
      </c>
      <c r="AI595" t="s">
        <v>512</v>
      </c>
      <c r="AJ595">
        <v>0</v>
      </c>
      <c r="AK595">
        <v>0</v>
      </c>
    </row>
    <row r="596" spans="5:37" x14ac:dyDescent="0.25">
      <c r="E596" t="s">
        <v>268</v>
      </c>
      <c r="F596">
        <v>0</v>
      </c>
      <c r="G596">
        <v>20000</v>
      </c>
      <c r="T596" t="s">
        <v>51</v>
      </c>
      <c r="U596">
        <v>0</v>
      </c>
      <c r="V596">
        <v>0</v>
      </c>
      <c r="AI596" t="s">
        <v>512</v>
      </c>
      <c r="AJ596">
        <v>38000</v>
      </c>
      <c r="AK596">
        <v>0</v>
      </c>
    </row>
    <row r="597" spans="5:37" x14ac:dyDescent="0.25">
      <c r="E597" t="s">
        <v>268</v>
      </c>
      <c r="F597">
        <v>0</v>
      </c>
      <c r="G597">
        <v>0</v>
      </c>
      <c r="T597" t="s">
        <v>52</v>
      </c>
      <c r="U597">
        <v>0</v>
      </c>
      <c r="V597">
        <v>14000</v>
      </c>
      <c r="AI597" t="s">
        <v>512</v>
      </c>
      <c r="AJ597">
        <v>0</v>
      </c>
      <c r="AK597">
        <v>0</v>
      </c>
    </row>
    <row r="598" spans="5:37" x14ac:dyDescent="0.25">
      <c r="E598" t="s">
        <v>268</v>
      </c>
      <c r="F598">
        <v>0</v>
      </c>
      <c r="G598">
        <v>27000</v>
      </c>
      <c r="T598" t="s">
        <v>52</v>
      </c>
      <c r="U598">
        <v>0</v>
      </c>
      <c r="V598">
        <v>0</v>
      </c>
      <c r="AI598" t="s">
        <v>512</v>
      </c>
      <c r="AJ598">
        <v>0</v>
      </c>
      <c r="AK598">
        <v>0</v>
      </c>
    </row>
    <row r="599" spans="5:37" x14ac:dyDescent="0.25">
      <c r="E599" t="s">
        <v>268</v>
      </c>
      <c r="F599">
        <v>0</v>
      </c>
      <c r="G599">
        <v>28000</v>
      </c>
      <c r="T599" t="s">
        <v>52</v>
      </c>
      <c r="U599">
        <v>0</v>
      </c>
      <c r="V599">
        <v>0</v>
      </c>
      <c r="AI599" t="s">
        <v>512</v>
      </c>
      <c r="AJ599">
        <v>0</v>
      </c>
      <c r="AK599">
        <v>0</v>
      </c>
    </row>
    <row r="600" spans="5:37" x14ac:dyDescent="0.25">
      <c r="E600" t="s">
        <v>268</v>
      </c>
      <c r="F600">
        <v>0</v>
      </c>
      <c r="G600">
        <v>0</v>
      </c>
      <c r="T600" t="s">
        <v>52</v>
      </c>
      <c r="U600">
        <v>0</v>
      </c>
      <c r="V600">
        <v>0</v>
      </c>
      <c r="AI600" t="s">
        <v>512</v>
      </c>
      <c r="AJ600">
        <v>0</v>
      </c>
      <c r="AK600">
        <v>0</v>
      </c>
    </row>
    <row r="601" spans="5:37" x14ac:dyDescent="0.25">
      <c r="E601" t="s">
        <v>268</v>
      </c>
      <c r="F601">
        <v>0</v>
      </c>
      <c r="G601">
        <v>0</v>
      </c>
      <c r="T601" t="s">
        <v>53</v>
      </c>
      <c r="U601">
        <v>35000</v>
      </c>
      <c r="V601">
        <v>0</v>
      </c>
      <c r="AI601" t="s">
        <v>512</v>
      </c>
      <c r="AJ601">
        <v>0</v>
      </c>
      <c r="AK601">
        <v>0</v>
      </c>
    </row>
    <row r="602" spans="5:37" x14ac:dyDescent="0.25">
      <c r="E602" t="s">
        <v>268</v>
      </c>
      <c r="F602">
        <v>0</v>
      </c>
      <c r="G602">
        <v>7500</v>
      </c>
      <c r="T602" t="s">
        <v>53</v>
      </c>
      <c r="U602">
        <v>0</v>
      </c>
      <c r="V602">
        <v>0</v>
      </c>
      <c r="AI602" t="s">
        <v>512</v>
      </c>
      <c r="AJ602">
        <v>0</v>
      </c>
      <c r="AK602">
        <v>0</v>
      </c>
    </row>
    <row r="603" spans="5:37" x14ac:dyDescent="0.25">
      <c r="E603" t="s">
        <v>268</v>
      </c>
      <c r="F603">
        <v>0</v>
      </c>
      <c r="G603">
        <v>0</v>
      </c>
      <c r="T603" t="s">
        <v>53</v>
      </c>
      <c r="U603">
        <v>25000</v>
      </c>
      <c r="V603">
        <v>0</v>
      </c>
      <c r="AI603" t="s">
        <v>512</v>
      </c>
      <c r="AJ603">
        <v>0</v>
      </c>
      <c r="AK603">
        <v>0</v>
      </c>
    </row>
    <row r="604" spans="5:37" x14ac:dyDescent="0.25">
      <c r="E604" t="s">
        <v>268</v>
      </c>
      <c r="F604">
        <v>0</v>
      </c>
      <c r="G604">
        <v>0</v>
      </c>
      <c r="T604" t="s">
        <v>53</v>
      </c>
      <c r="U604">
        <v>18000</v>
      </c>
      <c r="V604">
        <v>0</v>
      </c>
      <c r="AI604" t="s">
        <v>512</v>
      </c>
      <c r="AJ604">
        <v>0</v>
      </c>
      <c r="AK604">
        <v>0</v>
      </c>
    </row>
    <row r="605" spans="5:37" x14ac:dyDescent="0.25">
      <c r="E605" t="s">
        <v>268</v>
      </c>
      <c r="F605">
        <v>0</v>
      </c>
      <c r="G605">
        <v>0</v>
      </c>
      <c r="T605" t="s">
        <v>53</v>
      </c>
      <c r="U605">
        <v>0</v>
      </c>
      <c r="V605">
        <v>0</v>
      </c>
      <c r="AI605" t="s">
        <v>512</v>
      </c>
      <c r="AJ605">
        <v>0</v>
      </c>
      <c r="AK605">
        <v>0</v>
      </c>
    </row>
    <row r="606" spans="5:37" x14ac:dyDescent="0.25">
      <c r="E606" t="s">
        <v>268</v>
      </c>
      <c r="F606">
        <v>0</v>
      </c>
      <c r="G606">
        <v>0</v>
      </c>
      <c r="T606" t="s">
        <v>53</v>
      </c>
      <c r="U606">
        <v>0</v>
      </c>
      <c r="V606">
        <v>0</v>
      </c>
      <c r="AI606" t="s">
        <v>512</v>
      </c>
      <c r="AJ606">
        <v>0</v>
      </c>
      <c r="AK606">
        <v>0</v>
      </c>
    </row>
    <row r="607" spans="5:37" x14ac:dyDescent="0.25">
      <c r="E607" t="s">
        <v>268</v>
      </c>
      <c r="F607">
        <v>0</v>
      </c>
      <c r="G607">
        <v>0</v>
      </c>
      <c r="T607" t="s">
        <v>53</v>
      </c>
      <c r="U607">
        <v>45000</v>
      </c>
      <c r="V607">
        <v>0</v>
      </c>
      <c r="AI607" t="s">
        <v>512</v>
      </c>
      <c r="AJ607">
        <v>37000</v>
      </c>
      <c r="AK607">
        <v>0</v>
      </c>
    </row>
    <row r="608" spans="5:37" x14ac:dyDescent="0.25">
      <c r="E608" t="s">
        <v>268</v>
      </c>
      <c r="F608">
        <v>0</v>
      </c>
      <c r="G608">
        <v>0</v>
      </c>
      <c r="T608" t="s">
        <v>53</v>
      </c>
      <c r="U608">
        <v>45000</v>
      </c>
      <c r="V608">
        <v>0</v>
      </c>
      <c r="AI608" t="s">
        <v>512</v>
      </c>
      <c r="AJ608">
        <v>0</v>
      </c>
      <c r="AK608">
        <v>0</v>
      </c>
    </row>
    <row r="609" spans="5:37" x14ac:dyDescent="0.25">
      <c r="E609" t="s">
        <v>268</v>
      </c>
      <c r="F609">
        <v>0</v>
      </c>
      <c r="G609">
        <v>0</v>
      </c>
      <c r="T609" t="s">
        <v>54</v>
      </c>
      <c r="U609">
        <v>15000</v>
      </c>
      <c r="V609">
        <v>0</v>
      </c>
      <c r="AI609" t="s">
        <v>512</v>
      </c>
      <c r="AJ609">
        <v>0</v>
      </c>
      <c r="AK609">
        <v>0</v>
      </c>
    </row>
    <row r="610" spans="5:37" x14ac:dyDescent="0.25">
      <c r="E610" t="s">
        <v>268</v>
      </c>
      <c r="F610">
        <v>0</v>
      </c>
      <c r="G610">
        <v>0</v>
      </c>
      <c r="T610" t="s">
        <v>54</v>
      </c>
      <c r="U610">
        <v>38000</v>
      </c>
      <c r="V610">
        <v>0</v>
      </c>
      <c r="AI610" t="s">
        <v>512</v>
      </c>
      <c r="AJ610">
        <v>0</v>
      </c>
      <c r="AK610">
        <v>0</v>
      </c>
    </row>
    <row r="611" spans="5:37" x14ac:dyDescent="0.25">
      <c r="E611" t="s">
        <v>268</v>
      </c>
      <c r="F611">
        <v>0</v>
      </c>
      <c r="G611">
        <v>0</v>
      </c>
      <c r="T611" t="s">
        <v>54</v>
      </c>
      <c r="U611">
        <v>0</v>
      </c>
      <c r="V611">
        <v>0</v>
      </c>
      <c r="AI611" t="s">
        <v>512</v>
      </c>
      <c r="AJ611">
        <v>0</v>
      </c>
      <c r="AK611">
        <v>0</v>
      </c>
    </row>
    <row r="612" spans="5:37" x14ac:dyDescent="0.25">
      <c r="E612" t="s">
        <v>268</v>
      </c>
      <c r="F612">
        <v>0</v>
      </c>
      <c r="G612">
        <v>0</v>
      </c>
      <c r="T612" t="s">
        <v>54</v>
      </c>
      <c r="U612">
        <v>0</v>
      </c>
      <c r="V612">
        <v>0</v>
      </c>
      <c r="AI612" t="s">
        <v>512</v>
      </c>
      <c r="AJ612">
        <v>36000</v>
      </c>
      <c r="AK612">
        <v>0</v>
      </c>
    </row>
    <row r="613" spans="5:37" x14ac:dyDescent="0.25">
      <c r="E613" t="s">
        <v>268</v>
      </c>
      <c r="F613">
        <v>0</v>
      </c>
      <c r="G613">
        <v>0</v>
      </c>
      <c r="T613" t="s">
        <v>54</v>
      </c>
      <c r="U613">
        <v>38000</v>
      </c>
      <c r="V613">
        <v>0</v>
      </c>
      <c r="AI613" t="s">
        <v>512</v>
      </c>
      <c r="AJ613">
        <v>0</v>
      </c>
      <c r="AK613">
        <v>33000</v>
      </c>
    </row>
    <row r="614" spans="5:37" x14ac:dyDescent="0.25">
      <c r="E614" t="s">
        <v>268</v>
      </c>
      <c r="F614">
        <v>0</v>
      </c>
      <c r="G614">
        <v>17000</v>
      </c>
      <c r="T614" t="s">
        <v>54</v>
      </c>
      <c r="U614">
        <v>22000</v>
      </c>
      <c r="V614">
        <v>0</v>
      </c>
      <c r="AI614" t="s">
        <v>512</v>
      </c>
      <c r="AJ614">
        <v>0</v>
      </c>
      <c r="AK614">
        <v>0</v>
      </c>
    </row>
    <row r="615" spans="5:37" x14ac:dyDescent="0.25">
      <c r="E615" t="s">
        <v>268</v>
      </c>
      <c r="F615">
        <v>0</v>
      </c>
      <c r="G615">
        <v>0</v>
      </c>
      <c r="T615" t="s">
        <v>54</v>
      </c>
      <c r="U615">
        <v>0</v>
      </c>
      <c r="V615">
        <v>0</v>
      </c>
      <c r="AI615" t="s">
        <v>512</v>
      </c>
      <c r="AJ615">
        <v>0</v>
      </c>
      <c r="AK615">
        <v>0</v>
      </c>
    </row>
    <row r="616" spans="5:37" x14ac:dyDescent="0.25">
      <c r="E616" t="s">
        <v>268</v>
      </c>
      <c r="F616">
        <v>0</v>
      </c>
      <c r="G616">
        <v>0</v>
      </c>
      <c r="T616" t="s">
        <v>55</v>
      </c>
      <c r="U616">
        <v>42000</v>
      </c>
      <c r="V616">
        <v>0</v>
      </c>
      <c r="AI616" t="s">
        <v>512</v>
      </c>
      <c r="AJ616">
        <v>0</v>
      </c>
      <c r="AK616">
        <v>0</v>
      </c>
    </row>
    <row r="617" spans="5:37" x14ac:dyDescent="0.25">
      <c r="E617" t="s">
        <v>268</v>
      </c>
      <c r="F617">
        <v>6000</v>
      </c>
      <c r="G617">
        <v>0</v>
      </c>
      <c r="T617" t="s">
        <v>55</v>
      </c>
      <c r="U617">
        <v>42000</v>
      </c>
      <c r="V617">
        <v>0</v>
      </c>
      <c r="AI617" t="s">
        <v>512</v>
      </c>
      <c r="AJ617">
        <v>39000</v>
      </c>
      <c r="AK617">
        <v>0</v>
      </c>
    </row>
    <row r="618" spans="5:37" x14ac:dyDescent="0.25">
      <c r="E618" t="s">
        <v>268</v>
      </c>
      <c r="F618">
        <v>4000</v>
      </c>
      <c r="G618">
        <v>0</v>
      </c>
      <c r="T618" t="s">
        <v>55</v>
      </c>
      <c r="U618">
        <v>35000</v>
      </c>
      <c r="V618">
        <v>0</v>
      </c>
      <c r="AI618" t="s">
        <v>512</v>
      </c>
      <c r="AJ618">
        <v>0</v>
      </c>
      <c r="AK618">
        <v>0</v>
      </c>
    </row>
    <row r="619" spans="5:37" x14ac:dyDescent="0.25">
      <c r="E619" t="s">
        <v>268</v>
      </c>
      <c r="F619">
        <v>0</v>
      </c>
      <c r="G619">
        <v>0</v>
      </c>
      <c r="T619" t="s">
        <v>422</v>
      </c>
      <c r="U619">
        <v>0</v>
      </c>
      <c r="V619">
        <v>0</v>
      </c>
      <c r="AI619" t="s">
        <v>512</v>
      </c>
      <c r="AJ619">
        <v>0</v>
      </c>
      <c r="AK619">
        <v>0</v>
      </c>
    </row>
    <row r="620" spans="5:37" x14ac:dyDescent="0.25">
      <c r="E620" t="s">
        <v>268</v>
      </c>
      <c r="F620">
        <v>0</v>
      </c>
      <c r="G620">
        <v>0</v>
      </c>
      <c r="T620" t="s">
        <v>422</v>
      </c>
      <c r="U620">
        <v>0</v>
      </c>
      <c r="V620">
        <v>0</v>
      </c>
      <c r="AI620" t="s">
        <v>353</v>
      </c>
      <c r="AJ620">
        <v>45000</v>
      </c>
      <c r="AK620">
        <v>0</v>
      </c>
    </row>
    <row r="621" spans="5:37" x14ac:dyDescent="0.25">
      <c r="E621" t="s">
        <v>268</v>
      </c>
      <c r="F621">
        <v>0</v>
      </c>
      <c r="G621">
        <v>0</v>
      </c>
      <c r="T621" t="s">
        <v>422</v>
      </c>
      <c r="U621">
        <v>0</v>
      </c>
      <c r="V621">
        <v>0</v>
      </c>
      <c r="AI621" t="s">
        <v>353</v>
      </c>
      <c r="AJ621">
        <v>0</v>
      </c>
      <c r="AK621">
        <v>0</v>
      </c>
    </row>
    <row r="622" spans="5:37" x14ac:dyDescent="0.25">
      <c r="E622" t="s">
        <v>268</v>
      </c>
      <c r="F622">
        <v>0</v>
      </c>
      <c r="G622">
        <v>13000</v>
      </c>
      <c r="T622" t="s">
        <v>422</v>
      </c>
      <c r="U622">
        <v>0</v>
      </c>
      <c r="V622">
        <v>0</v>
      </c>
      <c r="AI622" t="s">
        <v>644</v>
      </c>
      <c r="AJ622">
        <v>0</v>
      </c>
      <c r="AK622">
        <v>28000</v>
      </c>
    </row>
    <row r="623" spans="5:37" x14ac:dyDescent="0.25">
      <c r="E623" t="s">
        <v>268</v>
      </c>
      <c r="F623">
        <v>0</v>
      </c>
      <c r="G623">
        <v>0</v>
      </c>
      <c r="T623" t="s">
        <v>422</v>
      </c>
      <c r="U623">
        <v>0</v>
      </c>
      <c r="V623">
        <v>0</v>
      </c>
      <c r="AI623" t="s">
        <v>644</v>
      </c>
      <c r="AJ623">
        <v>0</v>
      </c>
      <c r="AK623">
        <v>24000</v>
      </c>
    </row>
    <row r="624" spans="5:37" x14ac:dyDescent="0.25">
      <c r="E624" t="s">
        <v>268</v>
      </c>
      <c r="F624">
        <v>0</v>
      </c>
      <c r="G624">
        <v>0</v>
      </c>
      <c r="T624" t="s">
        <v>422</v>
      </c>
      <c r="U624">
        <v>0</v>
      </c>
      <c r="V624">
        <v>0</v>
      </c>
      <c r="AI624" t="s">
        <v>644</v>
      </c>
      <c r="AJ624">
        <v>0</v>
      </c>
      <c r="AK624">
        <v>0</v>
      </c>
    </row>
    <row r="625" spans="5:37" x14ac:dyDescent="0.25">
      <c r="E625" t="s">
        <v>268</v>
      </c>
      <c r="F625">
        <v>0</v>
      </c>
      <c r="G625">
        <v>0</v>
      </c>
      <c r="T625" t="s">
        <v>422</v>
      </c>
      <c r="U625">
        <v>0</v>
      </c>
      <c r="V625">
        <v>0</v>
      </c>
      <c r="AI625" t="s">
        <v>644</v>
      </c>
      <c r="AJ625">
        <v>0</v>
      </c>
      <c r="AK625">
        <v>48000</v>
      </c>
    </row>
    <row r="626" spans="5:37" x14ac:dyDescent="0.25">
      <c r="E626" t="s">
        <v>268</v>
      </c>
      <c r="F626">
        <v>0</v>
      </c>
      <c r="G626">
        <v>0</v>
      </c>
      <c r="T626" t="s">
        <v>422</v>
      </c>
      <c r="U626">
        <v>0</v>
      </c>
      <c r="V626">
        <v>0</v>
      </c>
      <c r="AI626" t="s">
        <v>644</v>
      </c>
      <c r="AJ626">
        <v>0</v>
      </c>
      <c r="AK626">
        <v>46000</v>
      </c>
    </row>
    <row r="627" spans="5:37" x14ac:dyDescent="0.25">
      <c r="E627" t="s">
        <v>268</v>
      </c>
      <c r="F627">
        <v>0</v>
      </c>
      <c r="G627">
        <v>0</v>
      </c>
      <c r="T627" t="s">
        <v>422</v>
      </c>
      <c r="U627">
        <v>0</v>
      </c>
      <c r="V627">
        <v>0</v>
      </c>
      <c r="AI627" t="s">
        <v>644</v>
      </c>
      <c r="AJ627">
        <v>0</v>
      </c>
      <c r="AK627">
        <v>36000</v>
      </c>
    </row>
    <row r="628" spans="5:37" x14ac:dyDescent="0.25">
      <c r="E628" t="s">
        <v>268</v>
      </c>
      <c r="F628">
        <v>0</v>
      </c>
      <c r="G628">
        <v>0</v>
      </c>
      <c r="T628" t="s">
        <v>422</v>
      </c>
      <c r="U628">
        <v>0</v>
      </c>
      <c r="V628">
        <v>0</v>
      </c>
      <c r="AI628" t="s">
        <v>644</v>
      </c>
      <c r="AJ628">
        <v>0</v>
      </c>
      <c r="AK628">
        <v>42000</v>
      </c>
    </row>
    <row r="629" spans="5:37" x14ac:dyDescent="0.25">
      <c r="E629" t="s">
        <v>268</v>
      </c>
      <c r="F629">
        <v>0</v>
      </c>
      <c r="G629">
        <v>0</v>
      </c>
      <c r="T629" t="s">
        <v>422</v>
      </c>
      <c r="U629">
        <v>0</v>
      </c>
      <c r="V629">
        <v>0</v>
      </c>
      <c r="AI629" t="s">
        <v>644</v>
      </c>
      <c r="AJ629">
        <v>0</v>
      </c>
      <c r="AK629">
        <v>32000</v>
      </c>
    </row>
    <row r="630" spans="5:37" x14ac:dyDescent="0.25">
      <c r="E630" t="s">
        <v>268</v>
      </c>
      <c r="F630">
        <v>0</v>
      </c>
      <c r="G630">
        <v>0</v>
      </c>
      <c r="T630" t="s">
        <v>422</v>
      </c>
      <c r="U630">
        <v>0</v>
      </c>
      <c r="V630">
        <v>0</v>
      </c>
      <c r="AI630" t="s">
        <v>644</v>
      </c>
      <c r="AJ630">
        <v>0</v>
      </c>
      <c r="AK630">
        <v>20000</v>
      </c>
    </row>
    <row r="631" spans="5:37" x14ac:dyDescent="0.25">
      <c r="E631" t="s">
        <v>268</v>
      </c>
      <c r="F631">
        <v>0</v>
      </c>
      <c r="G631">
        <v>0</v>
      </c>
      <c r="T631" t="s">
        <v>424</v>
      </c>
      <c r="U631">
        <v>14000</v>
      </c>
      <c r="V631">
        <v>0</v>
      </c>
      <c r="AI631" t="s">
        <v>644</v>
      </c>
      <c r="AJ631">
        <v>0</v>
      </c>
      <c r="AK631">
        <v>44000</v>
      </c>
    </row>
    <row r="632" spans="5:37" x14ac:dyDescent="0.25">
      <c r="E632" t="s">
        <v>268</v>
      </c>
      <c r="F632">
        <v>0</v>
      </c>
      <c r="G632">
        <v>0</v>
      </c>
      <c r="T632" t="s">
        <v>424</v>
      </c>
      <c r="U632">
        <v>0</v>
      </c>
      <c r="V632">
        <v>0</v>
      </c>
      <c r="AI632" t="s">
        <v>644</v>
      </c>
      <c r="AJ632">
        <v>0</v>
      </c>
      <c r="AK632">
        <v>0</v>
      </c>
    </row>
    <row r="633" spans="5:37" x14ac:dyDescent="0.25">
      <c r="E633" t="s">
        <v>268</v>
      </c>
      <c r="F633">
        <v>0</v>
      </c>
      <c r="G633">
        <v>0</v>
      </c>
      <c r="T633" t="s">
        <v>424</v>
      </c>
      <c r="U633">
        <v>0</v>
      </c>
      <c r="V633">
        <v>0</v>
      </c>
      <c r="AI633" t="s">
        <v>644</v>
      </c>
      <c r="AJ633">
        <v>0</v>
      </c>
      <c r="AK633">
        <v>40000</v>
      </c>
    </row>
    <row r="634" spans="5:37" x14ac:dyDescent="0.25">
      <c r="E634" t="s">
        <v>268</v>
      </c>
      <c r="F634">
        <v>0</v>
      </c>
      <c r="G634">
        <v>0</v>
      </c>
      <c r="T634" t="s">
        <v>424</v>
      </c>
      <c r="U634">
        <v>0</v>
      </c>
      <c r="V634">
        <v>0</v>
      </c>
      <c r="AI634" t="s">
        <v>644</v>
      </c>
      <c r="AJ634">
        <v>0</v>
      </c>
      <c r="AK634">
        <v>0</v>
      </c>
    </row>
    <row r="635" spans="5:37" x14ac:dyDescent="0.25">
      <c r="E635" t="s">
        <v>268</v>
      </c>
      <c r="F635">
        <v>0</v>
      </c>
      <c r="G635">
        <v>0</v>
      </c>
      <c r="T635" t="s">
        <v>424</v>
      </c>
      <c r="U635">
        <v>0</v>
      </c>
      <c r="V635">
        <v>0</v>
      </c>
      <c r="AI635" t="s">
        <v>644</v>
      </c>
      <c r="AJ635">
        <v>30000</v>
      </c>
      <c r="AK635">
        <v>0</v>
      </c>
    </row>
    <row r="636" spans="5:37" x14ac:dyDescent="0.25">
      <c r="E636" t="s">
        <v>268</v>
      </c>
      <c r="F636">
        <v>8000</v>
      </c>
      <c r="G636">
        <v>0</v>
      </c>
      <c r="T636" t="s">
        <v>424</v>
      </c>
      <c r="U636">
        <v>0</v>
      </c>
      <c r="V636">
        <v>0</v>
      </c>
      <c r="AI636" t="s">
        <v>603</v>
      </c>
      <c r="AJ636">
        <v>0</v>
      </c>
      <c r="AK636">
        <v>0</v>
      </c>
    </row>
    <row r="637" spans="5:37" x14ac:dyDescent="0.25">
      <c r="E637" t="s">
        <v>268</v>
      </c>
      <c r="F637">
        <v>0</v>
      </c>
      <c r="G637">
        <v>0</v>
      </c>
      <c r="T637" t="s">
        <v>424</v>
      </c>
      <c r="U637">
        <v>14000</v>
      </c>
      <c r="V637">
        <v>0</v>
      </c>
      <c r="AI637" t="s">
        <v>603</v>
      </c>
      <c r="AJ637">
        <v>0</v>
      </c>
      <c r="AK637">
        <v>0</v>
      </c>
    </row>
    <row r="638" spans="5:37" x14ac:dyDescent="0.25">
      <c r="E638" t="s">
        <v>268</v>
      </c>
      <c r="F638">
        <v>0</v>
      </c>
      <c r="G638">
        <v>19000</v>
      </c>
      <c r="T638" t="s">
        <v>424</v>
      </c>
      <c r="U638">
        <v>0</v>
      </c>
      <c r="V638">
        <v>0</v>
      </c>
      <c r="AI638" t="s">
        <v>603</v>
      </c>
      <c r="AJ638">
        <v>0</v>
      </c>
      <c r="AK638">
        <v>0</v>
      </c>
    </row>
    <row r="639" spans="5:37" x14ac:dyDescent="0.25">
      <c r="E639" t="s">
        <v>268</v>
      </c>
      <c r="F639">
        <v>0</v>
      </c>
      <c r="G639">
        <v>0</v>
      </c>
      <c r="T639" t="s">
        <v>424</v>
      </c>
      <c r="U639">
        <v>0</v>
      </c>
      <c r="V639">
        <v>0</v>
      </c>
      <c r="AI639" t="s">
        <v>603</v>
      </c>
      <c r="AJ639">
        <v>0</v>
      </c>
      <c r="AK639">
        <v>0</v>
      </c>
    </row>
    <row r="640" spans="5:37" x14ac:dyDescent="0.25">
      <c r="E640" t="s">
        <v>268</v>
      </c>
      <c r="F640">
        <v>0</v>
      </c>
      <c r="G640">
        <v>0</v>
      </c>
      <c r="T640" t="s">
        <v>424</v>
      </c>
      <c r="U640">
        <v>25000</v>
      </c>
      <c r="V640">
        <v>0</v>
      </c>
      <c r="AI640" t="s">
        <v>603</v>
      </c>
      <c r="AJ640">
        <v>0</v>
      </c>
      <c r="AK640">
        <v>0</v>
      </c>
    </row>
    <row r="641" spans="5:37" x14ac:dyDescent="0.25">
      <c r="E641" t="s">
        <v>268</v>
      </c>
      <c r="F641">
        <v>0</v>
      </c>
      <c r="G641">
        <v>0</v>
      </c>
      <c r="T641" t="s">
        <v>424</v>
      </c>
      <c r="U641">
        <v>25000</v>
      </c>
      <c r="V641">
        <v>0</v>
      </c>
      <c r="AI641" t="s">
        <v>603</v>
      </c>
      <c r="AJ641">
        <v>0</v>
      </c>
      <c r="AK641">
        <v>0</v>
      </c>
    </row>
    <row r="642" spans="5:37" x14ac:dyDescent="0.25">
      <c r="E642" t="s">
        <v>268</v>
      </c>
      <c r="F642">
        <v>0</v>
      </c>
      <c r="G642">
        <v>0</v>
      </c>
      <c r="T642" t="s">
        <v>424</v>
      </c>
      <c r="U642">
        <v>0</v>
      </c>
      <c r="V642">
        <v>0</v>
      </c>
      <c r="AI642" t="s">
        <v>603</v>
      </c>
      <c r="AJ642">
        <v>0</v>
      </c>
      <c r="AK642">
        <v>0</v>
      </c>
    </row>
    <row r="643" spans="5:37" x14ac:dyDescent="0.25">
      <c r="E643" t="s">
        <v>268</v>
      </c>
      <c r="F643">
        <v>0</v>
      </c>
      <c r="G643">
        <v>0</v>
      </c>
      <c r="T643" t="s">
        <v>424</v>
      </c>
      <c r="U643">
        <v>0</v>
      </c>
      <c r="V643">
        <v>0</v>
      </c>
      <c r="AI643" t="s">
        <v>603</v>
      </c>
      <c r="AJ643">
        <v>0</v>
      </c>
      <c r="AK643">
        <v>0</v>
      </c>
    </row>
    <row r="644" spans="5:37" x14ac:dyDescent="0.25">
      <c r="E644" t="s">
        <v>268</v>
      </c>
      <c r="F644">
        <v>0</v>
      </c>
      <c r="G644">
        <v>0</v>
      </c>
      <c r="T644" t="s">
        <v>424</v>
      </c>
      <c r="U644">
        <v>0</v>
      </c>
      <c r="V644">
        <v>0</v>
      </c>
      <c r="AI644" t="s">
        <v>603</v>
      </c>
      <c r="AJ644">
        <v>0</v>
      </c>
      <c r="AK644">
        <v>0</v>
      </c>
    </row>
    <row r="645" spans="5:37" x14ac:dyDescent="0.25">
      <c r="E645" t="s">
        <v>268</v>
      </c>
      <c r="F645">
        <v>0</v>
      </c>
      <c r="G645">
        <v>0</v>
      </c>
      <c r="T645" t="s">
        <v>424</v>
      </c>
      <c r="U645">
        <v>0</v>
      </c>
      <c r="V645">
        <v>0</v>
      </c>
      <c r="AI645" t="s">
        <v>603</v>
      </c>
      <c r="AJ645">
        <v>0</v>
      </c>
      <c r="AK645">
        <v>0</v>
      </c>
    </row>
    <row r="646" spans="5:37" x14ac:dyDescent="0.25">
      <c r="E646" t="s">
        <v>268</v>
      </c>
      <c r="F646">
        <v>0</v>
      </c>
      <c r="G646">
        <v>0</v>
      </c>
      <c r="T646" t="s">
        <v>424</v>
      </c>
      <c r="U646">
        <v>0</v>
      </c>
      <c r="V646">
        <v>0</v>
      </c>
      <c r="AI646" t="s">
        <v>603</v>
      </c>
      <c r="AJ646">
        <v>0</v>
      </c>
      <c r="AK646">
        <v>0</v>
      </c>
    </row>
    <row r="647" spans="5:37" x14ac:dyDescent="0.25">
      <c r="E647" t="s">
        <v>268</v>
      </c>
      <c r="F647">
        <v>0</v>
      </c>
      <c r="G647">
        <v>0</v>
      </c>
      <c r="T647" t="s">
        <v>424</v>
      </c>
      <c r="U647">
        <v>25000</v>
      </c>
      <c r="V647">
        <v>0</v>
      </c>
      <c r="AI647" t="s">
        <v>603</v>
      </c>
      <c r="AJ647">
        <v>0</v>
      </c>
      <c r="AK647">
        <v>0</v>
      </c>
    </row>
    <row r="648" spans="5:37" x14ac:dyDescent="0.25">
      <c r="E648" t="s">
        <v>268</v>
      </c>
      <c r="F648">
        <v>2400</v>
      </c>
      <c r="G648">
        <v>0</v>
      </c>
      <c r="T648" t="s">
        <v>424</v>
      </c>
      <c r="U648">
        <v>0</v>
      </c>
      <c r="V648">
        <v>0</v>
      </c>
      <c r="AI648" t="s">
        <v>603</v>
      </c>
      <c r="AJ648">
        <v>0</v>
      </c>
      <c r="AK648">
        <v>0</v>
      </c>
    </row>
    <row r="649" spans="5:37" x14ac:dyDescent="0.25">
      <c r="E649" t="s">
        <v>268</v>
      </c>
      <c r="F649">
        <v>0</v>
      </c>
      <c r="G649">
        <v>0</v>
      </c>
      <c r="T649" t="s">
        <v>424</v>
      </c>
      <c r="U649">
        <v>0</v>
      </c>
      <c r="V649">
        <v>0</v>
      </c>
      <c r="AI649" t="s">
        <v>603</v>
      </c>
      <c r="AJ649">
        <v>0</v>
      </c>
      <c r="AK649">
        <v>0</v>
      </c>
    </row>
    <row r="650" spans="5:37" x14ac:dyDescent="0.25">
      <c r="E650" t="s">
        <v>268</v>
      </c>
      <c r="F650">
        <v>0</v>
      </c>
      <c r="G650">
        <v>0</v>
      </c>
      <c r="T650" t="s">
        <v>424</v>
      </c>
      <c r="U650">
        <v>14000</v>
      </c>
      <c r="V650">
        <v>0</v>
      </c>
      <c r="AI650" t="s">
        <v>603</v>
      </c>
      <c r="AJ650">
        <v>0</v>
      </c>
      <c r="AK650">
        <v>0</v>
      </c>
    </row>
    <row r="651" spans="5:37" x14ac:dyDescent="0.25">
      <c r="E651" t="s">
        <v>268</v>
      </c>
      <c r="F651">
        <v>0</v>
      </c>
      <c r="G651">
        <v>0</v>
      </c>
      <c r="T651" t="s">
        <v>424</v>
      </c>
      <c r="U651">
        <v>0</v>
      </c>
      <c r="V651">
        <v>0</v>
      </c>
      <c r="AI651" t="s">
        <v>603</v>
      </c>
      <c r="AJ651">
        <v>0</v>
      </c>
      <c r="AK651">
        <v>0</v>
      </c>
    </row>
    <row r="652" spans="5:37" x14ac:dyDescent="0.25">
      <c r="E652" t="s">
        <v>268</v>
      </c>
      <c r="F652">
        <v>2500</v>
      </c>
      <c r="G652">
        <v>0</v>
      </c>
      <c r="T652" t="s">
        <v>424</v>
      </c>
      <c r="U652">
        <v>0</v>
      </c>
      <c r="V652">
        <v>0</v>
      </c>
      <c r="AI652" t="s">
        <v>603</v>
      </c>
      <c r="AJ652">
        <v>0</v>
      </c>
      <c r="AK652">
        <v>0</v>
      </c>
    </row>
    <row r="653" spans="5:37" x14ac:dyDescent="0.25">
      <c r="E653" t="s">
        <v>268</v>
      </c>
      <c r="F653">
        <v>0</v>
      </c>
      <c r="G653">
        <v>0</v>
      </c>
      <c r="T653" t="s">
        <v>424</v>
      </c>
      <c r="U653">
        <v>0</v>
      </c>
      <c r="V653">
        <v>0</v>
      </c>
      <c r="AI653" t="s">
        <v>603</v>
      </c>
      <c r="AJ653">
        <v>0</v>
      </c>
      <c r="AK653">
        <v>0</v>
      </c>
    </row>
    <row r="654" spans="5:37" x14ac:dyDescent="0.25">
      <c r="E654" t="s">
        <v>268</v>
      </c>
      <c r="F654">
        <v>0</v>
      </c>
      <c r="G654">
        <v>28000</v>
      </c>
      <c r="T654" t="s">
        <v>424</v>
      </c>
      <c r="U654">
        <v>0</v>
      </c>
      <c r="V654">
        <v>0</v>
      </c>
      <c r="AI654" t="s">
        <v>603</v>
      </c>
      <c r="AJ654">
        <v>0</v>
      </c>
      <c r="AK654">
        <v>0</v>
      </c>
    </row>
    <row r="655" spans="5:37" x14ac:dyDescent="0.25">
      <c r="E655" t="s">
        <v>268</v>
      </c>
      <c r="F655">
        <v>0</v>
      </c>
      <c r="G655">
        <v>0</v>
      </c>
      <c r="T655" t="s">
        <v>424</v>
      </c>
      <c r="U655">
        <v>0</v>
      </c>
      <c r="V655">
        <v>0</v>
      </c>
      <c r="AI655" t="s">
        <v>603</v>
      </c>
      <c r="AJ655">
        <v>0</v>
      </c>
      <c r="AK655">
        <v>0</v>
      </c>
    </row>
    <row r="656" spans="5:37" x14ac:dyDescent="0.25">
      <c r="E656" t="s">
        <v>268</v>
      </c>
      <c r="F656">
        <v>8000</v>
      </c>
      <c r="G656">
        <v>0</v>
      </c>
      <c r="T656" t="s">
        <v>424</v>
      </c>
      <c r="U656">
        <v>0</v>
      </c>
      <c r="V656">
        <v>0</v>
      </c>
      <c r="AI656" t="s">
        <v>603</v>
      </c>
      <c r="AJ656">
        <v>0</v>
      </c>
      <c r="AK656">
        <v>0</v>
      </c>
    </row>
    <row r="657" spans="5:37" x14ac:dyDescent="0.25">
      <c r="E657" t="s">
        <v>268</v>
      </c>
      <c r="F657">
        <v>0</v>
      </c>
      <c r="G657">
        <v>0</v>
      </c>
      <c r="T657" t="s">
        <v>424</v>
      </c>
      <c r="U657">
        <v>0</v>
      </c>
      <c r="V657">
        <v>0</v>
      </c>
      <c r="AI657" t="s">
        <v>603</v>
      </c>
      <c r="AJ657">
        <v>0</v>
      </c>
      <c r="AK657">
        <v>0</v>
      </c>
    </row>
    <row r="658" spans="5:37" x14ac:dyDescent="0.25">
      <c r="E658" t="s">
        <v>268</v>
      </c>
      <c r="F658">
        <v>0</v>
      </c>
      <c r="G658">
        <v>0</v>
      </c>
      <c r="T658" t="s">
        <v>414</v>
      </c>
      <c r="U658">
        <v>0</v>
      </c>
      <c r="V658">
        <v>0</v>
      </c>
      <c r="AI658" t="s">
        <v>603</v>
      </c>
      <c r="AJ658">
        <v>0</v>
      </c>
      <c r="AK658">
        <v>0</v>
      </c>
    </row>
    <row r="659" spans="5:37" x14ac:dyDescent="0.25">
      <c r="E659" t="s">
        <v>268</v>
      </c>
      <c r="F659">
        <v>0</v>
      </c>
      <c r="G659">
        <v>0</v>
      </c>
      <c r="T659" t="s">
        <v>414</v>
      </c>
      <c r="U659">
        <v>0</v>
      </c>
      <c r="V659">
        <v>0</v>
      </c>
      <c r="AI659" t="s">
        <v>603</v>
      </c>
      <c r="AJ659">
        <v>0</v>
      </c>
      <c r="AK659">
        <v>0</v>
      </c>
    </row>
    <row r="660" spans="5:37" x14ac:dyDescent="0.25">
      <c r="E660" t="s">
        <v>268</v>
      </c>
      <c r="F660">
        <v>0</v>
      </c>
      <c r="G660">
        <v>0</v>
      </c>
      <c r="T660" t="s">
        <v>414</v>
      </c>
      <c r="U660">
        <v>24000</v>
      </c>
      <c r="V660">
        <v>0</v>
      </c>
      <c r="AI660" t="s">
        <v>603</v>
      </c>
      <c r="AJ660">
        <v>0</v>
      </c>
      <c r="AK660">
        <v>0</v>
      </c>
    </row>
    <row r="661" spans="5:37" x14ac:dyDescent="0.25">
      <c r="E661" t="s">
        <v>268</v>
      </c>
      <c r="F661">
        <v>0</v>
      </c>
      <c r="G661">
        <v>0</v>
      </c>
      <c r="T661" t="s">
        <v>414</v>
      </c>
      <c r="U661">
        <v>0</v>
      </c>
      <c r="V661">
        <v>0</v>
      </c>
      <c r="AI661" t="s">
        <v>603</v>
      </c>
      <c r="AJ661">
        <v>0</v>
      </c>
      <c r="AK661">
        <v>0</v>
      </c>
    </row>
    <row r="662" spans="5:37" x14ac:dyDescent="0.25">
      <c r="E662" t="s">
        <v>268</v>
      </c>
      <c r="F662">
        <v>0</v>
      </c>
      <c r="G662">
        <v>0</v>
      </c>
      <c r="T662" t="s">
        <v>414</v>
      </c>
      <c r="U662">
        <v>0</v>
      </c>
      <c r="V662">
        <v>0</v>
      </c>
      <c r="AI662" t="s">
        <v>603</v>
      </c>
      <c r="AJ662">
        <v>0</v>
      </c>
      <c r="AK662">
        <v>0</v>
      </c>
    </row>
    <row r="663" spans="5:37" x14ac:dyDescent="0.25">
      <c r="E663" t="s">
        <v>268</v>
      </c>
      <c r="F663">
        <v>0</v>
      </c>
      <c r="G663">
        <v>0</v>
      </c>
      <c r="T663" t="s">
        <v>414</v>
      </c>
      <c r="U663">
        <v>26000</v>
      </c>
      <c r="V663">
        <v>0</v>
      </c>
      <c r="AI663" t="s">
        <v>603</v>
      </c>
      <c r="AJ663">
        <v>0</v>
      </c>
      <c r="AK663">
        <v>0</v>
      </c>
    </row>
    <row r="664" spans="5:37" x14ac:dyDescent="0.25">
      <c r="E664" t="s">
        <v>268</v>
      </c>
      <c r="F664">
        <v>4500</v>
      </c>
      <c r="G664">
        <v>0</v>
      </c>
      <c r="T664" t="s">
        <v>414</v>
      </c>
      <c r="U664">
        <v>0</v>
      </c>
      <c r="V664">
        <v>0</v>
      </c>
      <c r="AI664" t="s">
        <v>603</v>
      </c>
      <c r="AJ664">
        <v>0</v>
      </c>
      <c r="AK664">
        <v>0</v>
      </c>
    </row>
    <row r="665" spans="5:37" x14ac:dyDescent="0.25">
      <c r="E665" t="s">
        <v>268</v>
      </c>
      <c r="F665">
        <v>0</v>
      </c>
      <c r="G665">
        <v>0</v>
      </c>
      <c r="T665" t="s">
        <v>414</v>
      </c>
      <c r="U665">
        <v>0</v>
      </c>
      <c r="V665">
        <v>0</v>
      </c>
      <c r="AI665" t="s">
        <v>603</v>
      </c>
      <c r="AJ665">
        <v>0</v>
      </c>
      <c r="AK665">
        <v>0</v>
      </c>
    </row>
    <row r="666" spans="5:37" x14ac:dyDescent="0.25">
      <c r="E666" t="s">
        <v>268</v>
      </c>
      <c r="F666">
        <v>0</v>
      </c>
      <c r="G666">
        <v>0</v>
      </c>
      <c r="T666" t="s">
        <v>414</v>
      </c>
      <c r="U666">
        <v>0</v>
      </c>
      <c r="V666">
        <v>0</v>
      </c>
      <c r="AI666" t="s">
        <v>603</v>
      </c>
      <c r="AJ666">
        <v>0</v>
      </c>
      <c r="AK666">
        <v>0</v>
      </c>
    </row>
    <row r="667" spans="5:37" x14ac:dyDescent="0.25">
      <c r="E667" t="s">
        <v>268</v>
      </c>
      <c r="F667">
        <v>3000</v>
      </c>
      <c r="G667">
        <v>0</v>
      </c>
      <c r="T667" t="s">
        <v>414</v>
      </c>
      <c r="U667">
        <v>16000</v>
      </c>
      <c r="V667">
        <v>0</v>
      </c>
      <c r="AI667" t="s">
        <v>603</v>
      </c>
      <c r="AJ667">
        <v>0</v>
      </c>
      <c r="AK667">
        <v>0</v>
      </c>
    </row>
    <row r="668" spans="5:37" x14ac:dyDescent="0.25">
      <c r="E668" t="s">
        <v>268</v>
      </c>
      <c r="F668">
        <v>0</v>
      </c>
      <c r="G668">
        <v>0</v>
      </c>
      <c r="T668" t="s">
        <v>414</v>
      </c>
      <c r="U668">
        <v>0</v>
      </c>
      <c r="V668">
        <v>0</v>
      </c>
      <c r="AI668" t="s">
        <v>603</v>
      </c>
      <c r="AJ668">
        <v>0</v>
      </c>
      <c r="AK668">
        <v>0</v>
      </c>
    </row>
    <row r="669" spans="5:37" x14ac:dyDescent="0.25">
      <c r="E669" t="s">
        <v>268</v>
      </c>
      <c r="F669">
        <v>0</v>
      </c>
      <c r="G669">
        <v>0</v>
      </c>
      <c r="T669" t="s">
        <v>414</v>
      </c>
      <c r="U669">
        <v>0</v>
      </c>
      <c r="V669">
        <v>0</v>
      </c>
      <c r="AI669" t="s">
        <v>603</v>
      </c>
      <c r="AJ669">
        <v>0</v>
      </c>
      <c r="AK669">
        <v>0</v>
      </c>
    </row>
    <row r="670" spans="5:37" x14ac:dyDescent="0.25">
      <c r="E670" t="s">
        <v>268</v>
      </c>
      <c r="F670">
        <v>0</v>
      </c>
      <c r="G670">
        <v>0</v>
      </c>
      <c r="T670" t="s">
        <v>414</v>
      </c>
      <c r="U670">
        <v>0</v>
      </c>
      <c r="V670">
        <v>0</v>
      </c>
      <c r="AI670" t="s">
        <v>603</v>
      </c>
      <c r="AJ670">
        <v>34000</v>
      </c>
      <c r="AK670">
        <v>0</v>
      </c>
    </row>
    <row r="671" spans="5:37" x14ac:dyDescent="0.25">
      <c r="E671" t="s">
        <v>268</v>
      </c>
      <c r="F671">
        <v>0</v>
      </c>
      <c r="G671">
        <v>5000</v>
      </c>
      <c r="T671" t="s">
        <v>414</v>
      </c>
      <c r="U671">
        <v>0</v>
      </c>
      <c r="V671">
        <v>0</v>
      </c>
      <c r="AI671" t="s">
        <v>603</v>
      </c>
      <c r="AJ671">
        <v>0</v>
      </c>
      <c r="AK671">
        <v>0</v>
      </c>
    </row>
    <row r="672" spans="5:37" x14ac:dyDescent="0.25">
      <c r="E672" t="s">
        <v>268</v>
      </c>
      <c r="F672">
        <v>0</v>
      </c>
      <c r="G672">
        <v>0</v>
      </c>
      <c r="T672" t="s">
        <v>414</v>
      </c>
      <c r="U672">
        <v>0</v>
      </c>
      <c r="V672">
        <v>0</v>
      </c>
      <c r="AI672" t="s">
        <v>603</v>
      </c>
      <c r="AJ672">
        <v>0</v>
      </c>
      <c r="AK672">
        <v>0</v>
      </c>
    </row>
    <row r="673" spans="5:37" x14ac:dyDescent="0.25">
      <c r="E673" t="s">
        <v>268</v>
      </c>
      <c r="F673">
        <v>0</v>
      </c>
      <c r="G673">
        <v>0</v>
      </c>
      <c r="T673" t="s">
        <v>414</v>
      </c>
      <c r="U673">
        <v>0</v>
      </c>
      <c r="V673">
        <v>0</v>
      </c>
      <c r="AI673" t="s">
        <v>603</v>
      </c>
      <c r="AJ673">
        <v>0</v>
      </c>
      <c r="AK673">
        <v>0</v>
      </c>
    </row>
    <row r="674" spans="5:37" x14ac:dyDescent="0.25">
      <c r="E674" t="s">
        <v>268</v>
      </c>
      <c r="F674">
        <v>0</v>
      </c>
      <c r="G674">
        <v>0</v>
      </c>
      <c r="T674" t="s">
        <v>414</v>
      </c>
      <c r="U674">
        <v>14000</v>
      </c>
      <c r="V674">
        <v>0</v>
      </c>
      <c r="AI674" t="s">
        <v>603</v>
      </c>
      <c r="AJ674">
        <v>0</v>
      </c>
      <c r="AK674">
        <v>0</v>
      </c>
    </row>
    <row r="675" spans="5:37" x14ac:dyDescent="0.25">
      <c r="E675" t="s">
        <v>268</v>
      </c>
      <c r="F675">
        <v>0</v>
      </c>
      <c r="G675">
        <v>0</v>
      </c>
      <c r="T675" t="s">
        <v>414</v>
      </c>
      <c r="U675">
        <v>0</v>
      </c>
      <c r="V675">
        <v>0</v>
      </c>
      <c r="AI675" t="s">
        <v>365</v>
      </c>
      <c r="AJ675">
        <v>0</v>
      </c>
      <c r="AK675">
        <v>0</v>
      </c>
    </row>
    <row r="676" spans="5:37" x14ac:dyDescent="0.25">
      <c r="E676" t="s">
        <v>268</v>
      </c>
      <c r="F676">
        <v>0</v>
      </c>
      <c r="G676">
        <v>0</v>
      </c>
      <c r="T676" t="s">
        <v>414</v>
      </c>
      <c r="U676">
        <v>0</v>
      </c>
      <c r="V676">
        <v>0</v>
      </c>
      <c r="AI676" t="s">
        <v>365</v>
      </c>
      <c r="AJ676">
        <v>20000</v>
      </c>
      <c r="AK676">
        <v>0</v>
      </c>
    </row>
    <row r="677" spans="5:37" x14ac:dyDescent="0.25">
      <c r="E677" t="s">
        <v>268</v>
      </c>
      <c r="F677">
        <v>0</v>
      </c>
      <c r="G677">
        <v>16000</v>
      </c>
      <c r="T677" t="s">
        <v>414</v>
      </c>
      <c r="U677">
        <v>22000</v>
      </c>
      <c r="V677">
        <v>0</v>
      </c>
      <c r="AI677" t="s">
        <v>365</v>
      </c>
      <c r="AJ677">
        <v>25000</v>
      </c>
      <c r="AK677">
        <v>0</v>
      </c>
    </row>
    <row r="678" spans="5:37" x14ac:dyDescent="0.25">
      <c r="E678" t="s">
        <v>268</v>
      </c>
      <c r="F678">
        <v>0</v>
      </c>
      <c r="G678">
        <v>0</v>
      </c>
      <c r="T678" t="s">
        <v>414</v>
      </c>
      <c r="U678">
        <v>0</v>
      </c>
      <c r="V678">
        <v>0</v>
      </c>
      <c r="AI678" t="s">
        <v>365</v>
      </c>
      <c r="AJ678">
        <v>25000</v>
      </c>
      <c r="AK678">
        <v>0</v>
      </c>
    </row>
    <row r="679" spans="5:37" x14ac:dyDescent="0.25">
      <c r="E679" t="s">
        <v>268</v>
      </c>
      <c r="F679">
        <v>0</v>
      </c>
      <c r="G679">
        <v>0</v>
      </c>
      <c r="T679" t="s">
        <v>414</v>
      </c>
      <c r="U679">
        <v>0</v>
      </c>
      <c r="V679">
        <v>0</v>
      </c>
      <c r="AI679" t="s">
        <v>365</v>
      </c>
      <c r="AJ679">
        <v>0</v>
      </c>
      <c r="AK679">
        <v>0</v>
      </c>
    </row>
    <row r="680" spans="5:37" x14ac:dyDescent="0.25">
      <c r="E680" t="s">
        <v>268</v>
      </c>
      <c r="F680">
        <v>0</v>
      </c>
      <c r="G680">
        <v>0</v>
      </c>
      <c r="T680" t="s">
        <v>414</v>
      </c>
      <c r="U680">
        <v>22000</v>
      </c>
      <c r="V680">
        <v>0</v>
      </c>
      <c r="AI680" t="s">
        <v>365</v>
      </c>
      <c r="AJ680">
        <v>29000</v>
      </c>
      <c r="AK680">
        <v>0</v>
      </c>
    </row>
    <row r="681" spans="5:37" x14ac:dyDescent="0.25">
      <c r="E681" t="s">
        <v>268</v>
      </c>
      <c r="F681">
        <v>0</v>
      </c>
      <c r="G681">
        <v>0</v>
      </c>
      <c r="T681" t="s">
        <v>414</v>
      </c>
      <c r="U681">
        <v>0</v>
      </c>
      <c r="V681">
        <v>0</v>
      </c>
      <c r="AI681" t="s">
        <v>365</v>
      </c>
      <c r="AJ681">
        <v>0</v>
      </c>
      <c r="AK681">
        <v>0</v>
      </c>
    </row>
    <row r="682" spans="5:37" x14ac:dyDescent="0.25">
      <c r="E682" t="s">
        <v>268</v>
      </c>
      <c r="F682">
        <v>0</v>
      </c>
      <c r="G682">
        <v>27000</v>
      </c>
      <c r="T682" t="s">
        <v>414</v>
      </c>
      <c r="U682">
        <v>0</v>
      </c>
      <c r="V682">
        <v>0</v>
      </c>
      <c r="AI682" t="s">
        <v>365</v>
      </c>
      <c r="AJ682">
        <v>33000</v>
      </c>
      <c r="AK682">
        <v>0</v>
      </c>
    </row>
    <row r="683" spans="5:37" x14ac:dyDescent="0.25">
      <c r="E683" t="s">
        <v>268</v>
      </c>
      <c r="F683">
        <v>0</v>
      </c>
      <c r="G683">
        <v>0</v>
      </c>
      <c r="T683" t="s">
        <v>414</v>
      </c>
      <c r="U683">
        <v>13000</v>
      </c>
      <c r="V683">
        <v>35000</v>
      </c>
      <c r="AI683" t="s">
        <v>365</v>
      </c>
      <c r="AJ683">
        <v>31000</v>
      </c>
      <c r="AK683">
        <v>0</v>
      </c>
    </row>
    <row r="684" spans="5:37" x14ac:dyDescent="0.25">
      <c r="E684" t="s">
        <v>268</v>
      </c>
      <c r="F684">
        <v>0</v>
      </c>
      <c r="G684">
        <v>0</v>
      </c>
      <c r="T684" t="s">
        <v>414</v>
      </c>
      <c r="U684">
        <v>12000</v>
      </c>
      <c r="V684">
        <v>0</v>
      </c>
      <c r="AI684" t="s">
        <v>365</v>
      </c>
      <c r="AJ684">
        <v>27000</v>
      </c>
      <c r="AK684">
        <v>0</v>
      </c>
    </row>
    <row r="685" spans="5:37" x14ac:dyDescent="0.25">
      <c r="E685" t="s">
        <v>268</v>
      </c>
      <c r="F685">
        <v>0</v>
      </c>
      <c r="G685">
        <v>0</v>
      </c>
      <c r="T685" t="s">
        <v>414</v>
      </c>
      <c r="U685">
        <v>0</v>
      </c>
      <c r="V685">
        <v>0</v>
      </c>
    </row>
    <row r="686" spans="5:37" x14ac:dyDescent="0.25">
      <c r="E686" t="s">
        <v>268</v>
      </c>
      <c r="F686">
        <v>0</v>
      </c>
      <c r="G686">
        <v>0</v>
      </c>
      <c r="T686" t="s">
        <v>414</v>
      </c>
      <c r="U686">
        <v>0</v>
      </c>
      <c r="V686">
        <v>45000</v>
      </c>
    </row>
    <row r="687" spans="5:37" x14ac:dyDescent="0.25">
      <c r="E687" t="s">
        <v>268</v>
      </c>
      <c r="F687">
        <v>8000</v>
      </c>
      <c r="G687">
        <v>0</v>
      </c>
      <c r="T687" t="s">
        <v>414</v>
      </c>
      <c r="U687">
        <v>0</v>
      </c>
      <c r="V687">
        <v>0</v>
      </c>
    </row>
    <row r="688" spans="5:37" x14ac:dyDescent="0.25">
      <c r="E688" t="s">
        <v>268</v>
      </c>
      <c r="F688">
        <v>0</v>
      </c>
      <c r="G688">
        <v>0</v>
      </c>
      <c r="T688" t="s">
        <v>414</v>
      </c>
      <c r="U688">
        <v>0</v>
      </c>
      <c r="V688">
        <v>0</v>
      </c>
    </row>
    <row r="689" spans="5:22" x14ac:dyDescent="0.25">
      <c r="E689" t="s">
        <v>268</v>
      </c>
      <c r="F689">
        <v>0</v>
      </c>
      <c r="G689">
        <v>0</v>
      </c>
      <c r="T689" t="s">
        <v>414</v>
      </c>
      <c r="U689">
        <v>0</v>
      </c>
      <c r="V689">
        <v>0</v>
      </c>
    </row>
    <row r="690" spans="5:22" x14ac:dyDescent="0.25">
      <c r="E690" t="s">
        <v>268</v>
      </c>
      <c r="F690">
        <v>4000</v>
      </c>
      <c r="G690">
        <v>0</v>
      </c>
      <c r="T690" t="s">
        <v>414</v>
      </c>
      <c r="U690">
        <v>32000</v>
      </c>
      <c r="V690">
        <v>0</v>
      </c>
    </row>
    <row r="691" spans="5:22" x14ac:dyDescent="0.25">
      <c r="E691" t="s">
        <v>268</v>
      </c>
      <c r="F691">
        <v>0</v>
      </c>
      <c r="G691">
        <v>23000</v>
      </c>
      <c r="T691" t="s">
        <v>414</v>
      </c>
      <c r="U691">
        <v>0</v>
      </c>
      <c r="V691">
        <v>0</v>
      </c>
    </row>
    <row r="692" spans="5:22" x14ac:dyDescent="0.25">
      <c r="E692" t="s">
        <v>268</v>
      </c>
      <c r="F692">
        <v>0</v>
      </c>
      <c r="G692">
        <v>0</v>
      </c>
      <c r="T692" t="s">
        <v>414</v>
      </c>
      <c r="U692">
        <v>0</v>
      </c>
      <c r="V692">
        <v>0</v>
      </c>
    </row>
    <row r="693" spans="5:22" x14ac:dyDescent="0.25">
      <c r="E693" t="s">
        <v>268</v>
      </c>
      <c r="F693">
        <v>0</v>
      </c>
      <c r="G693">
        <v>0</v>
      </c>
      <c r="T693" t="s">
        <v>414</v>
      </c>
      <c r="U693">
        <v>0</v>
      </c>
      <c r="V693">
        <v>0</v>
      </c>
    </row>
    <row r="694" spans="5:22" x14ac:dyDescent="0.25">
      <c r="E694" t="s">
        <v>268</v>
      </c>
      <c r="F694">
        <v>0</v>
      </c>
      <c r="G694">
        <v>0</v>
      </c>
      <c r="T694" t="s">
        <v>414</v>
      </c>
      <c r="U694">
        <v>18000</v>
      </c>
      <c r="V694">
        <v>0</v>
      </c>
    </row>
    <row r="695" spans="5:22" x14ac:dyDescent="0.25">
      <c r="E695" t="s">
        <v>268</v>
      </c>
      <c r="F695">
        <v>0</v>
      </c>
      <c r="G695">
        <v>0</v>
      </c>
      <c r="T695" t="s">
        <v>414</v>
      </c>
      <c r="U695">
        <v>0</v>
      </c>
      <c r="V695">
        <v>0</v>
      </c>
    </row>
    <row r="696" spans="5:22" x14ac:dyDescent="0.25">
      <c r="E696" t="s">
        <v>268</v>
      </c>
      <c r="F696">
        <v>0</v>
      </c>
      <c r="G696">
        <v>0</v>
      </c>
      <c r="T696" t="s">
        <v>414</v>
      </c>
      <c r="U696">
        <v>0</v>
      </c>
      <c r="V696">
        <v>0</v>
      </c>
    </row>
    <row r="697" spans="5:22" x14ac:dyDescent="0.25">
      <c r="E697" t="s">
        <v>268</v>
      </c>
      <c r="F697">
        <v>0</v>
      </c>
      <c r="G697">
        <v>15000</v>
      </c>
      <c r="T697" t="s">
        <v>414</v>
      </c>
      <c r="U697">
        <v>0</v>
      </c>
      <c r="V697">
        <v>0</v>
      </c>
    </row>
    <row r="698" spans="5:22" x14ac:dyDescent="0.25">
      <c r="E698" t="s">
        <v>268</v>
      </c>
      <c r="F698">
        <v>0</v>
      </c>
      <c r="G698">
        <v>0</v>
      </c>
      <c r="T698" t="s">
        <v>414</v>
      </c>
      <c r="U698">
        <v>17000</v>
      </c>
      <c r="V698">
        <v>0</v>
      </c>
    </row>
    <row r="699" spans="5:22" x14ac:dyDescent="0.25">
      <c r="E699" t="s">
        <v>268</v>
      </c>
      <c r="F699">
        <v>0</v>
      </c>
      <c r="G699">
        <v>0</v>
      </c>
      <c r="T699" t="s">
        <v>414</v>
      </c>
      <c r="U699">
        <v>0</v>
      </c>
      <c r="V699">
        <v>0</v>
      </c>
    </row>
    <row r="700" spans="5:22" x14ac:dyDescent="0.25">
      <c r="E700" t="s">
        <v>268</v>
      </c>
      <c r="F700">
        <v>0</v>
      </c>
      <c r="G700">
        <v>0</v>
      </c>
      <c r="T700" t="s">
        <v>414</v>
      </c>
      <c r="U700">
        <v>0</v>
      </c>
      <c r="V700">
        <v>0</v>
      </c>
    </row>
    <row r="701" spans="5:22" x14ac:dyDescent="0.25">
      <c r="E701" t="s">
        <v>268</v>
      </c>
      <c r="F701">
        <v>3000</v>
      </c>
      <c r="G701">
        <v>0</v>
      </c>
      <c r="T701" t="s">
        <v>414</v>
      </c>
      <c r="U701">
        <v>0</v>
      </c>
      <c r="V701">
        <v>0</v>
      </c>
    </row>
    <row r="702" spans="5:22" x14ac:dyDescent="0.25">
      <c r="E702" t="s">
        <v>268</v>
      </c>
      <c r="F702">
        <v>0</v>
      </c>
      <c r="G702">
        <v>0</v>
      </c>
      <c r="T702" t="s">
        <v>414</v>
      </c>
      <c r="U702">
        <v>0</v>
      </c>
      <c r="V702">
        <v>0</v>
      </c>
    </row>
    <row r="703" spans="5:22" x14ac:dyDescent="0.25">
      <c r="E703" t="s">
        <v>268</v>
      </c>
      <c r="F703">
        <v>0</v>
      </c>
      <c r="G703">
        <v>0</v>
      </c>
      <c r="T703" t="s">
        <v>414</v>
      </c>
      <c r="U703">
        <v>30000</v>
      </c>
      <c r="V703">
        <v>0</v>
      </c>
    </row>
    <row r="704" spans="5:22" x14ac:dyDescent="0.25">
      <c r="E704" t="s">
        <v>268</v>
      </c>
      <c r="F704">
        <v>0</v>
      </c>
      <c r="G704">
        <v>0</v>
      </c>
      <c r="T704" t="s">
        <v>414</v>
      </c>
      <c r="U704">
        <v>0</v>
      </c>
      <c r="V704">
        <v>0</v>
      </c>
    </row>
    <row r="705" spans="5:22" x14ac:dyDescent="0.25">
      <c r="E705" t="s">
        <v>268</v>
      </c>
      <c r="F705">
        <v>0</v>
      </c>
      <c r="G705">
        <v>0</v>
      </c>
      <c r="T705" t="s">
        <v>414</v>
      </c>
      <c r="U705">
        <v>20000</v>
      </c>
      <c r="V705">
        <v>0</v>
      </c>
    </row>
    <row r="706" spans="5:22" x14ac:dyDescent="0.25">
      <c r="E706" t="s">
        <v>268</v>
      </c>
      <c r="F706">
        <v>0</v>
      </c>
      <c r="G706">
        <v>0</v>
      </c>
      <c r="T706" t="s">
        <v>414</v>
      </c>
      <c r="U706">
        <v>28000</v>
      </c>
      <c r="V706">
        <v>0</v>
      </c>
    </row>
    <row r="707" spans="5:22" x14ac:dyDescent="0.25">
      <c r="E707" t="s">
        <v>268</v>
      </c>
      <c r="F707">
        <v>0</v>
      </c>
      <c r="G707">
        <v>0</v>
      </c>
      <c r="T707" t="s">
        <v>414</v>
      </c>
      <c r="U707">
        <v>0</v>
      </c>
      <c r="V707">
        <v>0</v>
      </c>
    </row>
    <row r="708" spans="5:22" x14ac:dyDescent="0.25">
      <c r="E708" t="s">
        <v>268</v>
      </c>
      <c r="F708">
        <v>7000</v>
      </c>
      <c r="G708">
        <v>0</v>
      </c>
      <c r="T708" t="s">
        <v>414</v>
      </c>
      <c r="U708">
        <v>0</v>
      </c>
      <c r="V708">
        <v>0</v>
      </c>
    </row>
    <row r="709" spans="5:22" x14ac:dyDescent="0.25">
      <c r="E709" t="s">
        <v>268</v>
      </c>
      <c r="F709">
        <v>0</v>
      </c>
      <c r="G709">
        <v>0</v>
      </c>
      <c r="T709" t="s">
        <v>414</v>
      </c>
      <c r="U709">
        <v>0</v>
      </c>
      <c r="V709">
        <v>0</v>
      </c>
    </row>
    <row r="710" spans="5:22" x14ac:dyDescent="0.25">
      <c r="E710" t="s">
        <v>268</v>
      </c>
      <c r="F710">
        <v>4000</v>
      </c>
      <c r="G710">
        <v>0</v>
      </c>
      <c r="T710" t="s">
        <v>414</v>
      </c>
      <c r="U710">
        <v>0</v>
      </c>
      <c r="V710">
        <v>0</v>
      </c>
    </row>
    <row r="711" spans="5:22" x14ac:dyDescent="0.25">
      <c r="E711" t="s">
        <v>268</v>
      </c>
      <c r="F711">
        <v>0</v>
      </c>
      <c r="G711">
        <v>0</v>
      </c>
      <c r="T711" t="s">
        <v>414</v>
      </c>
      <c r="U711">
        <v>0</v>
      </c>
      <c r="V711">
        <v>0</v>
      </c>
    </row>
    <row r="712" spans="5:22" x14ac:dyDescent="0.25">
      <c r="E712" t="s">
        <v>268</v>
      </c>
      <c r="F712">
        <v>0</v>
      </c>
      <c r="G712">
        <v>0</v>
      </c>
      <c r="T712" t="s">
        <v>414</v>
      </c>
      <c r="U712">
        <v>0</v>
      </c>
      <c r="V712">
        <v>0</v>
      </c>
    </row>
    <row r="713" spans="5:22" x14ac:dyDescent="0.25">
      <c r="E713" t="s">
        <v>268</v>
      </c>
      <c r="F713">
        <v>0</v>
      </c>
      <c r="G713">
        <v>0</v>
      </c>
      <c r="T713" t="s">
        <v>414</v>
      </c>
      <c r="U713">
        <v>0</v>
      </c>
      <c r="V713">
        <v>0</v>
      </c>
    </row>
    <row r="714" spans="5:22" x14ac:dyDescent="0.25">
      <c r="E714" t="s">
        <v>268</v>
      </c>
      <c r="F714">
        <v>0</v>
      </c>
      <c r="G714">
        <v>0</v>
      </c>
      <c r="T714" t="s">
        <v>414</v>
      </c>
      <c r="U714">
        <v>0</v>
      </c>
      <c r="V714">
        <v>0</v>
      </c>
    </row>
    <row r="715" spans="5:22" x14ac:dyDescent="0.25">
      <c r="E715" t="s">
        <v>268</v>
      </c>
      <c r="F715">
        <v>0</v>
      </c>
      <c r="G715">
        <v>0</v>
      </c>
      <c r="T715" t="s">
        <v>414</v>
      </c>
      <c r="U715">
        <v>21000</v>
      </c>
      <c r="V715">
        <v>0</v>
      </c>
    </row>
    <row r="716" spans="5:22" x14ac:dyDescent="0.25">
      <c r="E716" t="s">
        <v>268</v>
      </c>
      <c r="F716">
        <v>0</v>
      </c>
      <c r="G716">
        <v>0</v>
      </c>
      <c r="T716" t="s">
        <v>414</v>
      </c>
      <c r="U716">
        <v>0</v>
      </c>
      <c r="V716">
        <v>0</v>
      </c>
    </row>
    <row r="717" spans="5:22" x14ac:dyDescent="0.25">
      <c r="E717" t="s">
        <v>268</v>
      </c>
      <c r="F717">
        <v>0</v>
      </c>
      <c r="G717">
        <v>0</v>
      </c>
      <c r="T717" t="s">
        <v>414</v>
      </c>
      <c r="U717">
        <v>0</v>
      </c>
      <c r="V717">
        <v>0</v>
      </c>
    </row>
    <row r="718" spans="5:22" x14ac:dyDescent="0.25">
      <c r="E718" t="s">
        <v>268</v>
      </c>
      <c r="F718">
        <v>0</v>
      </c>
      <c r="G718">
        <v>0</v>
      </c>
      <c r="T718" t="s">
        <v>414</v>
      </c>
      <c r="U718">
        <v>15000</v>
      </c>
      <c r="V718">
        <v>0</v>
      </c>
    </row>
    <row r="719" spans="5:22" x14ac:dyDescent="0.25">
      <c r="E719" t="s">
        <v>268</v>
      </c>
      <c r="F719">
        <v>0</v>
      </c>
      <c r="G719">
        <v>0</v>
      </c>
      <c r="T719" t="s">
        <v>414</v>
      </c>
      <c r="U719">
        <v>0</v>
      </c>
      <c r="V719">
        <v>0</v>
      </c>
    </row>
    <row r="720" spans="5:22" x14ac:dyDescent="0.25">
      <c r="E720" t="s">
        <v>268</v>
      </c>
      <c r="F720">
        <v>0</v>
      </c>
      <c r="G720">
        <v>18000</v>
      </c>
      <c r="T720" t="s">
        <v>414</v>
      </c>
      <c r="U720">
        <v>0</v>
      </c>
      <c r="V720">
        <v>0</v>
      </c>
    </row>
    <row r="721" spans="5:22" x14ac:dyDescent="0.25">
      <c r="E721" t="s">
        <v>268</v>
      </c>
      <c r="F721">
        <v>0</v>
      </c>
      <c r="G721">
        <v>0</v>
      </c>
      <c r="T721" t="s">
        <v>414</v>
      </c>
      <c r="U721">
        <v>0</v>
      </c>
      <c r="V721">
        <v>0</v>
      </c>
    </row>
    <row r="722" spans="5:22" x14ac:dyDescent="0.25">
      <c r="E722" t="s">
        <v>268</v>
      </c>
      <c r="F722">
        <v>0</v>
      </c>
      <c r="G722">
        <v>0</v>
      </c>
      <c r="T722" t="s">
        <v>414</v>
      </c>
      <c r="U722">
        <v>0</v>
      </c>
      <c r="V722">
        <v>45000</v>
      </c>
    </row>
    <row r="723" spans="5:22" x14ac:dyDescent="0.25">
      <c r="E723" t="s">
        <v>268</v>
      </c>
      <c r="F723">
        <v>0</v>
      </c>
      <c r="G723">
        <v>0</v>
      </c>
      <c r="T723" t="s">
        <v>414</v>
      </c>
      <c r="U723">
        <v>0</v>
      </c>
      <c r="V723">
        <v>0</v>
      </c>
    </row>
    <row r="724" spans="5:22" x14ac:dyDescent="0.25">
      <c r="E724" t="s">
        <v>268</v>
      </c>
      <c r="F724">
        <v>0</v>
      </c>
      <c r="G724">
        <v>0</v>
      </c>
      <c r="T724" t="s">
        <v>414</v>
      </c>
      <c r="U724">
        <v>19000</v>
      </c>
      <c r="V724">
        <v>0</v>
      </c>
    </row>
    <row r="725" spans="5:22" x14ac:dyDescent="0.25">
      <c r="E725" t="s">
        <v>268</v>
      </c>
      <c r="F725">
        <v>0</v>
      </c>
      <c r="G725">
        <v>0</v>
      </c>
      <c r="T725" t="s">
        <v>414</v>
      </c>
      <c r="U725">
        <v>0</v>
      </c>
      <c r="V725">
        <v>0</v>
      </c>
    </row>
    <row r="726" spans="5:22" x14ac:dyDescent="0.25">
      <c r="E726" t="s">
        <v>268</v>
      </c>
      <c r="F726">
        <v>0</v>
      </c>
      <c r="G726">
        <v>0</v>
      </c>
      <c r="T726" t="s">
        <v>414</v>
      </c>
      <c r="U726">
        <v>0</v>
      </c>
      <c r="V726">
        <v>0</v>
      </c>
    </row>
    <row r="727" spans="5:22" x14ac:dyDescent="0.25">
      <c r="E727" t="s">
        <v>268</v>
      </c>
      <c r="F727">
        <v>0</v>
      </c>
      <c r="G727">
        <v>0</v>
      </c>
      <c r="T727" t="s">
        <v>414</v>
      </c>
      <c r="U727">
        <v>0</v>
      </c>
      <c r="V727">
        <v>0</v>
      </c>
    </row>
    <row r="728" spans="5:22" x14ac:dyDescent="0.25">
      <c r="E728" t="s">
        <v>268</v>
      </c>
      <c r="F728">
        <v>0</v>
      </c>
      <c r="G728">
        <v>0</v>
      </c>
      <c r="T728" t="s">
        <v>414</v>
      </c>
      <c r="U728">
        <v>0</v>
      </c>
      <c r="V728">
        <v>0</v>
      </c>
    </row>
    <row r="729" spans="5:22" x14ac:dyDescent="0.25">
      <c r="E729" t="s">
        <v>268</v>
      </c>
      <c r="F729">
        <v>0</v>
      </c>
      <c r="G729">
        <v>0</v>
      </c>
      <c r="T729" t="s">
        <v>414</v>
      </c>
      <c r="U729">
        <v>0</v>
      </c>
      <c r="V729">
        <v>0</v>
      </c>
    </row>
    <row r="730" spans="5:22" x14ac:dyDescent="0.25">
      <c r="E730" t="s">
        <v>268</v>
      </c>
      <c r="F730">
        <v>1100</v>
      </c>
      <c r="G730">
        <v>0</v>
      </c>
      <c r="T730" t="s">
        <v>414</v>
      </c>
      <c r="U730">
        <v>0</v>
      </c>
      <c r="V730">
        <v>0</v>
      </c>
    </row>
    <row r="731" spans="5:22" x14ac:dyDescent="0.25">
      <c r="E731" t="s">
        <v>268</v>
      </c>
      <c r="F731">
        <v>0</v>
      </c>
      <c r="G731">
        <v>0</v>
      </c>
      <c r="T731" t="s">
        <v>414</v>
      </c>
      <c r="U731">
        <v>0</v>
      </c>
      <c r="V731">
        <v>0</v>
      </c>
    </row>
    <row r="732" spans="5:22" x14ac:dyDescent="0.25">
      <c r="E732" t="s">
        <v>268</v>
      </c>
      <c r="F732">
        <v>0</v>
      </c>
      <c r="G732">
        <v>0</v>
      </c>
      <c r="T732" t="s">
        <v>414</v>
      </c>
      <c r="U732">
        <v>0</v>
      </c>
      <c r="V732">
        <v>0</v>
      </c>
    </row>
    <row r="733" spans="5:22" x14ac:dyDescent="0.25">
      <c r="E733" t="s">
        <v>268</v>
      </c>
      <c r="F733">
        <v>0</v>
      </c>
      <c r="G733">
        <v>0</v>
      </c>
      <c r="T733" t="s">
        <v>414</v>
      </c>
      <c r="U733">
        <v>0</v>
      </c>
      <c r="V733">
        <v>0</v>
      </c>
    </row>
    <row r="734" spans="5:22" x14ac:dyDescent="0.25">
      <c r="E734" t="s">
        <v>268</v>
      </c>
      <c r="F734">
        <v>0</v>
      </c>
      <c r="G734">
        <v>0</v>
      </c>
      <c r="T734" t="s">
        <v>414</v>
      </c>
      <c r="U734">
        <v>0</v>
      </c>
      <c r="V734">
        <v>0</v>
      </c>
    </row>
    <row r="735" spans="5:22" x14ac:dyDescent="0.25">
      <c r="E735" t="s">
        <v>268</v>
      </c>
      <c r="F735">
        <v>6000</v>
      </c>
      <c r="G735">
        <v>0</v>
      </c>
      <c r="T735" t="s">
        <v>414</v>
      </c>
      <c r="U735">
        <v>0</v>
      </c>
      <c r="V735">
        <v>0</v>
      </c>
    </row>
    <row r="736" spans="5:22" x14ac:dyDescent="0.25">
      <c r="E736" t="s">
        <v>268</v>
      </c>
      <c r="F736">
        <v>0</v>
      </c>
      <c r="G736">
        <v>0</v>
      </c>
      <c r="T736" t="s">
        <v>414</v>
      </c>
      <c r="U736">
        <v>0</v>
      </c>
      <c r="V736">
        <v>0</v>
      </c>
    </row>
    <row r="737" spans="5:22" x14ac:dyDescent="0.25">
      <c r="E737" t="s">
        <v>268</v>
      </c>
      <c r="F737">
        <v>0</v>
      </c>
      <c r="G737">
        <v>0</v>
      </c>
      <c r="T737" t="s">
        <v>414</v>
      </c>
      <c r="U737">
        <v>0</v>
      </c>
      <c r="V737">
        <v>0</v>
      </c>
    </row>
    <row r="738" spans="5:22" x14ac:dyDescent="0.25">
      <c r="E738" t="s">
        <v>268</v>
      </c>
      <c r="F738">
        <v>0</v>
      </c>
      <c r="G738">
        <v>0</v>
      </c>
      <c r="T738" t="s">
        <v>414</v>
      </c>
      <c r="U738">
        <v>0</v>
      </c>
      <c r="V738">
        <v>0</v>
      </c>
    </row>
    <row r="739" spans="5:22" x14ac:dyDescent="0.25">
      <c r="E739" t="s">
        <v>268</v>
      </c>
      <c r="F739">
        <v>0</v>
      </c>
      <c r="G739">
        <v>0</v>
      </c>
      <c r="T739" t="s">
        <v>414</v>
      </c>
      <c r="U739">
        <v>20000</v>
      </c>
      <c r="V739">
        <v>0</v>
      </c>
    </row>
    <row r="740" spans="5:22" x14ac:dyDescent="0.25">
      <c r="E740" t="s">
        <v>268</v>
      </c>
      <c r="F740">
        <v>0</v>
      </c>
      <c r="G740">
        <v>0</v>
      </c>
      <c r="T740" t="s">
        <v>414</v>
      </c>
      <c r="U740">
        <v>0</v>
      </c>
      <c r="V740">
        <v>0</v>
      </c>
    </row>
    <row r="741" spans="5:22" x14ac:dyDescent="0.25">
      <c r="E741" t="s">
        <v>268</v>
      </c>
      <c r="F741">
        <v>0</v>
      </c>
      <c r="G741">
        <v>0</v>
      </c>
      <c r="T741" t="s">
        <v>414</v>
      </c>
      <c r="U741">
        <v>0</v>
      </c>
      <c r="V741">
        <v>0</v>
      </c>
    </row>
    <row r="742" spans="5:22" x14ac:dyDescent="0.25">
      <c r="E742" t="s">
        <v>268</v>
      </c>
      <c r="F742">
        <v>0</v>
      </c>
      <c r="G742">
        <v>0</v>
      </c>
      <c r="T742" t="s">
        <v>67</v>
      </c>
      <c r="U742">
        <v>0</v>
      </c>
      <c r="V742">
        <v>0</v>
      </c>
    </row>
    <row r="743" spans="5:22" x14ac:dyDescent="0.25">
      <c r="E743" t="s">
        <v>268</v>
      </c>
      <c r="F743">
        <v>2000</v>
      </c>
      <c r="G743">
        <v>0</v>
      </c>
      <c r="T743" t="s">
        <v>68</v>
      </c>
      <c r="U743">
        <v>0</v>
      </c>
      <c r="V743">
        <v>0</v>
      </c>
    </row>
    <row r="744" spans="5:22" x14ac:dyDescent="0.25">
      <c r="E744" t="s">
        <v>268</v>
      </c>
      <c r="F744">
        <v>0</v>
      </c>
      <c r="G744">
        <v>0</v>
      </c>
      <c r="T744" t="s">
        <v>68</v>
      </c>
      <c r="U744">
        <v>0</v>
      </c>
      <c r="V744">
        <v>0</v>
      </c>
    </row>
    <row r="745" spans="5:22" x14ac:dyDescent="0.25">
      <c r="E745" t="s">
        <v>268</v>
      </c>
      <c r="F745">
        <v>0</v>
      </c>
      <c r="G745">
        <v>0</v>
      </c>
      <c r="T745" t="s">
        <v>69</v>
      </c>
      <c r="U745">
        <v>0</v>
      </c>
      <c r="V745">
        <v>0</v>
      </c>
    </row>
    <row r="746" spans="5:22" x14ac:dyDescent="0.25">
      <c r="E746" t="s">
        <v>268</v>
      </c>
      <c r="F746">
        <v>0</v>
      </c>
      <c r="G746">
        <v>0</v>
      </c>
      <c r="T746" t="s">
        <v>50</v>
      </c>
      <c r="U746">
        <v>0</v>
      </c>
      <c r="V746">
        <v>0</v>
      </c>
    </row>
    <row r="747" spans="5:22" x14ac:dyDescent="0.25">
      <c r="E747" t="s">
        <v>268</v>
      </c>
      <c r="F747">
        <v>4000</v>
      </c>
      <c r="G747">
        <v>0</v>
      </c>
      <c r="T747" t="s">
        <v>50</v>
      </c>
      <c r="U747">
        <v>0</v>
      </c>
      <c r="V747">
        <v>0</v>
      </c>
    </row>
    <row r="748" spans="5:22" x14ac:dyDescent="0.25">
      <c r="E748" t="s">
        <v>268</v>
      </c>
      <c r="F748">
        <v>0</v>
      </c>
      <c r="G748">
        <v>25000</v>
      </c>
      <c r="T748" t="s">
        <v>50</v>
      </c>
      <c r="U748">
        <v>0</v>
      </c>
      <c r="V748">
        <v>0</v>
      </c>
    </row>
    <row r="749" spans="5:22" x14ac:dyDescent="0.25">
      <c r="E749" t="s">
        <v>268</v>
      </c>
      <c r="F749">
        <v>0</v>
      </c>
      <c r="G749">
        <v>0</v>
      </c>
      <c r="T749" t="s">
        <v>50</v>
      </c>
      <c r="U749">
        <v>0</v>
      </c>
      <c r="V749">
        <v>0</v>
      </c>
    </row>
    <row r="750" spans="5:22" x14ac:dyDescent="0.25">
      <c r="E750" t="s">
        <v>268</v>
      </c>
      <c r="F750">
        <v>5000</v>
      </c>
      <c r="G750">
        <v>0</v>
      </c>
      <c r="T750" t="s">
        <v>50</v>
      </c>
      <c r="U750">
        <v>0</v>
      </c>
      <c r="V750">
        <v>0</v>
      </c>
    </row>
    <row r="751" spans="5:22" x14ac:dyDescent="0.25">
      <c r="E751" t="s">
        <v>97</v>
      </c>
      <c r="F751">
        <v>0</v>
      </c>
      <c r="G751">
        <v>25000</v>
      </c>
      <c r="T751" t="s">
        <v>50</v>
      </c>
      <c r="U751">
        <v>0</v>
      </c>
      <c r="V751">
        <v>0</v>
      </c>
    </row>
    <row r="752" spans="5:22" x14ac:dyDescent="0.25">
      <c r="E752" t="s">
        <v>97</v>
      </c>
      <c r="F752">
        <v>0</v>
      </c>
      <c r="G752">
        <v>0</v>
      </c>
      <c r="T752" t="s">
        <v>50</v>
      </c>
      <c r="U752">
        <v>0</v>
      </c>
      <c r="V752">
        <v>0</v>
      </c>
    </row>
    <row r="753" spans="5:22" x14ac:dyDescent="0.25">
      <c r="E753" t="s">
        <v>97</v>
      </c>
      <c r="F753">
        <v>0</v>
      </c>
      <c r="G753">
        <v>16000</v>
      </c>
      <c r="T753" t="s">
        <v>50</v>
      </c>
      <c r="U753">
        <v>0</v>
      </c>
      <c r="V753">
        <v>0</v>
      </c>
    </row>
    <row r="754" spans="5:22" x14ac:dyDescent="0.25">
      <c r="E754" t="s">
        <v>97</v>
      </c>
      <c r="F754">
        <v>0</v>
      </c>
      <c r="G754">
        <v>20000</v>
      </c>
      <c r="T754" t="s">
        <v>50</v>
      </c>
      <c r="U754">
        <v>0</v>
      </c>
      <c r="V754">
        <v>0</v>
      </c>
    </row>
    <row r="755" spans="5:22" x14ac:dyDescent="0.25">
      <c r="E755" t="s">
        <v>97</v>
      </c>
      <c r="F755">
        <v>0</v>
      </c>
      <c r="G755">
        <v>0</v>
      </c>
      <c r="T755" t="s">
        <v>50</v>
      </c>
      <c r="U755">
        <v>0</v>
      </c>
      <c r="V755">
        <v>0</v>
      </c>
    </row>
    <row r="756" spans="5:22" x14ac:dyDescent="0.25">
      <c r="E756" t="s">
        <v>97</v>
      </c>
      <c r="F756">
        <v>0</v>
      </c>
      <c r="G756">
        <v>0</v>
      </c>
      <c r="T756" t="s">
        <v>50</v>
      </c>
      <c r="U756">
        <v>0</v>
      </c>
      <c r="V756">
        <v>0</v>
      </c>
    </row>
    <row r="757" spans="5:22" x14ac:dyDescent="0.25">
      <c r="E757" t="s">
        <v>97</v>
      </c>
      <c r="F757">
        <v>0</v>
      </c>
      <c r="G757">
        <v>0</v>
      </c>
      <c r="T757" t="s">
        <v>50</v>
      </c>
      <c r="U757">
        <v>0</v>
      </c>
      <c r="V757">
        <v>0</v>
      </c>
    </row>
    <row r="758" spans="5:22" x14ac:dyDescent="0.25">
      <c r="E758" t="s">
        <v>97</v>
      </c>
      <c r="F758">
        <v>0</v>
      </c>
      <c r="G758">
        <v>0</v>
      </c>
      <c r="T758" t="s">
        <v>50</v>
      </c>
      <c r="U758">
        <v>0</v>
      </c>
      <c r="V758">
        <v>0</v>
      </c>
    </row>
    <row r="759" spans="5:22" x14ac:dyDescent="0.25">
      <c r="E759" t="s">
        <v>97</v>
      </c>
      <c r="F759">
        <v>0</v>
      </c>
      <c r="G759">
        <v>0</v>
      </c>
      <c r="T759" t="s">
        <v>50</v>
      </c>
      <c r="U759">
        <v>0</v>
      </c>
      <c r="V759">
        <v>0</v>
      </c>
    </row>
    <row r="760" spans="5:22" x14ac:dyDescent="0.25">
      <c r="E760" t="s">
        <v>97</v>
      </c>
      <c r="F760">
        <v>0</v>
      </c>
      <c r="G760">
        <v>0</v>
      </c>
      <c r="T760" t="s">
        <v>50</v>
      </c>
      <c r="U760">
        <v>0</v>
      </c>
      <c r="V760">
        <v>0</v>
      </c>
    </row>
    <row r="761" spans="5:22" x14ac:dyDescent="0.25">
      <c r="E761" t="s">
        <v>97</v>
      </c>
      <c r="F761">
        <v>0</v>
      </c>
      <c r="G761">
        <v>0</v>
      </c>
      <c r="T761" t="s">
        <v>50</v>
      </c>
      <c r="U761">
        <v>0</v>
      </c>
      <c r="V761">
        <v>0</v>
      </c>
    </row>
    <row r="762" spans="5:22" x14ac:dyDescent="0.25">
      <c r="E762" t="s">
        <v>97</v>
      </c>
      <c r="F762">
        <v>0</v>
      </c>
      <c r="G762">
        <v>16000</v>
      </c>
      <c r="T762" t="s">
        <v>50</v>
      </c>
      <c r="U762">
        <v>0</v>
      </c>
      <c r="V762">
        <v>0</v>
      </c>
    </row>
    <row r="763" spans="5:22" x14ac:dyDescent="0.25">
      <c r="E763" t="s">
        <v>97</v>
      </c>
      <c r="F763">
        <v>2100</v>
      </c>
      <c r="G763">
        <v>0</v>
      </c>
      <c r="T763" t="s">
        <v>50</v>
      </c>
      <c r="U763">
        <v>0</v>
      </c>
      <c r="V763">
        <v>0</v>
      </c>
    </row>
    <row r="764" spans="5:22" x14ac:dyDescent="0.25">
      <c r="E764" t="s">
        <v>97</v>
      </c>
      <c r="F764">
        <v>0</v>
      </c>
      <c r="G764">
        <v>0</v>
      </c>
      <c r="T764" t="s">
        <v>50</v>
      </c>
      <c r="U764">
        <v>0</v>
      </c>
      <c r="V764">
        <v>0</v>
      </c>
    </row>
    <row r="765" spans="5:22" x14ac:dyDescent="0.25">
      <c r="E765" t="s">
        <v>97</v>
      </c>
      <c r="F765">
        <v>0</v>
      </c>
      <c r="G765">
        <v>0</v>
      </c>
      <c r="T765" t="s">
        <v>50</v>
      </c>
      <c r="U765">
        <v>0</v>
      </c>
      <c r="V765">
        <v>0</v>
      </c>
    </row>
    <row r="766" spans="5:22" x14ac:dyDescent="0.25">
      <c r="E766" t="s">
        <v>97</v>
      </c>
      <c r="F766">
        <v>0</v>
      </c>
      <c r="G766">
        <v>0</v>
      </c>
      <c r="T766" t="s">
        <v>50</v>
      </c>
      <c r="U766">
        <v>0</v>
      </c>
      <c r="V766">
        <v>0</v>
      </c>
    </row>
    <row r="767" spans="5:22" x14ac:dyDescent="0.25">
      <c r="E767" t="s">
        <v>97</v>
      </c>
      <c r="F767">
        <v>0</v>
      </c>
      <c r="G767">
        <v>0</v>
      </c>
      <c r="T767" t="s">
        <v>585</v>
      </c>
      <c r="U767">
        <v>0</v>
      </c>
      <c r="V767">
        <v>0</v>
      </c>
    </row>
    <row r="768" spans="5:22" x14ac:dyDescent="0.25">
      <c r="E768" t="s">
        <v>97</v>
      </c>
      <c r="F768">
        <v>2500</v>
      </c>
      <c r="G768">
        <v>0</v>
      </c>
      <c r="T768" t="s">
        <v>585</v>
      </c>
      <c r="U768">
        <v>0</v>
      </c>
      <c r="V768">
        <v>0</v>
      </c>
    </row>
    <row r="769" spans="5:22" x14ac:dyDescent="0.25">
      <c r="E769" t="s">
        <v>97</v>
      </c>
      <c r="F769">
        <v>0</v>
      </c>
      <c r="G769">
        <v>0</v>
      </c>
      <c r="T769" t="s">
        <v>585</v>
      </c>
      <c r="U769">
        <v>0</v>
      </c>
      <c r="V769">
        <v>0</v>
      </c>
    </row>
    <row r="770" spans="5:22" x14ac:dyDescent="0.25">
      <c r="E770" t="s">
        <v>97</v>
      </c>
      <c r="F770">
        <v>0</v>
      </c>
      <c r="G770">
        <v>0</v>
      </c>
      <c r="T770" t="s">
        <v>585</v>
      </c>
      <c r="U770">
        <v>0</v>
      </c>
      <c r="V770">
        <v>0</v>
      </c>
    </row>
    <row r="771" spans="5:22" x14ac:dyDescent="0.25">
      <c r="E771" t="s">
        <v>97</v>
      </c>
      <c r="F771">
        <v>0</v>
      </c>
      <c r="G771">
        <v>20000</v>
      </c>
      <c r="T771" t="s">
        <v>585</v>
      </c>
      <c r="U771">
        <v>0</v>
      </c>
      <c r="V771">
        <v>0</v>
      </c>
    </row>
    <row r="772" spans="5:22" x14ac:dyDescent="0.25">
      <c r="E772" t="s">
        <v>97</v>
      </c>
      <c r="F772">
        <v>0</v>
      </c>
      <c r="G772">
        <v>20000</v>
      </c>
      <c r="T772" t="s">
        <v>585</v>
      </c>
      <c r="U772">
        <v>0</v>
      </c>
      <c r="V772">
        <v>0</v>
      </c>
    </row>
    <row r="773" spans="5:22" x14ac:dyDescent="0.25">
      <c r="E773" t="s">
        <v>97</v>
      </c>
      <c r="F773">
        <v>0</v>
      </c>
      <c r="G773">
        <v>11000</v>
      </c>
      <c r="T773" t="s">
        <v>585</v>
      </c>
      <c r="U773">
        <v>0</v>
      </c>
      <c r="V773">
        <v>0</v>
      </c>
    </row>
    <row r="774" spans="5:22" x14ac:dyDescent="0.25">
      <c r="E774" t="s">
        <v>97</v>
      </c>
      <c r="F774">
        <v>0</v>
      </c>
      <c r="G774">
        <v>15000</v>
      </c>
      <c r="T774" t="s">
        <v>585</v>
      </c>
      <c r="U774">
        <v>0</v>
      </c>
      <c r="V774">
        <v>0</v>
      </c>
    </row>
    <row r="775" spans="5:22" x14ac:dyDescent="0.25">
      <c r="E775" t="s">
        <v>97</v>
      </c>
      <c r="F775">
        <v>0</v>
      </c>
      <c r="G775">
        <v>0</v>
      </c>
      <c r="T775" t="s">
        <v>585</v>
      </c>
      <c r="U775">
        <v>0</v>
      </c>
      <c r="V775">
        <v>0</v>
      </c>
    </row>
    <row r="776" spans="5:22" x14ac:dyDescent="0.25">
      <c r="E776" t="s">
        <v>97</v>
      </c>
      <c r="F776">
        <v>0</v>
      </c>
      <c r="G776">
        <v>0</v>
      </c>
      <c r="T776" t="s">
        <v>43</v>
      </c>
      <c r="U776">
        <v>0</v>
      </c>
      <c r="V776">
        <v>27000</v>
      </c>
    </row>
    <row r="777" spans="5:22" x14ac:dyDescent="0.25">
      <c r="E777" t="s">
        <v>97</v>
      </c>
      <c r="F777">
        <v>0</v>
      </c>
      <c r="G777">
        <v>19000</v>
      </c>
      <c r="T777" t="s">
        <v>43</v>
      </c>
      <c r="U777">
        <v>0</v>
      </c>
      <c r="V777">
        <v>0</v>
      </c>
    </row>
    <row r="778" spans="5:22" x14ac:dyDescent="0.25">
      <c r="E778" t="s">
        <v>97</v>
      </c>
      <c r="F778">
        <v>0</v>
      </c>
      <c r="G778">
        <v>15000</v>
      </c>
      <c r="T778" t="s">
        <v>43</v>
      </c>
      <c r="U778">
        <v>0</v>
      </c>
      <c r="V778">
        <v>0</v>
      </c>
    </row>
    <row r="779" spans="5:22" x14ac:dyDescent="0.25">
      <c r="E779" t="s">
        <v>97</v>
      </c>
      <c r="F779">
        <v>0</v>
      </c>
      <c r="G779">
        <v>13000</v>
      </c>
      <c r="T779" t="s">
        <v>43</v>
      </c>
      <c r="U779">
        <v>0</v>
      </c>
      <c r="V779">
        <v>0</v>
      </c>
    </row>
    <row r="780" spans="5:22" x14ac:dyDescent="0.25">
      <c r="E780" t="s">
        <v>97</v>
      </c>
      <c r="F780">
        <v>0</v>
      </c>
      <c r="G780">
        <v>0</v>
      </c>
      <c r="T780" t="s">
        <v>43</v>
      </c>
      <c r="U780">
        <v>0</v>
      </c>
      <c r="V780">
        <v>0</v>
      </c>
    </row>
    <row r="781" spans="5:22" x14ac:dyDescent="0.25">
      <c r="E781" t="s">
        <v>97</v>
      </c>
      <c r="F781">
        <v>0</v>
      </c>
      <c r="G781">
        <v>15000</v>
      </c>
      <c r="T781" t="s">
        <v>43</v>
      </c>
      <c r="U781">
        <v>18000</v>
      </c>
      <c r="V781">
        <v>0</v>
      </c>
    </row>
    <row r="782" spans="5:22" x14ac:dyDescent="0.25">
      <c r="E782" t="s">
        <v>97</v>
      </c>
      <c r="F782">
        <v>0</v>
      </c>
      <c r="G782">
        <v>18000</v>
      </c>
      <c r="T782" t="s">
        <v>43</v>
      </c>
      <c r="U782">
        <v>0</v>
      </c>
      <c r="V782">
        <v>0</v>
      </c>
    </row>
    <row r="783" spans="5:22" x14ac:dyDescent="0.25">
      <c r="E783" t="s">
        <v>97</v>
      </c>
      <c r="F783">
        <v>0</v>
      </c>
      <c r="G783">
        <v>15000</v>
      </c>
      <c r="T783" t="s">
        <v>43</v>
      </c>
      <c r="U783">
        <v>18000</v>
      </c>
      <c r="V783">
        <v>0</v>
      </c>
    </row>
    <row r="784" spans="5:22" x14ac:dyDescent="0.25">
      <c r="E784" t="s">
        <v>97</v>
      </c>
      <c r="F784">
        <v>0</v>
      </c>
      <c r="G784">
        <v>0</v>
      </c>
      <c r="T784" t="s">
        <v>43</v>
      </c>
      <c r="U784">
        <v>0</v>
      </c>
      <c r="V784">
        <v>0</v>
      </c>
    </row>
    <row r="785" spans="5:22" x14ac:dyDescent="0.25">
      <c r="E785" t="s">
        <v>97</v>
      </c>
      <c r="F785">
        <v>0</v>
      </c>
      <c r="G785">
        <v>0</v>
      </c>
      <c r="T785" t="s">
        <v>43</v>
      </c>
      <c r="U785">
        <v>0</v>
      </c>
      <c r="V785">
        <v>0</v>
      </c>
    </row>
    <row r="786" spans="5:22" x14ac:dyDescent="0.25">
      <c r="E786" t="s">
        <v>97</v>
      </c>
      <c r="F786">
        <v>0</v>
      </c>
      <c r="G786">
        <v>22000</v>
      </c>
      <c r="T786" t="s">
        <v>43</v>
      </c>
      <c r="U786">
        <v>0</v>
      </c>
      <c r="V786">
        <v>0</v>
      </c>
    </row>
    <row r="787" spans="5:22" x14ac:dyDescent="0.25">
      <c r="E787" t="s">
        <v>97</v>
      </c>
      <c r="F787">
        <v>0</v>
      </c>
      <c r="G787">
        <v>0</v>
      </c>
      <c r="T787" t="s">
        <v>43</v>
      </c>
      <c r="U787">
        <v>0</v>
      </c>
      <c r="V787">
        <v>0</v>
      </c>
    </row>
    <row r="788" spans="5:22" x14ac:dyDescent="0.25">
      <c r="E788" t="s">
        <v>97</v>
      </c>
      <c r="F788">
        <v>0</v>
      </c>
      <c r="G788">
        <v>0</v>
      </c>
      <c r="T788" t="s">
        <v>43</v>
      </c>
      <c r="U788">
        <v>0</v>
      </c>
      <c r="V788">
        <v>0</v>
      </c>
    </row>
    <row r="789" spans="5:22" x14ac:dyDescent="0.25">
      <c r="E789" t="s">
        <v>97</v>
      </c>
      <c r="F789">
        <v>9000</v>
      </c>
      <c r="G789">
        <v>0</v>
      </c>
      <c r="T789" t="s">
        <v>43</v>
      </c>
      <c r="U789">
        <v>0</v>
      </c>
      <c r="V789">
        <v>0</v>
      </c>
    </row>
    <row r="790" spans="5:22" x14ac:dyDescent="0.25">
      <c r="E790" t="s">
        <v>97</v>
      </c>
      <c r="F790">
        <v>2200</v>
      </c>
      <c r="G790">
        <v>0</v>
      </c>
      <c r="T790" t="s">
        <v>43</v>
      </c>
      <c r="U790">
        <v>0</v>
      </c>
      <c r="V790">
        <v>0</v>
      </c>
    </row>
    <row r="791" spans="5:22" x14ac:dyDescent="0.25">
      <c r="E791" t="s">
        <v>97</v>
      </c>
      <c r="F791">
        <v>0</v>
      </c>
      <c r="G791">
        <v>0</v>
      </c>
      <c r="T791" t="s">
        <v>43</v>
      </c>
      <c r="U791">
        <v>0</v>
      </c>
      <c r="V791">
        <v>34000</v>
      </c>
    </row>
    <row r="792" spans="5:22" x14ac:dyDescent="0.25">
      <c r="E792" t="s">
        <v>97</v>
      </c>
      <c r="F792">
        <v>6000</v>
      </c>
      <c r="G792">
        <v>0</v>
      </c>
      <c r="T792" t="s">
        <v>43</v>
      </c>
      <c r="U792">
        <v>0</v>
      </c>
      <c r="V792">
        <v>0</v>
      </c>
    </row>
    <row r="793" spans="5:22" x14ac:dyDescent="0.25">
      <c r="E793" t="s">
        <v>97</v>
      </c>
      <c r="F793">
        <v>0</v>
      </c>
      <c r="G793">
        <v>0</v>
      </c>
      <c r="T793" t="s">
        <v>43</v>
      </c>
      <c r="U793">
        <v>0</v>
      </c>
      <c r="V793">
        <v>0</v>
      </c>
    </row>
    <row r="794" spans="5:22" x14ac:dyDescent="0.25">
      <c r="E794" t="s">
        <v>97</v>
      </c>
      <c r="F794">
        <v>0</v>
      </c>
      <c r="G794">
        <v>0</v>
      </c>
      <c r="T794" t="s">
        <v>43</v>
      </c>
      <c r="U794">
        <v>0</v>
      </c>
      <c r="V794">
        <v>0</v>
      </c>
    </row>
    <row r="795" spans="5:22" x14ac:dyDescent="0.25">
      <c r="E795" t="s">
        <v>97</v>
      </c>
      <c r="F795">
        <v>0</v>
      </c>
      <c r="G795">
        <v>0</v>
      </c>
      <c r="T795" t="s">
        <v>43</v>
      </c>
      <c r="U795">
        <v>0</v>
      </c>
      <c r="V795">
        <v>20000</v>
      </c>
    </row>
    <row r="796" spans="5:22" x14ac:dyDescent="0.25">
      <c r="E796" t="s">
        <v>97</v>
      </c>
      <c r="F796">
        <v>0</v>
      </c>
      <c r="G796">
        <v>0</v>
      </c>
      <c r="T796" t="s">
        <v>43</v>
      </c>
      <c r="U796">
        <v>0</v>
      </c>
      <c r="V796">
        <v>18000</v>
      </c>
    </row>
    <row r="797" spans="5:22" x14ac:dyDescent="0.25">
      <c r="E797" t="s">
        <v>97</v>
      </c>
      <c r="F797">
        <v>0</v>
      </c>
      <c r="G797">
        <v>0</v>
      </c>
      <c r="T797" t="s">
        <v>43</v>
      </c>
      <c r="U797">
        <v>18000</v>
      </c>
      <c r="V797">
        <v>0</v>
      </c>
    </row>
    <row r="798" spans="5:22" x14ac:dyDescent="0.25">
      <c r="E798" t="s">
        <v>97</v>
      </c>
      <c r="F798">
        <v>0</v>
      </c>
      <c r="G798">
        <v>25000</v>
      </c>
      <c r="T798" t="s">
        <v>43</v>
      </c>
      <c r="U798">
        <v>0</v>
      </c>
      <c r="V798">
        <v>0</v>
      </c>
    </row>
    <row r="799" spans="5:22" x14ac:dyDescent="0.25">
      <c r="E799" t="s">
        <v>97</v>
      </c>
      <c r="F799">
        <v>0</v>
      </c>
      <c r="G799">
        <v>0</v>
      </c>
      <c r="T799" t="s">
        <v>43</v>
      </c>
      <c r="U799">
        <v>0</v>
      </c>
      <c r="V799">
        <v>0</v>
      </c>
    </row>
    <row r="800" spans="5:22" x14ac:dyDescent="0.25">
      <c r="E800" t="s">
        <v>97</v>
      </c>
      <c r="F800">
        <v>0</v>
      </c>
      <c r="G800">
        <v>0</v>
      </c>
      <c r="T800" t="s">
        <v>43</v>
      </c>
      <c r="U800">
        <v>0</v>
      </c>
      <c r="V800">
        <v>0</v>
      </c>
    </row>
    <row r="801" spans="5:22" x14ac:dyDescent="0.25">
      <c r="E801" t="s">
        <v>97</v>
      </c>
      <c r="F801">
        <v>0</v>
      </c>
      <c r="G801">
        <v>15000</v>
      </c>
      <c r="T801" t="s">
        <v>43</v>
      </c>
      <c r="U801">
        <v>0</v>
      </c>
      <c r="V801">
        <v>0</v>
      </c>
    </row>
    <row r="802" spans="5:22" x14ac:dyDescent="0.25">
      <c r="E802" t="s">
        <v>97</v>
      </c>
      <c r="F802">
        <v>0</v>
      </c>
      <c r="G802">
        <v>0</v>
      </c>
      <c r="T802" t="s">
        <v>43</v>
      </c>
      <c r="U802">
        <v>0</v>
      </c>
      <c r="V802">
        <v>0</v>
      </c>
    </row>
    <row r="803" spans="5:22" x14ac:dyDescent="0.25">
      <c r="E803" t="s">
        <v>97</v>
      </c>
      <c r="F803">
        <v>0</v>
      </c>
      <c r="G803">
        <v>25000</v>
      </c>
      <c r="T803" t="s">
        <v>43</v>
      </c>
      <c r="U803">
        <v>0</v>
      </c>
      <c r="V803">
        <v>34000</v>
      </c>
    </row>
    <row r="804" spans="5:22" x14ac:dyDescent="0.25">
      <c r="E804" t="s">
        <v>97</v>
      </c>
      <c r="F804">
        <v>0</v>
      </c>
      <c r="G804">
        <v>25000</v>
      </c>
      <c r="T804" t="s">
        <v>43</v>
      </c>
      <c r="U804">
        <v>0</v>
      </c>
      <c r="V804">
        <v>0</v>
      </c>
    </row>
    <row r="805" spans="5:22" x14ac:dyDescent="0.25">
      <c r="E805" t="s">
        <v>97</v>
      </c>
      <c r="F805">
        <v>7000</v>
      </c>
      <c r="G805">
        <v>0</v>
      </c>
      <c r="T805" t="s">
        <v>44</v>
      </c>
      <c r="U805">
        <v>0</v>
      </c>
      <c r="V805">
        <v>0</v>
      </c>
    </row>
    <row r="806" spans="5:22" x14ac:dyDescent="0.25">
      <c r="E806" t="s">
        <v>97</v>
      </c>
      <c r="F806">
        <v>0</v>
      </c>
      <c r="G806">
        <v>20000</v>
      </c>
      <c r="T806" t="s">
        <v>44</v>
      </c>
      <c r="U806">
        <v>29000</v>
      </c>
      <c r="V806">
        <v>0</v>
      </c>
    </row>
    <row r="807" spans="5:22" x14ac:dyDescent="0.25">
      <c r="E807" t="s">
        <v>97</v>
      </c>
      <c r="F807">
        <v>0</v>
      </c>
      <c r="G807">
        <v>0</v>
      </c>
      <c r="T807" t="s">
        <v>44</v>
      </c>
      <c r="U807">
        <v>35000</v>
      </c>
      <c r="V807">
        <v>0</v>
      </c>
    </row>
    <row r="808" spans="5:22" x14ac:dyDescent="0.25">
      <c r="E808" t="s">
        <v>97</v>
      </c>
      <c r="F808">
        <v>0</v>
      </c>
      <c r="G808">
        <v>15000</v>
      </c>
      <c r="T808" t="s">
        <v>44</v>
      </c>
      <c r="U808">
        <v>20000</v>
      </c>
      <c r="V808">
        <v>0</v>
      </c>
    </row>
    <row r="809" spans="5:22" x14ac:dyDescent="0.25">
      <c r="E809" t="s">
        <v>97</v>
      </c>
      <c r="F809">
        <v>0</v>
      </c>
      <c r="G809">
        <v>15000</v>
      </c>
      <c r="T809" t="s">
        <v>44</v>
      </c>
      <c r="U809">
        <v>0</v>
      </c>
      <c r="V809">
        <v>0</v>
      </c>
    </row>
    <row r="810" spans="5:22" x14ac:dyDescent="0.25">
      <c r="E810" t="s">
        <v>97</v>
      </c>
      <c r="F810">
        <v>0</v>
      </c>
      <c r="G810">
        <v>0</v>
      </c>
      <c r="T810" t="s">
        <v>44</v>
      </c>
      <c r="U810">
        <v>0</v>
      </c>
      <c r="V810">
        <v>0</v>
      </c>
    </row>
    <row r="811" spans="5:22" x14ac:dyDescent="0.25">
      <c r="E811" t="s">
        <v>97</v>
      </c>
      <c r="F811">
        <v>0</v>
      </c>
      <c r="G811">
        <v>0</v>
      </c>
      <c r="T811" t="s">
        <v>44</v>
      </c>
      <c r="U811">
        <v>21000</v>
      </c>
      <c r="V811">
        <v>0</v>
      </c>
    </row>
    <row r="812" spans="5:22" x14ac:dyDescent="0.25">
      <c r="E812" t="s">
        <v>97</v>
      </c>
      <c r="F812">
        <v>0</v>
      </c>
      <c r="G812">
        <v>0</v>
      </c>
      <c r="T812" t="s">
        <v>44</v>
      </c>
      <c r="U812">
        <v>0</v>
      </c>
      <c r="V812">
        <v>0</v>
      </c>
    </row>
    <row r="813" spans="5:22" x14ac:dyDescent="0.25">
      <c r="E813" t="s">
        <v>97</v>
      </c>
      <c r="F813">
        <v>0</v>
      </c>
      <c r="G813">
        <v>0</v>
      </c>
      <c r="T813" t="s">
        <v>45</v>
      </c>
      <c r="U813">
        <v>32000</v>
      </c>
      <c r="V813">
        <v>0</v>
      </c>
    </row>
    <row r="814" spans="5:22" x14ac:dyDescent="0.25">
      <c r="E814" t="s">
        <v>97</v>
      </c>
      <c r="F814">
        <v>0</v>
      </c>
      <c r="G814">
        <v>17000</v>
      </c>
      <c r="T814" t="s">
        <v>45</v>
      </c>
      <c r="U814">
        <v>32000</v>
      </c>
      <c r="V814">
        <v>0</v>
      </c>
    </row>
    <row r="815" spans="5:22" x14ac:dyDescent="0.25">
      <c r="E815" t="s">
        <v>97</v>
      </c>
      <c r="F815">
        <v>0</v>
      </c>
      <c r="G815">
        <v>25000</v>
      </c>
      <c r="T815" t="s">
        <v>45</v>
      </c>
      <c r="U815">
        <v>0</v>
      </c>
      <c r="V815">
        <v>0</v>
      </c>
    </row>
    <row r="816" spans="5:22" x14ac:dyDescent="0.25">
      <c r="E816" t="s">
        <v>97</v>
      </c>
      <c r="F816">
        <v>4000</v>
      </c>
      <c r="G816">
        <v>0</v>
      </c>
      <c r="T816" t="s">
        <v>45</v>
      </c>
      <c r="U816">
        <v>0</v>
      </c>
      <c r="V816">
        <v>0</v>
      </c>
    </row>
    <row r="817" spans="5:22" x14ac:dyDescent="0.25">
      <c r="E817" t="s">
        <v>97</v>
      </c>
      <c r="F817">
        <v>0</v>
      </c>
      <c r="G817">
        <v>0</v>
      </c>
      <c r="T817" t="s">
        <v>45</v>
      </c>
      <c r="U817">
        <v>0</v>
      </c>
      <c r="V817">
        <v>0</v>
      </c>
    </row>
    <row r="818" spans="5:22" x14ac:dyDescent="0.25">
      <c r="E818" t="s">
        <v>97</v>
      </c>
      <c r="F818">
        <v>0</v>
      </c>
      <c r="G818">
        <v>0</v>
      </c>
      <c r="T818" t="s">
        <v>272</v>
      </c>
      <c r="U818">
        <v>38500</v>
      </c>
      <c r="V818">
        <v>0</v>
      </c>
    </row>
    <row r="819" spans="5:22" x14ac:dyDescent="0.25">
      <c r="E819" t="s">
        <v>97</v>
      </c>
      <c r="F819">
        <v>0</v>
      </c>
      <c r="G819">
        <v>21000</v>
      </c>
      <c r="T819" t="s">
        <v>272</v>
      </c>
      <c r="U819">
        <v>0</v>
      </c>
      <c r="V819">
        <v>0</v>
      </c>
    </row>
    <row r="820" spans="5:22" x14ac:dyDescent="0.25">
      <c r="E820" t="s">
        <v>97</v>
      </c>
      <c r="F820">
        <v>0</v>
      </c>
      <c r="G820">
        <v>0</v>
      </c>
      <c r="T820" t="s">
        <v>272</v>
      </c>
      <c r="U820">
        <v>36000</v>
      </c>
      <c r="V820">
        <v>0</v>
      </c>
    </row>
    <row r="821" spans="5:22" x14ac:dyDescent="0.25">
      <c r="E821" t="s">
        <v>97</v>
      </c>
      <c r="F821">
        <v>0</v>
      </c>
      <c r="G821">
        <v>0</v>
      </c>
      <c r="T821" t="s">
        <v>272</v>
      </c>
      <c r="U821">
        <v>38500</v>
      </c>
      <c r="V821">
        <v>0</v>
      </c>
    </row>
    <row r="822" spans="5:22" x14ac:dyDescent="0.25">
      <c r="E822" t="s">
        <v>97</v>
      </c>
      <c r="F822">
        <v>0</v>
      </c>
      <c r="G822">
        <v>0</v>
      </c>
      <c r="T822" t="s">
        <v>272</v>
      </c>
      <c r="U822">
        <v>0</v>
      </c>
      <c r="V822">
        <v>0</v>
      </c>
    </row>
    <row r="823" spans="5:22" x14ac:dyDescent="0.25">
      <c r="E823" t="s">
        <v>97</v>
      </c>
      <c r="F823">
        <v>0</v>
      </c>
      <c r="G823">
        <v>0</v>
      </c>
      <c r="T823" t="s">
        <v>272</v>
      </c>
      <c r="U823">
        <v>36000</v>
      </c>
      <c r="V823">
        <v>0</v>
      </c>
    </row>
    <row r="824" spans="5:22" x14ac:dyDescent="0.25">
      <c r="E824" t="s">
        <v>97</v>
      </c>
      <c r="F824">
        <v>0</v>
      </c>
      <c r="G824">
        <v>14000</v>
      </c>
      <c r="T824" t="s">
        <v>272</v>
      </c>
      <c r="U824">
        <v>0</v>
      </c>
      <c r="V824">
        <v>0</v>
      </c>
    </row>
    <row r="825" spans="5:22" x14ac:dyDescent="0.25">
      <c r="E825" t="s">
        <v>97</v>
      </c>
      <c r="F825">
        <v>0</v>
      </c>
      <c r="G825">
        <v>23000</v>
      </c>
      <c r="T825" t="s">
        <v>272</v>
      </c>
      <c r="U825">
        <v>0</v>
      </c>
      <c r="V825">
        <v>0</v>
      </c>
    </row>
    <row r="826" spans="5:22" x14ac:dyDescent="0.25">
      <c r="E826" t="s">
        <v>98</v>
      </c>
      <c r="F826">
        <v>0</v>
      </c>
      <c r="G826">
        <v>48000</v>
      </c>
      <c r="T826" t="s">
        <v>272</v>
      </c>
      <c r="U826">
        <v>36000</v>
      </c>
      <c r="V826">
        <v>0</v>
      </c>
    </row>
    <row r="827" spans="5:22" x14ac:dyDescent="0.25">
      <c r="E827" t="s">
        <v>98</v>
      </c>
      <c r="F827">
        <v>0</v>
      </c>
      <c r="G827">
        <v>18000</v>
      </c>
      <c r="T827" t="s">
        <v>272</v>
      </c>
      <c r="U827">
        <v>0</v>
      </c>
      <c r="V827">
        <v>0</v>
      </c>
    </row>
    <row r="828" spans="5:22" x14ac:dyDescent="0.25">
      <c r="E828" t="s">
        <v>98</v>
      </c>
      <c r="F828">
        <v>0</v>
      </c>
      <c r="G828">
        <v>9000</v>
      </c>
      <c r="T828" t="s">
        <v>505</v>
      </c>
      <c r="U828">
        <v>38000</v>
      </c>
      <c r="V828">
        <v>0</v>
      </c>
    </row>
    <row r="829" spans="5:22" x14ac:dyDescent="0.25">
      <c r="E829" t="s">
        <v>98</v>
      </c>
      <c r="F829">
        <v>0</v>
      </c>
      <c r="G829">
        <v>0</v>
      </c>
      <c r="T829" t="s">
        <v>505</v>
      </c>
      <c r="U829">
        <v>0</v>
      </c>
      <c r="V829">
        <v>0</v>
      </c>
    </row>
    <row r="830" spans="5:22" x14ac:dyDescent="0.25">
      <c r="E830" t="s">
        <v>98</v>
      </c>
      <c r="F830">
        <v>0</v>
      </c>
      <c r="G830">
        <v>0</v>
      </c>
      <c r="T830" t="s">
        <v>505</v>
      </c>
      <c r="U830">
        <v>42000</v>
      </c>
      <c r="V830">
        <v>0</v>
      </c>
    </row>
    <row r="831" spans="5:22" x14ac:dyDescent="0.25">
      <c r="E831" t="s">
        <v>98</v>
      </c>
      <c r="F831">
        <v>0</v>
      </c>
      <c r="G831">
        <v>25000</v>
      </c>
      <c r="T831" t="s">
        <v>129</v>
      </c>
      <c r="U831">
        <v>0</v>
      </c>
      <c r="V831">
        <v>0</v>
      </c>
    </row>
    <row r="832" spans="5:22" x14ac:dyDescent="0.25">
      <c r="E832" t="s">
        <v>98</v>
      </c>
      <c r="F832">
        <v>0</v>
      </c>
      <c r="G832">
        <v>0</v>
      </c>
      <c r="T832" t="s">
        <v>129</v>
      </c>
      <c r="U832">
        <v>0</v>
      </c>
      <c r="V832">
        <v>0</v>
      </c>
    </row>
    <row r="833" spans="5:22" x14ac:dyDescent="0.25">
      <c r="E833" t="s">
        <v>98</v>
      </c>
      <c r="F833">
        <v>0</v>
      </c>
      <c r="G833">
        <v>0</v>
      </c>
      <c r="T833" t="s">
        <v>129</v>
      </c>
      <c r="U833">
        <v>34000</v>
      </c>
      <c r="V833">
        <v>0</v>
      </c>
    </row>
    <row r="834" spans="5:22" x14ac:dyDescent="0.25">
      <c r="E834" t="s">
        <v>98</v>
      </c>
      <c r="F834">
        <v>0</v>
      </c>
      <c r="G834">
        <v>25000</v>
      </c>
      <c r="T834" t="s">
        <v>129</v>
      </c>
      <c r="U834">
        <v>0</v>
      </c>
      <c r="V834">
        <v>0</v>
      </c>
    </row>
    <row r="835" spans="5:22" x14ac:dyDescent="0.25">
      <c r="E835" t="s">
        <v>98</v>
      </c>
      <c r="F835">
        <v>0</v>
      </c>
      <c r="G835">
        <v>20000</v>
      </c>
      <c r="T835" t="s">
        <v>129</v>
      </c>
      <c r="U835">
        <v>0</v>
      </c>
      <c r="V835">
        <v>0</v>
      </c>
    </row>
    <row r="836" spans="5:22" x14ac:dyDescent="0.25">
      <c r="E836" t="s">
        <v>98</v>
      </c>
      <c r="F836">
        <v>0</v>
      </c>
      <c r="G836">
        <v>17000</v>
      </c>
      <c r="T836" t="s">
        <v>129</v>
      </c>
      <c r="U836">
        <v>0</v>
      </c>
      <c r="V836">
        <v>0</v>
      </c>
    </row>
    <row r="837" spans="5:22" x14ac:dyDescent="0.25">
      <c r="E837" t="s">
        <v>98</v>
      </c>
      <c r="F837">
        <v>0</v>
      </c>
      <c r="G837">
        <v>0</v>
      </c>
      <c r="T837" t="s">
        <v>129</v>
      </c>
      <c r="U837">
        <v>25000</v>
      </c>
      <c r="V837">
        <v>0</v>
      </c>
    </row>
    <row r="838" spans="5:22" x14ac:dyDescent="0.25">
      <c r="E838" t="s">
        <v>98</v>
      </c>
      <c r="F838">
        <v>7000</v>
      </c>
      <c r="G838">
        <v>0</v>
      </c>
      <c r="T838" t="s">
        <v>129</v>
      </c>
      <c r="U838">
        <v>0</v>
      </c>
      <c r="V838">
        <v>0</v>
      </c>
    </row>
    <row r="839" spans="5:22" x14ac:dyDescent="0.25">
      <c r="E839" t="s">
        <v>98</v>
      </c>
      <c r="F839">
        <v>0</v>
      </c>
      <c r="G839">
        <v>27000</v>
      </c>
      <c r="T839" t="s">
        <v>129</v>
      </c>
      <c r="U839">
        <v>38000</v>
      </c>
      <c r="V839">
        <v>0</v>
      </c>
    </row>
    <row r="840" spans="5:22" x14ac:dyDescent="0.25">
      <c r="E840" t="s">
        <v>98</v>
      </c>
      <c r="F840">
        <v>4000</v>
      </c>
      <c r="G840">
        <v>0</v>
      </c>
      <c r="T840" t="s">
        <v>129</v>
      </c>
      <c r="U840">
        <v>0</v>
      </c>
      <c r="V840">
        <v>0</v>
      </c>
    </row>
    <row r="841" spans="5:22" x14ac:dyDescent="0.25">
      <c r="E841" t="s">
        <v>98</v>
      </c>
      <c r="F841">
        <v>0</v>
      </c>
      <c r="G841">
        <v>0</v>
      </c>
      <c r="T841" t="s">
        <v>129</v>
      </c>
      <c r="U841">
        <v>0</v>
      </c>
      <c r="V841">
        <v>0</v>
      </c>
    </row>
    <row r="842" spans="5:22" x14ac:dyDescent="0.25">
      <c r="E842" t="s">
        <v>98</v>
      </c>
      <c r="F842">
        <v>0</v>
      </c>
      <c r="G842">
        <v>0</v>
      </c>
      <c r="T842" t="s">
        <v>129</v>
      </c>
      <c r="U842">
        <v>0</v>
      </c>
      <c r="V842">
        <v>0</v>
      </c>
    </row>
    <row r="843" spans="5:22" x14ac:dyDescent="0.25">
      <c r="E843" t="s">
        <v>98</v>
      </c>
      <c r="F843">
        <v>0</v>
      </c>
      <c r="G843">
        <v>6000</v>
      </c>
      <c r="T843" t="s">
        <v>129</v>
      </c>
      <c r="U843">
        <v>30000</v>
      </c>
      <c r="V843">
        <v>0</v>
      </c>
    </row>
    <row r="844" spans="5:22" x14ac:dyDescent="0.25">
      <c r="E844" t="s">
        <v>98</v>
      </c>
      <c r="F844">
        <v>0</v>
      </c>
      <c r="G844">
        <v>19000</v>
      </c>
      <c r="T844" t="s">
        <v>129</v>
      </c>
      <c r="U844">
        <v>36000</v>
      </c>
      <c r="V844">
        <v>0</v>
      </c>
    </row>
    <row r="845" spans="5:22" x14ac:dyDescent="0.25">
      <c r="E845" t="s">
        <v>98</v>
      </c>
      <c r="F845">
        <v>900</v>
      </c>
      <c r="G845">
        <v>0</v>
      </c>
      <c r="T845" t="s">
        <v>129</v>
      </c>
      <c r="U845">
        <v>0</v>
      </c>
      <c r="V845">
        <v>0</v>
      </c>
    </row>
    <row r="846" spans="5:22" x14ac:dyDescent="0.25">
      <c r="E846" t="s">
        <v>98</v>
      </c>
      <c r="F846">
        <v>3600</v>
      </c>
      <c r="G846">
        <v>0</v>
      </c>
      <c r="T846" t="s">
        <v>129</v>
      </c>
      <c r="U846">
        <v>30000</v>
      </c>
      <c r="V846">
        <v>0</v>
      </c>
    </row>
    <row r="847" spans="5:22" x14ac:dyDescent="0.25">
      <c r="E847" t="s">
        <v>98</v>
      </c>
      <c r="F847">
        <v>0</v>
      </c>
      <c r="G847">
        <v>16000</v>
      </c>
      <c r="T847" t="s">
        <v>129</v>
      </c>
      <c r="U847">
        <v>40000</v>
      </c>
      <c r="V847">
        <v>0</v>
      </c>
    </row>
    <row r="848" spans="5:22" x14ac:dyDescent="0.25">
      <c r="E848" t="s">
        <v>98</v>
      </c>
      <c r="F848">
        <v>8000</v>
      </c>
      <c r="G848">
        <v>0</v>
      </c>
      <c r="T848" t="s">
        <v>129</v>
      </c>
      <c r="U848">
        <v>37000</v>
      </c>
      <c r="V848">
        <v>0</v>
      </c>
    </row>
    <row r="849" spans="5:22" x14ac:dyDescent="0.25">
      <c r="E849" t="s">
        <v>98</v>
      </c>
      <c r="F849">
        <v>0</v>
      </c>
      <c r="G849">
        <v>0</v>
      </c>
      <c r="T849" t="s">
        <v>129</v>
      </c>
      <c r="U849">
        <v>20000</v>
      </c>
      <c r="V849">
        <v>0</v>
      </c>
    </row>
    <row r="850" spans="5:22" x14ac:dyDescent="0.25">
      <c r="E850" t="s">
        <v>98</v>
      </c>
      <c r="F850">
        <v>0</v>
      </c>
      <c r="G850">
        <v>0</v>
      </c>
      <c r="T850" t="s">
        <v>129</v>
      </c>
      <c r="U850">
        <v>0</v>
      </c>
      <c r="V850">
        <v>0</v>
      </c>
    </row>
    <row r="851" spans="5:22" x14ac:dyDescent="0.25">
      <c r="E851" t="s">
        <v>98</v>
      </c>
      <c r="F851">
        <v>7000</v>
      </c>
      <c r="G851">
        <v>0</v>
      </c>
      <c r="T851" t="s">
        <v>129</v>
      </c>
      <c r="U851">
        <v>0</v>
      </c>
      <c r="V851">
        <v>0</v>
      </c>
    </row>
    <row r="852" spans="5:22" x14ac:dyDescent="0.25">
      <c r="E852" t="s">
        <v>98</v>
      </c>
      <c r="F852">
        <v>0</v>
      </c>
      <c r="G852">
        <v>0</v>
      </c>
      <c r="T852" t="s">
        <v>129</v>
      </c>
      <c r="U852">
        <v>20000</v>
      </c>
      <c r="V852">
        <v>0</v>
      </c>
    </row>
    <row r="853" spans="5:22" x14ac:dyDescent="0.25">
      <c r="E853" t="s">
        <v>98</v>
      </c>
      <c r="F853">
        <v>4000</v>
      </c>
      <c r="G853">
        <v>0</v>
      </c>
      <c r="T853" t="s">
        <v>129</v>
      </c>
      <c r="U853">
        <v>0</v>
      </c>
      <c r="V853">
        <v>0</v>
      </c>
    </row>
    <row r="854" spans="5:22" x14ac:dyDescent="0.25">
      <c r="E854" t="s">
        <v>98</v>
      </c>
      <c r="F854">
        <v>0</v>
      </c>
      <c r="G854">
        <v>0</v>
      </c>
      <c r="T854" t="s">
        <v>129</v>
      </c>
      <c r="U854">
        <v>35000</v>
      </c>
      <c r="V854">
        <v>0</v>
      </c>
    </row>
    <row r="855" spans="5:22" x14ac:dyDescent="0.25">
      <c r="E855" t="s">
        <v>98</v>
      </c>
      <c r="F855">
        <v>0</v>
      </c>
      <c r="G855">
        <v>0</v>
      </c>
      <c r="T855" t="s">
        <v>129</v>
      </c>
      <c r="U855">
        <v>0</v>
      </c>
      <c r="V855">
        <v>0</v>
      </c>
    </row>
    <row r="856" spans="5:22" x14ac:dyDescent="0.25">
      <c r="E856" t="s">
        <v>98</v>
      </c>
      <c r="F856">
        <v>0</v>
      </c>
      <c r="G856">
        <v>0</v>
      </c>
      <c r="T856" t="s">
        <v>129</v>
      </c>
      <c r="U856">
        <v>0</v>
      </c>
      <c r="V856">
        <v>0</v>
      </c>
    </row>
    <row r="857" spans="5:22" x14ac:dyDescent="0.25">
      <c r="E857" t="s">
        <v>98</v>
      </c>
      <c r="F857">
        <v>0</v>
      </c>
      <c r="G857">
        <v>0</v>
      </c>
      <c r="T857" t="s">
        <v>129</v>
      </c>
      <c r="U857">
        <v>35000</v>
      </c>
      <c r="V857">
        <v>0</v>
      </c>
    </row>
    <row r="858" spans="5:22" x14ac:dyDescent="0.25">
      <c r="E858" t="s">
        <v>98</v>
      </c>
      <c r="F858">
        <v>0</v>
      </c>
      <c r="G858">
        <v>0</v>
      </c>
      <c r="T858" t="s">
        <v>129</v>
      </c>
      <c r="U858">
        <v>30000</v>
      </c>
      <c r="V858">
        <v>0</v>
      </c>
    </row>
    <row r="859" spans="5:22" x14ac:dyDescent="0.25">
      <c r="E859" t="s">
        <v>98</v>
      </c>
      <c r="F859">
        <v>0</v>
      </c>
      <c r="G859">
        <v>0</v>
      </c>
      <c r="T859" t="s">
        <v>129</v>
      </c>
      <c r="U859">
        <v>31000</v>
      </c>
      <c r="V859">
        <v>0</v>
      </c>
    </row>
    <row r="860" spans="5:22" x14ac:dyDescent="0.25">
      <c r="E860" t="s">
        <v>98</v>
      </c>
      <c r="F860">
        <v>0</v>
      </c>
      <c r="G860">
        <v>0</v>
      </c>
      <c r="T860" t="s">
        <v>129</v>
      </c>
      <c r="U860">
        <v>29000</v>
      </c>
      <c r="V860">
        <v>0</v>
      </c>
    </row>
    <row r="861" spans="5:22" x14ac:dyDescent="0.25">
      <c r="E861" t="s">
        <v>98</v>
      </c>
      <c r="F861">
        <v>0</v>
      </c>
      <c r="G861">
        <v>15000</v>
      </c>
      <c r="T861" t="s">
        <v>129</v>
      </c>
      <c r="U861">
        <v>0</v>
      </c>
      <c r="V861">
        <v>0</v>
      </c>
    </row>
    <row r="862" spans="5:22" x14ac:dyDescent="0.25">
      <c r="E862" t="s">
        <v>98</v>
      </c>
      <c r="F862">
        <v>0</v>
      </c>
      <c r="G862">
        <v>0</v>
      </c>
      <c r="T862" t="s">
        <v>129</v>
      </c>
      <c r="U862">
        <v>0</v>
      </c>
      <c r="V862">
        <v>0</v>
      </c>
    </row>
    <row r="863" spans="5:22" x14ac:dyDescent="0.25">
      <c r="E863" t="s">
        <v>98</v>
      </c>
      <c r="F863">
        <v>0</v>
      </c>
      <c r="G863">
        <v>0</v>
      </c>
      <c r="T863" t="s">
        <v>129</v>
      </c>
      <c r="U863">
        <v>32000</v>
      </c>
      <c r="V863">
        <v>0</v>
      </c>
    </row>
    <row r="864" spans="5:22" x14ac:dyDescent="0.25">
      <c r="E864" t="s">
        <v>98</v>
      </c>
      <c r="F864">
        <v>0</v>
      </c>
      <c r="G864">
        <v>0</v>
      </c>
      <c r="T864" t="s">
        <v>129</v>
      </c>
      <c r="U864">
        <v>33000</v>
      </c>
      <c r="V864">
        <v>0</v>
      </c>
    </row>
    <row r="865" spans="5:22" x14ac:dyDescent="0.25">
      <c r="E865" t="s">
        <v>98</v>
      </c>
      <c r="F865">
        <v>0</v>
      </c>
      <c r="G865">
        <v>25000</v>
      </c>
      <c r="T865" t="s">
        <v>129</v>
      </c>
      <c r="U865">
        <v>27000</v>
      </c>
      <c r="V865">
        <v>0</v>
      </c>
    </row>
    <row r="866" spans="5:22" x14ac:dyDescent="0.25">
      <c r="E866" t="s">
        <v>99</v>
      </c>
      <c r="F866">
        <v>0</v>
      </c>
      <c r="G866">
        <v>0</v>
      </c>
      <c r="T866" t="s">
        <v>129</v>
      </c>
      <c r="U866">
        <v>40000</v>
      </c>
      <c r="V866">
        <v>0</v>
      </c>
    </row>
    <row r="867" spans="5:22" x14ac:dyDescent="0.25">
      <c r="E867" t="s">
        <v>99</v>
      </c>
      <c r="F867">
        <v>0</v>
      </c>
      <c r="G867">
        <v>0</v>
      </c>
      <c r="T867" t="s">
        <v>129</v>
      </c>
      <c r="U867">
        <v>0</v>
      </c>
      <c r="V867">
        <v>0</v>
      </c>
    </row>
    <row r="868" spans="5:22" x14ac:dyDescent="0.25">
      <c r="E868" t="s">
        <v>99</v>
      </c>
      <c r="F868">
        <v>0</v>
      </c>
      <c r="G868">
        <v>0</v>
      </c>
      <c r="T868" t="s">
        <v>129</v>
      </c>
      <c r="U868">
        <v>0</v>
      </c>
      <c r="V868">
        <v>0</v>
      </c>
    </row>
    <row r="869" spans="5:22" x14ac:dyDescent="0.25">
      <c r="E869" t="s">
        <v>99</v>
      </c>
      <c r="F869">
        <v>0</v>
      </c>
      <c r="G869">
        <v>4000</v>
      </c>
      <c r="T869" t="s">
        <v>606</v>
      </c>
      <c r="U869">
        <v>0</v>
      </c>
      <c r="V869">
        <v>0</v>
      </c>
    </row>
    <row r="870" spans="5:22" x14ac:dyDescent="0.25">
      <c r="E870" t="s">
        <v>99</v>
      </c>
      <c r="F870">
        <v>0</v>
      </c>
      <c r="G870">
        <v>5000</v>
      </c>
      <c r="T870" t="s">
        <v>606</v>
      </c>
      <c r="U870">
        <v>0</v>
      </c>
      <c r="V870">
        <v>0</v>
      </c>
    </row>
    <row r="871" spans="5:22" x14ac:dyDescent="0.25">
      <c r="E871" t="s">
        <v>99</v>
      </c>
      <c r="F871">
        <v>0</v>
      </c>
      <c r="G871">
        <v>27000</v>
      </c>
      <c r="T871" t="s">
        <v>606</v>
      </c>
      <c r="U871">
        <v>0</v>
      </c>
      <c r="V871">
        <v>0</v>
      </c>
    </row>
    <row r="872" spans="5:22" x14ac:dyDescent="0.25">
      <c r="E872" t="s">
        <v>99</v>
      </c>
      <c r="F872">
        <v>8000</v>
      </c>
      <c r="G872">
        <v>0</v>
      </c>
      <c r="T872" t="s">
        <v>606</v>
      </c>
      <c r="U872">
        <v>0</v>
      </c>
      <c r="V872">
        <v>0</v>
      </c>
    </row>
    <row r="873" spans="5:22" x14ac:dyDescent="0.25">
      <c r="E873" t="s">
        <v>99</v>
      </c>
      <c r="F873">
        <v>0</v>
      </c>
      <c r="G873">
        <v>0</v>
      </c>
      <c r="T873" t="s">
        <v>606</v>
      </c>
      <c r="U873">
        <v>0</v>
      </c>
      <c r="V873">
        <v>0</v>
      </c>
    </row>
    <row r="874" spans="5:22" x14ac:dyDescent="0.25">
      <c r="E874" t="s">
        <v>99</v>
      </c>
      <c r="F874">
        <v>0</v>
      </c>
      <c r="G874">
        <v>0</v>
      </c>
      <c r="T874" t="s">
        <v>606</v>
      </c>
      <c r="U874">
        <v>0</v>
      </c>
      <c r="V874">
        <v>0</v>
      </c>
    </row>
    <row r="875" spans="5:22" x14ac:dyDescent="0.25">
      <c r="E875" t="s">
        <v>99</v>
      </c>
      <c r="F875">
        <v>0</v>
      </c>
      <c r="G875">
        <v>0</v>
      </c>
      <c r="T875" t="s">
        <v>606</v>
      </c>
      <c r="U875">
        <v>0</v>
      </c>
      <c r="V875">
        <v>0</v>
      </c>
    </row>
    <row r="876" spans="5:22" x14ac:dyDescent="0.25">
      <c r="E876" t="s">
        <v>99</v>
      </c>
      <c r="F876">
        <v>0</v>
      </c>
      <c r="G876">
        <v>0</v>
      </c>
      <c r="T876" t="s">
        <v>606</v>
      </c>
      <c r="U876">
        <v>0</v>
      </c>
      <c r="V876">
        <v>0</v>
      </c>
    </row>
    <row r="877" spans="5:22" x14ac:dyDescent="0.25">
      <c r="E877" t="s">
        <v>99</v>
      </c>
      <c r="F877">
        <v>0</v>
      </c>
      <c r="G877">
        <v>0</v>
      </c>
      <c r="T877" t="s">
        <v>606</v>
      </c>
      <c r="U877">
        <v>0</v>
      </c>
      <c r="V877">
        <v>0</v>
      </c>
    </row>
    <row r="878" spans="5:22" x14ac:dyDescent="0.25">
      <c r="E878" t="s">
        <v>99</v>
      </c>
      <c r="F878">
        <v>0</v>
      </c>
      <c r="G878">
        <v>0</v>
      </c>
      <c r="T878" t="s">
        <v>606</v>
      </c>
      <c r="U878">
        <v>0</v>
      </c>
      <c r="V878">
        <v>0</v>
      </c>
    </row>
    <row r="879" spans="5:22" x14ac:dyDescent="0.25">
      <c r="E879" t="s">
        <v>99</v>
      </c>
      <c r="F879">
        <v>0</v>
      </c>
      <c r="G879">
        <v>7000</v>
      </c>
      <c r="T879" t="s">
        <v>606</v>
      </c>
      <c r="U879">
        <v>0</v>
      </c>
      <c r="V879">
        <v>0</v>
      </c>
    </row>
    <row r="880" spans="5:22" x14ac:dyDescent="0.25">
      <c r="E880" t="s">
        <v>99</v>
      </c>
      <c r="F880">
        <v>0</v>
      </c>
      <c r="G880">
        <v>0</v>
      </c>
      <c r="T880" t="s">
        <v>606</v>
      </c>
      <c r="U880">
        <v>0</v>
      </c>
      <c r="V880">
        <v>0</v>
      </c>
    </row>
    <row r="881" spans="5:22" x14ac:dyDescent="0.25">
      <c r="E881" t="s">
        <v>99</v>
      </c>
      <c r="F881">
        <v>0</v>
      </c>
      <c r="G881">
        <v>15000</v>
      </c>
      <c r="T881" t="s">
        <v>606</v>
      </c>
      <c r="U881">
        <v>0</v>
      </c>
      <c r="V881">
        <v>0</v>
      </c>
    </row>
    <row r="882" spans="5:22" x14ac:dyDescent="0.25">
      <c r="E882" t="s">
        <v>99</v>
      </c>
      <c r="F882">
        <v>0</v>
      </c>
      <c r="G882">
        <v>0</v>
      </c>
      <c r="T882" t="s">
        <v>606</v>
      </c>
      <c r="U882">
        <v>0</v>
      </c>
      <c r="V882">
        <v>0</v>
      </c>
    </row>
    <row r="883" spans="5:22" x14ac:dyDescent="0.25">
      <c r="E883" t="s">
        <v>99</v>
      </c>
      <c r="F883">
        <v>0</v>
      </c>
      <c r="G883">
        <v>0</v>
      </c>
      <c r="T883" t="s">
        <v>606</v>
      </c>
      <c r="U883">
        <v>0</v>
      </c>
      <c r="V883">
        <v>0</v>
      </c>
    </row>
    <row r="884" spans="5:22" x14ac:dyDescent="0.25">
      <c r="E884" t="s">
        <v>99</v>
      </c>
      <c r="F884">
        <v>0</v>
      </c>
      <c r="G884">
        <v>0</v>
      </c>
      <c r="T884" t="s">
        <v>606</v>
      </c>
      <c r="U884">
        <v>0</v>
      </c>
      <c r="V884">
        <v>0</v>
      </c>
    </row>
    <row r="885" spans="5:22" x14ac:dyDescent="0.25">
      <c r="E885" t="s">
        <v>99</v>
      </c>
      <c r="F885">
        <v>0</v>
      </c>
      <c r="G885">
        <v>0</v>
      </c>
      <c r="T885" t="s">
        <v>606</v>
      </c>
      <c r="U885">
        <v>0</v>
      </c>
      <c r="V885">
        <v>0</v>
      </c>
    </row>
    <row r="886" spans="5:22" x14ac:dyDescent="0.25">
      <c r="E886" t="s">
        <v>100</v>
      </c>
      <c r="F886">
        <v>0</v>
      </c>
      <c r="G886">
        <v>0</v>
      </c>
      <c r="T886" t="s">
        <v>606</v>
      </c>
      <c r="U886">
        <v>0</v>
      </c>
      <c r="V886">
        <v>0</v>
      </c>
    </row>
    <row r="887" spans="5:22" x14ac:dyDescent="0.25">
      <c r="E887" t="s">
        <v>100</v>
      </c>
      <c r="F887">
        <v>0</v>
      </c>
      <c r="G887">
        <v>0</v>
      </c>
      <c r="T887" t="s">
        <v>606</v>
      </c>
      <c r="U887">
        <v>0</v>
      </c>
      <c r="V887">
        <v>0</v>
      </c>
    </row>
    <row r="888" spans="5:22" x14ac:dyDescent="0.25">
      <c r="E888" t="s">
        <v>100</v>
      </c>
      <c r="F888">
        <v>0</v>
      </c>
      <c r="G888">
        <v>27000</v>
      </c>
      <c r="T888" t="s">
        <v>606</v>
      </c>
      <c r="U888">
        <v>0</v>
      </c>
      <c r="V888">
        <v>0</v>
      </c>
    </row>
    <row r="889" spans="5:22" x14ac:dyDescent="0.25">
      <c r="E889" t="s">
        <v>16</v>
      </c>
      <c r="F889">
        <v>20000</v>
      </c>
      <c r="G889">
        <v>30000</v>
      </c>
      <c r="T889" t="s">
        <v>606</v>
      </c>
      <c r="U889">
        <v>0</v>
      </c>
      <c r="V889">
        <v>0</v>
      </c>
    </row>
    <row r="890" spans="5:22" x14ac:dyDescent="0.25">
      <c r="E890" t="s">
        <v>16</v>
      </c>
      <c r="F890">
        <v>2200</v>
      </c>
      <c r="G890">
        <v>0</v>
      </c>
      <c r="T890" t="s">
        <v>606</v>
      </c>
      <c r="U890">
        <v>0</v>
      </c>
      <c r="V890">
        <v>0</v>
      </c>
    </row>
    <row r="891" spans="5:22" x14ac:dyDescent="0.25">
      <c r="E891" t="s">
        <v>16</v>
      </c>
      <c r="F891">
        <v>1800</v>
      </c>
      <c r="G891">
        <v>0</v>
      </c>
      <c r="T891" t="s">
        <v>606</v>
      </c>
      <c r="U891">
        <v>0</v>
      </c>
      <c r="V891">
        <v>0</v>
      </c>
    </row>
    <row r="892" spans="5:22" x14ac:dyDescent="0.25">
      <c r="E892" t="s">
        <v>16</v>
      </c>
      <c r="F892">
        <v>3800</v>
      </c>
      <c r="G892">
        <v>0</v>
      </c>
      <c r="T892" t="s">
        <v>606</v>
      </c>
      <c r="U892">
        <v>0</v>
      </c>
      <c r="V892">
        <v>0</v>
      </c>
    </row>
    <row r="893" spans="5:22" x14ac:dyDescent="0.25">
      <c r="E893" t="s">
        <v>16</v>
      </c>
      <c r="F893">
        <v>25000</v>
      </c>
      <c r="G893">
        <v>0</v>
      </c>
      <c r="T893" t="s">
        <v>606</v>
      </c>
      <c r="U893">
        <v>0</v>
      </c>
      <c r="V893">
        <v>0</v>
      </c>
    </row>
    <row r="894" spans="5:22" x14ac:dyDescent="0.25">
      <c r="E894" t="s">
        <v>16</v>
      </c>
      <c r="F894">
        <v>0</v>
      </c>
      <c r="G894">
        <v>0</v>
      </c>
      <c r="T894" t="s">
        <v>606</v>
      </c>
      <c r="U894">
        <v>0</v>
      </c>
      <c r="V894">
        <v>0</v>
      </c>
    </row>
    <row r="895" spans="5:22" x14ac:dyDescent="0.25">
      <c r="E895" t="s">
        <v>16</v>
      </c>
      <c r="F895">
        <v>0</v>
      </c>
      <c r="G895">
        <v>0</v>
      </c>
      <c r="T895" t="s">
        <v>606</v>
      </c>
      <c r="U895">
        <v>0</v>
      </c>
      <c r="V895">
        <v>0</v>
      </c>
    </row>
    <row r="896" spans="5:22" x14ac:dyDescent="0.25">
      <c r="E896" t="s">
        <v>16</v>
      </c>
      <c r="F896">
        <v>0</v>
      </c>
      <c r="G896">
        <v>18000</v>
      </c>
      <c r="T896" t="s">
        <v>606</v>
      </c>
      <c r="U896">
        <v>0</v>
      </c>
      <c r="V896">
        <v>0</v>
      </c>
    </row>
    <row r="897" spans="5:22" x14ac:dyDescent="0.25">
      <c r="E897" t="s">
        <v>16</v>
      </c>
      <c r="F897">
        <v>2800</v>
      </c>
      <c r="G897">
        <v>0</v>
      </c>
      <c r="T897" t="s">
        <v>606</v>
      </c>
      <c r="U897">
        <v>0</v>
      </c>
      <c r="V897">
        <v>0</v>
      </c>
    </row>
    <row r="898" spans="5:22" x14ac:dyDescent="0.25">
      <c r="E898" t="s">
        <v>102</v>
      </c>
      <c r="F898">
        <v>0</v>
      </c>
      <c r="G898">
        <v>0</v>
      </c>
      <c r="T898" t="s">
        <v>606</v>
      </c>
      <c r="U898">
        <v>0</v>
      </c>
      <c r="V898">
        <v>0</v>
      </c>
    </row>
    <row r="899" spans="5:22" x14ac:dyDescent="0.25">
      <c r="E899" t="s">
        <v>102</v>
      </c>
      <c r="F899">
        <v>0</v>
      </c>
      <c r="G899">
        <v>0</v>
      </c>
      <c r="T899" t="s">
        <v>606</v>
      </c>
      <c r="U899">
        <v>0</v>
      </c>
      <c r="V899">
        <v>0</v>
      </c>
    </row>
    <row r="900" spans="5:22" x14ac:dyDescent="0.25">
      <c r="E900" t="s">
        <v>102</v>
      </c>
      <c r="F900">
        <v>0</v>
      </c>
      <c r="G900">
        <v>0</v>
      </c>
      <c r="T900" t="s">
        <v>606</v>
      </c>
      <c r="U900">
        <v>0</v>
      </c>
      <c r="V900">
        <v>0</v>
      </c>
    </row>
    <row r="901" spans="5:22" x14ac:dyDescent="0.25">
      <c r="E901" t="s">
        <v>102</v>
      </c>
      <c r="F901">
        <v>34000</v>
      </c>
      <c r="G901">
        <v>0</v>
      </c>
      <c r="T901" t="s">
        <v>606</v>
      </c>
      <c r="U901">
        <v>0</v>
      </c>
      <c r="V901">
        <v>0</v>
      </c>
    </row>
    <row r="902" spans="5:22" x14ac:dyDescent="0.25">
      <c r="E902" t="s">
        <v>102</v>
      </c>
      <c r="F902">
        <v>0</v>
      </c>
      <c r="G902">
        <v>26000</v>
      </c>
      <c r="T902" t="s">
        <v>606</v>
      </c>
      <c r="U902">
        <v>0</v>
      </c>
      <c r="V902">
        <v>0</v>
      </c>
    </row>
    <row r="903" spans="5:22" x14ac:dyDescent="0.25">
      <c r="E903" t="s">
        <v>102</v>
      </c>
      <c r="F903">
        <v>0</v>
      </c>
      <c r="G903">
        <v>0</v>
      </c>
      <c r="T903" t="s">
        <v>606</v>
      </c>
      <c r="U903">
        <v>0</v>
      </c>
      <c r="V903">
        <v>0</v>
      </c>
    </row>
    <row r="904" spans="5:22" x14ac:dyDescent="0.25">
      <c r="E904" t="s">
        <v>102</v>
      </c>
      <c r="F904">
        <v>0</v>
      </c>
      <c r="G904">
        <v>7000</v>
      </c>
      <c r="T904" t="s">
        <v>606</v>
      </c>
      <c r="U904">
        <v>0</v>
      </c>
      <c r="V904">
        <v>0</v>
      </c>
    </row>
    <row r="905" spans="5:22" x14ac:dyDescent="0.25">
      <c r="E905" t="s">
        <v>102</v>
      </c>
      <c r="F905">
        <v>0</v>
      </c>
      <c r="G905">
        <v>0</v>
      </c>
      <c r="T905" t="s">
        <v>606</v>
      </c>
      <c r="U905">
        <v>0</v>
      </c>
      <c r="V905">
        <v>0</v>
      </c>
    </row>
    <row r="906" spans="5:22" x14ac:dyDescent="0.25">
      <c r="E906" t="s">
        <v>102</v>
      </c>
      <c r="F906">
        <v>0</v>
      </c>
      <c r="G906">
        <v>0</v>
      </c>
      <c r="T906" t="s">
        <v>606</v>
      </c>
      <c r="U906">
        <v>0</v>
      </c>
      <c r="V906">
        <v>0</v>
      </c>
    </row>
    <row r="907" spans="5:22" x14ac:dyDescent="0.25">
      <c r="E907" t="s">
        <v>102</v>
      </c>
      <c r="F907">
        <v>9000</v>
      </c>
      <c r="G907">
        <v>0</v>
      </c>
      <c r="T907" t="s">
        <v>606</v>
      </c>
      <c r="U907">
        <v>0</v>
      </c>
      <c r="V907">
        <v>0</v>
      </c>
    </row>
    <row r="908" spans="5:22" x14ac:dyDescent="0.25">
      <c r="E908" t="s">
        <v>102</v>
      </c>
      <c r="F908">
        <v>0</v>
      </c>
      <c r="G908">
        <v>0</v>
      </c>
      <c r="T908" t="s">
        <v>606</v>
      </c>
      <c r="U908">
        <v>0</v>
      </c>
      <c r="V908">
        <v>0</v>
      </c>
    </row>
    <row r="909" spans="5:22" x14ac:dyDescent="0.25">
      <c r="E909" t="s">
        <v>102</v>
      </c>
      <c r="F909">
        <v>0</v>
      </c>
      <c r="G909">
        <v>0</v>
      </c>
      <c r="T909" t="s">
        <v>606</v>
      </c>
      <c r="U909">
        <v>0</v>
      </c>
      <c r="V909">
        <v>0</v>
      </c>
    </row>
    <row r="910" spans="5:22" x14ac:dyDescent="0.25">
      <c r="E910" t="s">
        <v>102</v>
      </c>
      <c r="F910">
        <v>0</v>
      </c>
      <c r="G910">
        <v>0</v>
      </c>
      <c r="T910" t="s">
        <v>606</v>
      </c>
      <c r="U910">
        <v>0</v>
      </c>
      <c r="V910">
        <v>0</v>
      </c>
    </row>
    <row r="911" spans="5:22" x14ac:dyDescent="0.25">
      <c r="E911" t="s">
        <v>102</v>
      </c>
      <c r="F911">
        <v>0</v>
      </c>
      <c r="G911">
        <v>0</v>
      </c>
      <c r="T911" t="s">
        <v>606</v>
      </c>
      <c r="U911">
        <v>0</v>
      </c>
      <c r="V911">
        <v>0</v>
      </c>
    </row>
    <row r="912" spans="5:22" x14ac:dyDescent="0.25">
      <c r="E912" t="s">
        <v>102</v>
      </c>
      <c r="F912">
        <v>0</v>
      </c>
      <c r="G912">
        <v>0</v>
      </c>
      <c r="T912" t="s">
        <v>606</v>
      </c>
      <c r="U912">
        <v>0</v>
      </c>
      <c r="V912">
        <v>0</v>
      </c>
    </row>
    <row r="913" spans="5:22" x14ac:dyDescent="0.25">
      <c r="E913" t="s">
        <v>102</v>
      </c>
      <c r="F913">
        <v>0</v>
      </c>
      <c r="G913">
        <v>0</v>
      </c>
      <c r="T913" t="s">
        <v>606</v>
      </c>
      <c r="U913">
        <v>0</v>
      </c>
      <c r="V913">
        <v>0</v>
      </c>
    </row>
    <row r="914" spans="5:22" x14ac:dyDescent="0.25">
      <c r="E914" t="s">
        <v>102</v>
      </c>
      <c r="F914">
        <v>0</v>
      </c>
      <c r="G914">
        <v>0</v>
      </c>
      <c r="T914" t="s">
        <v>606</v>
      </c>
      <c r="U914">
        <v>0</v>
      </c>
      <c r="V914">
        <v>0</v>
      </c>
    </row>
    <row r="915" spans="5:22" x14ac:dyDescent="0.25">
      <c r="E915" t="s">
        <v>102</v>
      </c>
      <c r="F915">
        <v>36000</v>
      </c>
      <c r="G915">
        <v>0</v>
      </c>
      <c r="T915" t="s">
        <v>606</v>
      </c>
      <c r="U915">
        <v>0</v>
      </c>
      <c r="V915">
        <v>0</v>
      </c>
    </row>
    <row r="916" spans="5:22" x14ac:dyDescent="0.25">
      <c r="E916" t="s">
        <v>102</v>
      </c>
      <c r="F916">
        <v>36000</v>
      </c>
      <c r="G916">
        <v>0</v>
      </c>
      <c r="T916" t="s">
        <v>606</v>
      </c>
      <c r="U916">
        <v>0</v>
      </c>
      <c r="V916">
        <v>0</v>
      </c>
    </row>
    <row r="917" spans="5:22" x14ac:dyDescent="0.25">
      <c r="E917" t="s">
        <v>102</v>
      </c>
      <c r="F917">
        <v>36000</v>
      </c>
      <c r="G917">
        <v>0</v>
      </c>
      <c r="T917" t="s">
        <v>606</v>
      </c>
      <c r="U917">
        <v>0</v>
      </c>
      <c r="V917">
        <v>0</v>
      </c>
    </row>
    <row r="918" spans="5:22" x14ac:dyDescent="0.25">
      <c r="E918" t="s">
        <v>102</v>
      </c>
      <c r="F918">
        <v>12000</v>
      </c>
      <c r="G918">
        <v>0</v>
      </c>
      <c r="T918" t="s">
        <v>606</v>
      </c>
      <c r="U918">
        <v>0</v>
      </c>
      <c r="V918">
        <v>0</v>
      </c>
    </row>
    <row r="919" spans="5:22" x14ac:dyDescent="0.25">
      <c r="E919" t="s">
        <v>102</v>
      </c>
      <c r="F919">
        <v>0</v>
      </c>
      <c r="G919">
        <v>0</v>
      </c>
      <c r="T919" t="s">
        <v>606</v>
      </c>
      <c r="U919">
        <v>0</v>
      </c>
      <c r="V919">
        <v>0</v>
      </c>
    </row>
    <row r="920" spans="5:22" x14ac:dyDescent="0.25">
      <c r="E920" t="s">
        <v>102</v>
      </c>
      <c r="F920">
        <v>0</v>
      </c>
      <c r="G920">
        <v>0</v>
      </c>
      <c r="T920" t="s">
        <v>606</v>
      </c>
      <c r="U920">
        <v>0</v>
      </c>
      <c r="V920">
        <v>0</v>
      </c>
    </row>
    <row r="921" spans="5:22" x14ac:dyDescent="0.25">
      <c r="E921" t="s">
        <v>102</v>
      </c>
      <c r="F921">
        <v>0</v>
      </c>
      <c r="G921">
        <v>0</v>
      </c>
      <c r="T921" t="s">
        <v>606</v>
      </c>
      <c r="U921">
        <v>0</v>
      </c>
      <c r="V921">
        <v>0</v>
      </c>
    </row>
    <row r="922" spans="5:22" x14ac:dyDescent="0.25">
      <c r="E922" t="s">
        <v>102</v>
      </c>
      <c r="F922">
        <v>28000</v>
      </c>
      <c r="G922">
        <v>0</v>
      </c>
      <c r="T922" t="s">
        <v>606</v>
      </c>
      <c r="U922">
        <v>0</v>
      </c>
      <c r="V922">
        <v>0</v>
      </c>
    </row>
    <row r="923" spans="5:22" x14ac:dyDescent="0.25">
      <c r="E923" t="s">
        <v>102</v>
      </c>
      <c r="F923">
        <v>0</v>
      </c>
      <c r="G923">
        <v>0</v>
      </c>
      <c r="T923" t="s">
        <v>606</v>
      </c>
      <c r="U923">
        <v>0</v>
      </c>
      <c r="V923">
        <v>0</v>
      </c>
    </row>
    <row r="924" spans="5:22" x14ac:dyDescent="0.25">
      <c r="E924" t="s">
        <v>102</v>
      </c>
      <c r="F924">
        <v>0</v>
      </c>
      <c r="G924">
        <v>0</v>
      </c>
      <c r="T924" t="s">
        <v>606</v>
      </c>
      <c r="U924">
        <v>0</v>
      </c>
      <c r="V924">
        <v>0</v>
      </c>
    </row>
    <row r="925" spans="5:22" x14ac:dyDescent="0.25">
      <c r="E925" t="s">
        <v>102</v>
      </c>
      <c r="F925">
        <v>0</v>
      </c>
      <c r="G925">
        <v>0</v>
      </c>
      <c r="T925" t="s">
        <v>606</v>
      </c>
      <c r="U925">
        <v>0</v>
      </c>
      <c r="V925">
        <v>0</v>
      </c>
    </row>
    <row r="926" spans="5:22" x14ac:dyDescent="0.25">
      <c r="E926" t="s">
        <v>102</v>
      </c>
      <c r="F926">
        <v>0</v>
      </c>
      <c r="G926">
        <v>0</v>
      </c>
      <c r="T926" t="s">
        <v>606</v>
      </c>
      <c r="U926">
        <v>0</v>
      </c>
      <c r="V926">
        <v>0</v>
      </c>
    </row>
    <row r="927" spans="5:22" x14ac:dyDescent="0.25">
      <c r="E927" t="s">
        <v>102</v>
      </c>
      <c r="F927">
        <v>0</v>
      </c>
      <c r="G927">
        <v>0</v>
      </c>
      <c r="T927" t="s">
        <v>606</v>
      </c>
      <c r="U927">
        <v>0</v>
      </c>
      <c r="V927">
        <v>0</v>
      </c>
    </row>
    <row r="928" spans="5:22" x14ac:dyDescent="0.25">
      <c r="E928" t="s">
        <v>102</v>
      </c>
      <c r="F928">
        <v>0</v>
      </c>
      <c r="G928">
        <v>0</v>
      </c>
      <c r="T928" t="s">
        <v>478</v>
      </c>
      <c r="U928">
        <v>15000</v>
      </c>
      <c r="V928">
        <v>0</v>
      </c>
    </row>
    <row r="929" spans="5:22" x14ac:dyDescent="0.25">
      <c r="E929" t="s">
        <v>102</v>
      </c>
      <c r="F929">
        <v>0</v>
      </c>
      <c r="G929">
        <v>0</v>
      </c>
      <c r="T929" t="s">
        <v>478</v>
      </c>
      <c r="U929">
        <v>0</v>
      </c>
      <c r="V929">
        <v>0</v>
      </c>
    </row>
    <row r="930" spans="5:22" x14ac:dyDescent="0.25">
      <c r="E930" t="s">
        <v>102</v>
      </c>
      <c r="F930">
        <v>0</v>
      </c>
      <c r="G930">
        <v>0</v>
      </c>
      <c r="T930" t="s">
        <v>478</v>
      </c>
      <c r="U930">
        <v>0</v>
      </c>
      <c r="V930">
        <v>0</v>
      </c>
    </row>
    <row r="931" spans="5:22" x14ac:dyDescent="0.25">
      <c r="E931" t="s">
        <v>102</v>
      </c>
      <c r="F931">
        <v>0</v>
      </c>
      <c r="G931">
        <v>26000</v>
      </c>
      <c r="T931" t="s">
        <v>478</v>
      </c>
      <c r="U931">
        <v>0</v>
      </c>
      <c r="V931">
        <v>0</v>
      </c>
    </row>
    <row r="932" spans="5:22" x14ac:dyDescent="0.25">
      <c r="E932" t="s">
        <v>102</v>
      </c>
      <c r="F932">
        <v>36000</v>
      </c>
      <c r="G932">
        <v>0</v>
      </c>
      <c r="T932" t="s">
        <v>478</v>
      </c>
      <c r="U932">
        <v>0</v>
      </c>
      <c r="V932">
        <v>0</v>
      </c>
    </row>
    <row r="933" spans="5:22" x14ac:dyDescent="0.25">
      <c r="E933" t="s">
        <v>102</v>
      </c>
      <c r="F933">
        <v>0</v>
      </c>
      <c r="G933">
        <v>0</v>
      </c>
      <c r="T933" t="s">
        <v>478</v>
      </c>
      <c r="U933">
        <v>0</v>
      </c>
      <c r="V933">
        <v>0</v>
      </c>
    </row>
    <row r="934" spans="5:22" x14ac:dyDescent="0.25">
      <c r="E934" t="s">
        <v>102</v>
      </c>
      <c r="F934">
        <v>0</v>
      </c>
      <c r="G934">
        <v>0</v>
      </c>
      <c r="T934" t="s">
        <v>478</v>
      </c>
      <c r="U934">
        <v>30000</v>
      </c>
      <c r="V934">
        <v>0</v>
      </c>
    </row>
    <row r="935" spans="5:22" x14ac:dyDescent="0.25">
      <c r="E935" t="s">
        <v>102</v>
      </c>
      <c r="F935">
        <v>0</v>
      </c>
      <c r="G935">
        <v>0</v>
      </c>
      <c r="T935" t="s">
        <v>478</v>
      </c>
      <c r="U935">
        <v>45000</v>
      </c>
      <c r="V935">
        <v>0</v>
      </c>
    </row>
    <row r="936" spans="5:22" x14ac:dyDescent="0.25">
      <c r="E936" t="s">
        <v>102</v>
      </c>
      <c r="F936">
        <v>0</v>
      </c>
      <c r="G936">
        <v>0</v>
      </c>
      <c r="T936" t="s">
        <v>478</v>
      </c>
      <c r="U936">
        <v>45000</v>
      </c>
      <c r="V936">
        <v>0</v>
      </c>
    </row>
    <row r="937" spans="5:22" x14ac:dyDescent="0.25">
      <c r="E937" t="s">
        <v>102</v>
      </c>
      <c r="F937">
        <v>0</v>
      </c>
      <c r="G937">
        <v>26000</v>
      </c>
      <c r="T937" t="s">
        <v>478</v>
      </c>
      <c r="U937">
        <v>0</v>
      </c>
      <c r="V937">
        <v>0</v>
      </c>
    </row>
    <row r="938" spans="5:22" x14ac:dyDescent="0.25">
      <c r="E938" t="s">
        <v>102</v>
      </c>
      <c r="F938">
        <v>36000</v>
      </c>
      <c r="G938">
        <v>0</v>
      </c>
      <c r="T938" t="s">
        <v>478</v>
      </c>
      <c r="U938">
        <v>0</v>
      </c>
      <c r="V938">
        <v>0</v>
      </c>
    </row>
    <row r="939" spans="5:22" x14ac:dyDescent="0.25">
      <c r="E939" t="s">
        <v>102</v>
      </c>
      <c r="F939">
        <v>0</v>
      </c>
      <c r="G939">
        <v>0</v>
      </c>
      <c r="T939" t="s">
        <v>478</v>
      </c>
      <c r="U939">
        <v>0</v>
      </c>
      <c r="V939">
        <v>0</v>
      </c>
    </row>
    <row r="940" spans="5:22" x14ac:dyDescent="0.25">
      <c r="E940" t="s">
        <v>102</v>
      </c>
      <c r="F940">
        <v>0</v>
      </c>
      <c r="G940">
        <v>0</v>
      </c>
      <c r="T940" t="s">
        <v>478</v>
      </c>
      <c r="U940">
        <v>0</v>
      </c>
      <c r="V940">
        <v>0</v>
      </c>
    </row>
    <row r="941" spans="5:22" x14ac:dyDescent="0.25">
      <c r="E941" t="s">
        <v>102</v>
      </c>
      <c r="F941">
        <v>0</v>
      </c>
      <c r="G941">
        <v>20000</v>
      </c>
      <c r="T941" t="s">
        <v>478</v>
      </c>
      <c r="U941">
        <v>0</v>
      </c>
      <c r="V941">
        <v>0</v>
      </c>
    </row>
    <row r="942" spans="5:22" x14ac:dyDescent="0.25">
      <c r="E942" t="s">
        <v>102</v>
      </c>
      <c r="F942">
        <v>0</v>
      </c>
      <c r="G942">
        <v>0</v>
      </c>
      <c r="T942" t="s">
        <v>478</v>
      </c>
      <c r="U942">
        <v>0</v>
      </c>
      <c r="V942">
        <v>0</v>
      </c>
    </row>
    <row r="943" spans="5:22" x14ac:dyDescent="0.25">
      <c r="E943" t="s">
        <v>102</v>
      </c>
      <c r="F943">
        <v>9000</v>
      </c>
      <c r="G943">
        <v>0</v>
      </c>
      <c r="T943" t="s">
        <v>144</v>
      </c>
      <c r="U943">
        <v>0</v>
      </c>
      <c r="V943">
        <v>0</v>
      </c>
    </row>
    <row r="944" spans="5:22" x14ac:dyDescent="0.25">
      <c r="E944" t="s">
        <v>102</v>
      </c>
      <c r="F944">
        <v>0</v>
      </c>
      <c r="G944">
        <v>0</v>
      </c>
      <c r="T944" t="s">
        <v>144</v>
      </c>
      <c r="U944">
        <v>0</v>
      </c>
      <c r="V944">
        <v>0</v>
      </c>
    </row>
    <row r="945" spans="5:22" x14ac:dyDescent="0.25">
      <c r="E945" t="s">
        <v>102</v>
      </c>
      <c r="F945">
        <v>0</v>
      </c>
      <c r="G945">
        <v>26000</v>
      </c>
      <c r="T945" t="s">
        <v>144</v>
      </c>
      <c r="U945">
        <v>0</v>
      </c>
      <c r="V945">
        <v>0</v>
      </c>
    </row>
    <row r="946" spans="5:22" x14ac:dyDescent="0.25">
      <c r="E946" t="s">
        <v>102</v>
      </c>
      <c r="F946">
        <v>0</v>
      </c>
      <c r="G946">
        <v>0</v>
      </c>
      <c r="T946" t="s">
        <v>144</v>
      </c>
      <c r="U946">
        <v>0</v>
      </c>
      <c r="V946">
        <v>0</v>
      </c>
    </row>
    <row r="947" spans="5:22" x14ac:dyDescent="0.25">
      <c r="E947" t="s">
        <v>102</v>
      </c>
      <c r="F947">
        <v>0</v>
      </c>
      <c r="G947">
        <v>26000</v>
      </c>
      <c r="T947" t="s">
        <v>144</v>
      </c>
      <c r="U947">
        <v>0</v>
      </c>
      <c r="V947">
        <v>0</v>
      </c>
    </row>
    <row r="948" spans="5:22" x14ac:dyDescent="0.25">
      <c r="E948" t="s">
        <v>102</v>
      </c>
      <c r="F948">
        <v>0</v>
      </c>
      <c r="G948">
        <v>0</v>
      </c>
      <c r="T948" t="s">
        <v>144</v>
      </c>
      <c r="U948">
        <v>0</v>
      </c>
      <c r="V948">
        <v>0</v>
      </c>
    </row>
    <row r="949" spans="5:22" x14ac:dyDescent="0.25">
      <c r="E949" t="s">
        <v>10</v>
      </c>
      <c r="F949">
        <v>0</v>
      </c>
      <c r="G949">
        <v>0</v>
      </c>
      <c r="T949" t="s">
        <v>144</v>
      </c>
      <c r="U949">
        <v>0</v>
      </c>
      <c r="V949">
        <v>0</v>
      </c>
    </row>
    <row r="950" spans="5:22" x14ac:dyDescent="0.25">
      <c r="E950" t="s">
        <v>10</v>
      </c>
      <c r="F950">
        <v>0</v>
      </c>
      <c r="G950">
        <v>8000</v>
      </c>
      <c r="T950" t="s">
        <v>49</v>
      </c>
      <c r="U950">
        <v>0</v>
      </c>
      <c r="V950">
        <v>0</v>
      </c>
    </row>
    <row r="951" spans="5:22" x14ac:dyDescent="0.25">
      <c r="E951" t="s">
        <v>10</v>
      </c>
      <c r="F951">
        <v>0</v>
      </c>
      <c r="G951">
        <v>8000</v>
      </c>
      <c r="T951" t="s">
        <v>49</v>
      </c>
      <c r="U951">
        <v>0</v>
      </c>
      <c r="V951">
        <v>0</v>
      </c>
    </row>
    <row r="952" spans="5:22" x14ac:dyDescent="0.25">
      <c r="E952" t="s">
        <v>10</v>
      </c>
      <c r="F952">
        <v>9000</v>
      </c>
      <c r="G952">
        <v>0</v>
      </c>
      <c r="T952" t="s">
        <v>49</v>
      </c>
      <c r="U952">
        <v>14000</v>
      </c>
      <c r="V952">
        <v>0</v>
      </c>
    </row>
    <row r="953" spans="5:22" x14ac:dyDescent="0.25">
      <c r="E953" t="s">
        <v>10</v>
      </c>
      <c r="F953">
        <v>0</v>
      </c>
      <c r="G953">
        <v>8000</v>
      </c>
      <c r="T953" t="s">
        <v>49</v>
      </c>
      <c r="U953">
        <v>16000</v>
      </c>
      <c r="V953">
        <v>0</v>
      </c>
    </row>
    <row r="954" spans="5:22" x14ac:dyDescent="0.25">
      <c r="E954" t="s">
        <v>51</v>
      </c>
      <c r="F954">
        <v>0</v>
      </c>
      <c r="G954">
        <v>0</v>
      </c>
      <c r="T954" t="s">
        <v>49</v>
      </c>
      <c r="U954">
        <v>12000</v>
      </c>
      <c r="V954">
        <v>0</v>
      </c>
    </row>
    <row r="955" spans="5:22" x14ac:dyDescent="0.25">
      <c r="E955" t="s">
        <v>51</v>
      </c>
      <c r="F955">
        <v>3000</v>
      </c>
      <c r="G955">
        <v>0</v>
      </c>
      <c r="T955" t="s">
        <v>49</v>
      </c>
      <c r="U955">
        <v>18000</v>
      </c>
      <c r="V955">
        <v>0</v>
      </c>
    </row>
    <row r="956" spans="5:22" x14ac:dyDescent="0.25">
      <c r="E956" t="s">
        <v>51</v>
      </c>
      <c r="F956">
        <v>4000</v>
      </c>
      <c r="G956">
        <v>8000</v>
      </c>
      <c r="T956" t="s">
        <v>49</v>
      </c>
      <c r="U956">
        <v>24000</v>
      </c>
      <c r="V956">
        <v>0</v>
      </c>
    </row>
    <row r="957" spans="5:22" x14ac:dyDescent="0.25">
      <c r="E957" t="s">
        <v>51</v>
      </c>
      <c r="F957">
        <v>0</v>
      </c>
      <c r="G957">
        <v>0</v>
      </c>
      <c r="T957" t="s">
        <v>19</v>
      </c>
      <c r="U957">
        <v>0</v>
      </c>
      <c r="V957">
        <v>16000</v>
      </c>
    </row>
    <row r="958" spans="5:22" x14ac:dyDescent="0.25">
      <c r="E958" t="s">
        <v>51</v>
      </c>
      <c r="F958">
        <v>0</v>
      </c>
      <c r="G958">
        <v>0</v>
      </c>
      <c r="T958" t="s">
        <v>19</v>
      </c>
      <c r="U958">
        <v>0</v>
      </c>
      <c r="V958">
        <v>0</v>
      </c>
    </row>
    <row r="959" spans="5:22" x14ac:dyDescent="0.25">
      <c r="E959" t="s">
        <v>51</v>
      </c>
      <c r="F959">
        <v>3100</v>
      </c>
      <c r="G959">
        <v>0</v>
      </c>
      <c r="T959" t="s">
        <v>19</v>
      </c>
      <c r="U959">
        <v>0</v>
      </c>
      <c r="V959">
        <v>0</v>
      </c>
    </row>
    <row r="960" spans="5:22" x14ac:dyDescent="0.25">
      <c r="E960" t="s">
        <v>51</v>
      </c>
      <c r="F960">
        <v>0</v>
      </c>
      <c r="G960">
        <v>0</v>
      </c>
      <c r="T960" t="s">
        <v>19</v>
      </c>
      <c r="U960">
        <v>0</v>
      </c>
      <c r="V960">
        <v>0</v>
      </c>
    </row>
    <row r="961" spans="5:22" x14ac:dyDescent="0.25">
      <c r="E961" t="s">
        <v>51</v>
      </c>
      <c r="F961">
        <v>0</v>
      </c>
      <c r="G961">
        <v>8000</v>
      </c>
      <c r="T961" t="s">
        <v>19</v>
      </c>
      <c r="U961">
        <v>0</v>
      </c>
      <c r="V961">
        <v>0</v>
      </c>
    </row>
    <row r="962" spans="5:22" x14ac:dyDescent="0.25">
      <c r="E962" t="s">
        <v>51</v>
      </c>
      <c r="F962">
        <v>3600</v>
      </c>
      <c r="G962">
        <v>0</v>
      </c>
      <c r="T962" t="s">
        <v>19</v>
      </c>
      <c r="U962">
        <v>0</v>
      </c>
      <c r="V962">
        <v>16000</v>
      </c>
    </row>
    <row r="963" spans="5:22" x14ac:dyDescent="0.25">
      <c r="E963" t="s">
        <v>51</v>
      </c>
      <c r="F963">
        <v>6000</v>
      </c>
      <c r="G963">
        <v>12000</v>
      </c>
      <c r="T963" t="s">
        <v>26</v>
      </c>
      <c r="U963">
        <v>0</v>
      </c>
      <c r="V963">
        <v>0</v>
      </c>
    </row>
    <row r="964" spans="5:22" x14ac:dyDescent="0.25">
      <c r="E964" t="s">
        <v>51</v>
      </c>
      <c r="F964">
        <v>0</v>
      </c>
      <c r="G964">
        <v>0</v>
      </c>
      <c r="T964" t="s">
        <v>26</v>
      </c>
      <c r="U964">
        <v>0</v>
      </c>
      <c r="V964">
        <v>0</v>
      </c>
    </row>
    <row r="965" spans="5:22" x14ac:dyDescent="0.25">
      <c r="E965" t="s">
        <v>51</v>
      </c>
      <c r="F965">
        <v>3500</v>
      </c>
      <c r="G965">
        <v>0</v>
      </c>
      <c r="T965" t="s">
        <v>26</v>
      </c>
      <c r="U965">
        <v>0</v>
      </c>
      <c r="V965">
        <v>0</v>
      </c>
    </row>
    <row r="966" spans="5:22" x14ac:dyDescent="0.25">
      <c r="E966" t="s">
        <v>51</v>
      </c>
      <c r="F966">
        <v>0</v>
      </c>
      <c r="G966">
        <v>0</v>
      </c>
      <c r="T966" t="s">
        <v>26</v>
      </c>
      <c r="U966">
        <v>38000</v>
      </c>
      <c r="V966">
        <v>0</v>
      </c>
    </row>
    <row r="967" spans="5:22" x14ac:dyDescent="0.25">
      <c r="E967" t="s">
        <v>51</v>
      </c>
      <c r="F967">
        <v>4000</v>
      </c>
      <c r="G967">
        <v>0</v>
      </c>
      <c r="T967" t="s">
        <v>26</v>
      </c>
      <c r="U967">
        <v>21000</v>
      </c>
      <c r="V967">
        <v>0</v>
      </c>
    </row>
    <row r="968" spans="5:22" x14ac:dyDescent="0.25">
      <c r="E968" t="s">
        <v>51</v>
      </c>
      <c r="F968">
        <v>7000</v>
      </c>
      <c r="G968">
        <v>0</v>
      </c>
      <c r="T968" t="s">
        <v>26</v>
      </c>
      <c r="U968">
        <v>0</v>
      </c>
      <c r="V968">
        <v>0</v>
      </c>
    </row>
    <row r="969" spans="5:22" x14ac:dyDescent="0.25">
      <c r="E969" t="s">
        <v>51</v>
      </c>
      <c r="F969">
        <v>4500</v>
      </c>
      <c r="G969">
        <v>0</v>
      </c>
      <c r="T969" t="s">
        <v>26</v>
      </c>
      <c r="U969">
        <v>0</v>
      </c>
      <c r="V969">
        <v>0</v>
      </c>
    </row>
    <row r="970" spans="5:22" x14ac:dyDescent="0.25">
      <c r="E970" t="s">
        <v>51</v>
      </c>
      <c r="F970">
        <v>1200</v>
      </c>
      <c r="G970">
        <v>6900</v>
      </c>
      <c r="T970" t="s">
        <v>26</v>
      </c>
      <c r="U970">
        <v>19000</v>
      </c>
      <c r="V970">
        <v>0</v>
      </c>
    </row>
    <row r="971" spans="5:22" x14ac:dyDescent="0.25">
      <c r="E971" t="s">
        <v>51</v>
      </c>
      <c r="F971">
        <v>0</v>
      </c>
      <c r="G971">
        <v>0</v>
      </c>
      <c r="T971" t="s">
        <v>26</v>
      </c>
      <c r="U971">
        <v>0</v>
      </c>
      <c r="V971">
        <v>0</v>
      </c>
    </row>
    <row r="972" spans="5:22" x14ac:dyDescent="0.25">
      <c r="E972" t="s">
        <v>51</v>
      </c>
      <c r="F972">
        <v>0</v>
      </c>
      <c r="G972">
        <v>6900</v>
      </c>
      <c r="T972" t="s">
        <v>26</v>
      </c>
      <c r="U972">
        <v>17000</v>
      </c>
      <c r="V972">
        <v>0</v>
      </c>
    </row>
    <row r="973" spans="5:22" x14ac:dyDescent="0.25">
      <c r="E973" t="s">
        <v>51</v>
      </c>
      <c r="F973">
        <v>2900</v>
      </c>
      <c r="G973">
        <v>0</v>
      </c>
      <c r="T973" t="s">
        <v>26</v>
      </c>
      <c r="U973">
        <v>0</v>
      </c>
      <c r="V973">
        <v>0</v>
      </c>
    </row>
    <row r="974" spans="5:22" x14ac:dyDescent="0.25">
      <c r="E974" t="s">
        <v>51</v>
      </c>
      <c r="F974">
        <v>6000</v>
      </c>
      <c r="G974">
        <v>12000</v>
      </c>
      <c r="T974" t="s">
        <v>26</v>
      </c>
      <c r="U974">
        <v>30000</v>
      </c>
      <c r="V974">
        <v>0</v>
      </c>
    </row>
    <row r="975" spans="5:22" x14ac:dyDescent="0.25">
      <c r="E975" t="s">
        <v>51</v>
      </c>
      <c r="F975">
        <v>0</v>
      </c>
      <c r="G975">
        <v>0</v>
      </c>
      <c r="T975" t="s">
        <v>26</v>
      </c>
      <c r="U975">
        <v>30000</v>
      </c>
      <c r="V975">
        <v>0</v>
      </c>
    </row>
    <row r="976" spans="5:22" x14ac:dyDescent="0.25">
      <c r="E976" t="s">
        <v>51</v>
      </c>
      <c r="F976">
        <v>0</v>
      </c>
      <c r="G976">
        <v>0</v>
      </c>
      <c r="T976" t="s">
        <v>26</v>
      </c>
      <c r="U976">
        <v>0</v>
      </c>
      <c r="V976">
        <v>0</v>
      </c>
    </row>
    <row r="977" spans="5:22" x14ac:dyDescent="0.25">
      <c r="E977" t="s">
        <v>51</v>
      </c>
      <c r="F977">
        <v>5000</v>
      </c>
      <c r="G977">
        <v>0</v>
      </c>
      <c r="T977" t="s">
        <v>26</v>
      </c>
      <c r="U977">
        <v>0</v>
      </c>
      <c r="V977">
        <v>0</v>
      </c>
    </row>
    <row r="978" spans="5:22" x14ac:dyDescent="0.25">
      <c r="E978" t="s">
        <v>52</v>
      </c>
      <c r="F978">
        <v>0</v>
      </c>
      <c r="G978">
        <v>0</v>
      </c>
      <c r="T978" t="s">
        <v>26</v>
      </c>
      <c r="U978">
        <v>42000</v>
      </c>
      <c r="V978">
        <v>0</v>
      </c>
    </row>
    <row r="979" spans="5:22" x14ac:dyDescent="0.25">
      <c r="E979" t="s">
        <v>52</v>
      </c>
      <c r="F979">
        <v>6000</v>
      </c>
      <c r="G979">
        <v>0</v>
      </c>
      <c r="T979" t="s">
        <v>26</v>
      </c>
      <c r="U979">
        <v>35000</v>
      </c>
      <c r="V979">
        <v>0</v>
      </c>
    </row>
    <row r="980" spans="5:22" x14ac:dyDescent="0.25">
      <c r="E980" t="s">
        <v>52</v>
      </c>
      <c r="F980">
        <v>6000</v>
      </c>
      <c r="G980">
        <v>0</v>
      </c>
      <c r="T980" t="s">
        <v>26</v>
      </c>
      <c r="U980">
        <v>0</v>
      </c>
      <c r="V980">
        <v>0</v>
      </c>
    </row>
    <row r="981" spans="5:22" x14ac:dyDescent="0.25">
      <c r="E981" t="s">
        <v>52</v>
      </c>
      <c r="F981">
        <v>0</v>
      </c>
      <c r="G981">
        <v>0</v>
      </c>
      <c r="T981" t="s">
        <v>26</v>
      </c>
      <c r="U981">
        <v>0</v>
      </c>
      <c r="V981">
        <v>0</v>
      </c>
    </row>
    <row r="982" spans="5:22" x14ac:dyDescent="0.25">
      <c r="E982" t="s">
        <v>52</v>
      </c>
      <c r="F982">
        <v>6000</v>
      </c>
      <c r="G982">
        <v>12000</v>
      </c>
      <c r="T982" t="s">
        <v>26</v>
      </c>
      <c r="U982">
        <v>30000</v>
      </c>
      <c r="V982">
        <v>0</v>
      </c>
    </row>
    <row r="983" spans="5:22" x14ac:dyDescent="0.25">
      <c r="E983" t="s">
        <v>52</v>
      </c>
      <c r="F983">
        <v>5000</v>
      </c>
      <c r="G983">
        <v>0</v>
      </c>
      <c r="T983" t="s">
        <v>26</v>
      </c>
      <c r="U983">
        <v>46000</v>
      </c>
      <c r="V983">
        <v>0</v>
      </c>
    </row>
    <row r="984" spans="5:22" x14ac:dyDescent="0.25">
      <c r="E984" t="s">
        <v>52</v>
      </c>
      <c r="F984">
        <v>6000</v>
      </c>
      <c r="G984">
        <v>0</v>
      </c>
      <c r="T984" t="s">
        <v>26</v>
      </c>
      <c r="U984">
        <v>45000</v>
      </c>
      <c r="V984">
        <v>0</v>
      </c>
    </row>
    <row r="985" spans="5:22" x14ac:dyDescent="0.25">
      <c r="E985" t="s">
        <v>52</v>
      </c>
      <c r="F985">
        <v>6000</v>
      </c>
      <c r="G985">
        <v>0</v>
      </c>
      <c r="T985" t="s">
        <v>26</v>
      </c>
      <c r="U985">
        <v>46000</v>
      </c>
      <c r="V985">
        <v>0</v>
      </c>
    </row>
    <row r="986" spans="5:22" x14ac:dyDescent="0.25">
      <c r="E986" t="s">
        <v>52</v>
      </c>
      <c r="F986">
        <v>0</v>
      </c>
      <c r="G986">
        <v>16000</v>
      </c>
      <c r="T986" t="s">
        <v>26</v>
      </c>
      <c r="U986">
        <v>32000</v>
      </c>
      <c r="V986">
        <v>0</v>
      </c>
    </row>
    <row r="987" spans="5:22" x14ac:dyDescent="0.25">
      <c r="E987" t="s">
        <v>52</v>
      </c>
      <c r="F987">
        <v>12000</v>
      </c>
      <c r="G987">
        <v>0</v>
      </c>
      <c r="T987" t="s">
        <v>26</v>
      </c>
      <c r="U987">
        <v>40000</v>
      </c>
      <c r="V987">
        <v>0</v>
      </c>
    </row>
    <row r="988" spans="5:22" x14ac:dyDescent="0.25">
      <c r="E988" t="s">
        <v>52</v>
      </c>
      <c r="F988">
        <v>0</v>
      </c>
      <c r="G988">
        <v>0</v>
      </c>
      <c r="T988" t="s">
        <v>26</v>
      </c>
      <c r="U988">
        <v>47000</v>
      </c>
      <c r="V988">
        <v>0</v>
      </c>
    </row>
    <row r="989" spans="5:22" x14ac:dyDescent="0.25">
      <c r="E989" t="s">
        <v>52</v>
      </c>
      <c r="F989">
        <v>0</v>
      </c>
      <c r="G989">
        <v>0</v>
      </c>
      <c r="T989" t="s">
        <v>26</v>
      </c>
      <c r="U989">
        <v>35000</v>
      </c>
      <c r="V989">
        <v>0</v>
      </c>
    </row>
    <row r="990" spans="5:22" x14ac:dyDescent="0.25">
      <c r="E990" t="s">
        <v>52</v>
      </c>
      <c r="F990">
        <v>0</v>
      </c>
      <c r="G990">
        <v>16000</v>
      </c>
      <c r="T990" t="s">
        <v>26</v>
      </c>
      <c r="U990">
        <v>0</v>
      </c>
      <c r="V990">
        <v>0</v>
      </c>
    </row>
    <row r="991" spans="5:22" x14ac:dyDescent="0.25">
      <c r="E991" t="s">
        <v>52</v>
      </c>
      <c r="F991">
        <v>5000</v>
      </c>
      <c r="G991">
        <v>0</v>
      </c>
      <c r="T991" t="s">
        <v>26</v>
      </c>
      <c r="U991">
        <v>0</v>
      </c>
      <c r="V991">
        <v>0</v>
      </c>
    </row>
    <row r="992" spans="5:22" x14ac:dyDescent="0.25">
      <c r="E992" t="s">
        <v>53</v>
      </c>
      <c r="F992">
        <v>6000</v>
      </c>
      <c r="G992">
        <v>12000</v>
      </c>
      <c r="T992" t="s">
        <v>26</v>
      </c>
      <c r="U992">
        <v>0</v>
      </c>
      <c r="V992">
        <v>0</v>
      </c>
    </row>
    <row r="993" spans="5:22" x14ac:dyDescent="0.25">
      <c r="E993" t="s">
        <v>53</v>
      </c>
      <c r="F993">
        <v>7000</v>
      </c>
      <c r="G993">
        <v>0</v>
      </c>
      <c r="T993" t="s">
        <v>130</v>
      </c>
      <c r="U993">
        <v>0</v>
      </c>
      <c r="V993">
        <v>0</v>
      </c>
    </row>
    <row r="994" spans="5:22" x14ac:dyDescent="0.25">
      <c r="E994" t="s">
        <v>53</v>
      </c>
      <c r="F994">
        <v>7000</v>
      </c>
      <c r="G994">
        <v>0</v>
      </c>
      <c r="T994" t="s">
        <v>130</v>
      </c>
      <c r="U994">
        <v>0</v>
      </c>
      <c r="V994">
        <v>0</v>
      </c>
    </row>
    <row r="995" spans="5:22" x14ac:dyDescent="0.25">
      <c r="E995" t="s">
        <v>53</v>
      </c>
      <c r="F995">
        <v>6000</v>
      </c>
      <c r="G995">
        <v>0</v>
      </c>
      <c r="T995" t="s">
        <v>130</v>
      </c>
      <c r="U995">
        <v>0</v>
      </c>
      <c r="V995">
        <v>0</v>
      </c>
    </row>
    <row r="996" spans="5:22" x14ac:dyDescent="0.25">
      <c r="E996" t="s">
        <v>53</v>
      </c>
      <c r="F996">
        <v>0</v>
      </c>
      <c r="G996">
        <v>0</v>
      </c>
      <c r="T996" t="s">
        <v>130</v>
      </c>
      <c r="U996">
        <v>0</v>
      </c>
      <c r="V996">
        <v>0</v>
      </c>
    </row>
    <row r="997" spans="5:22" x14ac:dyDescent="0.25">
      <c r="E997" t="s">
        <v>53</v>
      </c>
      <c r="F997">
        <v>7000</v>
      </c>
      <c r="G997">
        <v>0</v>
      </c>
      <c r="T997" t="s">
        <v>130</v>
      </c>
      <c r="U997">
        <v>0</v>
      </c>
      <c r="V997">
        <v>0</v>
      </c>
    </row>
    <row r="998" spans="5:22" x14ac:dyDescent="0.25">
      <c r="E998" t="s">
        <v>53</v>
      </c>
      <c r="F998">
        <v>7000</v>
      </c>
      <c r="G998">
        <v>0</v>
      </c>
      <c r="T998" t="s">
        <v>130</v>
      </c>
      <c r="U998">
        <v>0</v>
      </c>
      <c r="V998">
        <v>0</v>
      </c>
    </row>
    <row r="999" spans="5:22" x14ac:dyDescent="0.25">
      <c r="E999" t="s">
        <v>53</v>
      </c>
      <c r="F999">
        <v>9500</v>
      </c>
      <c r="G999">
        <v>0</v>
      </c>
      <c r="T999" t="s">
        <v>130</v>
      </c>
      <c r="U999">
        <v>0</v>
      </c>
      <c r="V999">
        <v>40000</v>
      </c>
    </row>
    <row r="1000" spans="5:22" x14ac:dyDescent="0.25">
      <c r="E1000" t="s">
        <v>53</v>
      </c>
      <c r="F1000">
        <v>0</v>
      </c>
      <c r="G1000">
        <v>16000</v>
      </c>
      <c r="T1000" t="s">
        <v>130</v>
      </c>
      <c r="U1000">
        <v>0</v>
      </c>
      <c r="V1000">
        <v>0</v>
      </c>
    </row>
    <row r="1001" spans="5:22" x14ac:dyDescent="0.25">
      <c r="E1001" t="s">
        <v>53</v>
      </c>
      <c r="F1001">
        <v>10000</v>
      </c>
      <c r="G1001">
        <v>0</v>
      </c>
      <c r="T1001" t="s">
        <v>130</v>
      </c>
      <c r="U1001">
        <v>0</v>
      </c>
      <c r="V1001">
        <v>0</v>
      </c>
    </row>
    <row r="1002" spans="5:22" x14ac:dyDescent="0.25">
      <c r="E1002" t="s">
        <v>54</v>
      </c>
      <c r="F1002">
        <v>0</v>
      </c>
      <c r="G1002">
        <v>0</v>
      </c>
      <c r="T1002" t="s">
        <v>130</v>
      </c>
      <c r="U1002">
        <v>0</v>
      </c>
      <c r="V1002">
        <v>0</v>
      </c>
    </row>
    <row r="1003" spans="5:22" x14ac:dyDescent="0.25">
      <c r="E1003" t="s">
        <v>54</v>
      </c>
      <c r="F1003">
        <v>24000</v>
      </c>
      <c r="G1003">
        <v>0</v>
      </c>
      <c r="T1003" t="s">
        <v>130</v>
      </c>
      <c r="U1003">
        <v>0</v>
      </c>
      <c r="V1003">
        <v>0</v>
      </c>
    </row>
    <row r="1004" spans="5:22" x14ac:dyDescent="0.25">
      <c r="E1004" t="s">
        <v>54</v>
      </c>
      <c r="F1004">
        <v>15000</v>
      </c>
      <c r="G1004">
        <v>0</v>
      </c>
      <c r="T1004" t="s">
        <v>130</v>
      </c>
      <c r="U1004">
        <v>0</v>
      </c>
      <c r="V1004">
        <v>0</v>
      </c>
    </row>
    <row r="1005" spans="5:22" x14ac:dyDescent="0.25">
      <c r="E1005" t="s">
        <v>54</v>
      </c>
      <c r="F1005">
        <v>16000</v>
      </c>
      <c r="G1005">
        <v>0</v>
      </c>
      <c r="T1005" t="s">
        <v>130</v>
      </c>
      <c r="U1005">
        <v>0</v>
      </c>
      <c r="V1005">
        <v>0</v>
      </c>
    </row>
    <row r="1006" spans="5:22" x14ac:dyDescent="0.25">
      <c r="E1006" t="s">
        <v>54</v>
      </c>
      <c r="F1006">
        <v>16000</v>
      </c>
      <c r="G1006">
        <v>0</v>
      </c>
      <c r="T1006" t="s">
        <v>130</v>
      </c>
      <c r="U1006">
        <v>0</v>
      </c>
      <c r="V1006">
        <v>0</v>
      </c>
    </row>
    <row r="1007" spans="5:22" x14ac:dyDescent="0.25">
      <c r="E1007" t="s">
        <v>54</v>
      </c>
      <c r="F1007">
        <v>6500</v>
      </c>
      <c r="G1007">
        <v>0</v>
      </c>
      <c r="T1007" t="s">
        <v>130</v>
      </c>
      <c r="U1007">
        <v>0</v>
      </c>
      <c r="V1007">
        <v>0</v>
      </c>
    </row>
    <row r="1008" spans="5:22" x14ac:dyDescent="0.25">
      <c r="E1008" t="s">
        <v>54</v>
      </c>
      <c r="F1008">
        <v>16000</v>
      </c>
      <c r="G1008">
        <v>0</v>
      </c>
      <c r="T1008" t="s">
        <v>130</v>
      </c>
      <c r="U1008">
        <v>0</v>
      </c>
      <c r="V1008">
        <v>0</v>
      </c>
    </row>
    <row r="1009" spans="5:22" x14ac:dyDescent="0.25">
      <c r="E1009" t="s">
        <v>54</v>
      </c>
      <c r="F1009">
        <v>0</v>
      </c>
      <c r="G1009">
        <v>0</v>
      </c>
      <c r="T1009" t="s">
        <v>130</v>
      </c>
      <c r="U1009">
        <v>0</v>
      </c>
      <c r="V1009">
        <v>0</v>
      </c>
    </row>
    <row r="1010" spans="5:22" x14ac:dyDescent="0.25">
      <c r="E1010" t="s">
        <v>54</v>
      </c>
      <c r="F1010">
        <v>12000</v>
      </c>
      <c r="G1010">
        <v>0</v>
      </c>
      <c r="T1010" t="s">
        <v>130</v>
      </c>
      <c r="U1010">
        <v>0</v>
      </c>
      <c r="V1010">
        <v>0</v>
      </c>
    </row>
    <row r="1011" spans="5:22" x14ac:dyDescent="0.25">
      <c r="E1011" t="s">
        <v>54</v>
      </c>
      <c r="F1011">
        <v>8000</v>
      </c>
      <c r="G1011">
        <v>0</v>
      </c>
      <c r="T1011" t="s">
        <v>130</v>
      </c>
      <c r="U1011">
        <v>0</v>
      </c>
      <c r="V1011">
        <v>40000</v>
      </c>
    </row>
    <row r="1012" spans="5:22" x14ac:dyDescent="0.25">
      <c r="E1012" t="s">
        <v>54</v>
      </c>
      <c r="F1012">
        <v>10000</v>
      </c>
      <c r="G1012">
        <v>0</v>
      </c>
      <c r="T1012" t="s">
        <v>130</v>
      </c>
      <c r="U1012">
        <v>0</v>
      </c>
      <c r="V1012">
        <v>0</v>
      </c>
    </row>
    <row r="1013" spans="5:22" x14ac:dyDescent="0.25">
      <c r="E1013" t="s">
        <v>54</v>
      </c>
      <c r="F1013">
        <v>11000</v>
      </c>
      <c r="G1013">
        <v>0</v>
      </c>
      <c r="T1013" t="s">
        <v>130</v>
      </c>
      <c r="U1013">
        <v>0</v>
      </c>
      <c r="V1013">
        <v>0</v>
      </c>
    </row>
    <row r="1014" spans="5:22" x14ac:dyDescent="0.25">
      <c r="E1014" t="s">
        <v>54</v>
      </c>
      <c r="F1014">
        <v>16000</v>
      </c>
      <c r="G1014">
        <v>0</v>
      </c>
      <c r="T1014" t="s">
        <v>130</v>
      </c>
      <c r="U1014">
        <v>0</v>
      </c>
      <c r="V1014">
        <v>0</v>
      </c>
    </row>
    <row r="1015" spans="5:22" x14ac:dyDescent="0.25">
      <c r="E1015" t="s">
        <v>54</v>
      </c>
      <c r="F1015">
        <v>10000</v>
      </c>
      <c r="G1015">
        <v>0</v>
      </c>
      <c r="T1015" t="s">
        <v>130</v>
      </c>
      <c r="U1015">
        <v>0</v>
      </c>
      <c r="V1015">
        <v>0</v>
      </c>
    </row>
    <row r="1016" spans="5:22" x14ac:dyDescent="0.25">
      <c r="E1016" t="s">
        <v>54</v>
      </c>
      <c r="F1016">
        <v>24000</v>
      </c>
      <c r="G1016">
        <v>0</v>
      </c>
      <c r="T1016" t="s">
        <v>130</v>
      </c>
      <c r="U1016">
        <v>0</v>
      </c>
      <c r="V1016">
        <v>30000</v>
      </c>
    </row>
    <row r="1017" spans="5:22" x14ac:dyDescent="0.25">
      <c r="E1017" t="s">
        <v>54</v>
      </c>
      <c r="F1017">
        <v>16250</v>
      </c>
      <c r="G1017">
        <v>0</v>
      </c>
      <c r="T1017" t="s">
        <v>130</v>
      </c>
      <c r="U1017">
        <v>0</v>
      </c>
      <c r="V1017">
        <v>0</v>
      </c>
    </row>
    <row r="1018" spans="5:22" x14ac:dyDescent="0.25">
      <c r="E1018" t="s">
        <v>54</v>
      </c>
      <c r="F1018">
        <v>20000</v>
      </c>
      <c r="G1018">
        <v>0</v>
      </c>
      <c r="T1018" t="s">
        <v>130</v>
      </c>
      <c r="U1018">
        <v>0</v>
      </c>
      <c r="V1018">
        <v>40000</v>
      </c>
    </row>
    <row r="1019" spans="5:22" x14ac:dyDescent="0.25">
      <c r="E1019" t="s">
        <v>55</v>
      </c>
      <c r="F1019">
        <v>0</v>
      </c>
      <c r="G1019">
        <v>0</v>
      </c>
      <c r="T1019" t="s">
        <v>130</v>
      </c>
      <c r="U1019">
        <v>0</v>
      </c>
      <c r="V1019">
        <v>0</v>
      </c>
    </row>
    <row r="1020" spans="5:22" x14ac:dyDescent="0.25">
      <c r="E1020" t="s">
        <v>55</v>
      </c>
      <c r="F1020">
        <v>30000</v>
      </c>
      <c r="G1020">
        <v>0</v>
      </c>
      <c r="T1020" t="s">
        <v>130</v>
      </c>
      <c r="U1020">
        <v>0</v>
      </c>
      <c r="V1020">
        <v>30000</v>
      </c>
    </row>
    <row r="1021" spans="5:22" x14ac:dyDescent="0.25">
      <c r="E1021" t="s">
        <v>55</v>
      </c>
      <c r="F1021">
        <v>30000</v>
      </c>
      <c r="G1021">
        <v>0</v>
      </c>
      <c r="T1021" t="s">
        <v>130</v>
      </c>
      <c r="U1021">
        <v>0</v>
      </c>
      <c r="V1021">
        <v>0</v>
      </c>
    </row>
    <row r="1022" spans="5:22" x14ac:dyDescent="0.25">
      <c r="E1022" t="s">
        <v>55</v>
      </c>
      <c r="F1022">
        <v>28000</v>
      </c>
      <c r="G1022">
        <v>0</v>
      </c>
      <c r="T1022" t="s">
        <v>130</v>
      </c>
      <c r="U1022">
        <v>0</v>
      </c>
      <c r="V1022">
        <v>0</v>
      </c>
    </row>
    <row r="1023" spans="5:22" x14ac:dyDescent="0.25">
      <c r="E1023" t="s">
        <v>55</v>
      </c>
      <c r="F1023">
        <v>25000</v>
      </c>
      <c r="G1023">
        <v>0</v>
      </c>
      <c r="T1023" t="s">
        <v>130</v>
      </c>
      <c r="U1023">
        <v>0</v>
      </c>
      <c r="V1023">
        <v>0</v>
      </c>
    </row>
    <row r="1024" spans="5:22" x14ac:dyDescent="0.25">
      <c r="E1024" t="s">
        <v>55</v>
      </c>
      <c r="F1024">
        <v>17000</v>
      </c>
      <c r="G1024">
        <v>0</v>
      </c>
      <c r="T1024" t="s">
        <v>130</v>
      </c>
      <c r="U1024">
        <v>0</v>
      </c>
      <c r="V1024">
        <v>0</v>
      </c>
    </row>
    <row r="1025" spans="5:22" x14ac:dyDescent="0.25">
      <c r="E1025" t="s">
        <v>55</v>
      </c>
      <c r="F1025">
        <v>40000</v>
      </c>
      <c r="G1025">
        <v>0</v>
      </c>
      <c r="T1025" t="s">
        <v>130</v>
      </c>
      <c r="U1025">
        <v>0</v>
      </c>
      <c r="V1025">
        <v>0</v>
      </c>
    </row>
    <row r="1026" spans="5:22" x14ac:dyDescent="0.25">
      <c r="E1026" t="s">
        <v>422</v>
      </c>
      <c r="F1026">
        <v>0</v>
      </c>
      <c r="G1026">
        <v>0</v>
      </c>
      <c r="T1026" t="s">
        <v>130</v>
      </c>
      <c r="U1026">
        <v>0</v>
      </c>
      <c r="V1026">
        <v>0</v>
      </c>
    </row>
    <row r="1027" spans="5:22" x14ac:dyDescent="0.25">
      <c r="E1027" t="s">
        <v>422</v>
      </c>
      <c r="F1027">
        <v>0</v>
      </c>
      <c r="G1027">
        <v>0</v>
      </c>
      <c r="T1027" t="s">
        <v>130</v>
      </c>
      <c r="U1027">
        <v>0</v>
      </c>
      <c r="V1027">
        <v>0</v>
      </c>
    </row>
    <row r="1028" spans="5:22" x14ac:dyDescent="0.25">
      <c r="E1028" t="s">
        <v>422</v>
      </c>
      <c r="F1028">
        <v>8000</v>
      </c>
      <c r="G1028">
        <v>0</v>
      </c>
      <c r="T1028" t="s">
        <v>130</v>
      </c>
      <c r="U1028">
        <v>0</v>
      </c>
      <c r="V1028">
        <v>0</v>
      </c>
    </row>
    <row r="1029" spans="5:22" x14ac:dyDescent="0.25">
      <c r="E1029" t="s">
        <v>422</v>
      </c>
      <c r="F1029">
        <v>0</v>
      </c>
      <c r="G1029">
        <v>0</v>
      </c>
      <c r="T1029" t="s">
        <v>130</v>
      </c>
      <c r="U1029">
        <v>0</v>
      </c>
      <c r="V1029">
        <v>0</v>
      </c>
    </row>
    <row r="1030" spans="5:22" x14ac:dyDescent="0.25">
      <c r="E1030" t="s">
        <v>422</v>
      </c>
      <c r="F1030">
        <v>0</v>
      </c>
      <c r="G1030">
        <v>0</v>
      </c>
      <c r="T1030" t="s">
        <v>130</v>
      </c>
      <c r="U1030">
        <v>0</v>
      </c>
      <c r="V1030">
        <v>0</v>
      </c>
    </row>
    <row r="1031" spans="5:22" x14ac:dyDescent="0.25">
      <c r="E1031" t="s">
        <v>422</v>
      </c>
      <c r="F1031">
        <v>1200</v>
      </c>
      <c r="G1031">
        <v>0</v>
      </c>
      <c r="T1031" t="s">
        <v>130</v>
      </c>
      <c r="U1031">
        <v>0</v>
      </c>
      <c r="V1031">
        <v>0</v>
      </c>
    </row>
    <row r="1032" spans="5:22" x14ac:dyDescent="0.25">
      <c r="E1032" t="s">
        <v>424</v>
      </c>
      <c r="F1032">
        <v>0</v>
      </c>
      <c r="G1032">
        <v>0</v>
      </c>
      <c r="T1032" t="s">
        <v>130</v>
      </c>
      <c r="U1032">
        <v>0</v>
      </c>
      <c r="V1032">
        <v>40000</v>
      </c>
    </row>
    <row r="1033" spans="5:22" x14ac:dyDescent="0.25">
      <c r="E1033" t="s">
        <v>424</v>
      </c>
      <c r="F1033">
        <v>0</v>
      </c>
      <c r="G1033">
        <v>0</v>
      </c>
      <c r="T1033" t="s">
        <v>130</v>
      </c>
      <c r="U1033">
        <v>0</v>
      </c>
      <c r="V1033">
        <v>0</v>
      </c>
    </row>
    <row r="1034" spans="5:22" x14ac:dyDescent="0.25">
      <c r="E1034" t="s">
        <v>424</v>
      </c>
      <c r="F1034">
        <v>0</v>
      </c>
      <c r="G1034">
        <v>0</v>
      </c>
      <c r="T1034" t="s">
        <v>130</v>
      </c>
      <c r="U1034">
        <v>0</v>
      </c>
      <c r="V1034">
        <v>0</v>
      </c>
    </row>
    <row r="1035" spans="5:22" x14ac:dyDescent="0.25">
      <c r="E1035" t="s">
        <v>424</v>
      </c>
      <c r="F1035">
        <v>0</v>
      </c>
      <c r="G1035">
        <v>0</v>
      </c>
      <c r="T1035" t="s">
        <v>130</v>
      </c>
      <c r="U1035">
        <v>0</v>
      </c>
      <c r="V1035">
        <v>0</v>
      </c>
    </row>
    <row r="1036" spans="5:22" x14ac:dyDescent="0.25">
      <c r="E1036" t="s">
        <v>424</v>
      </c>
      <c r="F1036">
        <v>0</v>
      </c>
      <c r="G1036">
        <v>0</v>
      </c>
      <c r="T1036" t="s">
        <v>130</v>
      </c>
      <c r="U1036">
        <v>0</v>
      </c>
      <c r="V1036">
        <v>40000</v>
      </c>
    </row>
    <row r="1037" spans="5:22" x14ac:dyDescent="0.25">
      <c r="E1037" t="s">
        <v>424</v>
      </c>
      <c r="F1037">
        <v>0</v>
      </c>
      <c r="G1037">
        <v>0</v>
      </c>
      <c r="T1037" t="s">
        <v>130</v>
      </c>
      <c r="U1037">
        <v>0</v>
      </c>
      <c r="V1037">
        <v>0</v>
      </c>
    </row>
    <row r="1038" spans="5:22" x14ac:dyDescent="0.25">
      <c r="E1038" t="s">
        <v>424</v>
      </c>
      <c r="F1038">
        <v>0</v>
      </c>
      <c r="G1038">
        <v>0</v>
      </c>
      <c r="T1038" t="s">
        <v>130</v>
      </c>
      <c r="U1038">
        <v>0</v>
      </c>
      <c r="V1038">
        <v>0</v>
      </c>
    </row>
    <row r="1039" spans="5:22" x14ac:dyDescent="0.25">
      <c r="E1039" t="s">
        <v>424</v>
      </c>
      <c r="F1039">
        <v>0</v>
      </c>
      <c r="G1039">
        <v>0</v>
      </c>
      <c r="T1039" t="s">
        <v>130</v>
      </c>
      <c r="U1039">
        <v>0</v>
      </c>
      <c r="V1039">
        <v>0</v>
      </c>
    </row>
    <row r="1040" spans="5:22" x14ac:dyDescent="0.25">
      <c r="E1040" t="s">
        <v>424</v>
      </c>
      <c r="F1040">
        <v>0</v>
      </c>
      <c r="G1040">
        <v>0</v>
      </c>
      <c r="T1040" t="s">
        <v>130</v>
      </c>
      <c r="U1040">
        <v>0</v>
      </c>
      <c r="V1040">
        <v>0</v>
      </c>
    </row>
    <row r="1041" spans="5:22" x14ac:dyDescent="0.25">
      <c r="E1041" t="s">
        <v>424</v>
      </c>
      <c r="F1041">
        <v>0</v>
      </c>
      <c r="G1041">
        <v>0</v>
      </c>
      <c r="T1041" t="s">
        <v>130</v>
      </c>
      <c r="U1041">
        <v>0</v>
      </c>
      <c r="V1041">
        <v>0</v>
      </c>
    </row>
    <row r="1042" spans="5:22" x14ac:dyDescent="0.25">
      <c r="E1042" t="s">
        <v>424</v>
      </c>
      <c r="F1042">
        <v>0</v>
      </c>
      <c r="G1042">
        <v>0</v>
      </c>
      <c r="T1042" t="s">
        <v>130</v>
      </c>
      <c r="U1042">
        <v>0</v>
      </c>
      <c r="V1042">
        <v>30000</v>
      </c>
    </row>
    <row r="1043" spans="5:22" x14ac:dyDescent="0.25">
      <c r="E1043" t="s">
        <v>424</v>
      </c>
      <c r="F1043">
        <v>0</v>
      </c>
      <c r="G1043">
        <v>0</v>
      </c>
      <c r="T1043" t="s">
        <v>130</v>
      </c>
      <c r="U1043">
        <v>0</v>
      </c>
      <c r="V1043">
        <v>0</v>
      </c>
    </row>
    <row r="1044" spans="5:22" x14ac:dyDescent="0.25">
      <c r="E1044" t="s">
        <v>424</v>
      </c>
      <c r="F1044">
        <v>0</v>
      </c>
      <c r="G1044">
        <v>0</v>
      </c>
      <c r="T1044" t="s">
        <v>130</v>
      </c>
      <c r="U1044">
        <v>0</v>
      </c>
      <c r="V1044">
        <v>0</v>
      </c>
    </row>
    <row r="1045" spans="5:22" x14ac:dyDescent="0.25">
      <c r="E1045" t="s">
        <v>424</v>
      </c>
      <c r="F1045">
        <v>0</v>
      </c>
      <c r="G1045">
        <v>0</v>
      </c>
      <c r="T1045" t="s">
        <v>130</v>
      </c>
      <c r="U1045">
        <v>0</v>
      </c>
      <c r="V1045">
        <v>0</v>
      </c>
    </row>
    <row r="1046" spans="5:22" x14ac:dyDescent="0.25">
      <c r="E1046" t="s">
        <v>424</v>
      </c>
      <c r="F1046">
        <v>0</v>
      </c>
      <c r="G1046">
        <v>0</v>
      </c>
      <c r="T1046" t="s">
        <v>130</v>
      </c>
      <c r="U1046">
        <v>0</v>
      </c>
      <c r="V1046">
        <v>0</v>
      </c>
    </row>
    <row r="1047" spans="5:22" x14ac:dyDescent="0.25">
      <c r="E1047" t="s">
        <v>424</v>
      </c>
      <c r="F1047">
        <v>0</v>
      </c>
      <c r="G1047">
        <v>0</v>
      </c>
      <c r="T1047" t="s">
        <v>130</v>
      </c>
      <c r="U1047">
        <v>0</v>
      </c>
      <c r="V1047">
        <v>0</v>
      </c>
    </row>
    <row r="1048" spans="5:22" x14ac:dyDescent="0.25">
      <c r="E1048" t="s">
        <v>424</v>
      </c>
      <c r="F1048">
        <v>0</v>
      </c>
      <c r="G1048">
        <v>0</v>
      </c>
      <c r="T1048" t="s">
        <v>130</v>
      </c>
      <c r="U1048">
        <v>0</v>
      </c>
      <c r="V1048">
        <v>0</v>
      </c>
    </row>
    <row r="1049" spans="5:22" x14ac:dyDescent="0.25">
      <c r="E1049" t="s">
        <v>424</v>
      </c>
      <c r="F1049">
        <v>0</v>
      </c>
      <c r="G1049">
        <v>0</v>
      </c>
      <c r="T1049" t="s">
        <v>130</v>
      </c>
      <c r="U1049">
        <v>0</v>
      </c>
      <c r="V1049">
        <v>0</v>
      </c>
    </row>
    <row r="1050" spans="5:22" x14ac:dyDescent="0.25">
      <c r="E1050" t="s">
        <v>424</v>
      </c>
      <c r="F1050">
        <v>0</v>
      </c>
      <c r="G1050">
        <v>0</v>
      </c>
      <c r="T1050" t="s">
        <v>130</v>
      </c>
      <c r="U1050">
        <v>0</v>
      </c>
      <c r="V1050">
        <v>0</v>
      </c>
    </row>
    <row r="1051" spans="5:22" x14ac:dyDescent="0.25">
      <c r="E1051" t="s">
        <v>424</v>
      </c>
      <c r="F1051">
        <v>0</v>
      </c>
      <c r="G1051">
        <v>0</v>
      </c>
      <c r="T1051" t="s">
        <v>130</v>
      </c>
      <c r="U1051">
        <v>0</v>
      </c>
      <c r="V1051">
        <v>0</v>
      </c>
    </row>
    <row r="1052" spans="5:22" x14ac:dyDescent="0.25">
      <c r="E1052" t="s">
        <v>424</v>
      </c>
      <c r="F1052">
        <v>0</v>
      </c>
      <c r="G1052">
        <v>0</v>
      </c>
      <c r="T1052" t="s">
        <v>130</v>
      </c>
      <c r="U1052">
        <v>0</v>
      </c>
      <c r="V1052">
        <v>40000</v>
      </c>
    </row>
    <row r="1053" spans="5:22" x14ac:dyDescent="0.25">
      <c r="E1053" t="s">
        <v>424</v>
      </c>
      <c r="F1053">
        <v>0</v>
      </c>
      <c r="G1053">
        <v>0</v>
      </c>
      <c r="T1053" t="s">
        <v>130</v>
      </c>
      <c r="U1053">
        <v>0</v>
      </c>
      <c r="V1053">
        <v>0</v>
      </c>
    </row>
    <row r="1054" spans="5:22" x14ac:dyDescent="0.25">
      <c r="E1054" t="s">
        <v>424</v>
      </c>
      <c r="F1054">
        <v>0</v>
      </c>
      <c r="G1054">
        <v>0</v>
      </c>
      <c r="T1054" t="s">
        <v>130</v>
      </c>
      <c r="U1054">
        <v>0</v>
      </c>
      <c r="V1054">
        <v>0</v>
      </c>
    </row>
    <row r="1055" spans="5:22" x14ac:dyDescent="0.25">
      <c r="E1055" t="s">
        <v>414</v>
      </c>
      <c r="F1055">
        <v>0</v>
      </c>
      <c r="G1055">
        <v>0</v>
      </c>
      <c r="T1055" t="s">
        <v>130</v>
      </c>
      <c r="U1055">
        <v>0</v>
      </c>
      <c r="V1055">
        <v>0</v>
      </c>
    </row>
    <row r="1056" spans="5:22" x14ac:dyDescent="0.25">
      <c r="E1056" t="s">
        <v>414</v>
      </c>
      <c r="F1056">
        <v>0</v>
      </c>
      <c r="G1056">
        <v>0</v>
      </c>
      <c r="T1056" t="s">
        <v>130</v>
      </c>
      <c r="U1056">
        <v>0</v>
      </c>
      <c r="V1056">
        <v>0</v>
      </c>
    </row>
    <row r="1057" spans="5:22" x14ac:dyDescent="0.25">
      <c r="E1057" t="s">
        <v>414</v>
      </c>
      <c r="F1057">
        <v>0</v>
      </c>
      <c r="G1057">
        <v>0</v>
      </c>
      <c r="T1057" t="s">
        <v>130</v>
      </c>
      <c r="U1057">
        <v>0</v>
      </c>
      <c r="V1057">
        <v>0</v>
      </c>
    </row>
    <row r="1058" spans="5:22" x14ac:dyDescent="0.25">
      <c r="E1058" t="s">
        <v>414</v>
      </c>
      <c r="F1058">
        <v>0</v>
      </c>
      <c r="G1058">
        <v>0</v>
      </c>
      <c r="T1058" t="s">
        <v>130</v>
      </c>
      <c r="U1058">
        <v>0</v>
      </c>
      <c r="V1058">
        <v>0</v>
      </c>
    </row>
    <row r="1059" spans="5:22" x14ac:dyDescent="0.25">
      <c r="E1059" t="s">
        <v>414</v>
      </c>
      <c r="F1059">
        <v>0</v>
      </c>
      <c r="G1059">
        <v>0</v>
      </c>
      <c r="T1059" t="s">
        <v>130</v>
      </c>
      <c r="U1059">
        <v>0</v>
      </c>
      <c r="V1059">
        <v>0</v>
      </c>
    </row>
    <row r="1060" spans="5:22" x14ac:dyDescent="0.25">
      <c r="E1060" t="s">
        <v>414</v>
      </c>
      <c r="F1060">
        <v>0</v>
      </c>
      <c r="G1060">
        <v>0</v>
      </c>
      <c r="T1060" t="s">
        <v>130</v>
      </c>
      <c r="U1060">
        <v>0</v>
      </c>
      <c r="V1060">
        <v>0</v>
      </c>
    </row>
    <row r="1061" spans="5:22" x14ac:dyDescent="0.25">
      <c r="E1061" t="s">
        <v>414</v>
      </c>
      <c r="F1061">
        <v>0</v>
      </c>
      <c r="G1061">
        <v>0</v>
      </c>
      <c r="T1061" t="s">
        <v>130</v>
      </c>
      <c r="U1061">
        <v>0</v>
      </c>
      <c r="V1061">
        <v>0</v>
      </c>
    </row>
    <row r="1062" spans="5:22" x14ac:dyDescent="0.25">
      <c r="E1062" t="s">
        <v>414</v>
      </c>
      <c r="F1062">
        <v>0</v>
      </c>
      <c r="G1062">
        <v>0</v>
      </c>
      <c r="T1062" t="s">
        <v>130</v>
      </c>
      <c r="U1062">
        <v>0</v>
      </c>
      <c r="V1062">
        <v>0</v>
      </c>
    </row>
    <row r="1063" spans="5:22" x14ac:dyDescent="0.25">
      <c r="E1063" t="s">
        <v>414</v>
      </c>
      <c r="F1063">
        <v>0</v>
      </c>
      <c r="G1063">
        <v>0</v>
      </c>
      <c r="T1063" t="s">
        <v>130</v>
      </c>
      <c r="U1063">
        <v>0</v>
      </c>
      <c r="V1063">
        <v>0</v>
      </c>
    </row>
    <row r="1064" spans="5:22" x14ac:dyDescent="0.25">
      <c r="E1064" t="s">
        <v>414</v>
      </c>
      <c r="F1064">
        <v>0</v>
      </c>
      <c r="G1064">
        <v>0</v>
      </c>
      <c r="T1064" t="s">
        <v>46</v>
      </c>
      <c r="U1064">
        <v>46000</v>
      </c>
      <c r="V1064">
        <v>0</v>
      </c>
    </row>
    <row r="1065" spans="5:22" x14ac:dyDescent="0.25">
      <c r="E1065" t="s">
        <v>414</v>
      </c>
      <c r="F1065">
        <v>0</v>
      </c>
      <c r="G1065">
        <v>0</v>
      </c>
      <c r="T1065" t="s">
        <v>46</v>
      </c>
      <c r="U1065">
        <v>46000</v>
      </c>
      <c r="V1065">
        <v>0</v>
      </c>
    </row>
    <row r="1066" spans="5:22" x14ac:dyDescent="0.25">
      <c r="E1066" t="s">
        <v>414</v>
      </c>
      <c r="F1066">
        <v>0</v>
      </c>
      <c r="G1066">
        <v>0</v>
      </c>
      <c r="T1066" t="s">
        <v>46</v>
      </c>
      <c r="U1066">
        <v>25000</v>
      </c>
      <c r="V1066">
        <v>0</v>
      </c>
    </row>
    <row r="1067" spans="5:22" x14ac:dyDescent="0.25">
      <c r="E1067" t="s">
        <v>67</v>
      </c>
      <c r="F1067">
        <v>0</v>
      </c>
      <c r="G1067">
        <v>0</v>
      </c>
      <c r="T1067" t="s">
        <v>46</v>
      </c>
      <c r="U1067">
        <v>41000</v>
      </c>
      <c r="V1067">
        <v>0</v>
      </c>
    </row>
    <row r="1068" spans="5:22" x14ac:dyDescent="0.25">
      <c r="E1068" t="s">
        <v>67</v>
      </c>
      <c r="F1068">
        <v>0</v>
      </c>
      <c r="G1068">
        <v>0</v>
      </c>
      <c r="T1068" t="s">
        <v>46</v>
      </c>
      <c r="U1068">
        <v>0</v>
      </c>
      <c r="V1068">
        <v>0</v>
      </c>
    </row>
    <row r="1069" spans="5:22" x14ac:dyDescent="0.25">
      <c r="E1069" t="s">
        <v>67</v>
      </c>
      <c r="F1069">
        <v>0</v>
      </c>
      <c r="G1069">
        <v>0</v>
      </c>
      <c r="T1069" t="s">
        <v>46</v>
      </c>
      <c r="U1069">
        <v>46000</v>
      </c>
      <c r="V1069">
        <v>0</v>
      </c>
    </row>
    <row r="1070" spans="5:22" x14ac:dyDescent="0.25">
      <c r="E1070" t="s">
        <v>67</v>
      </c>
      <c r="F1070">
        <v>0</v>
      </c>
      <c r="G1070">
        <v>0</v>
      </c>
      <c r="T1070" t="s">
        <v>46</v>
      </c>
      <c r="U1070">
        <v>28000</v>
      </c>
      <c r="V1070">
        <v>0</v>
      </c>
    </row>
    <row r="1071" spans="5:22" x14ac:dyDescent="0.25">
      <c r="E1071" t="s">
        <v>67</v>
      </c>
      <c r="F1071">
        <v>0</v>
      </c>
      <c r="G1071">
        <v>0</v>
      </c>
      <c r="T1071" t="s">
        <v>46</v>
      </c>
      <c r="U1071">
        <v>30000</v>
      </c>
      <c r="V1071">
        <v>0</v>
      </c>
    </row>
    <row r="1072" spans="5:22" x14ac:dyDescent="0.25">
      <c r="E1072" t="s">
        <v>67</v>
      </c>
      <c r="F1072">
        <v>0</v>
      </c>
      <c r="G1072">
        <v>0</v>
      </c>
      <c r="T1072" t="s">
        <v>46</v>
      </c>
      <c r="U1072">
        <v>46000</v>
      </c>
      <c r="V1072">
        <v>0</v>
      </c>
    </row>
    <row r="1073" spans="5:22" x14ac:dyDescent="0.25">
      <c r="E1073" t="s">
        <v>67</v>
      </c>
      <c r="F1073">
        <v>0</v>
      </c>
      <c r="G1073">
        <v>0</v>
      </c>
      <c r="T1073" t="s">
        <v>47</v>
      </c>
      <c r="U1073">
        <v>24000</v>
      </c>
      <c r="V1073">
        <v>0</v>
      </c>
    </row>
    <row r="1074" spans="5:22" x14ac:dyDescent="0.25">
      <c r="E1074" t="s">
        <v>67</v>
      </c>
      <c r="F1074">
        <v>0</v>
      </c>
      <c r="G1074">
        <v>0</v>
      </c>
      <c r="T1074" t="s">
        <v>47</v>
      </c>
      <c r="U1074">
        <v>37000</v>
      </c>
      <c r="V1074">
        <v>0</v>
      </c>
    </row>
    <row r="1075" spans="5:22" x14ac:dyDescent="0.25">
      <c r="E1075" t="s">
        <v>67</v>
      </c>
      <c r="F1075">
        <v>0</v>
      </c>
      <c r="G1075">
        <v>0</v>
      </c>
      <c r="T1075" t="s">
        <v>47</v>
      </c>
      <c r="U1075">
        <v>42000</v>
      </c>
      <c r="V1075">
        <v>0</v>
      </c>
    </row>
    <row r="1076" spans="5:22" x14ac:dyDescent="0.25">
      <c r="E1076" t="s">
        <v>67</v>
      </c>
      <c r="F1076">
        <v>0</v>
      </c>
      <c r="G1076">
        <v>0</v>
      </c>
      <c r="T1076" t="s">
        <v>47</v>
      </c>
      <c r="U1076">
        <v>45000</v>
      </c>
      <c r="V1076">
        <v>0</v>
      </c>
    </row>
    <row r="1077" spans="5:22" x14ac:dyDescent="0.25">
      <c r="E1077" t="s">
        <v>427</v>
      </c>
      <c r="F1077">
        <v>0</v>
      </c>
      <c r="G1077">
        <v>0</v>
      </c>
      <c r="T1077" t="s">
        <v>47</v>
      </c>
      <c r="U1077">
        <v>40000</v>
      </c>
      <c r="V1077">
        <v>0</v>
      </c>
    </row>
    <row r="1078" spans="5:22" x14ac:dyDescent="0.25">
      <c r="E1078" t="s">
        <v>427</v>
      </c>
      <c r="F1078">
        <v>0</v>
      </c>
      <c r="G1078">
        <v>0</v>
      </c>
      <c r="T1078" t="s">
        <v>47</v>
      </c>
      <c r="U1078">
        <v>40000</v>
      </c>
      <c r="V1078">
        <v>0</v>
      </c>
    </row>
    <row r="1079" spans="5:22" x14ac:dyDescent="0.25">
      <c r="E1079" t="s">
        <v>427</v>
      </c>
      <c r="F1079">
        <v>0</v>
      </c>
      <c r="G1079">
        <v>0</v>
      </c>
      <c r="T1079" t="s">
        <v>47</v>
      </c>
      <c r="U1079">
        <v>40000</v>
      </c>
      <c r="V1079">
        <v>0</v>
      </c>
    </row>
    <row r="1080" spans="5:22" x14ac:dyDescent="0.25">
      <c r="E1080" t="s">
        <v>427</v>
      </c>
      <c r="F1080">
        <v>0</v>
      </c>
      <c r="G1080">
        <v>0</v>
      </c>
      <c r="T1080" t="s">
        <v>47</v>
      </c>
      <c r="U1080">
        <v>40000</v>
      </c>
      <c r="V1080">
        <v>0</v>
      </c>
    </row>
    <row r="1081" spans="5:22" x14ac:dyDescent="0.25">
      <c r="E1081" t="s">
        <v>427</v>
      </c>
      <c r="F1081">
        <v>0</v>
      </c>
      <c r="G1081">
        <v>0</v>
      </c>
      <c r="T1081" t="s">
        <v>48</v>
      </c>
      <c r="U1081">
        <v>20000</v>
      </c>
      <c r="V1081">
        <v>0</v>
      </c>
    </row>
    <row r="1082" spans="5:22" x14ac:dyDescent="0.25">
      <c r="E1082" t="s">
        <v>427</v>
      </c>
      <c r="F1082">
        <v>0</v>
      </c>
      <c r="G1082">
        <v>0</v>
      </c>
      <c r="T1082" t="s">
        <v>48</v>
      </c>
      <c r="U1082">
        <v>15000</v>
      </c>
      <c r="V1082">
        <v>0</v>
      </c>
    </row>
    <row r="1083" spans="5:22" x14ac:dyDescent="0.25">
      <c r="E1083" t="s">
        <v>427</v>
      </c>
      <c r="F1083">
        <v>0</v>
      </c>
      <c r="G1083">
        <v>0</v>
      </c>
      <c r="T1083" t="s">
        <v>48</v>
      </c>
      <c r="U1083">
        <v>0</v>
      </c>
      <c r="V1083">
        <v>0</v>
      </c>
    </row>
    <row r="1084" spans="5:22" x14ac:dyDescent="0.25">
      <c r="E1084" t="s">
        <v>427</v>
      </c>
      <c r="F1084">
        <v>0</v>
      </c>
      <c r="G1084">
        <v>0</v>
      </c>
      <c r="T1084" t="s">
        <v>48</v>
      </c>
      <c r="U1084">
        <v>25000</v>
      </c>
      <c r="V1084">
        <v>0</v>
      </c>
    </row>
    <row r="1085" spans="5:22" x14ac:dyDescent="0.25">
      <c r="E1085" t="s">
        <v>427</v>
      </c>
      <c r="F1085">
        <v>0</v>
      </c>
      <c r="G1085">
        <v>0</v>
      </c>
      <c r="T1085" t="s">
        <v>288</v>
      </c>
      <c r="U1085">
        <v>0</v>
      </c>
      <c r="V1085">
        <v>0</v>
      </c>
    </row>
    <row r="1086" spans="5:22" x14ac:dyDescent="0.25">
      <c r="E1086" t="s">
        <v>427</v>
      </c>
      <c r="F1086">
        <v>0</v>
      </c>
      <c r="G1086">
        <v>0</v>
      </c>
      <c r="T1086" t="s">
        <v>288</v>
      </c>
      <c r="U1086">
        <v>26000</v>
      </c>
      <c r="V1086">
        <v>0</v>
      </c>
    </row>
    <row r="1087" spans="5:22" x14ac:dyDescent="0.25">
      <c r="E1087" t="s">
        <v>427</v>
      </c>
      <c r="F1087">
        <v>0</v>
      </c>
      <c r="G1087">
        <v>0</v>
      </c>
      <c r="T1087" t="s">
        <v>288</v>
      </c>
      <c r="U1087">
        <v>40000</v>
      </c>
      <c r="V1087">
        <v>0</v>
      </c>
    </row>
    <row r="1088" spans="5:22" x14ac:dyDescent="0.25">
      <c r="E1088" t="s">
        <v>427</v>
      </c>
      <c r="F1088">
        <v>0</v>
      </c>
      <c r="G1088">
        <v>0</v>
      </c>
      <c r="T1088" t="s">
        <v>288</v>
      </c>
      <c r="U1088">
        <v>14000</v>
      </c>
      <c r="V1088">
        <v>0</v>
      </c>
    </row>
    <row r="1089" spans="5:22" x14ac:dyDescent="0.25">
      <c r="E1089" t="s">
        <v>427</v>
      </c>
      <c r="F1089">
        <v>0</v>
      </c>
      <c r="G1089">
        <v>0</v>
      </c>
      <c r="T1089" t="s">
        <v>288</v>
      </c>
      <c r="U1089">
        <v>26000</v>
      </c>
      <c r="V1089">
        <v>0</v>
      </c>
    </row>
    <row r="1090" spans="5:22" x14ac:dyDescent="0.25">
      <c r="E1090" t="s">
        <v>427</v>
      </c>
      <c r="F1090">
        <v>0</v>
      </c>
      <c r="G1090">
        <v>0</v>
      </c>
      <c r="T1090" t="s">
        <v>288</v>
      </c>
      <c r="U1090">
        <v>26000</v>
      </c>
      <c r="V1090">
        <v>0</v>
      </c>
    </row>
    <row r="1091" spans="5:22" x14ac:dyDescent="0.25">
      <c r="E1091" t="s">
        <v>427</v>
      </c>
      <c r="F1091">
        <v>0</v>
      </c>
      <c r="G1091">
        <v>0</v>
      </c>
      <c r="T1091" t="s">
        <v>288</v>
      </c>
      <c r="U1091">
        <v>40000</v>
      </c>
      <c r="V1091">
        <v>0</v>
      </c>
    </row>
    <row r="1092" spans="5:22" x14ac:dyDescent="0.25">
      <c r="E1092" t="s">
        <v>427</v>
      </c>
      <c r="F1092">
        <v>0</v>
      </c>
      <c r="G1092">
        <v>0</v>
      </c>
      <c r="T1092" t="s">
        <v>288</v>
      </c>
      <c r="U1092">
        <v>18000</v>
      </c>
      <c r="V1092">
        <v>0</v>
      </c>
    </row>
    <row r="1093" spans="5:22" x14ac:dyDescent="0.25">
      <c r="E1093" t="s">
        <v>427</v>
      </c>
      <c r="F1093">
        <v>0</v>
      </c>
      <c r="G1093">
        <v>0</v>
      </c>
      <c r="T1093" t="s">
        <v>288</v>
      </c>
      <c r="U1093">
        <v>26000</v>
      </c>
      <c r="V1093">
        <v>0</v>
      </c>
    </row>
    <row r="1094" spans="5:22" x14ac:dyDescent="0.25">
      <c r="E1094" t="s">
        <v>427</v>
      </c>
      <c r="F1094">
        <v>0</v>
      </c>
      <c r="G1094">
        <v>0</v>
      </c>
      <c r="T1094" t="s">
        <v>487</v>
      </c>
      <c r="U1094">
        <v>0</v>
      </c>
      <c r="V1094">
        <v>28000</v>
      </c>
    </row>
    <row r="1095" spans="5:22" x14ac:dyDescent="0.25">
      <c r="E1095" t="s">
        <v>427</v>
      </c>
      <c r="F1095">
        <v>0</v>
      </c>
      <c r="G1095">
        <v>0</v>
      </c>
      <c r="T1095" t="s">
        <v>487</v>
      </c>
      <c r="U1095">
        <v>0</v>
      </c>
      <c r="V1095">
        <v>0</v>
      </c>
    </row>
    <row r="1096" spans="5:22" x14ac:dyDescent="0.25">
      <c r="E1096" t="s">
        <v>427</v>
      </c>
      <c r="F1096">
        <v>0</v>
      </c>
      <c r="G1096">
        <v>0</v>
      </c>
      <c r="T1096" t="s">
        <v>487</v>
      </c>
      <c r="U1096">
        <v>0</v>
      </c>
      <c r="V1096">
        <v>35000</v>
      </c>
    </row>
    <row r="1097" spans="5:22" x14ac:dyDescent="0.25">
      <c r="E1097" t="s">
        <v>427</v>
      </c>
      <c r="F1097">
        <v>0</v>
      </c>
      <c r="G1097">
        <v>0</v>
      </c>
      <c r="T1097" t="s">
        <v>487</v>
      </c>
      <c r="U1097">
        <v>0</v>
      </c>
      <c r="V1097">
        <v>0</v>
      </c>
    </row>
    <row r="1098" spans="5:22" x14ac:dyDescent="0.25">
      <c r="E1098" t="s">
        <v>427</v>
      </c>
      <c r="F1098">
        <v>0</v>
      </c>
      <c r="G1098">
        <v>0</v>
      </c>
      <c r="T1098" t="s">
        <v>487</v>
      </c>
      <c r="U1098">
        <v>0</v>
      </c>
      <c r="V1098">
        <v>0</v>
      </c>
    </row>
    <row r="1099" spans="5:22" x14ac:dyDescent="0.25">
      <c r="E1099" t="s">
        <v>427</v>
      </c>
      <c r="F1099">
        <v>0</v>
      </c>
      <c r="G1099">
        <v>0</v>
      </c>
      <c r="T1099" t="s">
        <v>487</v>
      </c>
      <c r="U1099">
        <v>0</v>
      </c>
      <c r="V1099">
        <v>0</v>
      </c>
    </row>
    <row r="1100" spans="5:22" x14ac:dyDescent="0.25">
      <c r="E1100" t="s">
        <v>427</v>
      </c>
      <c r="F1100">
        <v>0</v>
      </c>
      <c r="G1100">
        <v>0</v>
      </c>
      <c r="T1100" t="s">
        <v>487</v>
      </c>
      <c r="U1100">
        <v>0</v>
      </c>
      <c r="V1100">
        <v>33000</v>
      </c>
    </row>
    <row r="1101" spans="5:22" x14ac:dyDescent="0.25">
      <c r="E1101" t="s">
        <v>427</v>
      </c>
      <c r="F1101">
        <v>0</v>
      </c>
      <c r="G1101">
        <v>0</v>
      </c>
      <c r="T1101" t="s">
        <v>487</v>
      </c>
      <c r="U1101">
        <v>0</v>
      </c>
      <c r="V1101">
        <v>0</v>
      </c>
    </row>
    <row r="1102" spans="5:22" x14ac:dyDescent="0.25">
      <c r="E1102" t="s">
        <v>427</v>
      </c>
      <c r="F1102">
        <v>0</v>
      </c>
      <c r="G1102">
        <v>0</v>
      </c>
      <c r="T1102" t="s">
        <v>487</v>
      </c>
      <c r="U1102">
        <v>0</v>
      </c>
      <c r="V1102">
        <v>0</v>
      </c>
    </row>
    <row r="1103" spans="5:22" x14ac:dyDescent="0.25">
      <c r="E1103" t="s">
        <v>427</v>
      </c>
      <c r="F1103">
        <v>0</v>
      </c>
      <c r="G1103">
        <v>0</v>
      </c>
      <c r="T1103" t="s">
        <v>487</v>
      </c>
      <c r="U1103">
        <v>0</v>
      </c>
      <c r="V1103">
        <v>24000</v>
      </c>
    </row>
    <row r="1104" spans="5:22" x14ac:dyDescent="0.25">
      <c r="E1104" t="s">
        <v>427</v>
      </c>
      <c r="F1104">
        <v>0</v>
      </c>
      <c r="G1104">
        <v>0</v>
      </c>
      <c r="T1104" t="s">
        <v>487</v>
      </c>
      <c r="U1104">
        <v>0</v>
      </c>
      <c r="V1104">
        <v>0</v>
      </c>
    </row>
    <row r="1105" spans="5:22" x14ac:dyDescent="0.25">
      <c r="E1105" t="s">
        <v>427</v>
      </c>
      <c r="F1105">
        <v>0</v>
      </c>
      <c r="G1105">
        <v>0</v>
      </c>
      <c r="T1105" t="s">
        <v>487</v>
      </c>
      <c r="U1105">
        <v>0</v>
      </c>
      <c r="V1105">
        <v>0</v>
      </c>
    </row>
    <row r="1106" spans="5:22" x14ac:dyDescent="0.25">
      <c r="E1106" t="s">
        <v>427</v>
      </c>
      <c r="F1106">
        <v>0</v>
      </c>
      <c r="G1106">
        <v>0</v>
      </c>
      <c r="T1106" t="s">
        <v>487</v>
      </c>
      <c r="U1106">
        <v>0</v>
      </c>
      <c r="V1106">
        <v>0</v>
      </c>
    </row>
    <row r="1107" spans="5:22" x14ac:dyDescent="0.25">
      <c r="E1107" t="s">
        <v>427</v>
      </c>
      <c r="F1107">
        <v>0</v>
      </c>
      <c r="G1107">
        <v>0</v>
      </c>
      <c r="T1107" t="s">
        <v>487</v>
      </c>
      <c r="U1107">
        <v>0</v>
      </c>
      <c r="V1107">
        <v>0</v>
      </c>
    </row>
    <row r="1108" spans="5:22" x14ac:dyDescent="0.25">
      <c r="E1108" t="s">
        <v>427</v>
      </c>
      <c r="F1108">
        <v>0</v>
      </c>
      <c r="G1108">
        <v>0</v>
      </c>
      <c r="T1108" t="s">
        <v>487</v>
      </c>
      <c r="U1108">
        <v>0</v>
      </c>
      <c r="V1108">
        <v>0</v>
      </c>
    </row>
    <row r="1109" spans="5:22" x14ac:dyDescent="0.25">
      <c r="E1109" t="s">
        <v>427</v>
      </c>
      <c r="F1109">
        <v>0</v>
      </c>
      <c r="G1109">
        <v>0</v>
      </c>
      <c r="T1109" t="s">
        <v>487</v>
      </c>
      <c r="U1109">
        <v>0</v>
      </c>
      <c r="V1109">
        <v>0</v>
      </c>
    </row>
    <row r="1110" spans="5:22" x14ac:dyDescent="0.25">
      <c r="E1110" t="s">
        <v>427</v>
      </c>
      <c r="F1110">
        <v>0</v>
      </c>
      <c r="G1110">
        <v>0</v>
      </c>
      <c r="T1110" t="s">
        <v>487</v>
      </c>
      <c r="U1110">
        <v>0</v>
      </c>
      <c r="V1110">
        <v>0</v>
      </c>
    </row>
    <row r="1111" spans="5:22" x14ac:dyDescent="0.25">
      <c r="E1111" t="s">
        <v>427</v>
      </c>
      <c r="F1111">
        <v>0</v>
      </c>
      <c r="G1111">
        <v>0</v>
      </c>
      <c r="T1111" t="s">
        <v>487</v>
      </c>
      <c r="U1111">
        <v>0</v>
      </c>
      <c r="V1111">
        <v>0</v>
      </c>
    </row>
    <row r="1112" spans="5:22" x14ac:dyDescent="0.25">
      <c r="E1112" t="s">
        <v>427</v>
      </c>
      <c r="F1112">
        <v>0</v>
      </c>
      <c r="G1112">
        <v>0</v>
      </c>
      <c r="T1112" t="s">
        <v>487</v>
      </c>
      <c r="U1112">
        <v>0</v>
      </c>
      <c r="V1112">
        <v>0</v>
      </c>
    </row>
    <row r="1113" spans="5:22" x14ac:dyDescent="0.25">
      <c r="E1113" t="s">
        <v>427</v>
      </c>
      <c r="F1113">
        <v>0</v>
      </c>
      <c r="G1113">
        <v>0</v>
      </c>
      <c r="T1113" t="s">
        <v>487</v>
      </c>
      <c r="U1113">
        <v>0</v>
      </c>
      <c r="V1113">
        <v>0</v>
      </c>
    </row>
    <row r="1114" spans="5:22" x14ac:dyDescent="0.25">
      <c r="E1114" t="s">
        <v>427</v>
      </c>
      <c r="F1114">
        <v>0</v>
      </c>
      <c r="G1114">
        <v>0</v>
      </c>
      <c r="T1114" t="s">
        <v>487</v>
      </c>
      <c r="U1114">
        <v>0</v>
      </c>
      <c r="V1114">
        <v>0</v>
      </c>
    </row>
    <row r="1115" spans="5:22" x14ac:dyDescent="0.25">
      <c r="E1115" t="s">
        <v>427</v>
      </c>
      <c r="F1115">
        <v>0</v>
      </c>
      <c r="G1115">
        <v>0</v>
      </c>
      <c r="T1115" t="s">
        <v>487</v>
      </c>
      <c r="U1115">
        <v>0</v>
      </c>
      <c r="V1115">
        <v>24000</v>
      </c>
    </row>
    <row r="1116" spans="5:22" x14ac:dyDescent="0.25">
      <c r="E1116" t="s">
        <v>427</v>
      </c>
      <c r="F1116">
        <v>0</v>
      </c>
      <c r="G1116">
        <v>0</v>
      </c>
      <c r="T1116" t="s">
        <v>487</v>
      </c>
      <c r="U1116">
        <v>0</v>
      </c>
      <c r="V1116">
        <v>0</v>
      </c>
    </row>
    <row r="1117" spans="5:22" x14ac:dyDescent="0.25">
      <c r="E1117" t="s">
        <v>50</v>
      </c>
      <c r="F1117">
        <v>0</v>
      </c>
      <c r="G1117">
        <v>0</v>
      </c>
      <c r="T1117" t="s">
        <v>487</v>
      </c>
      <c r="U1117">
        <v>0</v>
      </c>
      <c r="V1117">
        <v>0</v>
      </c>
    </row>
    <row r="1118" spans="5:22" x14ac:dyDescent="0.25">
      <c r="E1118" t="s">
        <v>50</v>
      </c>
      <c r="F1118">
        <v>0</v>
      </c>
      <c r="G1118">
        <v>0</v>
      </c>
      <c r="T1118" t="s">
        <v>487</v>
      </c>
      <c r="U1118">
        <v>0</v>
      </c>
      <c r="V1118">
        <v>0</v>
      </c>
    </row>
    <row r="1119" spans="5:22" x14ac:dyDescent="0.25">
      <c r="E1119" t="s">
        <v>50</v>
      </c>
      <c r="F1119">
        <v>0</v>
      </c>
      <c r="G1119">
        <v>0</v>
      </c>
      <c r="T1119" t="s">
        <v>487</v>
      </c>
      <c r="U1119">
        <v>0</v>
      </c>
      <c r="V1119">
        <v>0</v>
      </c>
    </row>
    <row r="1120" spans="5:22" x14ac:dyDescent="0.25">
      <c r="E1120" t="s">
        <v>50</v>
      </c>
      <c r="F1120">
        <v>0</v>
      </c>
      <c r="G1120">
        <v>0</v>
      </c>
      <c r="T1120" t="s">
        <v>487</v>
      </c>
      <c r="U1120">
        <v>0</v>
      </c>
      <c r="V1120">
        <v>0</v>
      </c>
    </row>
    <row r="1121" spans="5:22" x14ac:dyDescent="0.25">
      <c r="E1121" t="s">
        <v>50</v>
      </c>
      <c r="F1121">
        <v>0</v>
      </c>
      <c r="G1121">
        <v>0</v>
      </c>
      <c r="T1121" t="s">
        <v>487</v>
      </c>
      <c r="U1121">
        <v>0</v>
      </c>
      <c r="V1121">
        <v>0</v>
      </c>
    </row>
    <row r="1122" spans="5:22" x14ac:dyDescent="0.25">
      <c r="E1122" t="s">
        <v>50</v>
      </c>
      <c r="F1122">
        <v>0</v>
      </c>
      <c r="G1122">
        <v>0</v>
      </c>
      <c r="T1122" t="s">
        <v>487</v>
      </c>
      <c r="U1122">
        <v>0</v>
      </c>
      <c r="V1122">
        <v>0</v>
      </c>
    </row>
    <row r="1123" spans="5:22" x14ac:dyDescent="0.25">
      <c r="E1123" t="s">
        <v>50</v>
      </c>
      <c r="F1123">
        <v>0</v>
      </c>
      <c r="G1123">
        <v>0</v>
      </c>
      <c r="T1123" t="s">
        <v>487</v>
      </c>
      <c r="U1123">
        <v>0</v>
      </c>
      <c r="V1123">
        <v>0</v>
      </c>
    </row>
    <row r="1124" spans="5:22" x14ac:dyDescent="0.25">
      <c r="E1124" t="s">
        <v>50</v>
      </c>
      <c r="F1124">
        <v>0</v>
      </c>
      <c r="G1124">
        <v>0</v>
      </c>
      <c r="T1124" t="s">
        <v>487</v>
      </c>
      <c r="U1124">
        <v>0</v>
      </c>
      <c r="V1124">
        <v>30000</v>
      </c>
    </row>
    <row r="1125" spans="5:22" x14ac:dyDescent="0.25">
      <c r="E1125" t="s">
        <v>50</v>
      </c>
      <c r="F1125">
        <v>0</v>
      </c>
      <c r="G1125">
        <v>0</v>
      </c>
      <c r="T1125" t="s">
        <v>487</v>
      </c>
      <c r="U1125">
        <v>0</v>
      </c>
      <c r="V1125">
        <v>0</v>
      </c>
    </row>
    <row r="1126" spans="5:22" x14ac:dyDescent="0.25">
      <c r="E1126" t="s">
        <v>50</v>
      </c>
      <c r="F1126">
        <v>0</v>
      </c>
      <c r="G1126">
        <v>0</v>
      </c>
      <c r="T1126" t="s">
        <v>487</v>
      </c>
      <c r="U1126">
        <v>0</v>
      </c>
      <c r="V1126">
        <v>0</v>
      </c>
    </row>
    <row r="1127" spans="5:22" x14ac:dyDescent="0.25">
      <c r="E1127" t="s">
        <v>50</v>
      </c>
      <c r="F1127">
        <v>0</v>
      </c>
      <c r="G1127">
        <v>0</v>
      </c>
      <c r="T1127" t="s">
        <v>487</v>
      </c>
      <c r="U1127">
        <v>0</v>
      </c>
      <c r="V1127">
        <v>0</v>
      </c>
    </row>
    <row r="1128" spans="5:22" x14ac:dyDescent="0.25">
      <c r="E1128" t="s">
        <v>50</v>
      </c>
      <c r="F1128">
        <v>0</v>
      </c>
      <c r="G1128">
        <v>0</v>
      </c>
      <c r="T1128" t="s">
        <v>487</v>
      </c>
      <c r="U1128">
        <v>0</v>
      </c>
      <c r="V1128">
        <v>0</v>
      </c>
    </row>
    <row r="1129" spans="5:22" x14ac:dyDescent="0.25">
      <c r="E1129" t="s">
        <v>50</v>
      </c>
      <c r="F1129">
        <v>0</v>
      </c>
      <c r="G1129">
        <v>0</v>
      </c>
      <c r="T1129" t="s">
        <v>487</v>
      </c>
      <c r="U1129">
        <v>0</v>
      </c>
      <c r="V1129">
        <v>0</v>
      </c>
    </row>
    <row r="1130" spans="5:22" x14ac:dyDescent="0.25">
      <c r="E1130" t="s">
        <v>50</v>
      </c>
      <c r="F1130">
        <v>0</v>
      </c>
      <c r="G1130">
        <v>0</v>
      </c>
      <c r="T1130" t="s">
        <v>487</v>
      </c>
      <c r="U1130">
        <v>0</v>
      </c>
      <c r="V1130">
        <v>0</v>
      </c>
    </row>
    <row r="1131" spans="5:22" x14ac:dyDescent="0.25">
      <c r="E1131" t="s">
        <v>50</v>
      </c>
      <c r="F1131">
        <v>0</v>
      </c>
      <c r="G1131">
        <v>0</v>
      </c>
      <c r="T1131" t="s">
        <v>487</v>
      </c>
      <c r="U1131">
        <v>0</v>
      </c>
      <c r="V1131">
        <v>0</v>
      </c>
    </row>
    <row r="1132" spans="5:22" x14ac:dyDescent="0.25">
      <c r="E1132" t="s">
        <v>50</v>
      </c>
      <c r="F1132">
        <v>0</v>
      </c>
      <c r="G1132">
        <v>0</v>
      </c>
      <c r="T1132" t="s">
        <v>487</v>
      </c>
      <c r="U1132">
        <v>0</v>
      </c>
      <c r="V1132">
        <v>0</v>
      </c>
    </row>
    <row r="1133" spans="5:22" x14ac:dyDescent="0.25">
      <c r="E1133" t="s">
        <v>50</v>
      </c>
      <c r="F1133">
        <v>0</v>
      </c>
      <c r="G1133">
        <v>0</v>
      </c>
      <c r="T1133" t="s">
        <v>487</v>
      </c>
      <c r="U1133">
        <v>0</v>
      </c>
      <c r="V1133">
        <v>0</v>
      </c>
    </row>
    <row r="1134" spans="5:22" x14ac:dyDescent="0.25">
      <c r="E1134" t="s">
        <v>50</v>
      </c>
      <c r="F1134">
        <v>0</v>
      </c>
      <c r="G1134">
        <v>0</v>
      </c>
      <c r="T1134" t="s">
        <v>487</v>
      </c>
      <c r="U1134">
        <v>0</v>
      </c>
      <c r="V1134">
        <v>0</v>
      </c>
    </row>
    <row r="1135" spans="5:22" x14ac:dyDescent="0.25">
      <c r="E1135" t="s">
        <v>50</v>
      </c>
      <c r="F1135">
        <v>0</v>
      </c>
      <c r="G1135">
        <v>0</v>
      </c>
      <c r="T1135" t="s">
        <v>487</v>
      </c>
      <c r="U1135">
        <v>0</v>
      </c>
      <c r="V1135">
        <v>0</v>
      </c>
    </row>
    <row r="1136" spans="5:22" x14ac:dyDescent="0.25">
      <c r="E1136" t="s">
        <v>50</v>
      </c>
      <c r="F1136">
        <v>0</v>
      </c>
      <c r="G1136">
        <v>0</v>
      </c>
      <c r="T1136" t="s">
        <v>487</v>
      </c>
      <c r="U1136">
        <v>0</v>
      </c>
      <c r="V1136">
        <v>0</v>
      </c>
    </row>
    <row r="1137" spans="5:22" x14ac:dyDescent="0.25">
      <c r="E1137" t="s">
        <v>585</v>
      </c>
      <c r="F1137">
        <v>0</v>
      </c>
      <c r="G1137">
        <v>0</v>
      </c>
      <c r="T1137" t="s">
        <v>487</v>
      </c>
      <c r="U1137">
        <v>0</v>
      </c>
      <c r="V1137">
        <v>0</v>
      </c>
    </row>
    <row r="1138" spans="5:22" x14ac:dyDescent="0.25">
      <c r="E1138" t="s">
        <v>585</v>
      </c>
      <c r="F1138">
        <v>0</v>
      </c>
      <c r="G1138">
        <v>0</v>
      </c>
      <c r="T1138" t="s">
        <v>487</v>
      </c>
      <c r="U1138">
        <v>0</v>
      </c>
      <c r="V1138">
        <v>0</v>
      </c>
    </row>
    <row r="1139" spans="5:22" x14ac:dyDescent="0.25">
      <c r="E1139" t="s">
        <v>585</v>
      </c>
      <c r="F1139">
        <v>0</v>
      </c>
      <c r="G1139">
        <v>0</v>
      </c>
      <c r="T1139" t="s">
        <v>487</v>
      </c>
      <c r="U1139">
        <v>0</v>
      </c>
      <c r="V1139">
        <v>0</v>
      </c>
    </row>
    <row r="1140" spans="5:22" x14ac:dyDescent="0.25">
      <c r="E1140" t="s">
        <v>585</v>
      </c>
      <c r="F1140">
        <v>0</v>
      </c>
      <c r="G1140">
        <v>0</v>
      </c>
      <c r="T1140" t="s">
        <v>487</v>
      </c>
      <c r="U1140">
        <v>0</v>
      </c>
      <c r="V1140">
        <v>0</v>
      </c>
    </row>
    <row r="1141" spans="5:22" x14ac:dyDescent="0.25">
      <c r="E1141" t="s">
        <v>585</v>
      </c>
      <c r="F1141">
        <v>0</v>
      </c>
      <c r="G1141">
        <v>0</v>
      </c>
      <c r="T1141" t="s">
        <v>487</v>
      </c>
      <c r="U1141">
        <v>0</v>
      </c>
      <c r="V1141">
        <v>0</v>
      </c>
    </row>
    <row r="1142" spans="5:22" x14ac:dyDescent="0.25">
      <c r="E1142" t="s">
        <v>585</v>
      </c>
      <c r="F1142">
        <v>0</v>
      </c>
      <c r="G1142">
        <v>0</v>
      </c>
      <c r="T1142" t="s">
        <v>487</v>
      </c>
      <c r="U1142">
        <v>0</v>
      </c>
      <c r="V1142">
        <v>0</v>
      </c>
    </row>
    <row r="1143" spans="5:22" x14ac:dyDescent="0.25">
      <c r="E1143" t="s">
        <v>585</v>
      </c>
      <c r="F1143">
        <v>0</v>
      </c>
      <c r="G1143">
        <v>0</v>
      </c>
      <c r="T1143" t="s">
        <v>487</v>
      </c>
      <c r="U1143">
        <v>0</v>
      </c>
      <c r="V1143">
        <v>0</v>
      </c>
    </row>
    <row r="1144" spans="5:22" x14ac:dyDescent="0.25">
      <c r="E1144" t="s">
        <v>585</v>
      </c>
      <c r="F1144">
        <v>0</v>
      </c>
      <c r="G1144">
        <v>0</v>
      </c>
      <c r="T1144" t="s">
        <v>487</v>
      </c>
      <c r="U1144">
        <v>0</v>
      </c>
      <c r="V1144">
        <v>0</v>
      </c>
    </row>
    <row r="1145" spans="5:22" x14ac:dyDescent="0.25">
      <c r="E1145" t="s">
        <v>585</v>
      </c>
      <c r="F1145">
        <v>0</v>
      </c>
      <c r="G1145">
        <v>0</v>
      </c>
      <c r="T1145" t="s">
        <v>487</v>
      </c>
      <c r="U1145">
        <v>0</v>
      </c>
      <c r="V1145">
        <v>28000</v>
      </c>
    </row>
    <row r="1146" spans="5:22" x14ac:dyDescent="0.25">
      <c r="E1146" t="s">
        <v>585</v>
      </c>
      <c r="F1146">
        <v>0</v>
      </c>
      <c r="G1146">
        <v>0</v>
      </c>
      <c r="T1146" t="s">
        <v>487</v>
      </c>
      <c r="U1146">
        <v>0</v>
      </c>
      <c r="V1146">
        <v>0</v>
      </c>
    </row>
    <row r="1147" spans="5:22" x14ac:dyDescent="0.25">
      <c r="E1147" t="s">
        <v>585</v>
      </c>
      <c r="F1147">
        <v>0</v>
      </c>
      <c r="G1147">
        <v>0</v>
      </c>
      <c r="T1147" t="s">
        <v>487</v>
      </c>
      <c r="U1147">
        <v>0</v>
      </c>
      <c r="V1147">
        <v>31000</v>
      </c>
    </row>
    <row r="1148" spans="5:22" x14ac:dyDescent="0.25">
      <c r="E1148" t="s">
        <v>585</v>
      </c>
      <c r="F1148">
        <v>0</v>
      </c>
      <c r="G1148">
        <v>0</v>
      </c>
      <c r="T1148" t="s">
        <v>487</v>
      </c>
      <c r="U1148">
        <v>0</v>
      </c>
      <c r="V1148">
        <v>0</v>
      </c>
    </row>
    <row r="1149" spans="5:22" x14ac:dyDescent="0.25">
      <c r="E1149" t="s">
        <v>585</v>
      </c>
      <c r="F1149">
        <v>0</v>
      </c>
      <c r="G1149">
        <v>0</v>
      </c>
      <c r="T1149" t="s">
        <v>487</v>
      </c>
      <c r="U1149">
        <v>0</v>
      </c>
      <c r="V1149">
        <v>0</v>
      </c>
    </row>
    <row r="1150" spans="5:22" x14ac:dyDescent="0.25">
      <c r="E1150" t="s">
        <v>585</v>
      </c>
      <c r="F1150">
        <v>0</v>
      </c>
      <c r="G1150">
        <v>0</v>
      </c>
      <c r="T1150" t="s">
        <v>487</v>
      </c>
      <c r="U1150">
        <v>0</v>
      </c>
      <c r="V1150">
        <v>0</v>
      </c>
    </row>
    <row r="1151" spans="5:22" x14ac:dyDescent="0.25">
      <c r="E1151" t="s">
        <v>585</v>
      </c>
      <c r="F1151">
        <v>0</v>
      </c>
      <c r="G1151">
        <v>0</v>
      </c>
      <c r="T1151" t="s">
        <v>487</v>
      </c>
      <c r="U1151">
        <v>0</v>
      </c>
      <c r="V1151">
        <v>0</v>
      </c>
    </row>
    <row r="1152" spans="5:22" x14ac:dyDescent="0.25">
      <c r="E1152" t="s">
        <v>585</v>
      </c>
      <c r="F1152">
        <v>0</v>
      </c>
      <c r="G1152">
        <v>0</v>
      </c>
      <c r="T1152" t="s">
        <v>487</v>
      </c>
      <c r="U1152">
        <v>0</v>
      </c>
      <c r="V1152">
        <v>28000</v>
      </c>
    </row>
    <row r="1153" spans="5:22" x14ac:dyDescent="0.25">
      <c r="E1153" t="s">
        <v>585</v>
      </c>
      <c r="F1153">
        <v>0</v>
      </c>
      <c r="G1153">
        <v>0</v>
      </c>
      <c r="T1153" t="s">
        <v>487</v>
      </c>
      <c r="U1153">
        <v>0</v>
      </c>
      <c r="V1153">
        <v>0</v>
      </c>
    </row>
    <row r="1154" spans="5:22" x14ac:dyDescent="0.25">
      <c r="E1154" t="s">
        <v>585</v>
      </c>
      <c r="F1154">
        <v>0</v>
      </c>
      <c r="G1154">
        <v>0</v>
      </c>
      <c r="T1154" t="s">
        <v>487</v>
      </c>
      <c r="U1154">
        <v>0</v>
      </c>
      <c r="V1154">
        <v>0</v>
      </c>
    </row>
    <row r="1155" spans="5:22" x14ac:dyDescent="0.25">
      <c r="E1155" t="s">
        <v>585</v>
      </c>
      <c r="F1155">
        <v>0</v>
      </c>
      <c r="G1155">
        <v>0</v>
      </c>
      <c r="T1155" t="s">
        <v>487</v>
      </c>
      <c r="U1155">
        <v>0</v>
      </c>
      <c r="V1155">
        <v>0</v>
      </c>
    </row>
    <row r="1156" spans="5:22" x14ac:dyDescent="0.25">
      <c r="E1156" t="s">
        <v>585</v>
      </c>
      <c r="F1156">
        <v>0</v>
      </c>
      <c r="G1156">
        <v>0</v>
      </c>
      <c r="T1156" t="s">
        <v>487</v>
      </c>
      <c r="U1156">
        <v>0</v>
      </c>
      <c r="V1156">
        <v>0</v>
      </c>
    </row>
    <row r="1157" spans="5:22" x14ac:dyDescent="0.25">
      <c r="E1157" t="s">
        <v>585</v>
      </c>
      <c r="F1157">
        <v>0</v>
      </c>
      <c r="G1157">
        <v>0</v>
      </c>
      <c r="T1157" t="s">
        <v>487</v>
      </c>
      <c r="U1157">
        <v>0</v>
      </c>
      <c r="V1157">
        <v>0</v>
      </c>
    </row>
    <row r="1158" spans="5:22" x14ac:dyDescent="0.25">
      <c r="E1158" t="s">
        <v>585</v>
      </c>
      <c r="F1158">
        <v>0</v>
      </c>
      <c r="G1158">
        <v>0</v>
      </c>
      <c r="T1158" t="s">
        <v>487</v>
      </c>
      <c r="U1158">
        <v>0</v>
      </c>
      <c r="V1158">
        <v>26000</v>
      </c>
    </row>
    <row r="1159" spans="5:22" x14ac:dyDescent="0.25">
      <c r="E1159" t="s">
        <v>585</v>
      </c>
      <c r="F1159">
        <v>0</v>
      </c>
      <c r="G1159">
        <v>0</v>
      </c>
      <c r="T1159" t="s">
        <v>487</v>
      </c>
      <c r="U1159">
        <v>0</v>
      </c>
      <c r="V1159">
        <v>31000</v>
      </c>
    </row>
    <row r="1160" spans="5:22" x14ac:dyDescent="0.25">
      <c r="E1160" t="s">
        <v>585</v>
      </c>
      <c r="F1160">
        <v>0</v>
      </c>
      <c r="G1160">
        <v>0</v>
      </c>
      <c r="T1160" t="s">
        <v>487</v>
      </c>
      <c r="U1160">
        <v>0</v>
      </c>
      <c r="V1160">
        <v>45000</v>
      </c>
    </row>
    <row r="1161" spans="5:22" x14ac:dyDescent="0.25">
      <c r="E1161" t="s">
        <v>585</v>
      </c>
      <c r="F1161">
        <v>0</v>
      </c>
      <c r="G1161">
        <v>0</v>
      </c>
      <c r="T1161" t="s">
        <v>487</v>
      </c>
      <c r="U1161">
        <v>0</v>
      </c>
      <c r="V1161">
        <v>0</v>
      </c>
    </row>
    <row r="1162" spans="5:22" x14ac:dyDescent="0.25">
      <c r="E1162" t="s">
        <v>585</v>
      </c>
      <c r="F1162">
        <v>0</v>
      </c>
      <c r="G1162">
        <v>0</v>
      </c>
      <c r="T1162" t="s">
        <v>487</v>
      </c>
      <c r="U1162">
        <v>0</v>
      </c>
      <c r="V1162">
        <v>0</v>
      </c>
    </row>
    <row r="1163" spans="5:22" x14ac:dyDescent="0.25">
      <c r="E1163" t="s">
        <v>585</v>
      </c>
      <c r="F1163">
        <v>0</v>
      </c>
      <c r="G1163">
        <v>0</v>
      </c>
      <c r="T1163" t="s">
        <v>487</v>
      </c>
      <c r="U1163">
        <v>0</v>
      </c>
      <c r="V1163">
        <v>0</v>
      </c>
    </row>
    <row r="1164" spans="5:22" x14ac:dyDescent="0.25">
      <c r="E1164" t="s">
        <v>585</v>
      </c>
      <c r="F1164">
        <v>0</v>
      </c>
      <c r="G1164">
        <v>0</v>
      </c>
      <c r="T1164" t="s">
        <v>487</v>
      </c>
      <c r="U1164">
        <v>0</v>
      </c>
      <c r="V1164">
        <v>0</v>
      </c>
    </row>
    <row r="1165" spans="5:22" x14ac:dyDescent="0.25">
      <c r="E1165" t="s">
        <v>585</v>
      </c>
      <c r="F1165">
        <v>0</v>
      </c>
      <c r="G1165">
        <v>0</v>
      </c>
      <c r="T1165" t="s">
        <v>487</v>
      </c>
      <c r="U1165">
        <v>0</v>
      </c>
      <c r="V1165">
        <v>33000</v>
      </c>
    </row>
    <row r="1166" spans="5:22" x14ac:dyDescent="0.25">
      <c r="E1166" t="s">
        <v>43</v>
      </c>
      <c r="F1166">
        <v>5000</v>
      </c>
      <c r="G1166">
        <v>0</v>
      </c>
      <c r="T1166" t="s">
        <v>487</v>
      </c>
      <c r="U1166">
        <v>0</v>
      </c>
      <c r="V1166">
        <v>0</v>
      </c>
    </row>
    <row r="1167" spans="5:22" x14ac:dyDescent="0.25">
      <c r="E1167" t="s">
        <v>43</v>
      </c>
      <c r="F1167">
        <v>8000</v>
      </c>
      <c r="G1167">
        <v>0</v>
      </c>
      <c r="T1167" t="s">
        <v>487</v>
      </c>
      <c r="U1167">
        <v>0</v>
      </c>
      <c r="V1167">
        <v>33000</v>
      </c>
    </row>
    <row r="1168" spans="5:22" x14ac:dyDescent="0.25">
      <c r="E1168" t="s">
        <v>43</v>
      </c>
      <c r="F1168">
        <v>5500</v>
      </c>
      <c r="G1168">
        <v>0</v>
      </c>
      <c r="T1168" t="s">
        <v>487</v>
      </c>
      <c r="U1168">
        <v>0</v>
      </c>
      <c r="V1168">
        <v>0</v>
      </c>
    </row>
    <row r="1169" spans="5:22" x14ac:dyDescent="0.25">
      <c r="E1169" t="s">
        <v>43</v>
      </c>
      <c r="F1169">
        <v>0</v>
      </c>
      <c r="G1169">
        <v>0</v>
      </c>
      <c r="T1169" t="s">
        <v>487</v>
      </c>
      <c r="U1169">
        <v>0</v>
      </c>
      <c r="V1169">
        <v>0</v>
      </c>
    </row>
    <row r="1170" spans="5:22" x14ac:dyDescent="0.25">
      <c r="E1170" t="s">
        <v>43</v>
      </c>
      <c r="F1170">
        <v>0</v>
      </c>
      <c r="G1170">
        <v>3500</v>
      </c>
      <c r="T1170" t="s">
        <v>487</v>
      </c>
      <c r="U1170">
        <v>0</v>
      </c>
      <c r="V1170">
        <v>0</v>
      </c>
    </row>
    <row r="1171" spans="5:22" x14ac:dyDescent="0.25">
      <c r="E1171" t="s">
        <v>43</v>
      </c>
      <c r="F1171">
        <v>10000</v>
      </c>
      <c r="G1171">
        <v>0</v>
      </c>
      <c r="T1171" t="s">
        <v>487</v>
      </c>
      <c r="U1171">
        <v>0</v>
      </c>
      <c r="V1171">
        <v>0</v>
      </c>
    </row>
    <row r="1172" spans="5:22" x14ac:dyDescent="0.25">
      <c r="E1172" t="s">
        <v>43</v>
      </c>
      <c r="F1172">
        <v>0</v>
      </c>
      <c r="G1172">
        <v>0</v>
      </c>
      <c r="T1172" t="s">
        <v>487</v>
      </c>
      <c r="U1172">
        <v>0</v>
      </c>
      <c r="V1172">
        <v>0</v>
      </c>
    </row>
    <row r="1173" spans="5:22" x14ac:dyDescent="0.25">
      <c r="E1173" t="s">
        <v>43</v>
      </c>
      <c r="F1173">
        <v>0</v>
      </c>
      <c r="G1173">
        <v>0</v>
      </c>
      <c r="T1173" t="s">
        <v>487</v>
      </c>
      <c r="U1173">
        <v>0</v>
      </c>
      <c r="V1173">
        <v>0</v>
      </c>
    </row>
    <row r="1174" spans="5:22" x14ac:dyDescent="0.25">
      <c r="E1174" t="s">
        <v>43</v>
      </c>
      <c r="F1174">
        <v>0</v>
      </c>
      <c r="G1174">
        <v>0</v>
      </c>
      <c r="T1174" t="s">
        <v>487</v>
      </c>
      <c r="U1174">
        <v>0</v>
      </c>
      <c r="V1174">
        <v>0</v>
      </c>
    </row>
    <row r="1175" spans="5:22" x14ac:dyDescent="0.25">
      <c r="E1175" t="s">
        <v>43</v>
      </c>
      <c r="F1175">
        <v>0</v>
      </c>
      <c r="G1175">
        <v>0</v>
      </c>
      <c r="T1175" t="s">
        <v>487</v>
      </c>
      <c r="U1175">
        <v>0</v>
      </c>
      <c r="V1175">
        <v>0</v>
      </c>
    </row>
    <row r="1176" spans="5:22" x14ac:dyDescent="0.25">
      <c r="E1176" t="s">
        <v>43</v>
      </c>
      <c r="F1176">
        <v>0</v>
      </c>
      <c r="G1176">
        <v>4000</v>
      </c>
      <c r="T1176" t="s">
        <v>487</v>
      </c>
      <c r="U1176">
        <v>0</v>
      </c>
      <c r="V1176">
        <v>0</v>
      </c>
    </row>
    <row r="1177" spans="5:22" x14ac:dyDescent="0.25">
      <c r="E1177" t="s">
        <v>43</v>
      </c>
      <c r="F1177">
        <v>0</v>
      </c>
      <c r="G1177">
        <v>0</v>
      </c>
      <c r="T1177" t="s">
        <v>487</v>
      </c>
      <c r="U1177">
        <v>0</v>
      </c>
      <c r="V1177">
        <v>0</v>
      </c>
    </row>
    <row r="1178" spans="5:22" x14ac:dyDescent="0.25">
      <c r="E1178" t="s">
        <v>43</v>
      </c>
      <c r="F1178">
        <v>0</v>
      </c>
      <c r="G1178">
        <v>0</v>
      </c>
      <c r="T1178" t="s">
        <v>487</v>
      </c>
      <c r="U1178">
        <v>0</v>
      </c>
      <c r="V1178">
        <v>32000</v>
      </c>
    </row>
    <row r="1179" spans="5:22" x14ac:dyDescent="0.25">
      <c r="E1179" t="s">
        <v>43</v>
      </c>
      <c r="F1179">
        <v>0</v>
      </c>
      <c r="G1179">
        <v>5000</v>
      </c>
      <c r="T1179" t="s">
        <v>487</v>
      </c>
      <c r="U1179">
        <v>0</v>
      </c>
      <c r="V1179">
        <v>32000</v>
      </c>
    </row>
    <row r="1180" spans="5:22" x14ac:dyDescent="0.25">
      <c r="E1180" t="s">
        <v>43</v>
      </c>
      <c r="F1180">
        <v>3500</v>
      </c>
      <c r="G1180">
        <v>0</v>
      </c>
      <c r="T1180" t="s">
        <v>487</v>
      </c>
      <c r="U1180">
        <v>0</v>
      </c>
      <c r="V1180">
        <v>0</v>
      </c>
    </row>
    <row r="1181" spans="5:22" x14ac:dyDescent="0.25">
      <c r="E1181" t="s">
        <v>43</v>
      </c>
      <c r="F1181">
        <v>3500</v>
      </c>
      <c r="G1181">
        <v>0</v>
      </c>
      <c r="T1181" t="s">
        <v>487</v>
      </c>
      <c r="U1181">
        <v>0</v>
      </c>
      <c r="V1181">
        <v>0</v>
      </c>
    </row>
    <row r="1182" spans="5:22" x14ac:dyDescent="0.25">
      <c r="E1182" t="s">
        <v>43</v>
      </c>
      <c r="F1182">
        <v>0</v>
      </c>
      <c r="G1182">
        <v>0</v>
      </c>
      <c r="T1182" t="s">
        <v>487</v>
      </c>
      <c r="U1182">
        <v>0</v>
      </c>
      <c r="V1182">
        <v>0</v>
      </c>
    </row>
    <row r="1183" spans="5:22" x14ac:dyDescent="0.25">
      <c r="E1183" t="s">
        <v>43</v>
      </c>
      <c r="F1183">
        <v>8000</v>
      </c>
      <c r="G1183">
        <v>0</v>
      </c>
      <c r="T1183" t="s">
        <v>487</v>
      </c>
      <c r="U1183">
        <v>0</v>
      </c>
      <c r="V1183">
        <v>0</v>
      </c>
    </row>
    <row r="1184" spans="5:22" x14ac:dyDescent="0.25">
      <c r="E1184" t="s">
        <v>43</v>
      </c>
      <c r="F1184">
        <v>0</v>
      </c>
      <c r="G1184">
        <v>0</v>
      </c>
      <c r="T1184" t="s">
        <v>487</v>
      </c>
      <c r="U1184">
        <v>0</v>
      </c>
      <c r="V1184">
        <v>28000</v>
      </c>
    </row>
    <row r="1185" spans="5:22" x14ac:dyDescent="0.25">
      <c r="E1185" t="s">
        <v>43</v>
      </c>
      <c r="F1185">
        <v>0</v>
      </c>
      <c r="G1185">
        <v>0</v>
      </c>
      <c r="T1185" t="s">
        <v>487</v>
      </c>
      <c r="U1185">
        <v>0</v>
      </c>
      <c r="V1185">
        <v>0</v>
      </c>
    </row>
    <row r="1186" spans="5:22" x14ac:dyDescent="0.25">
      <c r="E1186" t="s">
        <v>43</v>
      </c>
      <c r="F1186">
        <v>15000</v>
      </c>
      <c r="G1186">
        <v>0</v>
      </c>
      <c r="T1186" t="s">
        <v>487</v>
      </c>
      <c r="U1186">
        <v>0</v>
      </c>
      <c r="V1186">
        <v>0</v>
      </c>
    </row>
    <row r="1187" spans="5:22" x14ac:dyDescent="0.25">
      <c r="E1187" t="s">
        <v>43</v>
      </c>
      <c r="F1187">
        <v>0</v>
      </c>
      <c r="G1187">
        <v>0</v>
      </c>
      <c r="T1187" t="s">
        <v>487</v>
      </c>
      <c r="U1187">
        <v>0</v>
      </c>
      <c r="V1187">
        <v>45000</v>
      </c>
    </row>
    <row r="1188" spans="5:22" x14ac:dyDescent="0.25">
      <c r="E1188" t="s">
        <v>43</v>
      </c>
      <c r="F1188">
        <v>12000</v>
      </c>
      <c r="G1188">
        <v>0</v>
      </c>
      <c r="T1188" t="s">
        <v>487</v>
      </c>
      <c r="U1188">
        <v>0</v>
      </c>
      <c r="V1188">
        <v>0</v>
      </c>
    </row>
    <row r="1189" spans="5:22" x14ac:dyDescent="0.25">
      <c r="E1189" t="s">
        <v>43</v>
      </c>
      <c r="F1189">
        <v>0</v>
      </c>
      <c r="G1189">
        <v>0</v>
      </c>
      <c r="T1189" t="s">
        <v>487</v>
      </c>
      <c r="U1189">
        <v>0</v>
      </c>
      <c r="V1189">
        <v>0</v>
      </c>
    </row>
    <row r="1190" spans="5:22" x14ac:dyDescent="0.25">
      <c r="E1190" t="s">
        <v>43</v>
      </c>
      <c r="F1190">
        <v>8000</v>
      </c>
      <c r="G1190">
        <v>0</v>
      </c>
      <c r="T1190" t="s">
        <v>487</v>
      </c>
      <c r="U1190">
        <v>0</v>
      </c>
      <c r="V1190">
        <v>0</v>
      </c>
    </row>
    <row r="1191" spans="5:22" x14ac:dyDescent="0.25">
      <c r="E1191" t="s">
        <v>43</v>
      </c>
      <c r="F1191">
        <v>0</v>
      </c>
      <c r="G1191">
        <v>3600</v>
      </c>
      <c r="T1191" t="s">
        <v>487</v>
      </c>
      <c r="U1191">
        <v>0</v>
      </c>
      <c r="V1191">
        <v>30000</v>
      </c>
    </row>
    <row r="1192" spans="5:22" x14ac:dyDescent="0.25">
      <c r="E1192" t="s">
        <v>43</v>
      </c>
      <c r="F1192">
        <v>0</v>
      </c>
      <c r="G1192">
        <v>5000</v>
      </c>
      <c r="T1192" t="s">
        <v>487</v>
      </c>
      <c r="U1192">
        <v>0</v>
      </c>
      <c r="V1192">
        <v>0</v>
      </c>
    </row>
    <row r="1193" spans="5:22" x14ac:dyDescent="0.25">
      <c r="E1193" t="s">
        <v>43</v>
      </c>
      <c r="F1193">
        <v>8000</v>
      </c>
      <c r="G1193">
        <v>0</v>
      </c>
      <c r="T1193" t="s">
        <v>487</v>
      </c>
      <c r="U1193">
        <v>0</v>
      </c>
      <c r="V1193">
        <v>31000</v>
      </c>
    </row>
    <row r="1194" spans="5:22" x14ac:dyDescent="0.25">
      <c r="E1194" t="s">
        <v>43</v>
      </c>
      <c r="F1194">
        <v>0</v>
      </c>
      <c r="G1194">
        <v>0</v>
      </c>
      <c r="T1194" t="s">
        <v>487</v>
      </c>
      <c r="U1194">
        <v>0</v>
      </c>
      <c r="V1194">
        <v>0</v>
      </c>
    </row>
    <row r="1195" spans="5:22" x14ac:dyDescent="0.25">
      <c r="E1195" t="s">
        <v>43</v>
      </c>
      <c r="F1195">
        <v>9000</v>
      </c>
      <c r="G1195">
        <v>0</v>
      </c>
      <c r="T1195" t="s">
        <v>487</v>
      </c>
      <c r="U1195">
        <v>0</v>
      </c>
      <c r="V1195">
        <v>0</v>
      </c>
    </row>
    <row r="1196" spans="5:22" x14ac:dyDescent="0.25">
      <c r="E1196" t="s">
        <v>43</v>
      </c>
      <c r="F1196">
        <v>0</v>
      </c>
      <c r="G1196">
        <v>0</v>
      </c>
      <c r="T1196" t="s">
        <v>487</v>
      </c>
      <c r="U1196">
        <v>0</v>
      </c>
      <c r="V1196">
        <v>30000</v>
      </c>
    </row>
    <row r="1197" spans="5:22" x14ac:dyDescent="0.25">
      <c r="E1197" t="s">
        <v>43</v>
      </c>
      <c r="F1197">
        <v>0</v>
      </c>
      <c r="G1197">
        <v>0</v>
      </c>
      <c r="T1197" t="s">
        <v>487</v>
      </c>
      <c r="U1197">
        <v>0</v>
      </c>
      <c r="V1197">
        <v>0</v>
      </c>
    </row>
    <row r="1198" spans="5:22" x14ac:dyDescent="0.25">
      <c r="E1198" t="s">
        <v>43</v>
      </c>
      <c r="F1198">
        <v>0</v>
      </c>
      <c r="G1198">
        <v>0</v>
      </c>
      <c r="T1198" t="s">
        <v>487</v>
      </c>
      <c r="U1198">
        <v>0</v>
      </c>
      <c r="V1198">
        <v>0</v>
      </c>
    </row>
    <row r="1199" spans="5:22" x14ac:dyDescent="0.25">
      <c r="E1199" t="s">
        <v>43</v>
      </c>
      <c r="F1199">
        <v>0</v>
      </c>
      <c r="G1199">
        <v>0</v>
      </c>
      <c r="T1199" t="s">
        <v>487</v>
      </c>
      <c r="U1199">
        <v>0</v>
      </c>
      <c r="V1199">
        <v>0</v>
      </c>
    </row>
    <row r="1200" spans="5:22" x14ac:dyDescent="0.25">
      <c r="E1200" t="s">
        <v>43</v>
      </c>
      <c r="F1200">
        <v>0</v>
      </c>
      <c r="G1200">
        <v>0</v>
      </c>
      <c r="T1200" t="s">
        <v>487</v>
      </c>
      <c r="U1200">
        <v>0</v>
      </c>
      <c r="V1200">
        <v>0</v>
      </c>
    </row>
    <row r="1201" spans="5:22" x14ac:dyDescent="0.25">
      <c r="E1201" t="s">
        <v>43</v>
      </c>
      <c r="F1201">
        <v>0</v>
      </c>
      <c r="G1201">
        <v>0</v>
      </c>
      <c r="T1201" t="s">
        <v>487</v>
      </c>
      <c r="U1201">
        <v>0</v>
      </c>
      <c r="V1201">
        <v>0</v>
      </c>
    </row>
    <row r="1202" spans="5:22" x14ac:dyDescent="0.25">
      <c r="E1202" t="s">
        <v>43</v>
      </c>
      <c r="F1202">
        <v>0</v>
      </c>
      <c r="G1202">
        <v>0</v>
      </c>
      <c r="T1202" t="s">
        <v>487</v>
      </c>
      <c r="U1202">
        <v>0</v>
      </c>
      <c r="V1202">
        <v>0</v>
      </c>
    </row>
    <row r="1203" spans="5:22" x14ac:dyDescent="0.25">
      <c r="E1203" t="s">
        <v>43</v>
      </c>
      <c r="F1203">
        <v>0</v>
      </c>
      <c r="G1203">
        <v>0</v>
      </c>
      <c r="T1203" t="s">
        <v>487</v>
      </c>
      <c r="U1203">
        <v>0</v>
      </c>
      <c r="V1203">
        <v>0</v>
      </c>
    </row>
    <row r="1204" spans="5:22" x14ac:dyDescent="0.25">
      <c r="E1204" t="s">
        <v>43</v>
      </c>
      <c r="F1204">
        <v>0</v>
      </c>
      <c r="G1204">
        <v>0</v>
      </c>
      <c r="T1204" t="s">
        <v>487</v>
      </c>
      <c r="U1204">
        <v>0</v>
      </c>
      <c r="V1204">
        <v>30000</v>
      </c>
    </row>
    <row r="1205" spans="5:22" x14ac:dyDescent="0.25">
      <c r="E1205" t="s">
        <v>43</v>
      </c>
      <c r="F1205">
        <v>0</v>
      </c>
      <c r="G1205">
        <v>0</v>
      </c>
      <c r="T1205" t="s">
        <v>487</v>
      </c>
      <c r="U1205">
        <v>0</v>
      </c>
      <c r="V1205">
        <v>32000</v>
      </c>
    </row>
    <row r="1206" spans="5:22" x14ac:dyDescent="0.25">
      <c r="E1206" t="s">
        <v>43</v>
      </c>
      <c r="F1206">
        <v>0</v>
      </c>
      <c r="G1206">
        <v>0</v>
      </c>
      <c r="T1206" t="s">
        <v>487</v>
      </c>
      <c r="U1206">
        <v>0</v>
      </c>
      <c r="V1206">
        <v>0</v>
      </c>
    </row>
    <row r="1207" spans="5:22" x14ac:dyDescent="0.25">
      <c r="E1207" t="s">
        <v>43</v>
      </c>
      <c r="F1207">
        <v>5700</v>
      </c>
      <c r="G1207">
        <v>0</v>
      </c>
      <c r="T1207" t="s">
        <v>487</v>
      </c>
      <c r="U1207">
        <v>0</v>
      </c>
      <c r="V1207">
        <v>0</v>
      </c>
    </row>
    <row r="1208" spans="5:22" x14ac:dyDescent="0.25">
      <c r="E1208" t="s">
        <v>43</v>
      </c>
      <c r="F1208">
        <v>9000</v>
      </c>
      <c r="G1208">
        <v>0</v>
      </c>
      <c r="T1208" t="s">
        <v>487</v>
      </c>
      <c r="U1208">
        <v>0</v>
      </c>
      <c r="V1208">
        <v>33000</v>
      </c>
    </row>
    <row r="1209" spans="5:22" x14ac:dyDescent="0.25">
      <c r="E1209" t="s">
        <v>43</v>
      </c>
      <c r="F1209">
        <v>0</v>
      </c>
      <c r="G1209">
        <v>5000</v>
      </c>
      <c r="T1209" t="s">
        <v>487</v>
      </c>
      <c r="U1209">
        <v>0</v>
      </c>
      <c r="V1209">
        <v>0</v>
      </c>
    </row>
    <row r="1210" spans="5:22" x14ac:dyDescent="0.25">
      <c r="E1210" t="s">
        <v>43</v>
      </c>
      <c r="F1210">
        <v>0</v>
      </c>
      <c r="G1210">
        <v>0</v>
      </c>
      <c r="T1210" t="s">
        <v>487</v>
      </c>
      <c r="U1210">
        <v>0</v>
      </c>
      <c r="V1210">
        <v>0</v>
      </c>
    </row>
    <row r="1211" spans="5:22" x14ac:dyDescent="0.25">
      <c r="E1211" t="s">
        <v>43</v>
      </c>
      <c r="F1211">
        <v>8000</v>
      </c>
      <c r="G1211">
        <v>0</v>
      </c>
      <c r="T1211" t="s">
        <v>487</v>
      </c>
      <c r="U1211">
        <v>0</v>
      </c>
      <c r="V1211">
        <v>0</v>
      </c>
    </row>
    <row r="1212" spans="5:22" x14ac:dyDescent="0.25">
      <c r="E1212" t="s">
        <v>43</v>
      </c>
      <c r="F1212">
        <v>8000</v>
      </c>
      <c r="G1212">
        <v>0</v>
      </c>
      <c r="T1212" t="s">
        <v>487</v>
      </c>
      <c r="U1212">
        <v>0</v>
      </c>
      <c r="V1212">
        <v>0</v>
      </c>
    </row>
    <row r="1213" spans="5:22" x14ac:dyDescent="0.25">
      <c r="E1213" t="s">
        <v>43</v>
      </c>
      <c r="F1213">
        <v>0</v>
      </c>
      <c r="G1213">
        <v>0</v>
      </c>
      <c r="T1213" t="s">
        <v>487</v>
      </c>
      <c r="U1213">
        <v>0</v>
      </c>
      <c r="V1213">
        <v>0</v>
      </c>
    </row>
    <row r="1214" spans="5:22" x14ac:dyDescent="0.25">
      <c r="E1214" t="s">
        <v>43</v>
      </c>
      <c r="F1214">
        <v>0</v>
      </c>
      <c r="G1214">
        <v>7000</v>
      </c>
      <c r="T1214" t="s">
        <v>487</v>
      </c>
      <c r="U1214">
        <v>0</v>
      </c>
      <c r="V1214">
        <v>0</v>
      </c>
    </row>
    <row r="1215" spans="5:22" x14ac:dyDescent="0.25">
      <c r="E1215" t="s">
        <v>43</v>
      </c>
      <c r="F1215">
        <v>0</v>
      </c>
      <c r="G1215">
        <v>0</v>
      </c>
      <c r="T1215" t="s">
        <v>487</v>
      </c>
      <c r="U1215">
        <v>0</v>
      </c>
      <c r="V1215">
        <v>0</v>
      </c>
    </row>
    <row r="1216" spans="5:22" x14ac:dyDescent="0.25">
      <c r="E1216" t="s">
        <v>43</v>
      </c>
      <c r="F1216">
        <v>0</v>
      </c>
      <c r="G1216">
        <v>0</v>
      </c>
      <c r="T1216" t="s">
        <v>487</v>
      </c>
      <c r="U1216">
        <v>0</v>
      </c>
      <c r="V1216">
        <v>0</v>
      </c>
    </row>
    <row r="1217" spans="5:22" x14ac:dyDescent="0.25">
      <c r="E1217" t="s">
        <v>43</v>
      </c>
      <c r="F1217">
        <v>0</v>
      </c>
      <c r="G1217">
        <v>0</v>
      </c>
      <c r="T1217" t="s">
        <v>487</v>
      </c>
      <c r="U1217">
        <v>0</v>
      </c>
      <c r="V1217">
        <v>33000</v>
      </c>
    </row>
    <row r="1218" spans="5:22" x14ac:dyDescent="0.25">
      <c r="E1218" t="s">
        <v>43</v>
      </c>
      <c r="F1218">
        <v>0</v>
      </c>
      <c r="G1218">
        <v>1800</v>
      </c>
      <c r="T1218" t="s">
        <v>487</v>
      </c>
      <c r="U1218">
        <v>0</v>
      </c>
      <c r="V1218">
        <v>26000</v>
      </c>
    </row>
    <row r="1219" spans="5:22" x14ac:dyDescent="0.25">
      <c r="E1219" t="s">
        <v>43</v>
      </c>
      <c r="F1219">
        <v>8000</v>
      </c>
      <c r="G1219">
        <v>0</v>
      </c>
      <c r="T1219" t="s">
        <v>487</v>
      </c>
      <c r="U1219">
        <v>0</v>
      </c>
      <c r="V1219">
        <v>0</v>
      </c>
    </row>
    <row r="1220" spans="5:22" x14ac:dyDescent="0.25">
      <c r="E1220" t="s">
        <v>43</v>
      </c>
      <c r="F1220">
        <v>8000</v>
      </c>
      <c r="G1220">
        <v>0</v>
      </c>
      <c r="T1220" t="s">
        <v>487</v>
      </c>
      <c r="U1220">
        <v>0</v>
      </c>
      <c r="V1220">
        <v>0</v>
      </c>
    </row>
    <row r="1221" spans="5:22" x14ac:dyDescent="0.25">
      <c r="E1221" t="s">
        <v>43</v>
      </c>
      <c r="F1221">
        <v>6000</v>
      </c>
      <c r="G1221">
        <v>17000</v>
      </c>
      <c r="T1221" t="s">
        <v>487</v>
      </c>
      <c r="U1221">
        <v>0</v>
      </c>
      <c r="V1221">
        <v>0</v>
      </c>
    </row>
    <row r="1222" spans="5:22" x14ac:dyDescent="0.25">
      <c r="E1222" t="s">
        <v>43</v>
      </c>
      <c r="F1222">
        <v>6000</v>
      </c>
      <c r="G1222">
        <v>17000</v>
      </c>
      <c r="T1222" t="s">
        <v>487</v>
      </c>
      <c r="U1222">
        <v>0</v>
      </c>
      <c r="V1222">
        <v>0</v>
      </c>
    </row>
    <row r="1223" spans="5:22" x14ac:dyDescent="0.25">
      <c r="E1223" t="s">
        <v>43</v>
      </c>
      <c r="F1223">
        <v>8000</v>
      </c>
      <c r="G1223">
        <v>0</v>
      </c>
      <c r="T1223" t="s">
        <v>487</v>
      </c>
      <c r="U1223">
        <v>0</v>
      </c>
      <c r="V1223">
        <v>0</v>
      </c>
    </row>
    <row r="1224" spans="5:22" x14ac:dyDescent="0.25">
      <c r="E1224" t="s">
        <v>43</v>
      </c>
      <c r="F1224">
        <v>0</v>
      </c>
      <c r="G1224">
        <v>0</v>
      </c>
      <c r="T1224" t="s">
        <v>487</v>
      </c>
      <c r="U1224">
        <v>0</v>
      </c>
      <c r="V1224">
        <v>0</v>
      </c>
    </row>
    <row r="1225" spans="5:22" x14ac:dyDescent="0.25">
      <c r="E1225" t="s">
        <v>43</v>
      </c>
      <c r="F1225">
        <v>6000</v>
      </c>
      <c r="G1225">
        <v>17000</v>
      </c>
      <c r="T1225" t="s">
        <v>487</v>
      </c>
      <c r="U1225">
        <v>0</v>
      </c>
      <c r="V1225">
        <v>0</v>
      </c>
    </row>
    <row r="1226" spans="5:22" x14ac:dyDescent="0.25">
      <c r="E1226" t="s">
        <v>43</v>
      </c>
      <c r="F1226">
        <v>0</v>
      </c>
      <c r="G1226">
        <v>0</v>
      </c>
      <c r="T1226" t="s">
        <v>487</v>
      </c>
      <c r="U1226">
        <v>0</v>
      </c>
      <c r="V1226">
        <v>0</v>
      </c>
    </row>
    <row r="1227" spans="5:22" x14ac:dyDescent="0.25">
      <c r="E1227" t="s">
        <v>43</v>
      </c>
      <c r="F1227">
        <v>8000</v>
      </c>
      <c r="G1227">
        <v>0</v>
      </c>
      <c r="T1227" t="s">
        <v>487</v>
      </c>
      <c r="U1227">
        <v>0</v>
      </c>
      <c r="V1227">
        <v>0</v>
      </c>
    </row>
    <row r="1228" spans="5:22" x14ac:dyDescent="0.25">
      <c r="E1228" t="s">
        <v>43</v>
      </c>
      <c r="F1228">
        <v>14000</v>
      </c>
      <c r="G1228">
        <v>0</v>
      </c>
      <c r="T1228" t="s">
        <v>487</v>
      </c>
      <c r="U1228">
        <v>0</v>
      </c>
      <c r="V1228">
        <v>0</v>
      </c>
    </row>
    <row r="1229" spans="5:22" x14ac:dyDescent="0.25">
      <c r="E1229" t="s">
        <v>43</v>
      </c>
      <c r="F1229">
        <v>0</v>
      </c>
      <c r="G1229">
        <v>0</v>
      </c>
      <c r="T1229" t="s">
        <v>487</v>
      </c>
      <c r="U1229">
        <v>0</v>
      </c>
      <c r="V1229">
        <v>0</v>
      </c>
    </row>
    <row r="1230" spans="5:22" x14ac:dyDescent="0.25">
      <c r="E1230" t="s">
        <v>43</v>
      </c>
      <c r="F1230">
        <v>0</v>
      </c>
      <c r="G1230">
        <v>0</v>
      </c>
      <c r="T1230" t="s">
        <v>487</v>
      </c>
      <c r="U1230">
        <v>0</v>
      </c>
      <c r="V1230">
        <v>0</v>
      </c>
    </row>
    <row r="1231" spans="5:22" x14ac:dyDescent="0.25">
      <c r="E1231" t="s">
        <v>43</v>
      </c>
      <c r="F1231">
        <v>0</v>
      </c>
      <c r="G1231">
        <v>0</v>
      </c>
      <c r="T1231" t="s">
        <v>487</v>
      </c>
      <c r="U1231">
        <v>0</v>
      </c>
      <c r="V1231">
        <v>0</v>
      </c>
    </row>
    <row r="1232" spans="5:22" x14ac:dyDescent="0.25">
      <c r="E1232" t="s">
        <v>43</v>
      </c>
      <c r="F1232">
        <v>3500</v>
      </c>
      <c r="G1232">
        <v>0</v>
      </c>
      <c r="T1232" t="s">
        <v>487</v>
      </c>
      <c r="U1232">
        <v>0</v>
      </c>
      <c r="V1232">
        <v>0</v>
      </c>
    </row>
    <row r="1233" spans="5:22" x14ac:dyDescent="0.25">
      <c r="E1233" t="s">
        <v>43</v>
      </c>
      <c r="F1233">
        <v>0</v>
      </c>
      <c r="G1233">
        <v>1800</v>
      </c>
      <c r="T1233" t="s">
        <v>487</v>
      </c>
      <c r="U1233">
        <v>0</v>
      </c>
      <c r="V1233">
        <v>0</v>
      </c>
    </row>
    <row r="1234" spans="5:22" x14ac:dyDescent="0.25">
      <c r="E1234" t="s">
        <v>43</v>
      </c>
      <c r="F1234">
        <v>8000</v>
      </c>
      <c r="G1234">
        <v>0</v>
      </c>
      <c r="T1234" t="s">
        <v>487</v>
      </c>
      <c r="U1234">
        <v>0</v>
      </c>
      <c r="V1234">
        <v>0</v>
      </c>
    </row>
    <row r="1235" spans="5:22" x14ac:dyDescent="0.25">
      <c r="E1235" t="s">
        <v>43</v>
      </c>
      <c r="F1235">
        <v>3500</v>
      </c>
      <c r="G1235">
        <v>0</v>
      </c>
      <c r="T1235" t="s">
        <v>487</v>
      </c>
      <c r="U1235">
        <v>0</v>
      </c>
      <c r="V1235">
        <v>0</v>
      </c>
    </row>
    <row r="1236" spans="5:22" x14ac:dyDescent="0.25">
      <c r="E1236" t="s">
        <v>43</v>
      </c>
      <c r="F1236">
        <v>8000</v>
      </c>
      <c r="G1236">
        <v>0</v>
      </c>
      <c r="T1236" t="s">
        <v>487</v>
      </c>
      <c r="U1236">
        <v>0</v>
      </c>
      <c r="V1236">
        <v>0</v>
      </c>
    </row>
    <row r="1237" spans="5:22" x14ac:dyDescent="0.25">
      <c r="E1237" t="s">
        <v>43</v>
      </c>
      <c r="F1237">
        <v>8000</v>
      </c>
      <c r="G1237">
        <v>0</v>
      </c>
      <c r="T1237" t="s">
        <v>487</v>
      </c>
      <c r="U1237">
        <v>0</v>
      </c>
      <c r="V1237">
        <v>0</v>
      </c>
    </row>
    <row r="1238" spans="5:22" x14ac:dyDescent="0.25">
      <c r="E1238" t="s">
        <v>43</v>
      </c>
      <c r="F1238">
        <v>0</v>
      </c>
      <c r="G1238">
        <v>0</v>
      </c>
      <c r="T1238" t="s">
        <v>487</v>
      </c>
      <c r="U1238">
        <v>0</v>
      </c>
      <c r="V1238">
        <v>0</v>
      </c>
    </row>
    <row r="1239" spans="5:22" x14ac:dyDescent="0.25">
      <c r="E1239" t="s">
        <v>43</v>
      </c>
      <c r="F1239">
        <v>0</v>
      </c>
      <c r="G1239">
        <v>0</v>
      </c>
      <c r="T1239" t="s">
        <v>487</v>
      </c>
      <c r="U1239">
        <v>0</v>
      </c>
      <c r="V1239">
        <v>0</v>
      </c>
    </row>
    <row r="1240" spans="5:22" x14ac:dyDescent="0.25">
      <c r="E1240" t="s">
        <v>43</v>
      </c>
      <c r="F1240">
        <v>8000</v>
      </c>
      <c r="G1240">
        <v>0</v>
      </c>
      <c r="T1240" t="s">
        <v>487</v>
      </c>
      <c r="U1240">
        <v>0</v>
      </c>
      <c r="V1240">
        <v>0</v>
      </c>
    </row>
    <row r="1241" spans="5:22" x14ac:dyDescent="0.25">
      <c r="E1241" t="s">
        <v>43</v>
      </c>
      <c r="F1241">
        <v>0</v>
      </c>
      <c r="G1241">
        <v>0</v>
      </c>
      <c r="T1241" t="s">
        <v>487</v>
      </c>
      <c r="U1241">
        <v>0</v>
      </c>
      <c r="V1241">
        <v>0</v>
      </c>
    </row>
    <row r="1242" spans="5:22" x14ac:dyDescent="0.25">
      <c r="E1242" t="s">
        <v>43</v>
      </c>
      <c r="F1242">
        <v>0</v>
      </c>
      <c r="G1242">
        <v>0</v>
      </c>
      <c r="T1242" t="s">
        <v>487</v>
      </c>
      <c r="U1242">
        <v>0</v>
      </c>
      <c r="V1242">
        <v>35000</v>
      </c>
    </row>
    <row r="1243" spans="5:22" x14ac:dyDescent="0.25">
      <c r="E1243" t="s">
        <v>43</v>
      </c>
      <c r="F1243">
        <v>0</v>
      </c>
      <c r="G1243">
        <v>5000</v>
      </c>
      <c r="T1243" t="s">
        <v>487</v>
      </c>
      <c r="U1243">
        <v>0</v>
      </c>
      <c r="V1243">
        <v>0</v>
      </c>
    </row>
    <row r="1244" spans="5:22" x14ac:dyDescent="0.25">
      <c r="E1244" t="s">
        <v>43</v>
      </c>
      <c r="F1244">
        <v>0</v>
      </c>
      <c r="G1244">
        <v>0</v>
      </c>
      <c r="T1244" t="s">
        <v>487</v>
      </c>
      <c r="U1244">
        <v>0</v>
      </c>
      <c r="V1244">
        <v>32000</v>
      </c>
    </row>
    <row r="1245" spans="5:22" x14ac:dyDescent="0.25">
      <c r="E1245" t="s">
        <v>43</v>
      </c>
      <c r="F1245">
        <v>0</v>
      </c>
      <c r="G1245">
        <v>0</v>
      </c>
      <c r="T1245" t="s">
        <v>487</v>
      </c>
      <c r="U1245">
        <v>0</v>
      </c>
      <c r="V1245">
        <v>0</v>
      </c>
    </row>
    <row r="1246" spans="5:22" x14ac:dyDescent="0.25">
      <c r="E1246" t="s">
        <v>43</v>
      </c>
      <c r="F1246">
        <v>0</v>
      </c>
      <c r="G1246">
        <v>0</v>
      </c>
      <c r="T1246" t="s">
        <v>487</v>
      </c>
      <c r="U1246">
        <v>0</v>
      </c>
      <c r="V1246">
        <v>0</v>
      </c>
    </row>
    <row r="1247" spans="5:22" x14ac:dyDescent="0.25">
      <c r="E1247" t="s">
        <v>43</v>
      </c>
      <c r="F1247">
        <v>8250</v>
      </c>
      <c r="G1247">
        <v>0</v>
      </c>
      <c r="T1247" t="s">
        <v>487</v>
      </c>
      <c r="U1247">
        <v>0</v>
      </c>
      <c r="V1247">
        <v>28000</v>
      </c>
    </row>
    <row r="1248" spans="5:22" x14ac:dyDescent="0.25">
      <c r="E1248" t="s">
        <v>270</v>
      </c>
      <c r="F1248">
        <v>0</v>
      </c>
      <c r="G1248">
        <v>0</v>
      </c>
      <c r="T1248" t="s">
        <v>487</v>
      </c>
      <c r="U1248">
        <v>0</v>
      </c>
      <c r="V1248">
        <v>0</v>
      </c>
    </row>
    <row r="1249" spans="5:22" x14ac:dyDescent="0.25">
      <c r="E1249" t="s">
        <v>270</v>
      </c>
      <c r="F1249">
        <v>0</v>
      </c>
      <c r="G1249">
        <v>0</v>
      </c>
      <c r="T1249" t="s">
        <v>487</v>
      </c>
      <c r="U1249">
        <v>0</v>
      </c>
      <c r="V1249">
        <v>0</v>
      </c>
    </row>
    <row r="1250" spans="5:22" x14ac:dyDescent="0.25">
      <c r="E1250" t="s">
        <v>270</v>
      </c>
      <c r="F1250">
        <v>0</v>
      </c>
      <c r="G1250">
        <v>0</v>
      </c>
      <c r="T1250" t="s">
        <v>487</v>
      </c>
      <c r="U1250">
        <v>0</v>
      </c>
      <c r="V1250">
        <v>0</v>
      </c>
    </row>
    <row r="1251" spans="5:22" x14ac:dyDescent="0.25">
      <c r="E1251" t="s">
        <v>270</v>
      </c>
      <c r="F1251">
        <v>6000</v>
      </c>
      <c r="G1251">
        <v>0</v>
      </c>
      <c r="T1251" t="s">
        <v>487</v>
      </c>
      <c r="U1251">
        <v>0</v>
      </c>
      <c r="V1251">
        <v>0</v>
      </c>
    </row>
    <row r="1252" spans="5:22" x14ac:dyDescent="0.25">
      <c r="E1252" t="s">
        <v>270</v>
      </c>
      <c r="F1252">
        <v>0</v>
      </c>
      <c r="G1252">
        <v>0</v>
      </c>
      <c r="T1252" t="s">
        <v>487</v>
      </c>
      <c r="U1252">
        <v>0</v>
      </c>
      <c r="V1252">
        <v>37000</v>
      </c>
    </row>
    <row r="1253" spans="5:22" x14ac:dyDescent="0.25">
      <c r="E1253" t="s">
        <v>270</v>
      </c>
      <c r="F1253">
        <v>0</v>
      </c>
      <c r="G1253">
        <v>5800</v>
      </c>
      <c r="T1253" t="s">
        <v>487</v>
      </c>
      <c r="U1253">
        <v>0</v>
      </c>
      <c r="V1253">
        <v>0</v>
      </c>
    </row>
    <row r="1254" spans="5:22" x14ac:dyDescent="0.25">
      <c r="E1254" t="s">
        <v>270</v>
      </c>
      <c r="F1254">
        <v>0</v>
      </c>
      <c r="G1254">
        <v>5800</v>
      </c>
      <c r="T1254" t="s">
        <v>487</v>
      </c>
      <c r="U1254">
        <v>0</v>
      </c>
      <c r="V1254">
        <v>0</v>
      </c>
    </row>
    <row r="1255" spans="5:22" x14ac:dyDescent="0.25">
      <c r="E1255" t="s">
        <v>270</v>
      </c>
      <c r="F1255">
        <v>0</v>
      </c>
      <c r="G1255">
        <v>0</v>
      </c>
      <c r="T1255" t="s">
        <v>487</v>
      </c>
      <c r="U1255">
        <v>0</v>
      </c>
      <c r="V1255">
        <v>0</v>
      </c>
    </row>
    <row r="1256" spans="5:22" x14ac:dyDescent="0.25">
      <c r="E1256" t="s">
        <v>270</v>
      </c>
      <c r="F1256">
        <v>0</v>
      </c>
      <c r="G1256">
        <v>0</v>
      </c>
      <c r="T1256" t="s">
        <v>487</v>
      </c>
      <c r="U1256">
        <v>0</v>
      </c>
      <c r="V1256">
        <v>0</v>
      </c>
    </row>
    <row r="1257" spans="5:22" x14ac:dyDescent="0.25">
      <c r="E1257" t="s">
        <v>270</v>
      </c>
      <c r="F1257">
        <v>0</v>
      </c>
      <c r="G1257">
        <v>0</v>
      </c>
      <c r="T1257" t="s">
        <v>487</v>
      </c>
      <c r="U1257">
        <v>0</v>
      </c>
      <c r="V1257">
        <v>0</v>
      </c>
    </row>
    <row r="1258" spans="5:22" x14ac:dyDescent="0.25">
      <c r="E1258" t="s">
        <v>270</v>
      </c>
      <c r="F1258">
        <v>4500</v>
      </c>
      <c r="G1258">
        <v>0</v>
      </c>
      <c r="T1258" t="s">
        <v>487</v>
      </c>
      <c r="U1258">
        <v>0</v>
      </c>
      <c r="V1258">
        <v>0</v>
      </c>
    </row>
    <row r="1259" spans="5:22" x14ac:dyDescent="0.25">
      <c r="E1259" t="s">
        <v>270</v>
      </c>
      <c r="F1259">
        <v>0</v>
      </c>
      <c r="G1259">
        <v>0</v>
      </c>
      <c r="T1259" t="s">
        <v>489</v>
      </c>
      <c r="U1259">
        <v>0</v>
      </c>
      <c r="V1259">
        <v>0</v>
      </c>
    </row>
    <row r="1260" spans="5:22" x14ac:dyDescent="0.25">
      <c r="E1260" t="s">
        <v>270</v>
      </c>
      <c r="F1260">
        <v>0</v>
      </c>
      <c r="G1260">
        <v>5700</v>
      </c>
      <c r="T1260" t="s">
        <v>489</v>
      </c>
      <c r="U1260">
        <v>0</v>
      </c>
      <c r="V1260">
        <v>0</v>
      </c>
    </row>
    <row r="1261" spans="5:22" x14ac:dyDescent="0.25">
      <c r="E1261" t="s">
        <v>270</v>
      </c>
      <c r="F1261">
        <v>0</v>
      </c>
      <c r="G1261">
        <v>2500</v>
      </c>
      <c r="T1261" t="s">
        <v>489</v>
      </c>
      <c r="U1261">
        <v>0</v>
      </c>
      <c r="V1261">
        <v>0</v>
      </c>
    </row>
    <row r="1262" spans="5:22" x14ac:dyDescent="0.25">
      <c r="E1262" t="s">
        <v>270</v>
      </c>
      <c r="F1262">
        <v>0</v>
      </c>
      <c r="G1262">
        <v>0</v>
      </c>
      <c r="T1262" t="s">
        <v>489</v>
      </c>
      <c r="U1262">
        <v>0</v>
      </c>
      <c r="V1262">
        <v>0</v>
      </c>
    </row>
    <row r="1263" spans="5:22" x14ac:dyDescent="0.25">
      <c r="E1263" t="s">
        <v>270</v>
      </c>
      <c r="F1263">
        <v>6000</v>
      </c>
      <c r="G1263">
        <v>0</v>
      </c>
      <c r="T1263" t="s">
        <v>489</v>
      </c>
      <c r="U1263">
        <v>0</v>
      </c>
      <c r="V1263">
        <v>0</v>
      </c>
    </row>
    <row r="1264" spans="5:22" x14ac:dyDescent="0.25">
      <c r="E1264" t="s">
        <v>270</v>
      </c>
      <c r="F1264">
        <v>0</v>
      </c>
      <c r="G1264">
        <v>0</v>
      </c>
      <c r="T1264" t="s">
        <v>489</v>
      </c>
      <c r="U1264">
        <v>0</v>
      </c>
      <c r="V1264">
        <v>0</v>
      </c>
    </row>
    <row r="1265" spans="5:22" x14ac:dyDescent="0.25">
      <c r="E1265" t="s">
        <v>270</v>
      </c>
      <c r="F1265">
        <v>0</v>
      </c>
      <c r="G1265">
        <v>0</v>
      </c>
      <c r="T1265" t="s">
        <v>489</v>
      </c>
      <c r="U1265">
        <v>0</v>
      </c>
      <c r="V1265">
        <v>0</v>
      </c>
    </row>
    <row r="1266" spans="5:22" x14ac:dyDescent="0.25">
      <c r="E1266" t="s">
        <v>270</v>
      </c>
      <c r="F1266">
        <v>3500</v>
      </c>
      <c r="G1266">
        <v>0</v>
      </c>
      <c r="T1266" t="s">
        <v>489</v>
      </c>
      <c r="U1266">
        <v>0</v>
      </c>
      <c r="V1266">
        <v>0</v>
      </c>
    </row>
    <row r="1267" spans="5:22" x14ac:dyDescent="0.25">
      <c r="E1267" t="s">
        <v>270</v>
      </c>
      <c r="F1267">
        <v>0</v>
      </c>
      <c r="G1267">
        <v>0</v>
      </c>
      <c r="T1267" t="s">
        <v>489</v>
      </c>
      <c r="U1267">
        <v>0</v>
      </c>
      <c r="V1267">
        <v>24000</v>
      </c>
    </row>
    <row r="1268" spans="5:22" x14ac:dyDescent="0.25">
      <c r="E1268" t="s">
        <v>270</v>
      </c>
      <c r="F1268">
        <v>0</v>
      </c>
      <c r="G1268">
        <v>0</v>
      </c>
      <c r="T1268" t="s">
        <v>489</v>
      </c>
      <c r="U1268">
        <v>0</v>
      </c>
      <c r="V1268">
        <v>0</v>
      </c>
    </row>
    <row r="1269" spans="5:22" x14ac:dyDescent="0.25">
      <c r="E1269" t="s">
        <v>270</v>
      </c>
      <c r="F1269">
        <v>3500</v>
      </c>
      <c r="G1269">
        <v>0</v>
      </c>
      <c r="T1269" t="s">
        <v>489</v>
      </c>
      <c r="U1269">
        <v>0</v>
      </c>
      <c r="V1269">
        <v>0</v>
      </c>
    </row>
    <row r="1270" spans="5:22" x14ac:dyDescent="0.25">
      <c r="E1270" t="s">
        <v>270</v>
      </c>
      <c r="F1270">
        <v>0</v>
      </c>
      <c r="G1270">
        <v>0</v>
      </c>
      <c r="T1270" t="s">
        <v>490</v>
      </c>
      <c r="U1270">
        <v>0</v>
      </c>
      <c r="V1270">
        <v>0</v>
      </c>
    </row>
    <row r="1271" spans="5:22" x14ac:dyDescent="0.25">
      <c r="E1271" t="s">
        <v>270</v>
      </c>
      <c r="F1271">
        <v>0</v>
      </c>
      <c r="G1271">
        <v>0</v>
      </c>
      <c r="T1271" t="s">
        <v>490</v>
      </c>
      <c r="U1271">
        <v>0</v>
      </c>
      <c r="V1271">
        <v>0</v>
      </c>
    </row>
    <row r="1272" spans="5:22" x14ac:dyDescent="0.25">
      <c r="E1272" t="s">
        <v>270</v>
      </c>
      <c r="F1272">
        <v>3500</v>
      </c>
      <c r="G1272">
        <v>0</v>
      </c>
      <c r="T1272" t="s">
        <v>490</v>
      </c>
      <c r="U1272">
        <v>0</v>
      </c>
      <c r="V1272">
        <v>0</v>
      </c>
    </row>
    <row r="1273" spans="5:22" x14ac:dyDescent="0.25">
      <c r="E1273" t="s">
        <v>270</v>
      </c>
      <c r="F1273">
        <v>4500</v>
      </c>
      <c r="G1273">
        <v>0</v>
      </c>
      <c r="T1273" t="s">
        <v>490</v>
      </c>
      <c r="U1273">
        <v>0</v>
      </c>
      <c r="V1273">
        <v>0</v>
      </c>
    </row>
    <row r="1274" spans="5:22" x14ac:dyDescent="0.25">
      <c r="E1274" t="s">
        <v>44</v>
      </c>
      <c r="F1274">
        <v>0</v>
      </c>
      <c r="G1274">
        <v>0</v>
      </c>
      <c r="T1274" t="s">
        <v>490</v>
      </c>
      <c r="U1274">
        <v>0</v>
      </c>
      <c r="V1274">
        <v>0</v>
      </c>
    </row>
    <row r="1275" spans="5:22" x14ac:dyDescent="0.25">
      <c r="E1275" t="s">
        <v>44</v>
      </c>
      <c r="F1275">
        <v>0</v>
      </c>
      <c r="G1275">
        <v>0</v>
      </c>
      <c r="T1275" t="s">
        <v>490</v>
      </c>
      <c r="U1275">
        <v>0</v>
      </c>
      <c r="V1275">
        <v>0</v>
      </c>
    </row>
    <row r="1276" spans="5:22" x14ac:dyDescent="0.25">
      <c r="E1276" t="s">
        <v>44</v>
      </c>
      <c r="F1276">
        <v>0</v>
      </c>
      <c r="G1276">
        <v>0</v>
      </c>
      <c r="T1276" t="s">
        <v>490</v>
      </c>
      <c r="U1276">
        <v>0</v>
      </c>
      <c r="V1276">
        <v>0</v>
      </c>
    </row>
    <row r="1277" spans="5:22" x14ac:dyDescent="0.25">
      <c r="E1277" t="s">
        <v>44</v>
      </c>
      <c r="F1277">
        <v>0</v>
      </c>
      <c r="G1277">
        <v>0</v>
      </c>
      <c r="T1277" t="s">
        <v>490</v>
      </c>
      <c r="U1277">
        <v>0</v>
      </c>
      <c r="V1277">
        <v>0</v>
      </c>
    </row>
    <row r="1278" spans="5:22" x14ac:dyDescent="0.25">
      <c r="E1278" t="s">
        <v>44</v>
      </c>
      <c r="F1278">
        <v>0</v>
      </c>
      <c r="G1278">
        <v>0</v>
      </c>
      <c r="T1278" t="s">
        <v>490</v>
      </c>
      <c r="U1278">
        <v>0</v>
      </c>
      <c r="V1278">
        <v>0</v>
      </c>
    </row>
    <row r="1279" spans="5:22" x14ac:dyDescent="0.25">
      <c r="E1279" t="s">
        <v>44</v>
      </c>
      <c r="F1279">
        <v>0</v>
      </c>
      <c r="G1279">
        <v>0</v>
      </c>
      <c r="T1279" t="s">
        <v>490</v>
      </c>
      <c r="U1279">
        <v>0</v>
      </c>
      <c r="V1279">
        <v>0</v>
      </c>
    </row>
    <row r="1280" spans="5:22" x14ac:dyDescent="0.25">
      <c r="E1280" t="s">
        <v>44</v>
      </c>
      <c r="F1280">
        <v>0</v>
      </c>
      <c r="G1280">
        <v>0</v>
      </c>
      <c r="T1280" t="s">
        <v>490</v>
      </c>
      <c r="U1280">
        <v>0</v>
      </c>
      <c r="V1280">
        <v>30000</v>
      </c>
    </row>
    <row r="1281" spans="5:22" x14ac:dyDescent="0.25">
      <c r="E1281" t="s">
        <v>44</v>
      </c>
      <c r="F1281">
        <v>0</v>
      </c>
      <c r="G1281">
        <v>0</v>
      </c>
      <c r="T1281" t="s">
        <v>490</v>
      </c>
      <c r="U1281">
        <v>0</v>
      </c>
      <c r="V1281">
        <v>0</v>
      </c>
    </row>
    <row r="1282" spans="5:22" x14ac:dyDescent="0.25">
      <c r="E1282" t="s">
        <v>44</v>
      </c>
      <c r="F1282">
        <v>0</v>
      </c>
      <c r="G1282">
        <v>0</v>
      </c>
      <c r="T1282" t="s">
        <v>490</v>
      </c>
      <c r="U1282">
        <v>0</v>
      </c>
      <c r="V1282">
        <v>0</v>
      </c>
    </row>
    <row r="1283" spans="5:22" x14ac:dyDescent="0.25">
      <c r="E1283" t="s">
        <v>44</v>
      </c>
      <c r="F1283">
        <v>5000</v>
      </c>
      <c r="G1283">
        <v>0</v>
      </c>
      <c r="T1283" t="s">
        <v>490</v>
      </c>
      <c r="U1283">
        <v>0</v>
      </c>
      <c r="V1283">
        <v>0</v>
      </c>
    </row>
    <row r="1284" spans="5:22" x14ac:dyDescent="0.25">
      <c r="E1284" t="s">
        <v>44</v>
      </c>
      <c r="F1284">
        <v>0</v>
      </c>
      <c r="G1284">
        <v>0</v>
      </c>
      <c r="T1284" t="s">
        <v>490</v>
      </c>
      <c r="U1284">
        <v>0</v>
      </c>
      <c r="V1284">
        <v>0</v>
      </c>
    </row>
    <row r="1285" spans="5:22" x14ac:dyDescent="0.25">
      <c r="E1285" t="s">
        <v>44</v>
      </c>
      <c r="F1285">
        <v>5000</v>
      </c>
      <c r="G1285">
        <v>0</v>
      </c>
      <c r="T1285" t="s">
        <v>490</v>
      </c>
      <c r="U1285">
        <v>0</v>
      </c>
      <c r="V1285">
        <v>0</v>
      </c>
    </row>
    <row r="1286" spans="5:22" x14ac:dyDescent="0.25">
      <c r="E1286" t="s">
        <v>44</v>
      </c>
      <c r="F1286">
        <v>5000</v>
      </c>
      <c r="G1286">
        <v>0</v>
      </c>
      <c r="T1286" t="s">
        <v>490</v>
      </c>
      <c r="U1286">
        <v>0</v>
      </c>
      <c r="V1286">
        <v>0</v>
      </c>
    </row>
    <row r="1287" spans="5:22" x14ac:dyDescent="0.25">
      <c r="E1287" t="s">
        <v>44</v>
      </c>
      <c r="F1287">
        <v>0</v>
      </c>
      <c r="G1287">
        <v>0</v>
      </c>
      <c r="T1287" t="s">
        <v>490</v>
      </c>
      <c r="U1287">
        <v>0</v>
      </c>
      <c r="V1287">
        <v>0</v>
      </c>
    </row>
    <row r="1288" spans="5:22" x14ac:dyDescent="0.25">
      <c r="E1288" t="s">
        <v>44</v>
      </c>
      <c r="F1288">
        <v>0</v>
      </c>
      <c r="G1288">
        <v>0</v>
      </c>
      <c r="T1288" t="s">
        <v>490</v>
      </c>
      <c r="U1288">
        <v>0</v>
      </c>
      <c r="V1288">
        <v>0</v>
      </c>
    </row>
    <row r="1289" spans="5:22" x14ac:dyDescent="0.25">
      <c r="E1289" t="s">
        <v>44</v>
      </c>
      <c r="F1289">
        <v>0</v>
      </c>
      <c r="G1289">
        <v>0</v>
      </c>
      <c r="T1289" t="s">
        <v>490</v>
      </c>
      <c r="U1289">
        <v>0</v>
      </c>
      <c r="V1289">
        <v>0</v>
      </c>
    </row>
    <row r="1290" spans="5:22" x14ac:dyDescent="0.25">
      <c r="E1290" t="s">
        <v>44</v>
      </c>
      <c r="F1290">
        <v>20000</v>
      </c>
      <c r="G1290">
        <v>0</v>
      </c>
      <c r="T1290" t="s">
        <v>490</v>
      </c>
      <c r="U1290">
        <v>0</v>
      </c>
      <c r="V1290">
        <v>0</v>
      </c>
    </row>
    <row r="1291" spans="5:22" x14ac:dyDescent="0.25">
      <c r="E1291" t="s">
        <v>44</v>
      </c>
      <c r="F1291">
        <v>7400</v>
      </c>
      <c r="G1291">
        <v>0</v>
      </c>
      <c r="T1291" t="s">
        <v>490</v>
      </c>
      <c r="U1291">
        <v>0</v>
      </c>
      <c r="V1291">
        <v>0</v>
      </c>
    </row>
    <row r="1292" spans="5:22" x14ac:dyDescent="0.25">
      <c r="E1292" t="s">
        <v>44</v>
      </c>
      <c r="F1292">
        <v>0</v>
      </c>
      <c r="G1292">
        <v>0</v>
      </c>
      <c r="T1292" t="s">
        <v>490</v>
      </c>
      <c r="U1292">
        <v>0</v>
      </c>
      <c r="V1292">
        <v>0</v>
      </c>
    </row>
    <row r="1293" spans="5:22" x14ac:dyDescent="0.25">
      <c r="E1293" t="s">
        <v>44</v>
      </c>
      <c r="F1293">
        <v>3500</v>
      </c>
      <c r="G1293">
        <v>0</v>
      </c>
      <c r="T1293" t="s">
        <v>490</v>
      </c>
      <c r="U1293">
        <v>0</v>
      </c>
      <c r="V1293">
        <v>0</v>
      </c>
    </row>
    <row r="1294" spans="5:22" x14ac:dyDescent="0.25">
      <c r="E1294" t="s">
        <v>44</v>
      </c>
      <c r="F1294">
        <v>0</v>
      </c>
      <c r="G1294">
        <v>0</v>
      </c>
      <c r="T1294" t="s">
        <v>490</v>
      </c>
      <c r="U1294">
        <v>0</v>
      </c>
      <c r="V1294">
        <v>0</v>
      </c>
    </row>
    <row r="1295" spans="5:22" x14ac:dyDescent="0.25">
      <c r="E1295" t="s">
        <v>44</v>
      </c>
      <c r="F1295">
        <v>0</v>
      </c>
      <c r="G1295">
        <v>0</v>
      </c>
      <c r="T1295" t="s">
        <v>490</v>
      </c>
      <c r="U1295">
        <v>0</v>
      </c>
      <c r="V1295">
        <v>0</v>
      </c>
    </row>
    <row r="1296" spans="5:22" x14ac:dyDescent="0.25">
      <c r="E1296" t="s">
        <v>44</v>
      </c>
      <c r="F1296">
        <v>0</v>
      </c>
      <c r="G1296">
        <v>0</v>
      </c>
      <c r="T1296" t="s">
        <v>490</v>
      </c>
      <c r="U1296">
        <v>0</v>
      </c>
      <c r="V1296">
        <v>0</v>
      </c>
    </row>
    <row r="1297" spans="5:22" x14ac:dyDescent="0.25">
      <c r="E1297" t="s">
        <v>44</v>
      </c>
      <c r="F1297">
        <v>0</v>
      </c>
      <c r="G1297">
        <v>0</v>
      </c>
      <c r="T1297" t="s">
        <v>490</v>
      </c>
      <c r="U1297">
        <v>0</v>
      </c>
      <c r="V1297">
        <v>0</v>
      </c>
    </row>
    <row r="1298" spans="5:22" x14ac:dyDescent="0.25">
      <c r="E1298" t="s">
        <v>44</v>
      </c>
      <c r="F1298">
        <v>0</v>
      </c>
      <c r="G1298">
        <v>0</v>
      </c>
      <c r="T1298" t="s">
        <v>490</v>
      </c>
      <c r="U1298">
        <v>0</v>
      </c>
      <c r="V1298">
        <v>0</v>
      </c>
    </row>
    <row r="1299" spans="5:22" x14ac:dyDescent="0.25">
      <c r="E1299" t="s">
        <v>44</v>
      </c>
      <c r="F1299">
        <v>20000</v>
      </c>
      <c r="G1299">
        <v>0</v>
      </c>
      <c r="T1299" t="s">
        <v>490</v>
      </c>
      <c r="U1299">
        <v>0</v>
      </c>
      <c r="V1299">
        <v>0</v>
      </c>
    </row>
    <row r="1300" spans="5:22" x14ac:dyDescent="0.25">
      <c r="E1300" t="s">
        <v>44</v>
      </c>
      <c r="F1300">
        <v>4000</v>
      </c>
      <c r="G1300">
        <v>0</v>
      </c>
      <c r="T1300" t="s">
        <v>490</v>
      </c>
      <c r="U1300">
        <v>0</v>
      </c>
      <c r="V1300">
        <v>0</v>
      </c>
    </row>
    <row r="1301" spans="5:22" x14ac:dyDescent="0.25">
      <c r="E1301" t="s">
        <v>44</v>
      </c>
      <c r="F1301">
        <v>4000</v>
      </c>
      <c r="G1301">
        <v>0</v>
      </c>
      <c r="T1301" t="s">
        <v>490</v>
      </c>
      <c r="U1301">
        <v>0</v>
      </c>
      <c r="V1301">
        <v>0</v>
      </c>
    </row>
    <row r="1302" spans="5:22" x14ac:dyDescent="0.25">
      <c r="E1302" t="s">
        <v>44</v>
      </c>
      <c r="F1302">
        <v>0</v>
      </c>
      <c r="G1302">
        <v>0</v>
      </c>
      <c r="T1302" t="s">
        <v>490</v>
      </c>
      <c r="U1302">
        <v>0</v>
      </c>
      <c r="V1302">
        <v>0</v>
      </c>
    </row>
    <row r="1303" spans="5:22" x14ac:dyDescent="0.25">
      <c r="E1303" t="s">
        <v>44</v>
      </c>
      <c r="F1303">
        <v>0</v>
      </c>
      <c r="G1303">
        <v>0</v>
      </c>
      <c r="T1303" t="s">
        <v>490</v>
      </c>
      <c r="U1303">
        <v>0</v>
      </c>
      <c r="V1303">
        <v>0</v>
      </c>
    </row>
    <row r="1304" spans="5:22" x14ac:dyDescent="0.25">
      <c r="E1304" t="s">
        <v>44</v>
      </c>
      <c r="F1304">
        <v>20000</v>
      </c>
      <c r="G1304">
        <v>0</v>
      </c>
      <c r="T1304" t="s">
        <v>291</v>
      </c>
      <c r="U1304">
        <v>0</v>
      </c>
      <c r="V1304">
        <v>0</v>
      </c>
    </row>
    <row r="1305" spans="5:22" x14ac:dyDescent="0.25">
      <c r="E1305" t="s">
        <v>44</v>
      </c>
      <c r="F1305">
        <v>5000</v>
      </c>
      <c r="G1305">
        <v>0</v>
      </c>
      <c r="T1305" t="s">
        <v>291</v>
      </c>
      <c r="U1305">
        <v>0</v>
      </c>
      <c r="V1305">
        <v>45000</v>
      </c>
    </row>
    <row r="1306" spans="5:22" x14ac:dyDescent="0.25">
      <c r="E1306" t="s">
        <v>44</v>
      </c>
      <c r="F1306">
        <v>20000</v>
      </c>
      <c r="G1306">
        <v>0</v>
      </c>
      <c r="T1306" t="s">
        <v>291</v>
      </c>
      <c r="U1306">
        <v>0</v>
      </c>
      <c r="V1306">
        <v>0</v>
      </c>
    </row>
    <row r="1307" spans="5:22" x14ac:dyDescent="0.25">
      <c r="E1307" t="s">
        <v>271</v>
      </c>
      <c r="F1307">
        <v>0</v>
      </c>
      <c r="G1307">
        <v>0</v>
      </c>
      <c r="T1307" t="s">
        <v>291</v>
      </c>
      <c r="U1307">
        <v>0</v>
      </c>
      <c r="V1307">
        <v>0</v>
      </c>
    </row>
    <row r="1308" spans="5:22" x14ac:dyDescent="0.25">
      <c r="E1308" t="s">
        <v>271</v>
      </c>
      <c r="F1308">
        <v>0</v>
      </c>
      <c r="G1308">
        <v>0</v>
      </c>
      <c r="T1308" t="s">
        <v>291</v>
      </c>
      <c r="U1308">
        <v>0</v>
      </c>
      <c r="V1308">
        <v>0</v>
      </c>
    </row>
    <row r="1309" spans="5:22" x14ac:dyDescent="0.25">
      <c r="E1309" t="s">
        <v>271</v>
      </c>
      <c r="F1309">
        <v>0</v>
      </c>
      <c r="G1309">
        <v>0</v>
      </c>
      <c r="T1309" t="s">
        <v>293</v>
      </c>
      <c r="U1309">
        <v>0</v>
      </c>
      <c r="V1309">
        <v>25000</v>
      </c>
    </row>
    <row r="1310" spans="5:22" x14ac:dyDescent="0.25">
      <c r="E1310" t="s">
        <v>271</v>
      </c>
      <c r="F1310">
        <v>0</v>
      </c>
      <c r="G1310">
        <v>0</v>
      </c>
      <c r="T1310" t="s">
        <v>293</v>
      </c>
      <c r="U1310">
        <v>0</v>
      </c>
      <c r="V1310">
        <v>25000</v>
      </c>
    </row>
    <row r="1311" spans="5:22" x14ac:dyDescent="0.25">
      <c r="E1311" t="s">
        <v>271</v>
      </c>
      <c r="F1311">
        <v>20000</v>
      </c>
      <c r="G1311">
        <v>0</v>
      </c>
      <c r="T1311" t="s">
        <v>293</v>
      </c>
      <c r="U1311">
        <v>22000</v>
      </c>
      <c r="V1311">
        <v>0</v>
      </c>
    </row>
    <row r="1312" spans="5:22" x14ac:dyDescent="0.25">
      <c r="E1312" t="s">
        <v>271</v>
      </c>
      <c r="F1312">
        <v>0</v>
      </c>
      <c r="G1312">
        <v>0</v>
      </c>
      <c r="T1312" t="s">
        <v>293</v>
      </c>
      <c r="U1312">
        <v>0</v>
      </c>
      <c r="V1312">
        <v>45000</v>
      </c>
    </row>
    <row r="1313" spans="5:22" x14ac:dyDescent="0.25">
      <c r="E1313" t="s">
        <v>271</v>
      </c>
      <c r="F1313">
        <v>0</v>
      </c>
      <c r="G1313">
        <v>0</v>
      </c>
      <c r="T1313" t="s">
        <v>293</v>
      </c>
      <c r="U1313">
        <v>0</v>
      </c>
      <c r="V1313">
        <v>0</v>
      </c>
    </row>
    <row r="1314" spans="5:22" x14ac:dyDescent="0.25">
      <c r="E1314" t="s">
        <v>271</v>
      </c>
      <c r="F1314">
        <v>20000</v>
      </c>
      <c r="G1314">
        <v>0</v>
      </c>
      <c r="T1314" t="s">
        <v>293</v>
      </c>
      <c r="U1314">
        <v>0</v>
      </c>
      <c r="V1314">
        <v>0</v>
      </c>
    </row>
    <row r="1315" spans="5:22" x14ac:dyDescent="0.25">
      <c r="E1315" t="s">
        <v>271</v>
      </c>
      <c r="F1315">
        <v>0</v>
      </c>
      <c r="G1315">
        <v>0</v>
      </c>
      <c r="T1315" t="s">
        <v>293</v>
      </c>
      <c r="U1315">
        <v>0</v>
      </c>
      <c r="V1315">
        <v>35000</v>
      </c>
    </row>
    <row r="1316" spans="5:22" x14ac:dyDescent="0.25">
      <c r="E1316" t="s">
        <v>271</v>
      </c>
      <c r="F1316">
        <v>0</v>
      </c>
      <c r="G1316">
        <v>0</v>
      </c>
      <c r="T1316" t="s">
        <v>293</v>
      </c>
      <c r="U1316">
        <v>0</v>
      </c>
      <c r="V1316">
        <v>25000</v>
      </c>
    </row>
    <row r="1317" spans="5:22" x14ac:dyDescent="0.25">
      <c r="E1317" t="s">
        <v>271</v>
      </c>
      <c r="F1317">
        <v>0</v>
      </c>
      <c r="G1317">
        <v>0</v>
      </c>
      <c r="T1317" t="s">
        <v>293</v>
      </c>
      <c r="U1317">
        <v>0</v>
      </c>
      <c r="V1317">
        <v>40000</v>
      </c>
    </row>
    <row r="1318" spans="5:22" x14ac:dyDescent="0.25">
      <c r="E1318" t="s">
        <v>271</v>
      </c>
      <c r="F1318">
        <v>0</v>
      </c>
      <c r="G1318">
        <v>0</v>
      </c>
      <c r="T1318" t="s">
        <v>293</v>
      </c>
      <c r="U1318">
        <v>30000</v>
      </c>
      <c r="V1318">
        <v>0</v>
      </c>
    </row>
    <row r="1319" spans="5:22" x14ac:dyDescent="0.25">
      <c r="E1319" t="s">
        <v>271</v>
      </c>
      <c r="F1319">
        <v>9500</v>
      </c>
      <c r="G1319">
        <v>0</v>
      </c>
      <c r="T1319" t="s">
        <v>293</v>
      </c>
      <c r="U1319">
        <v>0</v>
      </c>
      <c r="V1319">
        <v>0</v>
      </c>
    </row>
    <row r="1320" spans="5:22" x14ac:dyDescent="0.25">
      <c r="E1320" t="s">
        <v>271</v>
      </c>
      <c r="F1320">
        <v>0</v>
      </c>
      <c r="G1320">
        <v>0</v>
      </c>
      <c r="T1320" t="s">
        <v>293</v>
      </c>
      <c r="U1320">
        <v>0</v>
      </c>
      <c r="V1320">
        <v>0</v>
      </c>
    </row>
    <row r="1321" spans="5:22" x14ac:dyDescent="0.25">
      <c r="E1321" t="s">
        <v>271</v>
      </c>
      <c r="F1321">
        <v>0</v>
      </c>
      <c r="G1321">
        <v>0</v>
      </c>
      <c r="T1321" t="s">
        <v>293</v>
      </c>
      <c r="U1321">
        <v>0</v>
      </c>
      <c r="V1321">
        <v>0</v>
      </c>
    </row>
    <row r="1322" spans="5:22" x14ac:dyDescent="0.25">
      <c r="E1322" t="s">
        <v>271</v>
      </c>
      <c r="F1322">
        <v>0</v>
      </c>
      <c r="G1322">
        <v>0</v>
      </c>
      <c r="T1322" t="s">
        <v>293</v>
      </c>
      <c r="U1322">
        <v>0</v>
      </c>
      <c r="V1322">
        <v>25000</v>
      </c>
    </row>
    <row r="1323" spans="5:22" x14ac:dyDescent="0.25">
      <c r="E1323" t="s">
        <v>271</v>
      </c>
      <c r="F1323">
        <v>0</v>
      </c>
      <c r="G1323">
        <v>0</v>
      </c>
      <c r="T1323" t="s">
        <v>293</v>
      </c>
      <c r="U1323">
        <v>20000</v>
      </c>
      <c r="V1323">
        <v>0</v>
      </c>
    </row>
    <row r="1324" spans="5:22" x14ac:dyDescent="0.25">
      <c r="E1324" t="s">
        <v>271</v>
      </c>
      <c r="F1324">
        <v>6000</v>
      </c>
      <c r="G1324">
        <v>0</v>
      </c>
      <c r="T1324" t="s">
        <v>293</v>
      </c>
      <c r="U1324">
        <v>20000</v>
      </c>
      <c r="V1324">
        <v>0</v>
      </c>
    </row>
    <row r="1325" spans="5:22" x14ac:dyDescent="0.25">
      <c r="E1325" t="s">
        <v>271</v>
      </c>
      <c r="F1325">
        <v>0</v>
      </c>
      <c r="G1325">
        <v>0</v>
      </c>
      <c r="T1325" t="s">
        <v>293</v>
      </c>
      <c r="U1325">
        <v>25000</v>
      </c>
      <c r="V1325">
        <v>0</v>
      </c>
    </row>
    <row r="1326" spans="5:22" x14ac:dyDescent="0.25">
      <c r="E1326" t="s">
        <v>271</v>
      </c>
      <c r="F1326">
        <v>0</v>
      </c>
      <c r="G1326">
        <v>0</v>
      </c>
      <c r="T1326" t="s">
        <v>293</v>
      </c>
      <c r="U1326">
        <v>0</v>
      </c>
      <c r="V1326">
        <v>45000</v>
      </c>
    </row>
    <row r="1327" spans="5:22" x14ac:dyDescent="0.25">
      <c r="E1327" t="s">
        <v>271</v>
      </c>
      <c r="F1327">
        <v>20000</v>
      </c>
      <c r="G1327">
        <v>0</v>
      </c>
      <c r="T1327" t="s">
        <v>293</v>
      </c>
      <c r="U1327">
        <v>0</v>
      </c>
      <c r="V1327">
        <v>0</v>
      </c>
    </row>
    <row r="1328" spans="5:22" x14ac:dyDescent="0.25">
      <c r="E1328" t="s">
        <v>271</v>
      </c>
      <c r="F1328">
        <v>20000</v>
      </c>
      <c r="G1328">
        <v>0</v>
      </c>
      <c r="T1328" t="s">
        <v>293</v>
      </c>
      <c r="U1328">
        <v>14000</v>
      </c>
      <c r="V1328">
        <v>0</v>
      </c>
    </row>
    <row r="1329" spans="5:22" x14ac:dyDescent="0.25">
      <c r="E1329" t="s">
        <v>271</v>
      </c>
      <c r="F1329">
        <v>9500</v>
      </c>
      <c r="G1329">
        <v>0</v>
      </c>
      <c r="T1329" t="s">
        <v>293</v>
      </c>
      <c r="U1329">
        <v>0</v>
      </c>
      <c r="V1329">
        <v>0</v>
      </c>
    </row>
    <row r="1330" spans="5:22" x14ac:dyDescent="0.25">
      <c r="E1330" t="s">
        <v>271</v>
      </c>
      <c r="F1330">
        <v>0</v>
      </c>
      <c r="G1330">
        <v>0</v>
      </c>
      <c r="T1330" t="s">
        <v>293</v>
      </c>
      <c r="U1330">
        <v>0</v>
      </c>
      <c r="V1330">
        <v>0</v>
      </c>
    </row>
    <row r="1331" spans="5:22" x14ac:dyDescent="0.25">
      <c r="E1331" t="s">
        <v>271</v>
      </c>
      <c r="F1331">
        <v>2800</v>
      </c>
      <c r="G1331">
        <v>0</v>
      </c>
      <c r="T1331" t="s">
        <v>293</v>
      </c>
      <c r="U1331">
        <v>0</v>
      </c>
      <c r="V1331">
        <v>0</v>
      </c>
    </row>
    <row r="1332" spans="5:22" x14ac:dyDescent="0.25">
      <c r="E1332" t="s">
        <v>271</v>
      </c>
      <c r="F1332">
        <v>0</v>
      </c>
      <c r="G1332">
        <v>0</v>
      </c>
      <c r="T1332" t="s">
        <v>293</v>
      </c>
      <c r="U1332">
        <v>26000</v>
      </c>
      <c r="V1332">
        <v>0</v>
      </c>
    </row>
    <row r="1333" spans="5:22" x14ac:dyDescent="0.25">
      <c r="E1333" t="s">
        <v>271</v>
      </c>
      <c r="F1333">
        <v>0</v>
      </c>
      <c r="G1333">
        <v>0</v>
      </c>
      <c r="T1333" t="s">
        <v>293</v>
      </c>
      <c r="U1333">
        <v>20000</v>
      </c>
      <c r="V1333">
        <v>0</v>
      </c>
    </row>
    <row r="1334" spans="5:22" x14ac:dyDescent="0.25">
      <c r="E1334" t="s">
        <v>45</v>
      </c>
      <c r="F1334">
        <v>6000</v>
      </c>
      <c r="G1334">
        <v>0</v>
      </c>
      <c r="T1334" t="s">
        <v>293</v>
      </c>
      <c r="U1334">
        <v>0</v>
      </c>
      <c r="V1334">
        <v>0</v>
      </c>
    </row>
    <row r="1335" spans="5:22" x14ac:dyDescent="0.25">
      <c r="E1335" t="s">
        <v>45</v>
      </c>
      <c r="F1335">
        <v>5000</v>
      </c>
      <c r="G1335">
        <v>0</v>
      </c>
      <c r="T1335" t="s">
        <v>293</v>
      </c>
      <c r="U1335">
        <v>30000</v>
      </c>
      <c r="V1335">
        <v>0</v>
      </c>
    </row>
    <row r="1336" spans="5:22" x14ac:dyDescent="0.25">
      <c r="E1336" t="s">
        <v>45</v>
      </c>
      <c r="F1336">
        <v>35000</v>
      </c>
      <c r="G1336">
        <v>0</v>
      </c>
      <c r="T1336" t="s">
        <v>293</v>
      </c>
      <c r="U1336">
        <v>0</v>
      </c>
      <c r="V1336">
        <v>0</v>
      </c>
    </row>
    <row r="1337" spans="5:22" x14ac:dyDescent="0.25">
      <c r="E1337" t="s">
        <v>45</v>
      </c>
      <c r="F1337">
        <v>6000</v>
      </c>
      <c r="G1337">
        <v>0</v>
      </c>
      <c r="T1337" t="s">
        <v>293</v>
      </c>
      <c r="U1337">
        <v>0</v>
      </c>
      <c r="V1337">
        <v>0</v>
      </c>
    </row>
    <row r="1338" spans="5:22" x14ac:dyDescent="0.25">
      <c r="E1338" t="s">
        <v>45</v>
      </c>
      <c r="F1338">
        <v>5000</v>
      </c>
      <c r="G1338">
        <v>0</v>
      </c>
      <c r="T1338" t="s">
        <v>293</v>
      </c>
      <c r="U1338">
        <v>0</v>
      </c>
      <c r="V1338">
        <v>0</v>
      </c>
    </row>
    <row r="1339" spans="5:22" x14ac:dyDescent="0.25">
      <c r="E1339" t="s">
        <v>45</v>
      </c>
      <c r="F1339">
        <v>7000</v>
      </c>
      <c r="G1339">
        <v>0</v>
      </c>
      <c r="T1339" t="s">
        <v>293</v>
      </c>
      <c r="U1339">
        <v>0</v>
      </c>
      <c r="V1339">
        <v>0</v>
      </c>
    </row>
    <row r="1340" spans="5:22" x14ac:dyDescent="0.25">
      <c r="E1340" t="s">
        <v>45</v>
      </c>
      <c r="F1340">
        <v>5000</v>
      </c>
      <c r="G1340">
        <v>0</v>
      </c>
      <c r="T1340" t="s">
        <v>293</v>
      </c>
      <c r="U1340">
        <v>24000</v>
      </c>
      <c r="V1340">
        <v>0</v>
      </c>
    </row>
    <row r="1341" spans="5:22" x14ac:dyDescent="0.25">
      <c r="E1341" t="s">
        <v>45</v>
      </c>
      <c r="F1341">
        <v>6000</v>
      </c>
      <c r="G1341">
        <v>0</v>
      </c>
      <c r="T1341" t="s">
        <v>293</v>
      </c>
      <c r="U1341">
        <v>14000</v>
      </c>
      <c r="V1341">
        <v>0</v>
      </c>
    </row>
    <row r="1342" spans="5:22" x14ac:dyDescent="0.25">
      <c r="E1342" t="s">
        <v>45</v>
      </c>
      <c r="F1342">
        <v>40000</v>
      </c>
      <c r="G1342">
        <v>0</v>
      </c>
      <c r="T1342" t="s">
        <v>293</v>
      </c>
      <c r="U1342">
        <v>0</v>
      </c>
      <c r="V1342">
        <v>0</v>
      </c>
    </row>
    <row r="1343" spans="5:22" x14ac:dyDescent="0.25">
      <c r="E1343" t="s">
        <v>45</v>
      </c>
      <c r="F1343">
        <v>40000</v>
      </c>
      <c r="G1343">
        <v>0</v>
      </c>
      <c r="T1343" t="s">
        <v>295</v>
      </c>
      <c r="U1343">
        <v>0</v>
      </c>
      <c r="V1343">
        <v>0</v>
      </c>
    </row>
    <row r="1344" spans="5:22" x14ac:dyDescent="0.25">
      <c r="E1344" t="s">
        <v>45</v>
      </c>
      <c r="F1344">
        <v>5000</v>
      </c>
      <c r="G1344">
        <v>0</v>
      </c>
      <c r="T1344" t="s">
        <v>295</v>
      </c>
      <c r="U1344">
        <v>0</v>
      </c>
      <c r="V1344">
        <v>0</v>
      </c>
    </row>
    <row r="1345" spans="5:22" x14ac:dyDescent="0.25">
      <c r="E1345" t="s">
        <v>45</v>
      </c>
      <c r="F1345">
        <v>5000</v>
      </c>
      <c r="G1345">
        <v>0</v>
      </c>
      <c r="T1345" t="s">
        <v>295</v>
      </c>
      <c r="U1345">
        <v>35000</v>
      </c>
      <c r="V1345">
        <v>0</v>
      </c>
    </row>
    <row r="1346" spans="5:22" x14ac:dyDescent="0.25">
      <c r="E1346" t="s">
        <v>45</v>
      </c>
      <c r="F1346">
        <v>18000</v>
      </c>
      <c r="G1346">
        <v>0</v>
      </c>
      <c r="T1346" t="s">
        <v>295</v>
      </c>
      <c r="U1346">
        <v>0</v>
      </c>
      <c r="V1346">
        <v>0</v>
      </c>
    </row>
    <row r="1347" spans="5:22" x14ac:dyDescent="0.25">
      <c r="E1347" t="s">
        <v>45</v>
      </c>
      <c r="F1347">
        <v>18000</v>
      </c>
      <c r="G1347">
        <v>0</v>
      </c>
      <c r="T1347" t="s">
        <v>295</v>
      </c>
      <c r="U1347">
        <v>0</v>
      </c>
      <c r="V1347">
        <v>45000</v>
      </c>
    </row>
    <row r="1348" spans="5:22" x14ac:dyDescent="0.25">
      <c r="E1348" t="s">
        <v>272</v>
      </c>
      <c r="F1348">
        <v>30000</v>
      </c>
      <c r="G1348">
        <v>0</v>
      </c>
      <c r="T1348" t="s">
        <v>295</v>
      </c>
      <c r="U1348">
        <v>0</v>
      </c>
      <c r="V1348">
        <v>0</v>
      </c>
    </row>
    <row r="1349" spans="5:22" x14ac:dyDescent="0.25">
      <c r="E1349" t="s">
        <v>272</v>
      </c>
      <c r="F1349">
        <v>25000</v>
      </c>
      <c r="G1349">
        <v>0</v>
      </c>
      <c r="T1349" t="s">
        <v>295</v>
      </c>
      <c r="U1349">
        <v>35000</v>
      </c>
      <c r="V1349">
        <v>0</v>
      </c>
    </row>
    <row r="1350" spans="5:22" x14ac:dyDescent="0.25">
      <c r="E1350" t="s">
        <v>272</v>
      </c>
      <c r="F1350">
        <v>30000</v>
      </c>
      <c r="G1350">
        <v>0</v>
      </c>
      <c r="T1350" t="s">
        <v>295</v>
      </c>
      <c r="U1350">
        <v>0</v>
      </c>
      <c r="V1350">
        <v>0</v>
      </c>
    </row>
    <row r="1351" spans="5:22" x14ac:dyDescent="0.25">
      <c r="E1351" t="s">
        <v>272</v>
      </c>
      <c r="F1351">
        <v>35000</v>
      </c>
      <c r="G1351">
        <v>0</v>
      </c>
      <c r="T1351" t="s">
        <v>295</v>
      </c>
      <c r="U1351">
        <v>0</v>
      </c>
      <c r="V1351">
        <v>0</v>
      </c>
    </row>
    <row r="1352" spans="5:22" x14ac:dyDescent="0.25">
      <c r="E1352" t="s">
        <v>272</v>
      </c>
      <c r="F1352">
        <v>25000</v>
      </c>
      <c r="G1352">
        <v>0</v>
      </c>
      <c r="T1352" t="s">
        <v>295</v>
      </c>
      <c r="U1352">
        <v>0</v>
      </c>
      <c r="V1352">
        <v>0</v>
      </c>
    </row>
    <row r="1353" spans="5:22" x14ac:dyDescent="0.25">
      <c r="E1353" t="s">
        <v>272</v>
      </c>
      <c r="F1353">
        <v>25000</v>
      </c>
      <c r="G1353">
        <v>0</v>
      </c>
      <c r="T1353" t="s">
        <v>295</v>
      </c>
      <c r="U1353">
        <v>0</v>
      </c>
      <c r="V1353">
        <v>0</v>
      </c>
    </row>
    <row r="1354" spans="5:22" x14ac:dyDescent="0.25">
      <c r="E1354" t="s">
        <v>272</v>
      </c>
      <c r="F1354">
        <v>30000</v>
      </c>
      <c r="G1354">
        <v>0</v>
      </c>
      <c r="T1354" t="s">
        <v>295</v>
      </c>
      <c r="U1354">
        <v>0</v>
      </c>
      <c r="V1354">
        <v>0</v>
      </c>
    </row>
    <row r="1355" spans="5:22" x14ac:dyDescent="0.25">
      <c r="E1355" t="s">
        <v>272</v>
      </c>
      <c r="F1355">
        <v>35000</v>
      </c>
      <c r="G1355">
        <v>0</v>
      </c>
      <c r="T1355" t="s">
        <v>295</v>
      </c>
      <c r="U1355">
        <v>0</v>
      </c>
      <c r="V1355">
        <v>0</v>
      </c>
    </row>
    <row r="1356" spans="5:22" x14ac:dyDescent="0.25">
      <c r="E1356" t="s">
        <v>272</v>
      </c>
      <c r="F1356">
        <v>25000</v>
      </c>
      <c r="G1356">
        <v>0</v>
      </c>
      <c r="T1356" t="s">
        <v>295</v>
      </c>
      <c r="U1356">
        <v>35000</v>
      </c>
      <c r="V1356">
        <v>0</v>
      </c>
    </row>
    <row r="1357" spans="5:22" x14ac:dyDescent="0.25">
      <c r="E1357" t="s">
        <v>272</v>
      </c>
      <c r="F1357">
        <v>35000</v>
      </c>
      <c r="G1357">
        <v>0</v>
      </c>
      <c r="T1357" t="s">
        <v>295</v>
      </c>
      <c r="U1357">
        <v>0</v>
      </c>
      <c r="V1357">
        <v>0</v>
      </c>
    </row>
    <row r="1358" spans="5:22" x14ac:dyDescent="0.25">
      <c r="E1358" t="s">
        <v>272</v>
      </c>
      <c r="F1358">
        <v>35000</v>
      </c>
      <c r="G1358">
        <v>0</v>
      </c>
      <c r="T1358" t="s">
        <v>295</v>
      </c>
      <c r="U1358">
        <v>0</v>
      </c>
      <c r="V1358">
        <v>0</v>
      </c>
    </row>
    <row r="1359" spans="5:22" x14ac:dyDescent="0.25">
      <c r="E1359" t="s">
        <v>272</v>
      </c>
      <c r="F1359">
        <v>25000</v>
      </c>
      <c r="G1359">
        <v>0</v>
      </c>
      <c r="T1359" t="s">
        <v>298</v>
      </c>
      <c r="U1359">
        <v>0</v>
      </c>
      <c r="V1359">
        <v>0</v>
      </c>
    </row>
    <row r="1360" spans="5:22" x14ac:dyDescent="0.25">
      <c r="E1360" t="s">
        <v>272</v>
      </c>
      <c r="F1360">
        <v>25000</v>
      </c>
      <c r="G1360">
        <v>0</v>
      </c>
      <c r="T1360" t="s">
        <v>298</v>
      </c>
      <c r="U1360">
        <v>46000</v>
      </c>
      <c r="V1360">
        <v>0</v>
      </c>
    </row>
    <row r="1361" spans="5:22" x14ac:dyDescent="0.25">
      <c r="E1361" t="s">
        <v>272</v>
      </c>
      <c r="F1361">
        <v>0</v>
      </c>
      <c r="G1361">
        <v>0</v>
      </c>
      <c r="T1361" t="s">
        <v>298</v>
      </c>
      <c r="U1361">
        <v>0</v>
      </c>
      <c r="V1361">
        <v>0</v>
      </c>
    </row>
    <row r="1362" spans="5:22" x14ac:dyDescent="0.25">
      <c r="E1362" t="s">
        <v>272</v>
      </c>
      <c r="F1362">
        <v>25000</v>
      </c>
      <c r="G1362">
        <v>0</v>
      </c>
      <c r="T1362" t="s">
        <v>298</v>
      </c>
      <c r="U1362">
        <v>0</v>
      </c>
      <c r="V1362">
        <v>0</v>
      </c>
    </row>
    <row r="1363" spans="5:22" x14ac:dyDescent="0.25">
      <c r="E1363" t="s">
        <v>272</v>
      </c>
      <c r="F1363">
        <v>30000</v>
      </c>
      <c r="G1363">
        <v>0</v>
      </c>
      <c r="T1363" t="s">
        <v>298</v>
      </c>
      <c r="U1363">
        <v>30000</v>
      </c>
      <c r="V1363">
        <v>0</v>
      </c>
    </row>
    <row r="1364" spans="5:22" x14ac:dyDescent="0.25">
      <c r="E1364" t="s">
        <v>272</v>
      </c>
      <c r="F1364">
        <v>30000</v>
      </c>
      <c r="G1364">
        <v>0</v>
      </c>
      <c r="T1364" t="s">
        <v>298</v>
      </c>
      <c r="U1364">
        <v>0</v>
      </c>
      <c r="V1364">
        <v>0</v>
      </c>
    </row>
    <row r="1365" spans="5:22" x14ac:dyDescent="0.25">
      <c r="E1365" t="s">
        <v>272</v>
      </c>
      <c r="F1365">
        <v>35000</v>
      </c>
      <c r="G1365">
        <v>0</v>
      </c>
      <c r="T1365" t="s">
        <v>298</v>
      </c>
      <c r="U1365">
        <v>0</v>
      </c>
      <c r="V1365">
        <v>0</v>
      </c>
    </row>
    <row r="1366" spans="5:22" x14ac:dyDescent="0.25">
      <c r="E1366" t="s">
        <v>272</v>
      </c>
      <c r="F1366">
        <v>30000</v>
      </c>
      <c r="G1366">
        <v>0</v>
      </c>
      <c r="T1366" t="s">
        <v>298</v>
      </c>
      <c r="U1366">
        <v>0</v>
      </c>
      <c r="V1366">
        <v>0</v>
      </c>
    </row>
    <row r="1367" spans="5:22" x14ac:dyDescent="0.25">
      <c r="E1367" t="s">
        <v>272</v>
      </c>
      <c r="F1367">
        <v>25000</v>
      </c>
      <c r="G1367">
        <v>0</v>
      </c>
      <c r="T1367" t="s">
        <v>298</v>
      </c>
      <c r="U1367">
        <v>0</v>
      </c>
      <c r="V1367">
        <v>0</v>
      </c>
    </row>
    <row r="1368" spans="5:22" x14ac:dyDescent="0.25">
      <c r="E1368" t="s">
        <v>272</v>
      </c>
      <c r="F1368">
        <v>35000</v>
      </c>
      <c r="G1368">
        <v>0</v>
      </c>
      <c r="T1368" t="s">
        <v>298</v>
      </c>
      <c r="U1368">
        <v>28000</v>
      </c>
      <c r="V1368">
        <v>0</v>
      </c>
    </row>
    <row r="1369" spans="5:22" x14ac:dyDescent="0.25">
      <c r="E1369" t="s">
        <v>272</v>
      </c>
      <c r="F1369">
        <v>30000</v>
      </c>
      <c r="G1369">
        <v>0</v>
      </c>
      <c r="T1369" t="s">
        <v>298</v>
      </c>
      <c r="U1369">
        <v>0</v>
      </c>
      <c r="V1369">
        <v>0</v>
      </c>
    </row>
    <row r="1370" spans="5:22" x14ac:dyDescent="0.25">
      <c r="E1370" t="s">
        <v>272</v>
      </c>
      <c r="F1370">
        <v>30000</v>
      </c>
      <c r="G1370">
        <v>0</v>
      </c>
      <c r="T1370" t="s">
        <v>298</v>
      </c>
      <c r="U1370">
        <v>0</v>
      </c>
      <c r="V1370">
        <v>0</v>
      </c>
    </row>
    <row r="1371" spans="5:22" x14ac:dyDescent="0.25">
      <c r="E1371" t="s">
        <v>272</v>
      </c>
      <c r="F1371">
        <v>24000</v>
      </c>
      <c r="G1371">
        <v>0</v>
      </c>
      <c r="T1371" t="s">
        <v>298</v>
      </c>
      <c r="U1371">
        <v>0</v>
      </c>
      <c r="V1371">
        <v>0</v>
      </c>
    </row>
    <row r="1372" spans="5:22" x14ac:dyDescent="0.25">
      <c r="E1372" t="s">
        <v>272</v>
      </c>
      <c r="F1372">
        <v>25000</v>
      </c>
      <c r="G1372">
        <v>0</v>
      </c>
      <c r="T1372" t="s">
        <v>298</v>
      </c>
      <c r="U1372">
        <v>0</v>
      </c>
      <c r="V1372">
        <v>0</v>
      </c>
    </row>
    <row r="1373" spans="5:22" x14ac:dyDescent="0.25">
      <c r="E1373" t="s">
        <v>272</v>
      </c>
      <c r="F1373">
        <v>30000</v>
      </c>
      <c r="G1373">
        <v>0</v>
      </c>
      <c r="T1373" t="s">
        <v>298</v>
      </c>
      <c r="U1373">
        <v>0</v>
      </c>
      <c r="V1373">
        <v>0</v>
      </c>
    </row>
    <row r="1374" spans="5:22" x14ac:dyDescent="0.25">
      <c r="E1374" t="s">
        <v>272</v>
      </c>
      <c r="F1374">
        <v>30000</v>
      </c>
      <c r="G1374">
        <v>0</v>
      </c>
      <c r="T1374" t="s">
        <v>298</v>
      </c>
      <c r="U1374">
        <v>24000</v>
      </c>
      <c r="V1374">
        <v>0</v>
      </c>
    </row>
    <row r="1375" spans="5:22" x14ac:dyDescent="0.25">
      <c r="E1375" t="s">
        <v>272</v>
      </c>
      <c r="F1375">
        <v>30000</v>
      </c>
      <c r="G1375">
        <v>0</v>
      </c>
      <c r="T1375" t="s">
        <v>298</v>
      </c>
      <c r="U1375">
        <v>22000</v>
      </c>
      <c r="V1375">
        <v>0</v>
      </c>
    </row>
    <row r="1376" spans="5:22" x14ac:dyDescent="0.25">
      <c r="E1376" t="s">
        <v>272</v>
      </c>
      <c r="F1376">
        <v>25000</v>
      </c>
      <c r="G1376">
        <v>0</v>
      </c>
      <c r="T1376" t="s">
        <v>298</v>
      </c>
      <c r="U1376">
        <v>26000</v>
      </c>
      <c r="V1376">
        <v>0</v>
      </c>
    </row>
    <row r="1377" spans="5:22" x14ac:dyDescent="0.25">
      <c r="E1377" t="s">
        <v>278</v>
      </c>
      <c r="F1377">
        <v>0</v>
      </c>
      <c r="G1377">
        <v>0</v>
      </c>
      <c r="T1377" t="s">
        <v>301</v>
      </c>
      <c r="U1377">
        <v>0</v>
      </c>
      <c r="V1377">
        <v>0</v>
      </c>
    </row>
    <row r="1378" spans="5:22" x14ac:dyDescent="0.25">
      <c r="E1378" t="s">
        <v>278</v>
      </c>
      <c r="F1378">
        <v>0</v>
      </c>
      <c r="G1378">
        <v>0</v>
      </c>
      <c r="T1378" t="s">
        <v>301</v>
      </c>
      <c r="U1378">
        <v>0</v>
      </c>
      <c r="V1378">
        <v>0</v>
      </c>
    </row>
    <row r="1379" spans="5:22" x14ac:dyDescent="0.25">
      <c r="E1379" t="s">
        <v>278</v>
      </c>
      <c r="F1379">
        <v>20000</v>
      </c>
      <c r="G1379">
        <v>0</v>
      </c>
      <c r="T1379" t="s">
        <v>301</v>
      </c>
      <c r="U1379">
        <v>0</v>
      </c>
      <c r="V1379">
        <v>0</v>
      </c>
    </row>
    <row r="1380" spans="5:22" x14ac:dyDescent="0.25">
      <c r="E1380" t="s">
        <v>608</v>
      </c>
      <c r="F1380">
        <v>0</v>
      </c>
      <c r="G1380">
        <v>0</v>
      </c>
      <c r="T1380" t="s">
        <v>301</v>
      </c>
      <c r="U1380">
        <v>0</v>
      </c>
      <c r="V1380">
        <v>0</v>
      </c>
    </row>
    <row r="1381" spans="5:22" x14ac:dyDescent="0.25">
      <c r="E1381" t="s">
        <v>608</v>
      </c>
      <c r="F1381">
        <v>0</v>
      </c>
      <c r="G1381">
        <v>0</v>
      </c>
      <c r="T1381" t="s">
        <v>301</v>
      </c>
      <c r="U1381">
        <v>0</v>
      </c>
      <c r="V1381">
        <v>0</v>
      </c>
    </row>
    <row r="1382" spans="5:22" x14ac:dyDescent="0.25">
      <c r="E1382" t="s">
        <v>608</v>
      </c>
      <c r="F1382">
        <v>0</v>
      </c>
      <c r="G1382">
        <v>0</v>
      </c>
      <c r="T1382" t="s">
        <v>301</v>
      </c>
      <c r="U1382">
        <v>18000</v>
      </c>
      <c r="V1382">
        <v>40000</v>
      </c>
    </row>
    <row r="1383" spans="5:22" x14ac:dyDescent="0.25">
      <c r="E1383" t="s">
        <v>608</v>
      </c>
      <c r="F1383">
        <v>0</v>
      </c>
      <c r="G1383">
        <v>0</v>
      </c>
      <c r="T1383" t="s">
        <v>301</v>
      </c>
      <c r="U1383">
        <v>0</v>
      </c>
      <c r="V1383">
        <v>0</v>
      </c>
    </row>
    <row r="1384" spans="5:22" x14ac:dyDescent="0.25">
      <c r="E1384" t="s">
        <v>608</v>
      </c>
      <c r="F1384">
        <v>0</v>
      </c>
      <c r="G1384">
        <v>0</v>
      </c>
      <c r="T1384" t="s">
        <v>301</v>
      </c>
      <c r="U1384">
        <v>0</v>
      </c>
      <c r="V1384">
        <v>0</v>
      </c>
    </row>
    <row r="1385" spans="5:22" x14ac:dyDescent="0.25">
      <c r="E1385" t="s">
        <v>608</v>
      </c>
      <c r="F1385">
        <v>0</v>
      </c>
      <c r="G1385">
        <v>0</v>
      </c>
      <c r="T1385" t="s">
        <v>301</v>
      </c>
      <c r="U1385">
        <v>0</v>
      </c>
      <c r="V1385">
        <v>0</v>
      </c>
    </row>
    <row r="1386" spans="5:22" x14ac:dyDescent="0.25">
      <c r="E1386" t="s">
        <v>505</v>
      </c>
      <c r="F1386">
        <v>5000</v>
      </c>
      <c r="G1386">
        <v>0</v>
      </c>
      <c r="T1386" t="s">
        <v>301</v>
      </c>
      <c r="U1386">
        <v>0</v>
      </c>
      <c r="V1386">
        <v>0</v>
      </c>
    </row>
    <row r="1387" spans="5:22" x14ac:dyDescent="0.25">
      <c r="E1387" t="s">
        <v>129</v>
      </c>
      <c r="F1387">
        <v>0</v>
      </c>
      <c r="G1387">
        <v>0</v>
      </c>
      <c r="T1387" t="s">
        <v>301</v>
      </c>
      <c r="U1387">
        <v>0</v>
      </c>
      <c r="V1387">
        <v>0</v>
      </c>
    </row>
    <row r="1388" spans="5:22" x14ac:dyDescent="0.25">
      <c r="E1388" t="s">
        <v>129</v>
      </c>
      <c r="F1388">
        <v>0</v>
      </c>
      <c r="G1388">
        <v>0</v>
      </c>
      <c r="T1388" t="s">
        <v>301</v>
      </c>
      <c r="U1388">
        <v>0</v>
      </c>
      <c r="V1388">
        <v>0</v>
      </c>
    </row>
    <row r="1389" spans="5:22" x14ac:dyDescent="0.25">
      <c r="E1389" t="s">
        <v>129</v>
      </c>
      <c r="F1389">
        <v>0</v>
      </c>
      <c r="G1389">
        <v>0</v>
      </c>
      <c r="T1389" t="s">
        <v>301</v>
      </c>
      <c r="U1389">
        <v>18000</v>
      </c>
      <c r="V1389">
        <v>40000</v>
      </c>
    </row>
    <row r="1390" spans="5:22" x14ac:dyDescent="0.25">
      <c r="E1390" t="s">
        <v>129</v>
      </c>
      <c r="F1390">
        <v>0</v>
      </c>
      <c r="G1390">
        <v>0</v>
      </c>
      <c r="T1390" t="s">
        <v>301</v>
      </c>
      <c r="U1390">
        <v>0</v>
      </c>
      <c r="V1390">
        <v>0</v>
      </c>
    </row>
    <row r="1391" spans="5:22" x14ac:dyDescent="0.25">
      <c r="E1391" t="s">
        <v>129</v>
      </c>
      <c r="F1391">
        <v>0</v>
      </c>
      <c r="G1391">
        <v>0</v>
      </c>
      <c r="T1391" t="s">
        <v>301</v>
      </c>
      <c r="U1391">
        <v>0</v>
      </c>
      <c r="V1391">
        <v>0</v>
      </c>
    </row>
    <row r="1392" spans="5:22" x14ac:dyDescent="0.25">
      <c r="E1392" t="s">
        <v>129</v>
      </c>
      <c r="F1392">
        <v>0</v>
      </c>
      <c r="G1392">
        <v>0</v>
      </c>
      <c r="T1392" t="s">
        <v>301</v>
      </c>
      <c r="U1392">
        <v>0</v>
      </c>
      <c r="V1392">
        <v>0</v>
      </c>
    </row>
    <row r="1393" spans="5:22" x14ac:dyDescent="0.25">
      <c r="E1393" t="s">
        <v>129</v>
      </c>
      <c r="F1393">
        <v>0</v>
      </c>
      <c r="G1393">
        <v>0</v>
      </c>
      <c r="T1393" t="s">
        <v>301</v>
      </c>
      <c r="U1393">
        <v>0</v>
      </c>
      <c r="V1393">
        <v>0</v>
      </c>
    </row>
    <row r="1394" spans="5:22" x14ac:dyDescent="0.25">
      <c r="E1394" t="s">
        <v>129</v>
      </c>
      <c r="F1394">
        <v>0</v>
      </c>
      <c r="G1394">
        <v>0</v>
      </c>
      <c r="T1394" t="s">
        <v>304</v>
      </c>
      <c r="U1394">
        <v>0</v>
      </c>
      <c r="V1394">
        <v>0</v>
      </c>
    </row>
    <row r="1395" spans="5:22" x14ac:dyDescent="0.25">
      <c r="E1395" t="s">
        <v>129</v>
      </c>
      <c r="F1395">
        <v>0</v>
      </c>
      <c r="G1395">
        <v>0</v>
      </c>
      <c r="T1395" t="s">
        <v>304</v>
      </c>
      <c r="U1395">
        <v>0</v>
      </c>
      <c r="V1395">
        <v>0</v>
      </c>
    </row>
    <row r="1396" spans="5:22" x14ac:dyDescent="0.25">
      <c r="E1396" t="s">
        <v>129</v>
      </c>
      <c r="F1396">
        <v>0</v>
      </c>
      <c r="G1396">
        <v>0</v>
      </c>
      <c r="T1396" t="s">
        <v>304</v>
      </c>
      <c r="U1396">
        <v>0</v>
      </c>
      <c r="V1396">
        <v>0</v>
      </c>
    </row>
    <row r="1397" spans="5:22" x14ac:dyDescent="0.25">
      <c r="E1397" t="s">
        <v>129</v>
      </c>
      <c r="F1397">
        <v>0</v>
      </c>
      <c r="G1397">
        <v>0</v>
      </c>
      <c r="T1397" t="s">
        <v>304</v>
      </c>
      <c r="U1397">
        <v>0</v>
      </c>
      <c r="V1397">
        <v>0</v>
      </c>
    </row>
    <row r="1398" spans="5:22" x14ac:dyDescent="0.25">
      <c r="E1398" t="s">
        <v>129</v>
      </c>
      <c r="F1398">
        <v>0</v>
      </c>
      <c r="G1398">
        <v>0</v>
      </c>
      <c r="T1398" t="s">
        <v>304</v>
      </c>
      <c r="U1398">
        <v>0</v>
      </c>
      <c r="V1398">
        <v>0</v>
      </c>
    </row>
    <row r="1399" spans="5:22" x14ac:dyDescent="0.25">
      <c r="E1399" t="s">
        <v>129</v>
      </c>
      <c r="F1399">
        <v>18000</v>
      </c>
      <c r="G1399">
        <v>0</v>
      </c>
      <c r="T1399" t="s">
        <v>304</v>
      </c>
      <c r="U1399">
        <v>0</v>
      </c>
      <c r="V1399">
        <v>0</v>
      </c>
    </row>
    <row r="1400" spans="5:22" x14ac:dyDescent="0.25">
      <c r="E1400" t="s">
        <v>129</v>
      </c>
      <c r="F1400">
        <v>0</v>
      </c>
      <c r="G1400">
        <v>0</v>
      </c>
      <c r="T1400" t="s">
        <v>304</v>
      </c>
      <c r="U1400">
        <v>0</v>
      </c>
      <c r="V1400">
        <v>0</v>
      </c>
    </row>
    <row r="1401" spans="5:22" x14ac:dyDescent="0.25">
      <c r="E1401" t="s">
        <v>129</v>
      </c>
      <c r="F1401">
        <v>0</v>
      </c>
      <c r="G1401">
        <v>0</v>
      </c>
      <c r="T1401" t="s">
        <v>304</v>
      </c>
      <c r="U1401">
        <v>0</v>
      </c>
      <c r="V1401">
        <v>0</v>
      </c>
    </row>
    <row r="1402" spans="5:22" x14ac:dyDescent="0.25">
      <c r="E1402" t="s">
        <v>129</v>
      </c>
      <c r="F1402">
        <v>0</v>
      </c>
      <c r="G1402">
        <v>0</v>
      </c>
      <c r="T1402" t="s">
        <v>304</v>
      </c>
      <c r="U1402">
        <v>0</v>
      </c>
      <c r="V1402">
        <v>0</v>
      </c>
    </row>
    <row r="1403" spans="5:22" x14ac:dyDescent="0.25">
      <c r="E1403" t="s">
        <v>129</v>
      </c>
      <c r="F1403">
        <v>0</v>
      </c>
      <c r="G1403">
        <v>0</v>
      </c>
      <c r="T1403" t="s">
        <v>304</v>
      </c>
      <c r="U1403">
        <v>14000</v>
      </c>
      <c r="V1403">
        <v>0</v>
      </c>
    </row>
    <row r="1404" spans="5:22" x14ac:dyDescent="0.25">
      <c r="E1404" t="s">
        <v>129</v>
      </c>
      <c r="F1404">
        <v>0</v>
      </c>
      <c r="G1404">
        <v>0</v>
      </c>
      <c r="T1404" t="s">
        <v>304</v>
      </c>
      <c r="U1404">
        <v>0</v>
      </c>
      <c r="V1404">
        <v>0</v>
      </c>
    </row>
    <row r="1405" spans="5:22" x14ac:dyDescent="0.25">
      <c r="E1405" t="s">
        <v>129</v>
      </c>
      <c r="F1405">
        <v>14000</v>
      </c>
      <c r="G1405">
        <v>0</v>
      </c>
      <c r="T1405" t="s">
        <v>304</v>
      </c>
      <c r="U1405">
        <v>0</v>
      </c>
      <c r="V1405">
        <v>0</v>
      </c>
    </row>
    <row r="1406" spans="5:22" x14ac:dyDescent="0.25">
      <c r="E1406" t="s">
        <v>129</v>
      </c>
      <c r="F1406">
        <v>0</v>
      </c>
      <c r="G1406">
        <v>0</v>
      </c>
      <c r="T1406" t="s">
        <v>304</v>
      </c>
      <c r="U1406">
        <v>0</v>
      </c>
      <c r="V1406">
        <v>0</v>
      </c>
    </row>
    <row r="1407" spans="5:22" x14ac:dyDescent="0.25">
      <c r="E1407" t="s">
        <v>129</v>
      </c>
      <c r="F1407">
        <v>0</v>
      </c>
      <c r="G1407">
        <v>0</v>
      </c>
      <c r="T1407" t="s">
        <v>304</v>
      </c>
      <c r="U1407">
        <v>0</v>
      </c>
      <c r="V1407">
        <v>0</v>
      </c>
    </row>
    <row r="1408" spans="5:22" x14ac:dyDescent="0.25">
      <c r="E1408" t="s">
        <v>606</v>
      </c>
      <c r="F1408">
        <v>0</v>
      </c>
      <c r="G1408">
        <v>0</v>
      </c>
      <c r="T1408" t="s">
        <v>304</v>
      </c>
      <c r="U1408">
        <v>0</v>
      </c>
      <c r="V1408">
        <v>0</v>
      </c>
    </row>
    <row r="1409" spans="5:22" x14ac:dyDescent="0.25">
      <c r="E1409" t="s">
        <v>606</v>
      </c>
      <c r="F1409">
        <v>0</v>
      </c>
      <c r="G1409">
        <v>0</v>
      </c>
      <c r="T1409" t="s">
        <v>304</v>
      </c>
      <c r="U1409">
        <v>0</v>
      </c>
      <c r="V1409">
        <v>0</v>
      </c>
    </row>
    <row r="1410" spans="5:22" x14ac:dyDescent="0.25">
      <c r="E1410" t="s">
        <v>606</v>
      </c>
      <c r="F1410">
        <v>0</v>
      </c>
      <c r="G1410">
        <v>0</v>
      </c>
      <c r="T1410" t="s">
        <v>304</v>
      </c>
      <c r="U1410">
        <v>0</v>
      </c>
      <c r="V1410">
        <v>0</v>
      </c>
    </row>
    <row r="1411" spans="5:22" x14ac:dyDescent="0.25">
      <c r="E1411" t="s">
        <v>606</v>
      </c>
      <c r="F1411">
        <v>0</v>
      </c>
      <c r="G1411">
        <v>0</v>
      </c>
      <c r="T1411" t="s">
        <v>304</v>
      </c>
      <c r="U1411">
        <v>0</v>
      </c>
      <c r="V1411">
        <v>0</v>
      </c>
    </row>
    <row r="1412" spans="5:22" x14ac:dyDescent="0.25">
      <c r="E1412" t="s">
        <v>606</v>
      </c>
      <c r="F1412">
        <v>0</v>
      </c>
      <c r="G1412">
        <v>0</v>
      </c>
      <c r="T1412" t="s">
        <v>304</v>
      </c>
      <c r="U1412">
        <v>0</v>
      </c>
      <c r="V1412">
        <v>0</v>
      </c>
    </row>
    <row r="1413" spans="5:22" x14ac:dyDescent="0.25">
      <c r="E1413" t="s">
        <v>606</v>
      </c>
      <c r="F1413">
        <v>0</v>
      </c>
      <c r="G1413">
        <v>0</v>
      </c>
      <c r="T1413" t="s">
        <v>304</v>
      </c>
      <c r="U1413">
        <v>0</v>
      </c>
      <c r="V1413">
        <v>0</v>
      </c>
    </row>
    <row r="1414" spans="5:22" x14ac:dyDescent="0.25">
      <c r="E1414" t="s">
        <v>606</v>
      </c>
      <c r="F1414">
        <v>0</v>
      </c>
      <c r="G1414">
        <v>0</v>
      </c>
      <c r="T1414" t="s">
        <v>304</v>
      </c>
      <c r="U1414">
        <v>0</v>
      </c>
      <c r="V1414">
        <v>0</v>
      </c>
    </row>
    <row r="1415" spans="5:22" x14ac:dyDescent="0.25">
      <c r="E1415" t="s">
        <v>606</v>
      </c>
      <c r="F1415">
        <v>0</v>
      </c>
      <c r="G1415">
        <v>0</v>
      </c>
      <c r="T1415" t="s">
        <v>304</v>
      </c>
      <c r="U1415">
        <v>0</v>
      </c>
      <c r="V1415">
        <v>0</v>
      </c>
    </row>
    <row r="1416" spans="5:22" x14ac:dyDescent="0.25">
      <c r="E1416" t="s">
        <v>606</v>
      </c>
      <c r="F1416">
        <v>0</v>
      </c>
      <c r="G1416">
        <v>0</v>
      </c>
      <c r="T1416" t="s">
        <v>304</v>
      </c>
      <c r="U1416">
        <v>0</v>
      </c>
      <c r="V1416">
        <v>0</v>
      </c>
    </row>
    <row r="1417" spans="5:22" x14ac:dyDescent="0.25">
      <c r="E1417" t="s">
        <v>606</v>
      </c>
      <c r="F1417">
        <v>0</v>
      </c>
      <c r="G1417">
        <v>0</v>
      </c>
      <c r="T1417" t="s">
        <v>304</v>
      </c>
      <c r="U1417">
        <v>0</v>
      </c>
      <c r="V1417">
        <v>0</v>
      </c>
    </row>
    <row r="1418" spans="5:22" x14ac:dyDescent="0.25">
      <c r="E1418" t="s">
        <v>606</v>
      </c>
      <c r="F1418">
        <v>0</v>
      </c>
      <c r="G1418">
        <v>0</v>
      </c>
      <c r="T1418" t="s">
        <v>304</v>
      </c>
      <c r="U1418">
        <v>0</v>
      </c>
      <c r="V1418">
        <v>0</v>
      </c>
    </row>
    <row r="1419" spans="5:22" x14ac:dyDescent="0.25">
      <c r="E1419" t="s">
        <v>606</v>
      </c>
      <c r="F1419">
        <v>0</v>
      </c>
      <c r="G1419">
        <v>0</v>
      </c>
      <c r="T1419" t="s">
        <v>304</v>
      </c>
      <c r="U1419">
        <v>0</v>
      </c>
      <c r="V1419">
        <v>0</v>
      </c>
    </row>
    <row r="1420" spans="5:22" x14ac:dyDescent="0.25">
      <c r="E1420" t="s">
        <v>606</v>
      </c>
      <c r="F1420">
        <v>0</v>
      </c>
      <c r="G1420">
        <v>0</v>
      </c>
      <c r="T1420" t="s">
        <v>304</v>
      </c>
      <c r="U1420">
        <v>0</v>
      </c>
      <c r="V1420">
        <v>0</v>
      </c>
    </row>
    <row r="1421" spans="5:22" x14ac:dyDescent="0.25">
      <c r="E1421" t="s">
        <v>606</v>
      </c>
      <c r="F1421">
        <v>0</v>
      </c>
      <c r="G1421">
        <v>0</v>
      </c>
      <c r="T1421" t="s">
        <v>304</v>
      </c>
      <c r="U1421">
        <v>0</v>
      </c>
      <c r="V1421">
        <v>0</v>
      </c>
    </row>
    <row r="1422" spans="5:22" x14ac:dyDescent="0.25">
      <c r="E1422" t="s">
        <v>606</v>
      </c>
      <c r="F1422">
        <v>0</v>
      </c>
      <c r="G1422">
        <v>0</v>
      </c>
      <c r="T1422" t="s">
        <v>304</v>
      </c>
      <c r="U1422">
        <v>0</v>
      </c>
      <c r="V1422">
        <v>0</v>
      </c>
    </row>
    <row r="1423" spans="5:22" x14ac:dyDescent="0.25">
      <c r="E1423" t="s">
        <v>606</v>
      </c>
      <c r="F1423">
        <v>0</v>
      </c>
      <c r="G1423">
        <v>0</v>
      </c>
      <c r="T1423" t="s">
        <v>304</v>
      </c>
      <c r="U1423">
        <v>0</v>
      </c>
      <c r="V1423">
        <v>0</v>
      </c>
    </row>
    <row r="1424" spans="5:22" x14ac:dyDescent="0.25">
      <c r="E1424" t="s">
        <v>606</v>
      </c>
      <c r="F1424">
        <v>0</v>
      </c>
      <c r="G1424">
        <v>0</v>
      </c>
      <c r="T1424" t="s">
        <v>304</v>
      </c>
      <c r="U1424">
        <v>0</v>
      </c>
      <c r="V1424">
        <v>0</v>
      </c>
    </row>
    <row r="1425" spans="5:22" x14ac:dyDescent="0.25">
      <c r="E1425" t="s">
        <v>606</v>
      </c>
      <c r="F1425">
        <v>0</v>
      </c>
      <c r="G1425">
        <v>0</v>
      </c>
      <c r="T1425" t="s">
        <v>304</v>
      </c>
      <c r="U1425">
        <v>0</v>
      </c>
      <c r="V1425">
        <v>0</v>
      </c>
    </row>
    <row r="1426" spans="5:22" x14ac:dyDescent="0.25">
      <c r="E1426" t="s">
        <v>606</v>
      </c>
      <c r="F1426">
        <v>0</v>
      </c>
      <c r="G1426">
        <v>0</v>
      </c>
      <c r="T1426" t="s">
        <v>304</v>
      </c>
      <c r="U1426">
        <v>0</v>
      </c>
      <c r="V1426">
        <v>0</v>
      </c>
    </row>
    <row r="1427" spans="5:22" x14ac:dyDescent="0.25">
      <c r="E1427" t="s">
        <v>606</v>
      </c>
      <c r="F1427">
        <v>0</v>
      </c>
      <c r="G1427">
        <v>0</v>
      </c>
      <c r="T1427" t="s">
        <v>304</v>
      </c>
      <c r="U1427">
        <v>0</v>
      </c>
      <c r="V1427">
        <v>0</v>
      </c>
    </row>
    <row r="1428" spans="5:22" x14ac:dyDescent="0.25">
      <c r="E1428" t="s">
        <v>606</v>
      </c>
      <c r="F1428">
        <v>0</v>
      </c>
      <c r="G1428">
        <v>0</v>
      </c>
      <c r="T1428" t="s">
        <v>304</v>
      </c>
      <c r="U1428">
        <v>0</v>
      </c>
      <c r="V1428">
        <v>0</v>
      </c>
    </row>
    <row r="1429" spans="5:22" x14ac:dyDescent="0.25">
      <c r="E1429" t="s">
        <v>606</v>
      </c>
      <c r="F1429">
        <v>0</v>
      </c>
      <c r="G1429">
        <v>0</v>
      </c>
      <c r="T1429" t="s">
        <v>304</v>
      </c>
      <c r="U1429">
        <v>0</v>
      </c>
      <c r="V1429">
        <v>0</v>
      </c>
    </row>
    <row r="1430" spans="5:22" x14ac:dyDescent="0.25">
      <c r="E1430" t="s">
        <v>606</v>
      </c>
      <c r="F1430">
        <v>0</v>
      </c>
      <c r="G1430">
        <v>0</v>
      </c>
      <c r="T1430" t="s">
        <v>304</v>
      </c>
      <c r="U1430">
        <v>0</v>
      </c>
      <c r="V1430">
        <v>0</v>
      </c>
    </row>
    <row r="1431" spans="5:22" x14ac:dyDescent="0.25">
      <c r="E1431" t="s">
        <v>606</v>
      </c>
      <c r="F1431">
        <v>0</v>
      </c>
      <c r="G1431">
        <v>0</v>
      </c>
      <c r="T1431" t="s">
        <v>304</v>
      </c>
      <c r="U1431">
        <v>0</v>
      </c>
      <c r="V1431">
        <v>0</v>
      </c>
    </row>
    <row r="1432" spans="5:22" x14ac:dyDescent="0.25">
      <c r="E1432" t="s">
        <v>606</v>
      </c>
      <c r="F1432">
        <v>0</v>
      </c>
      <c r="G1432">
        <v>0</v>
      </c>
      <c r="T1432" t="s">
        <v>304</v>
      </c>
      <c r="U1432">
        <v>0</v>
      </c>
      <c r="V1432">
        <v>0</v>
      </c>
    </row>
    <row r="1433" spans="5:22" x14ac:dyDescent="0.25">
      <c r="E1433" t="s">
        <v>606</v>
      </c>
      <c r="F1433">
        <v>0</v>
      </c>
      <c r="G1433">
        <v>0</v>
      </c>
      <c r="T1433" t="s">
        <v>304</v>
      </c>
      <c r="U1433">
        <v>0</v>
      </c>
      <c r="V1433">
        <v>0</v>
      </c>
    </row>
    <row r="1434" spans="5:22" x14ac:dyDescent="0.25">
      <c r="E1434" t="s">
        <v>606</v>
      </c>
      <c r="F1434">
        <v>0</v>
      </c>
      <c r="G1434">
        <v>0</v>
      </c>
      <c r="T1434" t="s">
        <v>304</v>
      </c>
      <c r="U1434">
        <v>0</v>
      </c>
      <c r="V1434">
        <v>0</v>
      </c>
    </row>
    <row r="1435" spans="5:22" x14ac:dyDescent="0.25">
      <c r="E1435" t="s">
        <v>606</v>
      </c>
      <c r="F1435">
        <v>0</v>
      </c>
      <c r="G1435">
        <v>0</v>
      </c>
      <c r="T1435" t="s">
        <v>304</v>
      </c>
      <c r="U1435">
        <v>17000</v>
      </c>
      <c r="V1435">
        <v>0</v>
      </c>
    </row>
    <row r="1436" spans="5:22" x14ac:dyDescent="0.25">
      <c r="E1436" t="s">
        <v>606</v>
      </c>
      <c r="F1436">
        <v>0</v>
      </c>
      <c r="G1436">
        <v>0</v>
      </c>
      <c r="T1436" t="s">
        <v>304</v>
      </c>
      <c r="U1436">
        <v>0</v>
      </c>
      <c r="V1436">
        <v>0</v>
      </c>
    </row>
    <row r="1437" spans="5:22" x14ac:dyDescent="0.25">
      <c r="E1437" t="s">
        <v>606</v>
      </c>
      <c r="F1437">
        <v>0</v>
      </c>
      <c r="G1437">
        <v>0</v>
      </c>
      <c r="T1437" t="s">
        <v>304</v>
      </c>
      <c r="U1437">
        <v>0</v>
      </c>
      <c r="V1437">
        <v>0</v>
      </c>
    </row>
    <row r="1438" spans="5:22" x14ac:dyDescent="0.25">
      <c r="E1438" t="s">
        <v>606</v>
      </c>
      <c r="F1438">
        <v>0</v>
      </c>
      <c r="G1438">
        <v>0</v>
      </c>
      <c r="T1438" t="s">
        <v>304</v>
      </c>
      <c r="U1438">
        <v>0</v>
      </c>
      <c r="V1438">
        <v>0</v>
      </c>
    </row>
    <row r="1439" spans="5:22" x14ac:dyDescent="0.25">
      <c r="E1439" t="s">
        <v>606</v>
      </c>
      <c r="F1439">
        <v>0</v>
      </c>
      <c r="G1439">
        <v>0</v>
      </c>
      <c r="T1439" t="s">
        <v>304</v>
      </c>
      <c r="U1439">
        <v>0</v>
      </c>
      <c r="V1439">
        <v>0</v>
      </c>
    </row>
    <row r="1440" spans="5:22" x14ac:dyDescent="0.25">
      <c r="E1440" t="s">
        <v>606</v>
      </c>
      <c r="F1440">
        <v>0</v>
      </c>
      <c r="G1440">
        <v>0</v>
      </c>
      <c r="T1440" t="s">
        <v>304</v>
      </c>
      <c r="U1440">
        <v>0</v>
      </c>
      <c r="V1440">
        <v>0</v>
      </c>
    </row>
    <row r="1441" spans="5:22" x14ac:dyDescent="0.25">
      <c r="E1441" t="s">
        <v>606</v>
      </c>
      <c r="F1441">
        <v>0</v>
      </c>
      <c r="G1441">
        <v>0</v>
      </c>
      <c r="T1441" t="s">
        <v>304</v>
      </c>
      <c r="U1441">
        <v>0</v>
      </c>
      <c r="V1441">
        <v>0</v>
      </c>
    </row>
    <row r="1442" spans="5:22" x14ac:dyDescent="0.25">
      <c r="E1442" t="s">
        <v>606</v>
      </c>
      <c r="F1442">
        <v>0</v>
      </c>
      <c r="G1442">
        <v>0</v>
      </c>
      <c r="T1442" t="s">
        <v>304</v>
      </c>
      <c r="U1442">
        <v>0</v>
      </c>
      <c r="V1442">
        <v>0</v>
      </c>
    </row>
    <row r="1443" spans="5:22" x14ac:dyDescent="0.25">
      <c r="E1443" t="s">
        <v>606</v>
      </c>
      <c r="F1443">
        <v>0</v>
      </c>
      <c r="G1443">
        <v>0</v>
      </c>
      <c r="T1443" t="s">
        <v>304</v>
      </c>
      <c r="U1443">
        <v>0</v>
      </c>
      <c r="V1443">
        <v>0</v>
      </c>
    </row>
    <row r="1444" spans="5:22" x14ac:dyDescent="0.25">
      <c r="E1444" t="s">
        <v>606</v>
      </c>
      <c r="F1444">
        <v>0</v>
      </c>
      <c r="G1444">
        <v>0</v>
      </c>
      <c r="T1444" t="s">
        <v>304</v>
      </c>
      <c r="U1444">
        <v>0</v>
      </c>
      <c r="V1444">
        <v>0</v>
      </c>
    </row>
    <row r="1445" spans="5:22" x14ac:dyDescent="0.25">
      <c r="E1445" t="s">
        <v>606</v>
      </c>
      <c r="F1445">
        <v>0</v>
      </c>
      <c r="G1445">
        <v>0</v>
      </c>
      <c r="T1445" t="s">
        <v>304</v>
      </c>
      <c r="U1445">
        <v>0</v>
      </c>
      <c r="V1445">
        <v>0</v>
      </c>
    </row>
    <row r="1446" spans="5:22" x14ac:dyDescent="0.25">
      <c r="E1446" t="s">
        <v>606</v>
      </c>
      <c r="F1446">
        <v>0</v>
      </c>
      <c r="G1446">
        <v>0</v>
      </c>
      <c r="T1446" t="s">
        <v>304</v>
      </c>
      <c r="U1446">
        <v>0</v>
      </c>
      <c r="V1446">
        <v>0</v>
      </c>
    </row>
    <row r="1447" spans="5:22" x14ac:dyDescent="0.25">
      <c r="E1447" t="s">
        <v>606</v>
      </c>
      <c r="F1447">
        <v>0</v>
      </c>
      <c r="G1447">
        <v>0</v>
      </c>
      <c r="T1447" t="s">
        <v>304</v>
      </c>
      <c r="U1447">
        <v>0</v>
      </c>
      <c r="V1447">
        <v>0</v>
      </c>
    </row>
    <row r="1448" spans="5:22" x14ac:dyDescent="0.25">
      <c r="E1448" t="s">
        <v>606</v>
      </c>
      <c r="F1448">
        <v>0</v>
      </c>
      <c r="G1448">
        <v>0</v>
      </c>
      <c r="T1448" t="s">
        <v>304</v>
      </c>
      <c r="U1448">
        <v>0</v>
      </c>
      <c r="V1448">
        <v>0</v>
      </c>
    </row>
    <row r="1449" spans="5:22" x14ac:dyDescent="0.25">
      <c r="E1449" t="s">
        <v>606</v>
      </c>
      <c r="F1449">
        <v>0</v>
      </c>
      <c r="G1449">
        <v>0</v>
      </c>
      <c r="T1449" t="s">
        <v>304</v>
      </c>
      <c r="U1449">
        <v>0</v>
      </c>
      <c r="V1449">
        <v>0</v>
      </c>
    </row>
    <row r="1450" spans="5:22" x14ac:dyDescent="0.25">
      <c r="E1450" t="s">
        <v>606</v>
      </c>
      <c r="F1450">
        <v>0</v>
      </c>
      <c r="G1450">
        <v>0</v>
      </c>
      <c r="T1450" t="s">
        <v>304</v>
      </c>
      <c r="U1450">
        <v>0</v>
      </c>
      <c r="V1450">
        <v>0</v>
      </c>
    </row>
    <row r="1451" spans="5:22" x14ac:dyDescent="0.25">
      <c r="E1451" t="s">
        <v>606</v>
      </c>
      <c r="F1451">
        <v>0</v>
      </c>
      <c r="G1451">
        <v>0</v>
      </c>
      <c r="T1451" t="s">
        <v>304</v>
      </c>
      <c r="U1451">
        <v>0</v>
      </c>
      <c r="V1451">
        <v>0</v>
      </c>
    </row>
    <row r="1452" spans="5:22" x14ac:dyDescent="0.25">
      <c r="E1452" t="s">
        <v>606</v>
      </c>
      <c r="F1452">
        <v>0</v>
      </c>
      <c r="G1452">
        <v>0</v>
      </c>
      <c r="T1452" t="s">
        <v>304</v>
      </c>
      <c r="U1452">
        <v>0</v>
      </c>
      <c r="V1452">
        <v>0</v>
      </c>
    </row>
    <row r="1453" spans="5:22" x14ac:dyDescent="0.25">
      <c r="E1453" t="s">
        <v>606</v>
      </c>
      <c r="F1453">
        <v>0</v>
      </c>
      <c r="G1453">
        <v>0</v>
      </c>
      <c r="T1453" t="s">
        <v>304</v>
      </c>
      <c r="U1453">
        <v>0</v>
      </c>
      <c r="V1453">
        <v>0</v>
      </c>
    </row>
    <row r="1454" spans="5:22" x14ac:dyDescent="0.25">
      <c r="E1454" t="s">
        <v>606</v>
      </c>
      <c r="F1454">
        <v>0</v>
      </c>
      <c r="G1454">
        <v>0</v>
      </c>
      <c r="T1454" t="s">
        <v>304</v>
      </c>
      <c r="U1454">
        <v>0</v>
      </c>
      <c r="V1454">
        <v>0</v>
      </c>
    </row>
    <row r="1455" spans="5:22" x14ac:dyDescent="0.25">
      <c r="E1455" t="s">
        <v>606</v>
      </c>
      <c r="F1455">
        <v>0</v>
      </c>
      <c r="G1455">
        <v>0</v>
      </c>
      <c r="T1455" t="s">
        <v>304</v>
      </c>
      <c r="U1455">
        <v>0</v>
      </c>
      <c r="V1455">
        <v>0</v>
      </c>
    </row>
    <row r="1456" spans="5:22" x14ac:dyDescent="0.25">
      <c r="E1456" t="s">
        <v>606</v>
      </c>
      <c r="F1456">
        <v>0</v>
      </c>
      <c r="G1456">
        <v>0</v>
      </c>
      <c r="T1456" t="s">
        <v>304</v>
      </c>
      <c r="U1456">
        <v>0</v>
      </c>
      <c r="V1456">
        <v>0</v>
      </c>
    </row>
    <row r="1457" spans="5:22" x14ac:dyDescent="0.25">
      <c r="E1457" t="s">
        <v>606</v>
      </c>
      <c r="F1457">
        <v>0</v>
      </c>
      <c r="G1457">
        <v>0</v>
      </c>
      <c r="T1457" t="s">
        <v>304</v>
      </c>
      <c r="U1457">
        <v>0</v>
      </c>
      <c r="V1457">
        <v>0</v>
      </c>
    </row>
    <row r="1458" spans="5:22" x14ac:dyDescent="0.25">
      <c r="E1458" t="s">
        <v>606</v>
      </c>
      <c r="F1458">
        <v>0</v>
      </c>
      <c r="G1458">
        <v>0</v>
      </c>
      <c r="T1458" t="s">
        <v>304</v>
      </c>
      <c r="U1458">
        <v>0</v>
      </c>
      <c r="V1458">
        <v>0</v>
      </c>
    </row>
    <row r="1459" spans="5:22" x14ac:dyDescent="0.25">
      <c r="E1459" t="s">
        <v>606</v>
      </c>
      <c r="F1459">
        <v>0</v>
      </c>
      <c r="G1459">
        <v>0</v>
      </c>
      <c r="T1459" t="s">
        <v>304</v>
      </c>
      <c r="U1459">
        <v>0</v>
      </c>
      <c r="V1459">
        <v>0</v>
      </c>
    </row>
    <row r="1460" spans="5:22" x14ac:dyDescent="0.25">
      <c r="E1460" t="s">
        <v>440</v>
      </c>
      <c r="F1460">
        <v>0</v>
      </c>
      <c r="G1460">
        <v>0</v>
      </c>
      <c r="T1460" t="s">
        <v>304</v>
      </c>
      <c r="U1460">
        <v>0</v>
      </c>
      <c r="V1460">
        <v>0</v>
      </c>
    </row>
    <row r="1461" spans="5:22" x14ac:dyDescent="0.25">
      <c r="E1461" t="s">
        <v>440</v>
      </c>
      <c r="F1461">
        <v>0</v>
      </c>
      <c r="G1461">
        <v>0</v>
      </c>
      <c r="T1461" t="s">
        <v>304</v>
      </c>
      <c r="U1461">
        <v>0</v>
      </c>
      <c r="V1461">
        <v>0</v>
      </c>
    </row>
    <row r="1462" spans="5:22" x14ac:dyDescent="0.25">
      <c r="E1462" t="s">
        <v>440</v>
      </c>
      <c r="F1462">
        <v>0</v>
      </c>
      <c r="G1462">
        <v>20000</v>
      </c>
      <c r="T1462" t="s">
        <v>304</v>
      </c>
      <c r="U1462">
        <v>0</v>
      </c>
      <c r="V1462">
        <v>0</v>
      </c>
    </row>
    <row r="1463" spans="5:22" x14ac:dyDescent="0.25">
      <c r="E1463" t="s">
        <v>440</v>
      </c>
      <c r="F1463">
        <v>0</v>
      </c>
      <c r="G1463">
        <v>0</v>
      </c>
      <c r="T1463" t="s">
        <v>304</v>
      </c>
      <c r="U1463">
        <v>0</v>
      </c>
      <c r="V1463">
        <v>0</v>
      </c>
    </row>
    <row r="1464" spans="5:22" x14ac:dyDescent="0.25">
      <c r="E1464" t="s">
        <v>440</v>
      </c>
      <c r="F1464">
        <v>0</v>
      </c>
      <c r="G1464">
        <v>15000</v>
      </c>
      <c r="T1464" t="s">
        <v>304</v>
      </c>
      <c r="U1464">
        <v>0</v>
      </c>
      <c r="V1464">
        <v>0</v>
      </c>
    </row>
    <row r="1465" spans="5:22" x14ac:dyDescent="0.25">
      <c r="E1465" t="s">
        <v>440</v>
      </c>
      <c r="F1465">
        <v>0</v>
      </c>
      <c r="G1465">
        <v>0</v>
      </c>
      <c r="T1465" t="s">
        <v>304</v>
      </c>
      <c r="U1465">
        <v>0</v>
      </c>
      <c r="V1465">
        <v>0</v>
      </c>
    </row>
    <row r="1466" spans="5:22" x14ac:dyDescent="0.25">
      <c r="E1466" t="s">
        <v>144</v>
      </c>
      <c r="F1466">
        <v>0</v>
      </c>
      <c r="G1466">
        <v>0</v>
      </c>
      <c r="T1466" t="s">
        <v>304</v>
      </c>
      <c r="U1466">
        <v>0</v>
      </c>
      <c r="V1466">
        <v>0</v>
      </c>
    </row>
    <row r="1467" spans="5:22" x14ac:dyDescent="0.25">
      <c r="E1467" t="s">
        <v>144</v>
      </c>
      <c r="F1467">
        <v>0</v>
      </c>
      <c r="G1467">
        <v>0</v>
      </c>
      <c r="T1467" t="s">
        <v>304</v>
      </c>
      <c r="U1467">
        <v>0</v>
      </c>
      <c r="V1467">
        <v>0</v>
      </c>
    </row>
    <row r="1468" spans="5:22" x14ac:dyDescent="0.25">
      <c r="E1468" t="s">
        <v>144</v>
      </c>
      <c r="F1468">
        <v>0</v>
      </c>
      <c r="G1468">
        <v>0</v>
      </c>
      <c r="T1468" t="s">
        <v>304</v>
      </c>
      <c r="U1468">
        <v>0</v>
      </c>
      <c r="V1468">
        <v>0</v>
      </c>
    </row>
    <row r="1469" spans="5:22" x14ac:dyDescent="0.25">
      <c r="E1469" t="s">
        <v>144</v>
      </c>
      <c r="F1469">
        <v>0</v>
      </c>
      <c r="G1469">
        <v>0</v>
      </c>
      <c r="T1469" t="s">
        <v>304</v>
      </c>
      <c r="U1469">
        <v>0</v>
      </c>
      <c r="V1469">
        <v>0</v>
      </c>
    </row>
    <row r="1470" spans="5:22" x14ac:dyDescent="0.25">
      <c r="E1470" t="s">
        <v>144</v>
      </c>
      <c r="F1470">
        <v>0</v>
      </c>
      <c r="G1470">
        <v>0</v>
      </c>
      <c r="T1470" t="s">
        <v>304</v>
      </c>
      <c r="U1470">
        <v>0</v>
      </c>
      <c r="V1470">
        <v>0</v>
      </c>
    </row>
    <row r="1471" spans="5:22" x14ac:dyDescent="0.25">
      <c r="E1471" t="s">
        <v>144</v>
      </c>
      <c r="F1471">
        <v>0</v>
      </c>
      <c r="G1471">
        <v>0</v>
      </c>
      <c r="T1471" t="s">
        <v>304</v>
      </c>
      <c r="U1471">
        <v>0</v>
      </c>
      <c r="V1471">
        <v>0</v>
      </c>
    </row>
    <row r="1472" spans="5:22" x14ac:dyDescent="0.25">
      <c r="E1472" t="s">
        <v>49</v>
      </c>
      <c r="F1472">
        <v>0</v>
      </c>
      <c r="G1472">
        <v>0</v>
      </c>
      <c r="T1472" t="s">
        <v>304</v>
      </c>
      <c r="U1472">
        <v>15000</v>
      </c>
      <c r="V1472">
        <v>0</v>
      </c>
    </row>
    <row r="1473" spans="5:22" x14ac:dyDescent="0.25">
      <c r="E1473" t="s">
        <v>49</v>
      </c>
      <c r="F1473">
        <v>0</v>
      </c>
      <c r="G1473">
        <v>0</v>
      </c>
      <c r="T1473" t="s">
        <v>304</v>
      </c>
      <c r="U1473">
        <v>0</v>
      </c>
      <c r="V1473">
        <v>0</v>
      </c>
    </row>
    <row r="1474" spans="5:22" x14ac:dyDescent="0.25">
      <c r="E1474" t="s">
        <v>49</v>
      </c>
      <c r="F1474">
        <v>6500</v>
      </c>
      <c r="G1474">
        <v>0</v>
      </c>
      <c r="T1474" t="s">
        <v>304</v>
      </c>
      <c r="U1474">
        <v>0</v>
      </c>
      <c r="V1474">
        <v>0</v>
      </c>
    </row>
    <row r="1475" spans="5:22" x14ac:dyDescent="0.25">
      <c r="E1475" t="s">
        <v>49</v>
      </c>
      <c r="F1475">
        <v>0</v>
      </c>
      <c r="G1475">
        <v>0</v>
      </c>
      <c r="T1475" t="s">
        <v>304</v>
      </c>
      <c r="U1475">
        <v>0</v>
      </c>
      <c r="V1475">
        <v>0</v>
      </c>
    </row>
    <row r="1476" spans="5:22" x14ac:dyDescent="0.25">
      <c r="E1476" t="s">
        <v>49</v>
      </c>
      <c r="F1476">
        <v>0</v>
      </c>
      <c r="G1476">
        <v>0</v>
      </c>
      <c r="T1476" t="s">
        <v>304</v>
      </c>
      <c r="U1476">
        <v>0</v>
      </c>
      <c r="V1476">
        <v>0</v>
      </c>
    </row>
    <row r="1477" spans="5:22" x14ac:dyDescent="0.25">
      <c r="E1477" t="s">
        <v>49</v>
      </c>
      <c r="F1477">
        <v>4000</v>
      </c>
      <c r="G1477">
        <v>0</v>
      </c>
      <c r="T1477" t="s">
        <v>304</v>
      </c>
      <c r="U1477">
        <v>0</v>
      </c>
      <c r="V1477">
        <v>0</v>
      </c>
    </row>
    <row r="1478" spans="5:22" x14ac:dyDescent="0.25">
      <c r="E1478" t="s">
        <v>49</v>
      </c>
      <c r="F1478">
        <v>0</v>
      </c>
      <c r="G1478">
        <v>0</v>
      </c>
      <c r="T1478" t="s">
        <v>304</v>
      </c>
      <c r="U1478">
        <v>0</v>
      </c>
      <c r="V1478">
        <v>0</v>
      </c>
    </row>
    <row r="1479" spans="5:22" x14ac:dyDescent="0.25">
      <c r="E1479" t="s">
        <v>49</v>
      </c>
      <c r="F1479">
        <v>0</v>
      </c>
      <c r="G1479">
        <v>0</v>
      </c>
      <c r="T1479" t="s">
        <v>304</v>
      </c>
      <c r="U1479">
        <v>0</v>
      </c>
      <c r="V1479">
        <v>0</v>
      </c>
    </row>
    <row r="1480" spans="5:22" x14ac:dyDescent="0.25">
      <c r="E1480" t="s">
        <v>49</v>
      </c>
      <c r="F1480">
        <v>8000</v>
      </c>
      <c r="G1480">
        <v>0</v>
      </c>
      <c r="T1480" t="s">
        <v>304</v>
      </c>
      <c r="U1480">
        <v>0</v>
      </c>
      <c r="V1480">
        <v>0</v>
      </c>
    </row>
    <row r="1481" spans="5:22" x14ac:dyDescent="0.25">
      <c r="E1481" t="s">
        <v>49</v>
      </c>
      <c r="F1481">
        <v>0</v>
      </c>
      <c r="G1481">
        <v>0</v>
      </c>
      <c r="T1481" t="s">
        <v>442</v>
      </c>
      <c r="U1481">
        <v>0</v>
      </c>
      <c r="V1481">
        <v>0</v>
      </c>
    </row>
    <row r="1482" spans="5:22" x14ac:dyDescent="0.25">
      <c r="E1482" t="s">
        <v>49</v>
      </c>
      <c r="F1482">
        <v>0</v>
      </c>
      <c r="G1482">
        <v>0</v>
      </c>
      <c r="T1482" t="s">
        <v>442</v>
      </c>
      <c r="U1482">
        <v>0</v>
      </c>
      <c r="V1482">
        <v>0</v>
      </c>
    </row>
    <row r="1483" spans="5:22" x14ac:dyDescent="0.25">
      <c r="E1483" t="s">
        <v>49</v>
      </c>
      <c r="F1483">
        <v>0</v>
      </c>
      <c r="G1483">
        <v>0</v>
      </c>
      <c r="T1483" t="s">
        <v>442</v>
      </c>
      <c r="U1483">
        <v>0</v>
      </c>
      <c r="V1483">
        <v>0</v>
      </c>
    </row>
    <row r="1484" spans="5:22" x14ac:dyDescent="0.25">
      <c r="E1484" t="s">
        <v>49</v>
      </c>
      <c r="F1484">
        <v>0</v>
      </c>
      <c r="G1484">
        <v>0</v>
      </c>
      <c r="T1484" t="s">
        <v>442</v>
      </c>
      <c r="U1484">
        <v>0</v>
      </c>
      <c r="V1484">
        <v>0</v>
      </c>
    </row>
    <row r="1485" spans="5:22" x14ac:dyDescent="0.25">
      <c r="E1485" t="s">
        <v>49</v>
      </c>
      <c r="F1485">
        <v>0</v>
      </c>
      <c r="G1485">
        <v>0</v>
      </c>
      <c r="T1485" t="s">
        <v>442</v>
      </c>
      <c r="U1485">
        <v>0</v>
      </c>
      <c r="V1485">
        <v>0</v>
      </c>
    </row>
    <row r="1486" spans="5:22" x14ac:dyDescent="0.25">
      <c r="E1486" t="s">
        <v>49</v>
      </c>
      <c r="F1486">
        <v>0</v>
      </c>
      <c r="G1486">
        <v>0</v>
      </c>
      <c r="T1486" t="s">
        <v>442</v>
      </c>
      <c r="U1486">
        <v>0</v>
      </c>
      <c r="V1486">
        <v>0</v>
      </c>
    </row>
    <row r="1487" spans="5:22" x14ac:dyDescent="0.25">
      <c r="E1487" t="s">
        <v>49</v>
      </c>
      <c r="F1487">
        <v>0</v>
      </c>
      <c r="G1487">
        <v>0</v>
      </c>
      <c r="T1487" t="s">
        <v>442</v>
      </c>
      <c r="U1487">
        <v>0</v>
      </c>
      <c r="V1487">
        <v>0</v>
      </c>
    </row>
    <row r="1488" spans="5:22" x14ac:dyDescent="0.25">
      <c r="E1488" t="s">
        <v>49</v>
      </c>
      <c r="F1488">
        <v>0</v>
      </c>
      <c r="G1488">
        <v>0</v>
      </c>
      <c r="T1488" t="s">
        <v>308</v>
      </c>
      <c r="U1488">
        <v>0</v>
      </c>
      <c r="V1488">
        <v>0</v>
      </c>
    </row>
    <row r="1489" spans="5:22" x14ac:dyDescent="0.25">
      <c r="E1489" t="s">
        <v>49</v>
      </c>
      <c r="F1489">
        <v>0</v>
      </c>
      <c r="G1489">
        <v>0</v>
      </c>
      <c r="T1489" t="s">
        <v>315</v>
      </c>
      <c r="U1489">
        <v>46000</v>
      </c>
      <c r="V1489">
        <v>0</v>
      </c>
    </row>
    <row r="1490" spans="5:22" x14ac:dyDescent="0.25">
      <c r="E1490" t="s">
        <v>49</v>
      </c>
      <c r="F1490">
        <v>0</v>
      </c>
      <c r="G1490">
        <v>0</v>
      </c>
      <c r="T1490" t="s">
        <v>315</v>
      </c>
      <c r="U1490">
        <v>20000</v>
      </c>
      <c r="V1490">
        <v>0</v>
      </c>
    </row>
    <row r="1491" spans="5:22" x14ac:dyDescent="0.25">
      <c r="E1491" t="s">
        <v>49</v>
      </c>
      <c r="F1491">
        <v>0</v>
      </c>
      <c r="G1491">
        <v>0</v>
      </c>
      <c r="T1491" t="s">
        <v>317</v>
      </c>
      <c r="U1491">
        <v>23000</v>
      </c>
      <c r="V1491">
        <v>0</v>
      </c>
    </row>
    <row r="1492" spans="5:22" x14ac:dyDescent="0.25">
      <c r="E1492" t="s">
        <v>17</v>
      </c>
      <c r="F1492">
        <v>3500</v>
      </c>
      <c r="G1492">
        <v>0</v>
      </c>
      <c r="T1492" t="s">
        <v>317</v>
      </c>
      <c r="U1492">
        <v>0</v>
      </c>
      <c r="V1492">
        <v>0</v>
      </c>
    </row>
    <row r="1493" spans="5:22" x14ac:dyDescent="0.25">
      <c r="E1493" t="s">
        <v>17</v>
      </c>
      <c r="F1493">
        <v>6300</v>
      </c>
      <c r="G1493">
        <v>0</v>
      </c>
      <c r="T1493" t="s">
        <v>317</v>
      </c>
      <c r="U1493">
        <v>25000</v>
      </c>
      <c r="V1493">
        <v>0</v>
      </c>
    </row>
    <row r="1494" spans="5:22" x14ac:dyDescent="0.25">
      <c r="E1494" t="s">
        <v>17</v>
      </c>
      <c r="F1494">
        <v>0</v>
      </c>
      <c r="G1494">
        <v>0</v>
      </c>
      <c r="T1494" t="s">
        <v>319</v>
      </c>
      <c r="U1494">
        <v>30000</v>
      </c>
      <c r="V1494">
        <v>0</v>
      </c>
    </row>
    <row r="1495" spans="5:22" x14ac:dyDescent="0.25">
      <c r="E1495" t="s">
        <v>17</v>
      </c>
      <c r="F1495">
        <v>0</v>
      </c>
      <c r="G1495">
        <v>0</v>
      </c>
      <c r="T1495" t="s">
        <v>319</v>
      </c>
      <c r="U1495">
        <v>0</v>
      </c>
      <c r="V1495">
        <v>0</v>
      </c>
    </row>
    <row r="1496" spans="5:22" x14ac:dyDescent="0.25">
      <c r="E1496" t="s">
        <v>19</v>
      </c>
      <c r="F1496">
        <v>0</v>
      </c>
      <c r="G1496">
        <v>0</v>
      </c>
      <c r="T1496" t="s">
        <v>319</v>
      </c>
      <c r="U1496">
        <v>0</v>
      </c>
      <c r="V1496">
        <v>0</v>
      </c>
    </row>
    <row r="1497" spans="5:22" x14ac:dyDescent="0.25">
      <c r="E1497" t="s">
        <v>19</v>
      </c>
      <c r="F1497">
        <v>0</v>
      </c>
      <c r="G1497">
        <v>0</v>
      </c>
      <c r="T1497" t="s">
        <v>319</v>
      </c>
      <c r="U1497">
        <v>0</v>
      </c>
      <c r="V1497">
        <v>0</v>
      </c>
    </row>
    <row r="1498" spans="5:22" x14ac:dyDescent="0.25">
      <c r="E1498" t="s">
        <v>19</v>
      </c>
      <c r="F1498">
        <v>0</v>
      </c>
      <c r="G1498">
        <v>16000</v>
      </c>
      <c r="T1498" t="s">
        <v>319</v>
      </c>
      <c r="U1498">
        <v>30000</v>
      </c>
      <c r="V1498">
        <v>0</v>
      </c>
    </row>
    <row r="1499" spans="5:22" x14ac:dyDescent="0.25">
      <c r="E1499" t="s">
        <v>19</v>
      </c>
      <c r="F1499">
        <v>0</v>
      </c>
      <c r="G1499">
        <v>0</v>
      </c>
      <c r="T1499" t="s">
        <v>323</v>
      </c>
      <c r="U1499">
        <v>0</v>
      </c>
      <c r="V1499">
        <v>0</v>
      </c>
    </row>
    <row r="1500" spans="5:22" x14ac:dyDescent="0.25">
      <c r="E1500" t="s">
        <v>19</v>
      </c>
      <c r="F1500">
        <v>0</v>
      </c>
      <c r="G1500">
        <v>0</v>
      </c>
      <c r="T1500" t="s">
        <v>323</v>
      </c>
      <c r="U1500">
        <v>30000</v>
      </c>
      <c r="V1500">
        <v>0</v>
      </c>
    </row>
    <row r="1501" spans="5:22" x14ac:dyDescent="0.25">
      <c r="E1501" t="s">
        <v>19</v>
      </c>
      <c r="F1501">
        <v>0</v>
      </c>
      <c r="G1501">
        <v>0</v>
      </c>
      <c r="T1501" t="s">
        <v>323</v>
      </c>
      <c r="U1501">
        <v>0</v>
      </c>
      <c r="V1501">
        <v>0</v>
      </c>
    </row>
    <row r="1502" spans="5:22" x14ac:dyDescent="0.25">
      <c r="E1502" t="s">
        <v>26</v>
      </c>
      <c r="F1502">
        <v>0</v>
      </c>
      <c r="G1502">
        <v>0</v>
      </c>
      <c r="T1502" t="s">
        <v>323</v>
      </c>
      <c r="U1502">
        <v>0</v>
      </c>
      <c r="V1502">
        <v>0</v>
      </c>
    </row>
    <row r="1503" spans="5:22" x14ac:dyDescent="0.25">
      <c r="E1503" t="s">
        <v>26</v>
      </c>
      <c r="F1503">
        <v>4500</v>
      </c>
      <c r="G1503">
        <v>0</v>
      </c>
      <c r="T1503" t="s">
        <v>323</v>
      </c>
      <c r="U1503">
        <v>0</v>
      </c>
      <c r="V1503">
        <v>0</v>
      </c>
    </row>
    <row r="1504" spans="5:22" x14ac:dyDescent="0.25">
      <c r="E1504" t="s">
        <v>26</v>
      </c>
      <c r="F1504">
        <v>24000</v>
      </c>
      <c r="G1504">
        <v>0</v>
      </c>
      <c r="T1504" t="s">
        <v>323</v>
      </c>
      <c r="U1504">
        <v>28000</v>
      </c>
      <c r="V1504">
        <v>0</v>
      </c>
    </row>
    <row r="1505" spans="5:22" x14ac:dyDescent="0.25">
      <c r="E1505" t="s">
        <v>26</v>
      </c>
      <c r="F1505">
        <v>12000</v>
      </c>
      <c r="G1505">
        <v>0</v>
      </c>
      <c r="T1505" t="s">
        <v>323</v>
      </c>
      <c r="U1505">
        <v>0</v>
      </c>
      <c r="V1505">
        <v>0</v>
      </c>
    </row>
    <row r="1506" spans="5:22" x14ac:dyDescent="0.25">
      <c r="E1506" t="s">
        <v>26</v>
      </c>
      <c r="F1506">
        <v>18000</v>
      </c>
      <c r="G1506">
        <v>0</v>
      </c>
      <c r="T1506" t="s">
        <v>323</v>
      </c>
      <c r="U1506">
        <v>24000</v>
      </c>
      <c r="V1506">
        <v>0</v>
      </c>
    </row>
    <row r="1507" spans="5:22" x14ac:dyDescent="0.25">
      <c r="E1507" t="s">
        <v>26</v>
      </c>
      <c r="F1507">
        <v>0</v>
      </c>
      <c r="G1507">
        <v>0</v>
      </c>
      <c r="T1507" t="s">
        <v>323</v>
      </c>
      <c r="U1507">
        <v>0</v>
      </c>
      <c r="V1507">
        <v>0</v>
      </c>
    </row>
    <row r="1508" spans="5:22" x14ac:dyDescent="0.25">
      <c r="E1508" t="s">
        <v>26</v>
      </c>
      <c r="F1508">
        <v>4000</v>
      </c>
      <c r="G1508">
        <v>0</v>
      </c>
      <c r="T1508" t="s">
        <v>323</v>
      </c>
      <c r="U1508">
        <v>22000</v>
      </c>
      <c r="V1508">
        <v>0</v>
      </c>
    </row>
    <row r="1509" spans="5:22" x14ac:dyDescent="0.25">
      <c r="E1509" t="s">
        <v>26</v>
      </c>
      <c r="F1509">
        <v>38000</v>
      </c>
      <c r="G1509">
        <v>0</v>
      </c>
      <c r="T1509" t="s">
        <v>323</v>
      </c>
      <c r="U1509">
        <v>0</v>
      </c>
      <c r="V1509">
        <v>0</v>
      </c>
    </row>
    <row r="1510" spans="5:22" x14ac:dyDescent="0.25">
      <c r="E1510" t="s">
        <v>26</v>
      </c>
      <c r="F1510">
        <v>0</v>
      </c>
      <c r="G1510">
        <v>0</v>
      </c>
      <c r="T1510" t="s">
        <v>323</v>
      </c>
      <c r="U1510">
        <v>18000</v>
      </c>
      <c r="V1510">
        <v>0</v>
      </c>
    </row>
    <row r="1511" spans="5:22" x14ac:dyDescent="0.25">
      <c r="E1511" t="s">
        <v>26</v>
      </c>
      <c r="F1511">
        <v>18000</v>
      </c>
      <c r="G1511">
        <v>0</v>
      </c>
      <c r="T1511" t="s">
        <v>323</v>
      </c>
      <c r="U1511">
        <v>20000</v>
      </c>
      <c r="V1511">
        <v>0</v>
      </c>
    </row>
    <row r="1512" spans="5:22" x14ac:dyDescent="0.25">
      <c r="E1512" t="s">
        <v>26</v>
      </c>
      <c r="F1512">
        <v>45000</v>
      </c>
      <c r="G1512">
        <v>0</v>
      </c>
      <c r="T1512" t="s">
        <v>323</v>
      </c>
      <c r="U1512">
        <v>0</v>
      </c>
      <c r="V1512">
        <v>0</v>
      </c>
    </row>
    <row r="1513" spans="5:22" x14ac:dyDescent="0.25">
      <c r="E1513" t="s">
        <v>26</v>
      </c>
      <c r="F1513">
        <v>0</v>
      </c>
      <c r="G1513">
        <v>0</v>
      </c>
      <c r="T1513" t="s">
        <v>323</v>
      </c>
      <c r="U1513">
        <v>0</v>
      </c>
      <c r="V1513">
        <v>0</v>
      </c>
    </row>
    <row r="1514" spans="5:22" x14ac:dyDescent="0.25">
      <c r="E1514" t="s">
        <v>26</v>
      </c>
      <c r="F1514">
        <v>0</v>
      </c>
      <c r="G1514">
        <v>0</v>
      </c>
      <c r="T1514" t="s">
        <v>323</v>
      </c>
      <c r="U1514">
        <v>0</v>
      </c>
      <c r="V1514">
        <v>0</v>
      </c>
    </row>
    <row r="1515" spans="5:22" x14ac:dyDescent="0.25">
      <c r="E1515" t="s">
        <v>26</v>
      </c>
      <c r="F1515">
        <v>28000</v>
      </c>
      <c r="G1515">
        <v>0</v>
      </c>
      <c r="T1515" t="s">
        <v>323</v>
      </c>
      <c r="U1515">
        <v>0</v>
      </c>
      <c r="V1515">
        <v>0</v>
      </c>
    </row>
    <row r="1516" spans="5:22" x14ac:dyDescent="0.25">
      <c r="E1516" t="s">
        <v>26</v>
      </c>
      <c r="F1516">
        <v>0</v>
      </c>
      <c r="G1516">
        <v>0</v>
      </c>
      <c r="T1516" t="s">
        <v>323</v>
      </c>
      <c r="U1516">
        <v>30000</v>
      </c>
      <c r="V1516">
        <v>0</v>
      </c>
    </row>
    <row r="1517" spans="5:22" x14ac:dyDescent="0.25">
      <c r="E1517" t="s">
        <v>26</v>
      </c>
      <c r="F1517">
        <v>28000</v>
      </c>
      <c r="G1517">
        <v>0</v>
      </c>
      <c r="T1517" t="s">
        <v>323</v>
      </c>
      <c r="U1517">
        <v>0</v>
      </c>
      <c r="V1517">
        <v>0</v>
      </c>
    </row>
    <row r="1518" spans="5:22" x14ac:dyDescent="0.25">
      <c r="E1518" t="s">
        <v>26</v>
      </c>
      <c r="F1518">
        <v>0</v>
      </c>
      <c r="G1518">
        <v>0</v>
      </c>
      <c r="T1518" t="s">
        <v>323</v>
      </c>
      <c r="U1518">
        <v>0</v>
      </c>
      <c r="V1518">
        <v>0</v>
      </c>
    </row>
    <row r="1519" spans="5:22" x14ac:dyDescent="0.25">
      <c r="E1519" t="s">
        <v>26</v>
      </c>
      <c r="F1519">
        <v>6000</v>
      </c>
      <c r="G1519">
        <v>0</v>
      </c>
      <c r="T1519" t="s">
        <v>323</v>
      </c>
      <c r="U1519">
        <v>0</v>
      </c>
      <c r="V1519">
        <v>0</v>
      </c>
    </row>
    <row r="1520" spans="5:22" x14ac:dyDescent="0.25">
      <c r="E1520" t="s">
        <v>130</v>
      </c>
      <c r="F1520">
        <v>0</v>
      </c>
      <c r="G1520">
        <v>0</v>
      </c>
      <c r="T1520" t="s">
        <v>326</v>
      </c>
      <c r="U1520">
        <v>29000</v>
      </c>
      <c r="V1520">
        <v>0</v>
      </c>
    </row>
    <row r="1521" spans="5:22" x14ac:dyDescent="0.25">
      <c r="E1521" t="s">
        <v>130</v>
      </c>
      <c r="F1521">
        <v>0</v>
      </c>
      <c r="G1521">
        <v>0</v>
      </c>
      <c r="T1521" t="s">
        <v>326</v>
      </c>
      <c r="U1521">
        <v>0</v>
      </c>
      <c r="V1521">
        <v>0</v>
      </c>
    </row>
    <row r="1522" spans="5:22" x14ac:dyDescent="0.25">
      <c r="E1522" t="s">
        <v>130</v>
      </c>
      <c r="F1522">
        <v>8000</v>
      </c>
      <c r="G1522">
        <v>0</v>
      </c>
      <c r="T1522" t="s">
        <v>326</v>
      </c>
      <c r="U1522">
        <v>0</v>
      </c>
      <c r="V1522">
        <v>0</v>
      </c>
    </row>
    <row r="1523" spans="5:22" x14ac:dyDescent="0.25">
      <c r="E1523" t="s">
        <v>130</v>
      </c>
      <c r="F1523">
        <v>4000</v>
      </c>
      <c r="G1523">
        <v>0</v>
      </c>
      <c r="T1523" t="s">
        <v>326</v>
      </c>
      <c r="U1523">
        <v>0</v>
      </c>
      <c r="V1523">
        <v>0</v>
      </c>
    </row>
    <row r="1524" spans="5:22" x14ac:dyDescent="0.25">
      <c r="E1524" t="s">
        <v>130</v>
      </c>
      <c r="F1524">
        <v>12000</v>
      </c>
      <c r="G1524">
        <v>0</v>
      </c>
      <c r="T1524" t="s">
        <v>326</v>
      </c>
      <c r="U1524">
        <v>0</v>
      </c>
      <c r="V1524">
        <v>0</v>
      </c>
    </row>
    <row r="1525" spans="5:22" x14ac:dyDescent="0.25">
      <c r="E1525" t="s">
        <v>130</v>
      </c>
      <c r="F1525">
        <v>0</v>
      </c>
      <c r="G1525">
        <v>0</v>
      </c>
      <c r="T1525" t="s">
        <v>326</v>
      </c>
      <c r="U1525">
        <v>0</v>
      </c>
      <c r="V1525">
        <v>0</v>
      </c>
    </row>
    <row r="1526" spans="5:22" x14ac:dyDescent="0.25">
      <c r="E1526" t="s">
        <v>130</v>
      </c>
      <c r="F1526">
        <v>4000</v>
      </c>
      <c r="G1526">
        <v>0</v>
      </c>
      <c r="T1526" t="s">
        <v>326</v>
      </c>
      <c r="U1526">
        <v>0</v>
      </c>
      <c r="V1526">
        <v>0</v>
      </c>
    </row>
    <row r="1527" spans="5:22" x14ac:dyDescent="0.25">
      <c r="E1527" t="s">
        <v>130</v>
      </c>
      <c r="F1527">
        <v>0</v>
      </c>
      <c r="G1527">
        <v>0</v>
      </c>
      <c r="T1527" t="s">
        <v>326</v>
      </c>
      <c r="U1527">
        <v>31000</v>
      </c>
      <c r="V1527">
        <v>0</v>
      </c>
    </row>
    <row r="1528" spans="5:22" x14ac:dyDescent="0.25">
      <c r="E1528" t="s">
        <v>130</v>
      </c>
      <c r="F1528">
        <v>0</v>
      </c>
      <c r="G1528">
        <v>0</v>
      </c>
      <c r="T1528" t="s">
        <v>326</v>
      </c>
      <c r="U1528">
        <v>0</v>
      </c>
      <c r="V1528">
        <v>0</v>
      </c>
    </row>
    <row r="1529" spans="5:22" x14ac:dyDescent="0.25">
      <c r="E1529" t="s">
        <v>130</v>
      </c>
      <c r="F1529">
        <v>0</v>
      </c>
      <c r="G1529">
        <v>0</v>
      </c>
      <c r="T1529" t="s">
        <v>326</v>
      </c>
      <c r="U1529">
        <v>45000</v>
      </c>
      <c r="V1529">
        <v>0</v>
      </c>
    </row>
    <row r="1530" spans="5:22" x14ac:dyDescent="0.25">
      <c r="E1530" t="s">
        <v>130</v>
      </c>
      <c r="F1530">
        <v>0</v>
      </c>
      <c r="G1530">
        <v>0</v>
      </c>
      <c r="T1530" t="s">
        <v>326</v>
      </c>
      <c r="U1530">
        <v>45000</v>
      </c>
      <c r="V1530">
        <v>0</v>
      </c>
    </row>
    <row r="1531" spans="5:22" x14ac:dyDescent="0.25">
      <c r="E1531" t="s">
        <v>130</v>
      </c>
      <c r="F1531">
        <v>8000</v>
      </c>
      <c r="G1531">
        <v>0</v>
      </c>
      <c r="T1531" t="s">
        <v>326</v>
      </c>
      <c r="U1531">
        <v>42000</v>
      </c>
      <c r="V1531">
        <v>0</v>
      </c>
    </row>
    <row r="1532" spans="5:22" x14ac:dyDescent="0.25">
      <c r="E1532" t="s">
        <v>130</v>
      </c>
      <c r="F1532">
        <v>0</v>
      </c>
      <c r="G1532">
        <v>6500</v>
      </c>
      <c r="T1532" t="s">
        <v>326</v>
      </c>
      <c r="U1532">
        <v>0</v>
      </c>
      <c r="V1532">
        <v>0</v>
      </c>
    </row>
    <row r="1533" spans="5:22" x14ac:dyDescent="0.25">
      <c r="E1533" t="s">
        <v>130</v>
      </c>
      <c r="F1533">
        <v>0</v>
      </c>
      <c r="G1533">
        <v>0</v>
      </c>
      <c r="T1533" t="s">
        <v>326</v>
      </c>
      <c r="U1533">
        <v>0</v>
      </c>
      <c r="V1533">
        <v>0</v>
      </c>
    </row>
    <row r="1534" spans="5:22" x14ac:dyDescent="0.25">
      <c r="E1534" t="s">
        <v>130</v>
      </c>
      <c r="F1534">
        <v>4000</v>
      </c>
      <c r="G1534">
        <v>0</v>
      </c>
      <c r="T1534" t="s">
        <v>326</v>
      </c>
      <c r="U1534">
        <v>0</v>
      </c>
      <c r="V1534">
        <v>0</v>
      </c>
    </row>
    <row r="1535" spans="5:22" x14ac:dyDescent="0.25">
      <c r="E1535" t="s">
        <v>130</v>
      </c>
      <c r="F1535">
        <v>4000</v>
      </c>
      <c r="G1535">
        <v>0</v>
      </c>
      <c r="T1535" t="s">
        <v>326</v>
      </c>
      <c r="U1535">
        <v>0</v>
      </c>
      <c r="V1535">
        <v>0</v>
      </c>
    </row>
    <row r="1536" spans="5:22" x14ac:dyDescent="0.25">
      <c r="E1536" t="s">
        <v>130</v>
      </c>
      <c r="F1536">
        <v>12000</v>
      </c>
      <c r="G1536">
        <v>0</v>
      </c>
      <c r="T1536" t="s">
        <v>326</v>
      </c>
      <c r="U1536">
        <v>0</v>
      </c>
      <c r="V1536">
        <v>0</v>
      </c>
    </row>
    <row r="1537" spans="5:22" x14ac:dyDescent="0.25">
      <c r="E1537" t="s">
        <v>130</v>
      </c>
      <c r="F1537">
        <v>0</v>
      </c>
      <c r="G1537">
        <v>0</v>
      </c>
      <c r="T1537" t="s">
        <v>326</v>
      </c>
      <c r="U1537">
        <v>36000</v>
      </c>
      <c r="V1537">
        <v>0</v>
      </c>
    </row>
    <row r="1538" spans="5:22" x14ac:dyDescent="0.25">
      <c r="E1538" t="s">
        <v>130</v>
      </c>
      <c r="F1538">
        <v>0</v>
      </c>
      <c r="G1538">
        <v>0</v>
      </c>
      <c r="T1538" t="s">
        <v>326</v>
      </c>
      <c r="U1538">
        <v>0</v>
      </c>
      <c r="V1538">
        <v>0</v>
      </c>
    </row>
    <row r="1539" spans="5:22" x14ac:dyDescent="0.25">
      <c r="E1539" t="s">
        <v>130</v>
      </c>
      <c r="F1539">
        <v>16000</v>
      </c>
      <c r="G1539">
        <v>0</v>
      </c>
      <c r="T1539" t="s">
        <v>326</v>
      </c>
      <c r="U1539">
        <v>28000</v>
      </c>
      <c r="V1539">
        <v>0</v>
      </c>
    </row>
    <row r="1540" spans="5:22" x14ac:dyDescent="0.25">
      <c r="E1540" t="s">
        <v>130</v>
      </c>
      <c r="F1540">
        <v>0</v>
      </c>
      <c r="G1540">
        <v>0</v>
      </c>
      <c r="T1540" t="s">
        <v>326</v>
      </c>
      <c r="U1540">
        <v>44000</v>
      </c>
      <c r="V1540">
        <v>0</v>
      </c>
    </row>
    <row r="1541" spans="5:22" x14ac:dyDescent="0.25">
      <c r="E1541" t="s">
        <v>130</v>
      </c>
      <c r="F1541">
        <v>0</v>
      </c>
      <c r="G1541">
        <v>0</v>
      </c>
      <c r="T1541" t="s">
        <v>328</v>
      </c>
      <c r="U1541">
        <v>0</v>
      </c>
      <c r="V1541">
        <v>0</v>
      </c>
    </row>
    <row r="1542" spans="5:22" x14ac:dyDescent="0.25">
      <c r="E1542" t="s">
        <v>130</v>
      </c>
      <c r="F1542">
        <v>8000</v>
      </c>
      <c r="G1542">
        <v>0</v>
      </c>
      <c r="T1542" t="s">
        <v>328</v>
      </c>
      <c r="U1542">
        <v>19000</v>
      </c>
      <c r="V1542">
        <v>0</v>
      </c>
    </row>
    <row r="1543" spans="5:22" x14ac:dyDescent="0.25">
      <c r="E1543" t="s">
        <v>130</v>
      </c>
      <c r="F1543">
        <v>0</v>
      </c>
      <c r="G1543">
        <v>6500</v>
      </c>
      <c r="T1543" t="s">
        <v>328</v>
      </c>
      <c r="U1543">
        <v>0</v>
      </c>
      <c r="V1543">
        <v>0</v>
      </c>
    </row>
    <row r="1544" spans="5:22" x14ac:dyDescent="0.25">
      <c r="E1544" t="s">
        <v>130</v>
      </c>
      <c r="F1544">
        <v>0</v>
      </c>
      <c r="G1544">
        <v>0</v>
      </c>
      <c r="T1544" t="s">
        <v>328</v>
      </c>
      <c r="U1544">
        <v>22000</v>
      </c>
      <c r="V1544">
        <v>0</v>
      </c>
    </row>
    <row r="1545" spans="5:22" x14ac:dyDescent="0.25">
      <c r="E1545" t="s">
        <v>130</v>
      </c>
      <c r="F1545">
        <v>0</v>
      </c>
      <c r="G1545">
        <v>0</v>
      </c>
      <c r="T1545" t="s">
        <v>328</v>
      </c>
      <c r="U1545">
        <v>0</v>
      </c>
      <c r="V1545">
        <v>0</v>
      </c>
    </row>
    <row r="1546" spans="5:22" x14ac:dyDescent="0.25">
      <c r="E1546" t="s">
        <v>130</v>
      </c>
      <c r="F1546">
        <v>0</v>
      </c>
      <c r="G1546">
        <v>6500</v>
      </c>
      <c r="T1546" t="s">
        <v>328</v>
      </c>
      <c r="U1546">
        <v>29000</v>
      </c>
      <c r="V1546">
        <v>0</v>
      </c>
    </row>
    <row r="1547" spans="5:22" x14ac:dyDescent="0.25">
      <c r="E1547" t="s">
        <v>130</v>
      </c>
      <c r="F1547">
        <v>4000</v>
      </c>
      <c r="G1547">
        <v>0</v>
      </c>
      <c r="T1547" t="s">
        <v>328</v>
      </c>
      <c r="U1547">
        <v>0</v>
      </c>
      <c r="V1547">
        <v>0</v>
      </c>
    </row>
    <row r="1548" spans="5:22" x14ac:dyDescent="0.25">
      <c r="E1548" t="s">
        <v>130</v>
      </c>
      <c r="F1548">
        <v>8000</v>
      </c>
      <c r="G1548">
        <v>12000</v>
      </c>
      <c r="T1548" t="s">
        <v>328</v>
      </c>
      <c r="U1548">
        <v>0</v>
      </c>
      <c r="V1548">
        <v>0</v>
      </c>
    </row>
    <row r="1549" spans="5:22" x14ac:dyDescent="0.25">
      <c r="E1549" t="s">
        <v>130</v>
      </c>
      <c r="F1549">
        <v>0</v>
      </c>
      <c r="G1549">
        <v>0</v>
      </c>
      <c r="T1549" t="s">
        <v>328</v>
      </c>
      <c r="U1549">
        <v>18000</v>
      </c>
      <c r="V1549">
        <v>0</v>
      </c>
    </row>
    <row r="1550" spans="5:22" x14ac:dyDescent="0.25">
      <c r="E1550" t="s">
        <v>130</v>
      </c>
      <c r="F1550">
        <v>8000</v>
      </c>
      <c r="G1550">
        <v>0</v>
      </c>
      <c r="T1550" t="s">
        <v>328</v>
      </c>
      <c r="U1550">
        <v>24000</v>
      </c>
      <c r="V1550">
        <v>0</v>
      </c>
    </row>
    <row r="1551" spans="5:22" x14ac:dyDescent="0.25">
      <c r="E1551" t="s">
        <v>130</v>
      </c>
      <c r="F1551">
        <v>16000</v>
      </c>
      <c r="G1551">
        <v>0</v>
      </c>
      <c r="T1551" t="s">
        <v>328</v>
      </c>
      <c r="U1551">
        <v>0</v>
      </c>
      <c r="V1551">
        <v>0</v>
      </c>
    </row>
    <row r="1552" spans="5:22" x14ac:dyDescent="0.25">
      <c r="E1552" t="s">
        <v>130</v>
      </c>
      <c r="F1552">
        <v>900</v>
      </c>
      <c r="G1552">
        <v>0</v>
      </c>
      <c r="T1552" t="s">
        <v>328</v>
      </c>
      <c r="U1552">
        <v>0</v>
      </c>
      <c r="V1552">
        <v>0</v>
      </c>
    </row>
    <row r="1553" spans="5:22" x14ac:dyDescent="0.25">
      <c r="E1553" t="s">
        <v>130</v>
      </c>
      <c r="F1553">
        <v>0</v>
      </c>
      <c r="G1553">
        <v>6500</v>
      </c>
      <c r="T1553" t="s">
        <v>328</v>
      </c>
      <c r="U1553">
        <v>21000</v>
      </c>
      <c r="V1553">
        <v>0</v>
      </c>
    </row>
    <row r="1554" spans="5:22" x14ac:dyDescent="0.25">
      <c r="E1554" t="s">
        <v>130</v>
      </c>
      <c r="F1554">
        <v>0</v>
      </c>
      <c r="G1554">
        <v>0</v>
      </c>
      <c r="T1554" t="s">
        <v>328</v>
      </c>
      <c r="U1554">
        <v>0</v>
      </c>
      <c r="V1554">
        <v>0</v>
      </c>
    </row>
    <row r="1555" spans="5:22" x14ac:dyDescent="0.25">
      <c r="E1555" t="s">
        <v>130</v>
      </c>
      <c r="F1555">
        <v>0</v>
      </c>
      <c r="G1555">
        <v>0</v>
      </c>
      <c r="T1555" t="s">
        <v>328</v>
      </c>
      <c r="U1555">
        <v>0</v>
      </c>
      <c r="V1555">
        <v>0</v>
      </c>
    </row>
    <row r="1556" spans="5:22" x14ac:dyDescent="0.25">
      <c r="E1556" t="s">
        <v>130</v>
      </c>
      <c r="F1556">
        <v>0</v>
      </c>
      <c r="G1556">
        <v>0</v>
      </c>
      <c r="T1556" t="s">
        <v>328</v>
      </c>
      <c r="U1556">
        <v>0</v>
      </c>
      <c r="V1556">
        <v>0</v>
      </c>
    </row>
    <row r="1557" spans="5:22" x14ac:dyDescent="0.25">
      <c r="E1557" t="s">
        <v>130</v>
      </c>
      <c r="F1557">
        <v>0</v>
      </c>
      <c r="G1557">
        <v>6500</v>
      </c>
      <c r="T1557" t="s">
        <v>328</v>
      </c>
      <c r="U1557">
        <v>17000</v>
      </c>
      <c r="V1557">
        <v>0</v>
      </c>
    </row>
    <row r="1558" spans="5:22" x14ac:dyDescent="0.25">
      <c r="E1558" t="s">
        <v>130</v>
      </c>
      <c r="F1558">
        <v>0</v>
      </c>
      <c r="G1558">
        <v>0</v>
      </c>
      <c r="T1558" t="s">
        <v>328</v>
      </c>
      <c r="U1558">
        <v>0</v>
      </c>
      <c r="V1558">
        <v>0</v>
      </c>
    </row>
    <row r="1559" spans="5:22" x14ac:dyDescent="0.25">
      <c r="E1559" t="s">
        <v>46</v>
      </c>
      <c r="F1559">
        <v>14000</v>
      </c>
      <c r="G1559">
        <v>0</v>
      </c>
      <c r="T1559" t="s">
        <v>328</v>
      </c>
      <c r="U1559">
        <v>0</v>
      </c>
      <c r="V1559">
        <v>0</v>
      </c>
    </row>
    <row r="1560" spans="5:22" x14ac:dyDescent="0.25">
      <c r="E1560" t="s">
        <v>46</v>
      </c>
      <c r="F1560">
        <v>18500</v>
      </c>
      <c r="G1560">
        <v>0</v>
      </c>
      <c r="T1560" t="s">
        <v>328</v>
      </c>
      <c r="U1560">
        <v>0</v>
      </c>
      <c r="V1560">
        <v>0</v>
      </c>
    </row>
    <row r="1561" spans="5:22" x14ac:dyDescent="0.25">
      <c r="E1561" t="s">
        <v>46</v>
      </c>
      <c r="F1561">
        <v>25000</v>
      </c>
      <c r="G1561">
        <v>0</v>
      </c>
      <c r="T1561" t="s">
        <v>328</v>
      </c>
      <c r="U1561">
        <v>0</v>
      </c>
      <c r="V1561">
        <v>0</v>
      </c>
    </row>
    <row r="1562" spans="5:22" x14ac:dyDescent="0.25">
      <c r="E1562" t="s">
        <v>46</v>
      </c>
      <c r="F1562">
        <v>30500</v>
      </c>
      <c r="G1562">
        <v>0</v>
      </c>
      <c r="T1562" t="s">
        <v>328</v>
      </c>
      <c r="U1562">
        <v>0</v>
      </c>
      <c r="V1562">
        <v>0</v>
      </c>
    </row>
    <row r="1563" spans="5:22" x14ac:dyDescent="0.25">
      <c r="E1563" t="s">
        <v>46</v>
      </c>
      <c r="F1563">
        <v>35000</v>
      </c>
      <c r="G1563">
        <v>0</v>
      </c>
      <c r="T1563" t="s">
        <v>328</v>
      </c>
      <c r="U1563">
        <v>27000</v>
      </c>
      <c r="V1563">
        <v>0</v>
      </c>
    </row>
    <row r="1564" spans="5:22" x14ac:dyDescent="0.25">
      <c r="E1564" t="s">
        <v>46</v>
      </c>
      <c r="F1564">
        <v>15000</v>
      </c>
      <c r="G1564">
        <v>0</v>
      </c>
      <c r="T1564" t="s">
        <v>328</v>
      </c>
      <c r="U1564">
        <v>0</v>
      </c>
      <c r="V1564">
        <v>0</v>
      </c>
    </row>
    <row r="1565" spans="5:22" x14ac:dyDescent="0.25">
      <c r="E1565" t="s">
        <v>46</v>
      </c>
      <c r="F1565">
        <v>0</v>
      </c>
      <c r="G1565">
        <v>0</v>
      </c>
      <c r="T1565" t="s">
        <v>328</v>
      </c>
      <c r="U1565">
        <v>20000</v>
      </c>
      <c r="V1565">
        <v>0</v>
      </c>
    </row>
    <row r="1566" spans="5:22" x14ac:dyDescent="0.25">
      <c r="E1566" t="s">
        <v>46</v>
      </c>
      <c r="F1566">
        <v>16500</v>
      </c>
      <c r="G1566">
        <v>0</v>
      </c>
      <c r="T1566" t="s">
        <v>328</v>
      </c>
      <c r="U1566">
        <v>0</v>
      </c>
      <c r="V1566">
        <v>0</v>
      </c>
    </row>
    <row r="1567" spans="5:22" x14ac:dyDescent="0.25">
      <c r="E1567" t="s">
        <v>46</v>
      </c>
      <c r="F1567">
        <v>25500</v>
      </c>
      <c r="G1567">
        <v>0</v>
      </c>
      <c r="T1567" t="s">
        <v>328</v>
      </c>
      <c r="U1567">
        <v>0</v>
      </c>
      <c r="V1567">
        <v>0</v>
      </c>
    </row>
    <row r="1568" spans="5:22" x14ac:dyDescent="0.25">
      <c r="E1568" t="s">
        <v>46</v>
      </c>
      <c r="F1568">
        <v>16500</v>
      </c>
      <c r="G1568">
        <v>0</v>
      </c>
      <c r="T1568" t="s">
        <v>328</v>
      </c>
      <c r="U1568">
        <v>0</v>
      </c>
      <c r="V1568">
        <v>0</v>
      </c>
    </row>
    <row r="1569" spans="5:22" x14ac:dyDescent="0.25">
      <c r="E1569" t="s">
        <v>46</v>
      </c>
      <c r="F1569">
        <v>25000</v>
      </c>
      <c r="G1569">
        <v>0</v>
      </c>
      <c r="T1569" t="s">
        <v>328</v>
      </c>
      <c r="U1569">
        <v>0</v>
      </c>
      <c r="V1569">
        <v>0</v>
      </c>
    </row>
    <row r="1570" spans="5:22" x14ac:dyDescent="0.25">
      <c r="E1570" t="s">
        <v>46</v>
      </c>
      <c r="F1570">
        <v>15500</v>
      </c>
      <c r="G1570">
        <v>0</v>
      </c>
      <c r="T1570" t="s">
        <v>328</v>
      </c>
      <c r="U1570">
        <v>0</v>
      </c>
      <c r="V1570">
        <v>0</v>
      </c>
    </row>
    <row r="1571" spans="5:22" x14ac:dyDescent="0.25">
      <c r="E1571" t="s">
        <v>46</v>
      </c>
      <c r="F1571">
        <v>26000</v>
      </c>
      <c r="G1571">
        <v>0</v>
      </c>
      <c r="T1571" t="s">
        <v>328</v>
      </c>
      <c r="U1571">
        <v>0</v>
      </c>
      <c r="V1571">
        <v>0</v>
      </c>
    </row>
    <row r="1572" spans="5:22" x14ac:dyDescent="0.25">
      <c r="E1572" t="s">
        <v>46</v>
      </c>
      <c r="F1572">
        <v>15000</v>
      </c>
      <c r="G1572">
        <v>0</v>
      </c>
      <c r="T1572" t="s">
        <v>328</v>
      </c>
      <c r="U1572">
        <v>0</v>
      </c>
      <c r="V1572">
        <v>0</v>
      </c>
    </row>
    <row r="1573" spans="5:22" x14ac:dyDescent="0.25">
      <c r="E1573" t="s">
        <v>46</v>
      </c>
      <c r="F1573">
        <v>0</v>
      </c>
      <c r="G1573">
        <v>0</v>
      </c>
      <c r="T1573" t="s">
        <v>328</v>
      </c>
      <c r="U1573">
        <v>0</v>
      </c>
      <c r="V1573">
        <v>0</v>
      </c>
    </row>
    <row r="1574" spans="5:22" x14ac:dyDescent="0.25">
      <c r="E1574" t="s">
        <v>47</v>
      </c>
      <c r="F1574">
        <v>16000</v>
      </c>
      <c r="G1574">
        <v>0</v>
      </c>
      <c r="T1574" t="s">
        <v>328</v>
      </c>
      <c r="U1574">
        <v>0</v>
      </c>
      <c r="V1574">
        <v>0</v>
      </c>
    </row>
    <row r="1575" spans="5:22" x14ac:dyDescent="0.25">
      <c r="E1575" t="s">
        <v>47</v>
      </c>
      <c r="F1575">
        <v>17000</v>
      </c>
      <c r="G1575">
        <v>0</v>
      </c>
      <c r="T1575" t="s">
        <v>328</v>
      </c>
      <c r="U1575">
        <v>0</v>
      </c>
      <c r="V1575">
        <v>0</v>
      </c>
    </row>
    <row r="1576" spans="5:22" x14ac:dyDescent="0.25">
      <c r="E1576" t="s">
        <v>47</v>
      </c>
      <c r="F1576">
        <v>16800</v>
      </c>
      <c r="G1576">
        <v>0</v>
      </c>
      <c r="T1576" t="s">
        <v>328</v>
      </c>
      <c r="U1576">
        <v>25000</v>
      </c>
      <c r="V1576">
        <v>0</v>
      </c>
    </row>
    <row r="1577" spans="5:22" x14ac:dyDescent="0.25">
      <c r="E1577" t="s">
        <v>47</v>
      </c>
      <c r="F1577">
        <v>25000</v>
      </c>
      <c r="G1577">
        <v>0</v>
      </c>
      <c r="T1577" t="s">
        <v>328</v>
      </c>
      <c r="U1577">
        <v>0</v>
      </c>
      <c r="V1577">
        <v>0</v>
      </c>
    </row>
    <row r="1578" spans="5:22" x14ac:dyDescent="0.25">
      <c r="E1578" t="s">
        <v>47</v>
      </c>
      <c r="F1578">
        <v>20000</v>
      </c>
      <c r="G1578">
        <v>0</v>
      </c>
      <c r="T1578" t="s">
        <v>328</v>
      </c>
      <c r="U1578">
        <v>16000</v>
      </c>
      <c r="V1578">
        <v>0</v>
      </c>
    </row>
    <row r="1579" spans="5:22" x14ac:dyDescent="0.25">
      <c r="E1579" t="s">
        <v>47</v>
      </c>
      <c r="F1579">
        <v>40000</v>
      </c>
      <c r="G1579">
        <v>0</v>
      </c>
      <c r="T1579" t="s">
        <v>330</v>
      </c>
      <c r="U1579">
        <v>0</v>
      </c>
      <c r="V1579">
        <v>0</v>
      </c>
    </row>
    <row r="1580" spans="5:22" x14ac:dyDescent="0.25">
      <c r="E1580" t="s">
        <v>47</v>
      </c>
      <c r="F1580">
        <v>45000</v>
      </c>
      <c r="G1580">
        <v>0</v>
      </c>
      <c r="T1580" t="s">
        <v>330</v>
      </c>
      <c r="U1580">
        <v>0</v>
      </c>
      <c r="V1580">
        <v>0</v>
      </c>
    </row>
    <row r="1581" spans="5:22" x14ac:dyDescent="0.25">
      <c r="E1581" t="s">
        <v>47</v>
      </c>
      <c r="F1581">
        <v>15000</v>
      </c>
      <c r="G1581">
        <v>0</v>
      </c>
      <c r="T1581" t="s">
        <v>330</v>
      </c>
      <c r="U1581">
        <v>0</v>
      </c>
      <c r="V1581">
        <v>0</v>
      </c>
    </row>
    <row r="1582" spans="5:22" x14ac:dyDescent="0.25">
      <c r="E1582" t="s">
        <v>47</v>
      </c>
      <c r="F1582">
        <v>18000</v>
      </c>
      <c r="G1582">
        <v>0</v>
      </c>
      <c r="T1582" t="s">
        <v>330</v>
      </c>
      <c r="U1582">
        <v>0</v>
      </c>
      <c r="V1582">
        <v>0</v>
      </c>
    </row>
    <row r="1583" spans="5:22" x14ac:dyDescent="0.25">
      <c r="E1583" t="s">
        <v>48</v>
      </c>
      <c r="F1583">
        <v>15000</v>
      </c>
      <c r="G1583">
        <v>0</v>
      </c>
      <c r="T1583" t="s">
        <v>330</v>
      </c>
      <c r="U1583">
        <v>16000</v>
      </c>
      <c r="V1583">
        <v>0</v>
      </c>
    </row>
    <row r="1584" spans="5:22" x14ac:dyDescent="0.25">
      <c r="E1584" t="s">
        <v>48</v>
      </c>
      <c r="F1584">
        <v>7500</v>
      </c>
      <c r="G1584">
        <v>0</v>
      </c>
      <c r="T1584" t="s">
        <v>330</v>
      </c>
      <c r="U1584">
        <v>0</v>
      </c>
      <c r="V1584">
        <v>0</v>
      </c>
    </row>
    <row r="1585" spans="5:22" x14ac:dyDescent="0.25">
      <c r="E1585" t="s">
        <v>48</v>
      </c>
      <c r="F1585">
        <v>0</v>
      </c>
      <c r="G1585">
        <v>0</v>
      </c>
      <c r="T1585" t="s">
        <v>330</v>
      </c>
      <c r="U1585">
        <v>0</v>
      </c>
      <c r="V1585">
        <v>0</v>
      </c>
    </row>
    <row r="1586" spans="5:22" x14ac:dyDescent="0.25">
      <c r="E1586" t="s">
        <v>48</v>
      </c>
      <c r="F1586">
        <v>7500</v>
      </c>
      <c r="G1586">
        <v>0</v>
      </c>
      <c r="T1586" t="s">
        <v>330</v>
      </c>
      <c r="U1586">
        <v>25000</v>
      </c>
      <c r="V1586">
        <v>0</v>
      </c>
    </row>
    <row r="1587" spans="5:22" x14ac:dyDescent="0.25">
      <c r="E1587" t="s">
        <v>288</v>
      </c>
      <c r="F1587">
        <v>6100</v>
      </c>
      <c r="G1587">
        <v>0</v>
      </c>
      <c r="T1587" t="s">
        <v>330</v>
      </c>
      <c r="U1587">
        <v>0</v>
      </c>
      <c r="V1587">
        <v>0</v>
      </c>
    </row>
    <row r="1588" spans="5:22" x14ac:dyDescent="0.25">
      <c r="E1588" t="s">
        <v>288</v>
      </c>
      <c r="F1588">
        <v>6000</v>
      </c>
      <c r="G1588">
        <v>25700</v>
      </c>
      <c r="T1588" t="s">
        <v>330</v>
      </c>
      <c r="U1588">
        <v>0</v>
      </c>
      <c r="V1588">
        <v>0</v>
      </c>
    </row>
    <row r="1589" spans="5:22" x14ac:dyDescent="0.25">
      <c r="E1589" t="s">
        <v>288</v>
      </c>
      <c r="F1589">
        <v>8000</v>
      </c>
      <c r="G1589">
        <v>0</v>
      </c>
      <c r="T1589" t="s">
        <v>330</v>
      </c>
      <c r="U1589">
        <v>0</v>
      </c>
      <c r="V1589">
        <v>0</v>
      </c>
    </row>
    <row r="1590" spans="5:22" x14ac:dyDescent="0.25">
      <c r="E1590" t="s">
        <v>288</v>
      </c>
      <c r="F1590">
        <v>13000</v>
      </c>
      <c r="G1590">
        <v>0</v>
      </c>
      <c r="T1590" t="s">
        <v>330</v>
      </c>
      <c r="U1590">
        <v>17000</v>
      </c>
      <c r="V1590">
        <v>0</v>
      </c>
    </row>
    <row r="1591" spans="5:22" x14ac:dyDescent="0.25">
      <c r="E1591" t="s">
        <v>288</v>
      </c>
      <c r="F1591">
        <v>10000</v>
      </c>
      <c r="G1591">
        <v>0</v>
      </c>
      <c r="T1591" t="s">
        <v>330</v>
      </c>
      <c r="U1591">
        <v>0</v>
      </c>
      <c r="V1591">
        <v>0</v>
      </c>
    </row>
    <row r="1592" spans="5:22" x14ac:dyDescent="0.25">
      <c r="E1592" t="s">
        <v>288</v>
      </c>
      <c r="F1592">
        <v>8000</v>
      </c>
      <c r="G1592">
        <v>0</v>
      </c>
      <c r="T1592" t="s">
        <v>330</v>
      </c>
      <c r="U1592">
        <v>0</v>
      </c>
      <c r="V1592">
        <v>0</v>
      </c>
    </row>
    <row r="1593" spans="5:22" x14ac:dyDescent="0.25">
      <c r="E1593" t="s">
        <v>288</v>
      </c>
      <c r="F1593">
        <v>5000</v>
      </c>
      <c r="G1593">
        <v>0</v>
      </c>
      <c r="T1593" t="s">
        <v>330</v>
      </c>
      <c r="U1593">
        <v>33000</v>
      </c>
      <c r="V1593">
        <v>0</v>
      </c>
    </row>
    <row r="1594" spans="5:22" x14ac:dyDescent="0.25">
      <c r="E1594" t="s">
        <v>288</v>
      </c>
      <c r="F1594">
        <v>10000</v>
      </c>
      <c r="G1594">
        <v>0</v>
      </c>
      <c r="T1594" t="s">
        <v>330</v>
      </c>
      <c r="U1594">
        <v>36000</v>
      </c>
      <c r="V1594">
        <v>0</v>
      </c>
    </row>
    <row r="1595" spans="5:22" x14ac:dyDescent="0.25">
      <c r="E1595" t="s">
        <v>288</v>
      </c>
      <c r="F1595">
        <v>5000</v>
      </c>
      <c r="G1595">
        <v>0</v>
      </c>
      <c r="T1595" t="s">
        <v>330</v>
      </c>
      <c r="U1595">
        <v>31000</v>
      </c>
      <c r="V1595">
        <v>0</v>
      </c>
    </row>
    <row r="1596" spans="5:22" x14ac:dyDescent="0.25">
      <c r="E1596" t="s">
        <v>288</v>
      </c>
      <c r="F1596">
        <v>0</v>
      </c>
      <c r="G1596">
        <v>0</v>
      </c>
      <c r="T1596" t="s">
        <v>330</v>
      </c>
      <c r="U1596">
        <v>25000</v>
      </c>
      <c r="V1596">
        <v>0</v>
      </c>
    </row>
    <row r="1597" spans="5:22" x14ac:dyDescent="0.25">
      <c r="E1597" t="s">
        <v>288</v>
      </c>
      <c r="F1597">
        <v>0</v>
      </c>
      <c r="G1597">
        <v>0</v>
      </c>
      <c r="T1597" t="s">
        <v>330</v>
      </c>
      <c r="U1597">
        <v>0</v>
      </c>
      <c r="V1597">
        <v>0</v>
      </c>
    </row>
    <row r="1598" spans="5:22" x14ac:dyDescent="0.25">
      <c r="E1598" t="s">
        <v>288</v>
      </c>
      <c r="F1598">
        <v>27000</v>
      </c>
      <c r="G1598">
        <v>0</v>
      </c>
      <c r="T1598" t="s">
        <v>330</v>
      </c>
      <c r="U1598">
        <v>0</v>
      </c>
      <c r="V1598">
        <v>0</v>
      </c>
    </row>
    <row r="1599" spans="5:22" x14ac:dyDescent="0.25">
      <c r="E1599" t="s">
        <v>288</v>
      </c>
      <c r="F1599">
        <v>12000</v>
      </c>
      <c r="G1599">
        <v>0</v>
      </c>
      <c r="T1599" t="s">
        <v>330</v>
      </c>
      <c r="U1599">
        <v>0</v>
      </c>
      <c r="V1599">
        <v>0</v>
      </c>
    </row>
    <row r="1600" spans="5:22" x14ac:dyDescent="0.25">
      <c r="E1600" t="s">
        <v>288</v>
      </c>
      <c r="F1600">
        <v>17000</v>
      </c>
      <c r="G1600">
        <v>0</v>
      </c>
      <c r="T1600" t="s">
        <v>330</v>
      </c>
      <c r="U1600">
        <v>0</v>
      </c>
      <c r="V1600">
        <v>0</v>
      </c>
    </row>
    <row r="1601" spans="5:22" x14ac:dyDescent="0.25">
      <c r="E1601" t="s">
        <v>288</v>
      </c>
      <c r="F1601">
        <v>5000</v>
      </c>
      <c r="G1601">
        <v>0</v>
      </c>
      <c r="T1601" t="s">
        <v>330</v>
      </c>
      <c r="U1601">
        <v>0</v>
      </c>
      <c r="V1601">
        <v>0</v>
      </c>
    </row>
    <row r="1602" spans="5:22" x14ac:dyDescent="0.25">
      <c r="E1602" t="s">
        <v>288</v>
      </c>
      <c r="F1602">
        <v>8000</v>
      </c>
      <c r="G1602">
        <v>0</v>
      </c>
      <c r="T1602" t="s">
        <v>330</v>
      </c>
      <c r="U1602">
        <v>0</v>
      </c>
      <c r="V1602">
        <v>0</v>
      </c>
    </row>
    <row r="1603" spans="5:22" x14ac:dyDescent="0.25">
      <c r="E1603" t="s">
        <v>288</v>
      </c>
      <c r="F1603">
        <v>0</v>
      </c>
      <c r="G1603">
        <v>0</v>
      </c>
      <c r="T1603" t="s">
        <v>330</v>
      </c>
      <c r="U1603">
        <v>0</v>
      </c>
      <c r="V1603">
        <v>0</v>
      </c>
    </row>
    <row r="1604" spans="5:22" x14ac:dyDescent="0.25">
      <c r="E1604" t="s">
        <v>288</v>
      </c>
      <c r="F1604">
        <v>6100</v>
      </c>
      <c r="G1604">
        <v>0</v>
      </c>
      <c r="T1604" t="s">
        <v>330</v>
      </c>
      <c r="U1604">
        <v>0</v>
      </c>
      <c r="V1604">
        <v>0</v>
      </c>
    </row>
    <row r="1605" spans="5:22" x14ac:dyDescent="0.25">
      <c r="E1605" t="s">
        <v>288</v>
      </c>
      <c r="F1605">
        <v>6100</v>
      </c>
      <c r="G1605">
        <v>0</v>
      </c>
      <c r="T1605" t="s">
        <v>330</v>
      </c>
      <c r="U1605">
        <v>0</v>
      </c>
      <c r="V1605">
        <v>0</v>
      </c>
    </row>
    <row r="1606" spans="5:22" x14ac:dyDescent="0.25">
      <c r="E1606" t="s">
        <v>288</v>
      </c>
      <c r="F1606">
        <v>16100</v>
      </c>
      <c r="G1606">
        <v>0</v>
      </c>
      <c r="T1606" t="s">
        <v>330</v>
      </c>
      <c r="U1606">
        <v>29000</v>
      </c>
      <c r="V1606">
        <v>0</v>
      </c>
    </row>
    <row r="1607" spans="5:22" x14ac:dyDescent="0.25">
      <c r="E1607" t="s">
        <v>291</v>
      </c>
      <c r="F1607">
        <v>0</v>
      </c>
      <c r="G1607">
        <v>0</v>
      </c>
      <c r="T1607" t="s">
        <v>330</v>
      </c>
      <c r="U1607">
        <v>0</v>
      </c>
      <c r="V1607">
        <v>0</v>
      </c>
    </row>
    <row r="1608" spans="5:22" x14ac:dyDescent="0.25">
      <c r="E1608" t="s">
        <v>291</v>
      </c>
      <c r="F1608">
        <v>0</v>
      </c>
      <c r="G1608">
        <v>0</v>
      </c>
      <c r="T1608" t="s">
        <v>330</v>
      </c>
      <c r="U1608">
        <v>22000</v>
      </c>
      <c r="V1608">
        <v>0</v>
      </c>
    </row>
    <row r="1609" spans="5:22" x14ac:dyDescent="0.25">
      <c r="E1609" t="s">
        <v>291</v>
      </c>
      <c r="F1609">
        <v>0</v>
      </c>
      <c r="G1609">
        <v>0</v>
      </c>
      <c r="T1609" t="s">
        <v>330</v>
      </c>
      <c r="U1609">
        <v>0</v>
      </c>
      <c r="V1609">
        <v>0</v>
      </c>
    </row>
    <row r="1610" spans="5:22" x14ac:dyDescent="0.25">
      <c r="E1610" t="s">
        <v>291</v>
      </c>
      <c r="F1610">
        <v>0</v>
      </c>
      <c r="G1610">
        <v>17900</v>
      </c>
      <c r="T1610" t="s">
        <v>330</v>
      </c>
      <c r="U1610">
        <v>0</v>
      </c>
      <c r="V1610">
        <v>0</v>
      </c>
    </row>
    <row r="1611" spans="5:22" x14ac:dyDescent="0.25">
      <c r="E1611" t="s">
        <v>291</v>
      </c>
      <c r="F1611">
        <v>0</v>
      </c>
      <c r="G1611">
        <v>0</v>
      </c>
      <c r="T1611" t="s">
        <v>330</v>
      </c>
      <c r="U1611">
        <v>19000</v>
      </c>
      <c r="V1611">
        <v>0</v>
      </c>
    </row>
    <row r="1612" spans="5:22" x14ac:dyDescent="0.25">
      <c r="E1612" t="s">
        <v>291</v>
      </c>
      <c r="F1612">
        <v>0</v>
      </c>
      <c r="G1612">
        <v>0</v>
      </c>
      <c r="T1612" t="s">
        <v>330</v>
      </c>
      <c r="U1612">
        <v>0</v>
      </c>
      <c r="V1612">
        <v>0</v>
      </c>
    </row>
    <row r="1613" spans="5:22" x14ac:dyDescent="0.25">
      <c r="E1613" t="s">
        <v>291</v>
      </c>
      <c r="F1613">
        <v>0</v>
      </c>
      <c r="G1613">
        <v>0</v>
      </c>
      <c r="T1613" t="s">
        <v>330</v>
      </c>
      <c r="U1613">
        <v>26000</v>
      </c>
      <c r="V1613">
        <v>0</v>
      </c>
    </row>
    <row r="1614" spans="5:22" x14ac:dyDescent="0.25">
      <c r="E1614" t="s">
        <v>291</v>
      </c>
      <c r="F1614">
        <v>0</v>
      </c>
      <c r="G1614">
        <v>4900</v>
      </c>
      <c r="T1614" t="s">
        <v>330</v>
      </c>
      <c r="U1614">
        <v>0</v>
      </c>
      <c r="V1614">
        <v>0</v>
      </c>
    </row>
    <row r="1615" spans="5:22" x14ac:dyDescent="0.25">
      <c r="E1615" t="s">
        <v>291</v>
      </c>
      <c r="F1615">
        <v>0</v>
      </c>
      <c r="G1615">
        <v>0</v>
      </c>
      <c r="T1615" t="s">
        <v>330</v>
      </c>
      <c r="U1615">
        <v>0</v>
      </c>
      <c r="V1615">
        <v>0</v>
      </c>
    </row>
    <row r="1616" spans="5:22" x14ac:dyDescent="0.25">
      <c r="E1616" t="s">
        <v>291</v>
      </c>
      <c r="F1616">
        <v>0</v>
      </c>
      <c r="G1616">
        <v>0</v>
      </c>
      <c r="T1616" t="s">
        <v>330</v>
      </c>
      <c r="U1616">
        <v>0</v>
      </c>
      <c r="V1616">
        <v>0</v>
      </c>
    </row>
    <row r="1617" spans="5:22" x14ac:dyDescent="0.25">
      <c r="E1617" t="s">
        <v>291</v>
      </c>
      <c r="F1617">
        <v>0</v>
      </c>
      <c r="G1617">
        <v>0</v>
      </c>
      <c r="T1617" t="s">
        <v>330</v>
      </c>
      <c r="U1617">
        <v>0</v>
      </c>
      <c r="V1617">
        <v>0</v>
      </c>
    </row>
    <row r="1618" spans="5:22" x14ac:dyDescent="0.25">
      <c r="E1618" t="s">
        <v>291</v>
      </c>
      <c r="F1618">
        <v>0</v>
      </c>
      <c r="G1618">
        <v>0</v>
      </c>
      <c r="T1618" t="s">
        <v>330</v>
      </c>
      <c r="U1618">
        <v>0</v>
      </c>
      <c r="V1618">
        <v>0</v>
      </c>
    </row>
    <row r="1619" spans="5:22" x14ac:dyDescent="0.25">
      <c r="E1619" t="s">
        <v>291</v>
      </c>
      <c r="F1619">
        <v>0</v>
      </c>
      <c r="G1619">
        <v>0</v>
      </c>
      <c r="T1619" t="s">
        <v>330</v>
      </c>
      <c r="U1619">
        <v>0</v>
      </c>
      <c r="V1619">
        <v>0</v>
      </c>
    </row>
    <row r="1620" spans="5:22" x14ac:dyDescent="0.25">
      <c r="E1620" t="s">
        <v>291</v>
      </c>
      <c r="F1620">
        <v>0</v>
      </c>
      <c r="G1620">
        <v>0</v>
      </c>
      <c r="T1620" t="s">
        <v>330</v>
      </c>
      <c r="U1620">
        <v>0</v>
      </c>
      <c r="V1620">
        <v>0</v>
      </c>
    </row>
    <row r="1621" spans="5:22" x14ac:dyDescent="0.25">
      <c r="E1621" t="s">
        <v>291</v>
      </c>
      <c r="F1621">
        <v>0</v>
      </c>
      <c r="G1621">
        <v>0</v>
      </c>
      <c r="T1621" t="s">
        <v>330</v>
      </c>
      <c r="U1621">
        <v>0</v>
      </c>
      <c r="V1621">
        <v>0</v>
      </c>
    </row>
    <row r="1622" spans="5:22" x14ac:dyDescent="0.25">
      <c r="E1622" t="s">
        <v>291</v>
      </c>
      <c r="F1622">
        <v>0</v>
      </c>
      <c r="G1622">
        <v>0</v>
      </c>
      <c r="T1622" t="s">
        <v>330</v>
      </c>
      <c r="U1622">
        <v>0</v>
      </c>
      <c r="V1622">
        <v>0</v>
      </c>
    </row>
    <row r="1623" spans="5:22" x14ac:dyDescent="0.25">
      <c r="E1623" t="s">
        <v>291</v>
      </c>
      <c r="F1623">
        <v>0</v>
      </c>
      <c r="G1623">
        <v>0</v>
      </c>
      <c r="T1623" t="s">
        <v>330</v>
      </c>
      <c r="U1623">
        <v>22000</v>
      </c>
      <c r="V1623">
        <v>0</v>
      </c>
    </row>
    <row r="1624" spans="5:22" x14ac:dyDescent="0.25">
      <c r="E1624" t="s">
        <v>291</v>
      </c>
      <c r="F1624">
        <v>0</v>
      </c>
      <c r="G1624">
        <v>0</v>
      </c>
      <c r="T1624" t="s">
        <v>330</v>
      </c>
      <c r="U1624">
        <v>0</v>
      </c>
      <c r="V1624">
        <v>0</v>
      </c>
    </row>
    <row r="1625" spans="5:22" x14ac:dyDescent="0.25">
      <c r="E1625" t="s">
        <v>291</v>
      </c>
      <c r="F1625">
        <v>0</v>
      </c>
      <c r="G1625">
        <v>10000</v>
      </c>
      <c r="T1625" t="s">
        <v>330</v>
      </c>
      <c r="U1625">
        <v>0</v>
      </c>
      <c r="V1625">
        <v>0</v>
      </c>
    </row>
    <row r="1626" spans="5:22" x14ac:dyDescent="0.25">
      <c r="E1626" t="s">
        <v>291</v>
      </c>
      <c r="F1626">
        <v>0</v>
      </c>
      <c r="G1626">
        <v>0</v>
      </c>
      <c r="T1626" t="s">
        <v>330</v>
      </c>
      <c r="U1626">
        <v>0</v>
      </c>
      <c r="V1626">
        <v>0</v>
      </c>
    </row>
    <row r="1627" spans="5:22" x14ac:dyDescent="0.25">
      <c r="E1627" t="s">
        <v>291</v>
      </c>
      <c r="F1627">
        <v>0</v>
      </c>
      <c r="G1627">
        <v>0</v>
      </c>
      <c r="T1627" t="s">
        <v>330</v>
      </c>
      <c r="U1627">
        <v>0</v>
      </c>
      <c r="V1627">
        <v>0</v>
      </c>
    </row>
    <row r="1628" spans="5:22" x14ac:dyDescent="0.25">
      <c r="E1628" t="s">
        <v>291</v>
      </c>
      <c r="F1628">
        <v>0</v>
      </c>
      <c r="G1628">
        <v>0</v>
      </c>
      <c r="T1628" t="s">
        <v>330</v>
      </c>
      <c r="U1628">
        <v>0</v>
      </c>
      <c r="V1628">
        <v>0</v>
      </c>
    </row>
    <row r="1629" spans="5:22" x14ac:dyDescent="0.25">
      <c r="E1629" t="s">
        <v>291</v>
      </c>
      <c r="F1629">
        <v>0</v>
      </c>
      <c r="G1629">
        <v>0</v>
      </c>
      <c r="T1629" t="s">
        <v>330</v>
      </c>
      <c r="U1629">
        <v>0</v>
      </c>
      <c r="V1629">
        <v>0</v>
      </c>
    </row>
    <row r="1630" spans="5:22" x14ac:dyDescent="0.25">
      <c r="E1630" t="s">
        <v>291</v>
      </c>
      <c r="F1630">
        <v>0</v>
      </c>
      <c r="G1630">
        <v>0</v>
      </c>
      <c r="T1630" t="s">
        <v>330</v>
      </c>
      <c r="U1630">
        <v>0</v>
      </c>
      <c r="V1630">
        <v>0</v>
      </c>
    </row>
    <row r="1631" spans="5:22" x14ac:dyDescent="0.25">
      <c r="E1631" t="s">
        <v>291</v>
      </c>
      <c r="F1631">
        <v>0</v>
      </c>
      <c r="G1631">
        <v>0</v>
      </c>
      <c r="T1631" t="s">
        <v>330</v>
      </c>
      <c r="U1631">
        <v>0</v>
      </c>
      <c r="V1631">
        <v>0</v>
      </c>
    </row>
    <row r="1632" spans="5:22" x14ac:dyDescent="0.25">
      <c r="E1632" t="s">
        <v>291</v>
      </c>
      <c r="F1632">
        <v>0</v>
      </c>
      <c r="G1632">
        <v>0</v>
      </c>
      <c r="T1632" t="s">
        <v>330</v>
      </c>
      <c r="U1632">
        <v>23000</v>
      </c>
      <c r="V1632">
        <v>0</v>
      </c>
    </row>
    <row r="1633" spans="5:22" x14ac:dyDescent="0.25">
      <c r="E1633" t="s">
        <v>291</v>
      </c>
      <c r="F1633">
        <v>0</v>
      </c>
      <c r="G1633">
        <v>0</v>
      </c>
      <c r="T1633" t="s">
        <v>330</v>
      </c>
      <c r="U1633">
        <v>0</v>
      </c>
      <c r="V1633">
        <v>0</v>
      </c>
    </row>
    <row r="1634" spans="5:22" x14ac:dyDescent="0.25">
      <c r="E1634" t="s">
        <v>291</v>
      </c>
      <c r="F1634">
        <v>0</v>
      </c>
      <c r="G1634">
        <v>0</v>
      </c>
      <c r="T1634" t="s">
        <v>330</v>
      </c>
      <c r="U1634">
        <v>0</v>
      </c>
      <c r="V1634">
        <v>0</v>
      </c>
    </row>
    <row r="1635" spans="5:22" x14ac:dyDescent="0.25">
      <c r="E1635" t="s">
        <v>291</v>
      </c>
      <c r="F1635">
        <v>0</v>
      </c>
      <c r="G1635">
        <v>0</v>
      </c>
      <c r="T1635" t="s">
        <v>330</v>
      </c>
      <c r="U1635">
        <v>20000</v>
      </c>
      <c r="V1635">
        <v>0</v>
      </c>
    </row>
    <row r="1636" spans="5:22" x14ac:dyDescent="0.25">
      <c r="E1636" t="s">
        <v>291</v>
      </c>
      <c r="F1636">
        <v>0</v>
      </c>
      <c r="G1636">
        <v>0</v>
      </c>
      <c r="T1636" t="s">
        <v>330</v>
      </c>
      <c r="U1636">
        <v>0</v>
      </c>
      <c r="V1636">
        <v>0</v>
      </c>
    </row>
    <row r="1637" spans="5:22" x14ac:dyDescent="0.25">
      <c r="E1637" t="s">
        <v>291</v>
      </c>
      <c r="F1637">
        <v>0</v>
      </c>
      <c r="G1637">
        <v>0</v>
      </c>
      <c r="T1637" t="s">
        <v>330</v>
      </c>
      <c r="U1637">
        <v>0</v>
      </c>
      <c r="V1637">
        <v>0</v>
      </c>
    </row>
    <row r="1638" spans="5:22" x14ac:dyDescent="0.25">
      <c r="E1638" t="s">
        <v>291</v>
      </c>
      <c r="F1638">
        <v>0</v>
      </c>
      <c r="G1638">
        <v>0</v>
      </c>
      <c r="T1638" t="s">
        <v>330</v>
      </c>
      <c r="U1638">
        <v>0</v>
      </c>
      <c r="V1638">
        <v>0</v>
      </c>
    </row>
    <row r="1639" spans="5:22" x14ac:dyDescent="0.25">
      <c r="E1639" t="s">
        <v>291</v>
      </c>
      <c r="F1639">
        <v>0</v>
      </c>
      <c r="G1639">
        <v>0</v>
      </c>
      <c r="T1639" t="s">
        <v>330</v>
      </c>
      <c r="U1639">
        <v>0</v>
      </c>
      <c r="V1639">
        <v>0</v>
      </c>
    </row>
    <row r="1640" spans="5:22" x14ac:dyDescent="0.25">
      <c r="E1640" t="s">
        <v>293</v>
      </c>
      <c r="F1640">
        <v>0</v>
      </c>
      <c r="G1640">
        <v>0</v>
      </c>
      <c r="T1640" t="s">
        <v>330</v>
      </c>
      <c r="U1640">
        <v>27000</v>
      </c>
      <c r="V1640">
        <v>0</v>
      </c>
    </row>
    <row r="1641" spans="5:22" x14ac:dyDescent="0.25">
      <c r="E1641" t="s">
        <v>293</v>
      </c>
      <c r="F1641">
        <v>5000</v>
      </c>
      <c r="G1641">
        <v>0</v>
      </c>
      <c r="T1641" t="s">
        <v>330</v>
      </c>
      <c r="U1641">
        <v>0</v>
      </c>
      <c r="V1641">
        <v>0</v>
      </c>
    </row>
    <row r="1642" spans="5:22" x14ac:dyDescent="0.25">
      <c r="E1642" t="s">
        <v>293</v>
      </c>
      <c r="F1642">
        <v>0</v>
      </c>
      <c r="G1642">
        <v>3000</v>
      </c>
      <c r="T1642" t="s">
        <v>330</v>
      </c>
      <c r="U1642">
        <v>0</v>
      </c>
      <c r="V1642">
        <v>0</v>
      </c>
    </row>
    <row r="1643" spans="5:22" x14ac:dyDescent="0.25">
      <c r="E1643" t="s">
        <v>293</v>
      </c>
      <c r="F1643">
        <v>0</v>
      </c>
      <c r="G1643">
        <v>0</v>
      </c>
      <c r="T1643" t="s">
        <v>330</v>
      </c>
      <c r="U1643">
        <v>0</v>
      </c>
      <c r="V1643">
        <v>0</v>
      </c>
    </row>
    <row r="1644" spans="5:22" x14ac:dyDescent="0.25">
      <c r="E1644" t="s">
        <v>293</v>
      </c>
      <c r="F1644">
        <v>5000</v>
      </c>
      <c r="G1644">
        <v>0</v>
      </c>
      <c r="T1644" t="s">
        <v>330</v>
      </c>
      <c r="U1644">
        <v>0</v>
      </c>
      <c r="V1644">
        <v>0</v>
      </c>
    </row>
    <row r="1645" spans="5:22" x14ac:dyDescent="0.25">
      <c r="E1645" t="s">
        <v>293</v>
      </c>
      <c r="F1645">
        <v>0</v>
      </c>
      <c r="G1645">
        <v>0</v>
      </c>
      <c r="T1645" t="s">
        <v>330</v>
      </c>
      <c r="U1645">
        <v>0</v>
      </c>
      <c r="V1645">
        <v>25000</v>
      </c>
    </row>
    <row r="1646" spans="5:22" x14ac:dyDescent="0.25">
      <c r="E1646" t="s">
        <v>293</v>
      </c>
      <c r="F1646">
        <v>17000</v>
      </c>
      <c r="G1646">
        <v>0</v>
      </c>
      <c r="T1646" t="s">
        <v>330</v>
      </c>
      <c r="U1646">
        <v>0</v>
      </c>
      <c r="V1646">
        <v>0</v>
      </c>
    </row>
    <row r="1647" spans="5:22" x14ac:dyDescent="0.25">
      <c r="E1647" t="s">
        <v>293</v>
      </c>
      <c r="F1647">
        <v>5000</v>
      </c>
      <c r="G1647">
        <v>0</v>
      </c>
      <c r="T1647" t="s">
        <v>330</v>
      </c>
      <c r="U1647">
        <v>0</v>
      </c>
      <c r="V1647">
        <v>0</v>
      </c>
    </row>
    <row r="1648" spans="5:22" x14ac:dyDescent="0.25">
      <c r="E1648" t="s">
        <v>293</v>
      </c>
      <c r="F1648">
        <v>0</v>
      </c>
      <c r="G1648">
        <v>0</v>
      </c>
      <c r="T1648" t="s">
        <v>330</v>
      </c>
      <c r="U1648">
        <v>0</v>
      </c>
      <c r="V1648">
        <v>0</v>
      </c>
    </row>
    <row r="1649" spans="5:22" x14ac:dyDescent="0.25">
      <c r="E1649" t="s">
        <v>293</v>
      </c>
      <c r="F1649">
        <v>0</v>
      </c>
      <c r="G1649">
        <v>0</v>
      </c>
      <c r="T1649" t="s">
        <v>330</v>
      </c>
      <c r="U1649">
        <v>0</v>
      </c>
      <c r="V1649">
        <v>0</v>
      </c>
    </row>
    <row r="1650" spans="5:22" x14ac:dyDescent="0.25">
      <c r="E1650" t="s">
        <v>293</v>
      </c>
      <c r="F1650">
        <v>0</v>
      </c>
      <c r="G1650">
        <v>0</v>
      </c>
      <c r="T1650" t="s">
        <v>330</v>
      </c>
      <c r="U1650">
        <v>24000</v>
      </c>
      <c r="V1650">
        <v>0</v>
      </c>
    </row>
    <row r="1651" spans="5:22" x14ac:dyDescent="0.25">
      <c r="E1651" t="s">
        <v>293</v>
      </c>
      <c r="F1651">
        <v>2000</v>
      </c>
      <c r="G1651">
        <v>6000</v>
      </c>
      <c r="T1651" t="s">
        <v>330</v>
      </c>
      <c r="U1651">
        <v>0</v>
      </c>
      <c r="V1651">
        <v>0</v>
      </c>
    </row>
    <row r="1652" spans="5:22" x14ac:dyDescent="0.25">
      <c r="E1652" t="s">
        <v>293</v>
      </c>
      <c r="F1652">
        <v>0</v>
      </c>
      <c r="G1652">
        <v>0</v>
      </c>
      <c r="T1652" t="s">
        <v>330</v>
      </c>
      <c r="U1652">
        <v>0</v>
      </c>
      <c r="V1652">
        <v>0</v>
      </c>
    </row>
    <row r="1653" spans="5:22" x14ac:dyDescent="0.25">
      <c r="E1653" t="s">
        <v>293</v>
      </c>
      <c r="F1653">
        <v>0</v>
      </c>
      <c r="G1653">
        <v>0</v>
      </c>
      <c r="T1653" t="s">
        <v>330</v>
      </c>
      <c r="U1653">
        <v>0</v>
      </c>
      <c r="V1653">
        <v>0</v>
      </c>
    </row>
    <row r="1654" spans="5:22" x14ac:dyDescent="0.25">
      <c r="E1654" t="s">
        <v>293</v>
      </c>
      <c r="F1654">
        <v>0</v>
      </c>
      <c r="G1654">
        <v>0</v>
      </c>
      <c r="T1654" t="s">
        <v>330</v>
      </c>
      <c r="U1654">
        <v>0</v>
      </c>
      <c r="V1654">
        <v>0</v>
      </c>
    </row>
    <row r="1655" spans="5:22" x14ac:dyDescent="0.25">
      <c r="E1655" t="s">
        <v>293</v>
      </c>
      <c r="F1655">
        <v>0</v>
      </c>
      <c r="G1655">
        <v>0</v>
      </c>
      <c r="T1655" t="s">
        <v>330</v>
      </c>
      <c r="U1655">
        <v>0</v>
      </c>
      <c r="V1655">
        <v>0</v>
      </c>
    </row>
    <row r="1656" spans="5:22" x14ac:dyDescent="0.25">
      <c r="E1656" t="s">
        <v>293</v>
      </c>
      <c r="F1656">
        <v>0</v>
      </c>
      <c r="G1656">
        <v>0</v>
      </c>
      <c r="T1656" t="s">
        <v>330</v>
      </c>
      <c r="U1656">
        <v>0</v>
      </c>
      <c r="V1656">
        <v>0</v>
      </c>
    </row>
    <row r="1657" spans="5:22" x14ac:dyDescent="0.25">
      <c r="E1657" t="s">
        <v>293</v>
      </c>
      <c r="F1657">
        <v>0</v>
      </c>
      <c r="G1657">
        <v>0</v>
      </c>
      <c r="T1657" t="s">
        <v>330</v>
      </c>
      <c r="U1657">
        <v>0</v>
      </c>
      <c r="V1657">
        <v>0</v>
      </c>
    </row>
    <row r="1658" spans="5:22" x14ac:dyDescent="0.25">
      <c r="E1658" t="s">
        <v>293</v>
      </c>
      <c r="F1658">
        <v>3000</v>
      </c>
      <c r="G1658">
        <v>0</v>
      </c>
      <c r="T1658" t="s">
        <v>330</v>
      </c>
      <c r="U1658">
        <v>0</v>
      </c>
      <c r="V1658">
        <v>0</v>
      </c>
    </row>
    <row r="1659" spans="5:22" x14ac:dyDescent="0.25">
      <c r="E1659" t="s">
        <v>293</v>
      </c>
      <c r="F1659">
        <v>0</v>
      </c>
      <c r="G1659">
        <v>3000</v>
      </c>
      <c r="T1659" t="s">
        <v>330</v>
      </c>
      <c r="U1659">
        <v>32000</v>
      </c>
      <c r="V1659">
        <v>0</v>
      </c>
    </row>
    <row r="1660" spans="5:22" x14ac:dyDescent="0.25">
      <c r="E1660" t="s">
        <v>293</v>
      </c>
      <c r="F1660">
        <v>0</v>
      </c>
      <c r="G1660">
        <v>0</v>
      </c>
      <c r="T1660" t="s">
        <v>330</v>
      </c>
      <c r="U1660">
        <v>0</v>
      </c>
      <c r="V1660">
        <v>0</v>
      </c>
    </row>
    <row r="1661" spans="5:22" x14ac:dyDescent="0.25">
      <c r="E1661" t="s">
        <v>293</v>
      </c>
      <c r="F1661">
        <v>0</v>
      </c>
      <c r="G1661">
        <v>0</v>
      </c>
      <c r="T1661" t="s">
        <v>330</v>
      </c>
      <c r="U1661">
        <v>0</v>
      </c>
      <c r="V1661">
        <v>0</v>
      </c>
    </row>
    <row r="1662" spans="5:22" x14ac:dyDescent="0.25">
      <c r="E1662" t="s">
        <v>293</v>
      </c>
      <c r="F1662">
        <v>0</v>
      </c>
      <c r="G1662">
        <v>5000</v>
      </c>
      <c r="T1662" t="s">
        <v>330</v>
      </c>
      <c r="U1662">
        <v>0</v>
      </c>
      <c r="V1662">
        <v>0</v>
      </c>
    </row>
    <row r="1663" spans="5:22" x14ac:dyDescent="0.25">
      <c r="E1663" t="s">
        <v>293</v>
      </c>
      <c r="F1663">
        <v>2000</v>
      </c>
      <c r="G1663">
        <v>6000</v>
      </c>
      <c r="T1663" t="s">
        <v>330</v>
      </c>
      <c r="U1663">
        <v>0</v>
      </c>
      <c r="V1663">
        <v>0</v>
      </c>
    </row>
    <row r="1664" spans="5:22" x14ac:dyDescent="0.25">
      <c r="E1664" t="s">
        <v>293</v>
      </c>
      <c r="F1664">
        <v>2000</v>
      </c>
      <c r="G1664">
        <v>6000</v>
      </c>
      <c r="T1664" t="s">
        <v>330</v>
      </c>
      <c r="U1664">
        <v>0</v>
      </c>
      <c r="V1664">
        <v>0</v>
      </c>
    </row>
    <row r="1665" spans="5:22" x14ac:dyDescent="0.25">
      <c r="E1665" t="s">
        <v>293</v>
      </c>
      <c r="F1665">
        <v>0</v>
      </c>
      <c r="G1665">
        <v>0</v>
      </c>
      <c r="T1665" t="s">
        <v>330</v>
      </c>
      <c r="U1665">
        <v>0</v>
      </c>
      <c r="V1665">
        <v>0</v>
      </c>
    </row>
    <row r="1666" spans="5:22" x14ac:dyDescent="0.25">
      <c r="E1666" t="s">
        <v>293</v>
      </c>
      <c r="F1666">
        <v>0</v>
      </c>
      <c r="G1666">
        <v>0</v>
      </c>
      <c r="T1666" t="s">
        <v>330</v>
      </c>
      <c r="U1666">
        <v>0</v>
      </c>
      <c r="V1666">
        <v>0</v>
      </c>
    </row>
    <row r="1667" spans="5:22" x14ac:dyDescent="0.25">
      <c r="E1667" t="s">
        <v>293</v>
      </c>
      <c r="F1667">
        <v>0</v>
      </c>
      <c r="G1667">
        <v>0</v>
      </c>
      <c r="T1667" t="s">
        <v>330</v>
      </c>
      <c r="U1667">
        <v>0</v>
      </c>
      <c r="V1667">
        <v>0</v>
      </c>
    </row>
    <row r="1668" spans="5:22" x14ac:dyDescent="0.25">
      <c r="E1668" t="s">
        <v>293</v>
      </c>
      <c r="F1668">
        <v>0</v>
      </c>
      <c r="G1668">
        <v>0</v>
      </c>
      <c r="T1668" t="s">
        <v>330</v>
      </c>
      <c r="U1668">
        <v>26000</v>
      </c>
      <c r="V1668">
        <v>0</v>
      </c>
    </row>
    <row r="1669" spans="5:22" x14ac:dyDescent="0.25">
      <c r="E1669" t="s">
        <v>293</v>
      </c>
      <c r="F1669">
        <v>0</v>
      </c>
      <c r="G1669">
        <v>0</v>
      </c>
      <c r="T1669" t="s">
        <v>330</v>
      </c>
      <c r="U1669">
        <v>22000</v>
      </c>
      <c r="V1669">
        <v>0</v>
      </c>
    </row>
    <row r="1670" spans="5:22" x14ac:dyDescent="0.25">
      <c r="E1670" t="s">
        <v>293</v>
      </c>
      <c r="F1670">
        <v>0</v>
      </c>
      <c r="G1670">
        <v>0</v>
      </c>
      <c r="T1670" t="s">
        <v>330</v>
      </c>
      <c r="U1670">
        <v>0</v>
      </c>
      <c r="V1670">
        <v>0</v>
      </c>
    </row>
    <row r="1671" spans="5:22" x14ac:dyDescent="0.25">
      <c r="E1671" t="s">
        <v>293</v>
      </c>
      <c r="F1671">
        <v>0</v>
      </c>
      <c r="G1671">
        <v>0</v>
      </c>
      <c r="T1671" t="s">
        <v>330</v>
      </c>
      <c r="U1671">
        <v>27000</v>
      </c>
      <c r="V1671">
        <v>0</v>
      </c>
    </row>
    <row r="1672" spans="5:22" x14ac:dyDescent="0.25">
      <c r="E1672" t="s">
        <v>293</v>
      </c>
      <c r="F1672">
        <v>3000</v>
      </c>
      <c r="G1672">
        <v>0</v>
      </c>
      <c r="T1672" t="s">
        <v>330</v>
      </c>
      <c r="U1672">
        <v>0</v>
      </c>
      <c r="V1672">
        <v>0</v>
      </c>
    </row>
    <row r="1673" spans="5:22" x14ac:dyDescent="0.25">
      <c r="E1673" t="s">
        <v>293</v>
      </c>
      <c r="F1673">
        <v>3000</v>
      </c>
      <c r="G1673">
        <v>0</v>
      </c>
      <c r="T1673" t="s">
        <v>330</v>
      </c>
      <c r="U1673">
        <v>21000</v>
      </c>
      <c r="V1673">
        <v>0</v>
      </c>
    </row>
    <row r="1674" spans="5:22" x14ac:dyDescent="0.25">
      <c r="E1674" t="s">
        <v>295</v>
      </c>
      <c r="F1674">
        <v>0</v>
      </c>
      <c r="G1674">
        <v>0</v>
      </c>
      <c r="T1674" t="s">
        <v>330</v>
      </c>
      <c r="U1674">
        <v>20000</v>
      </c>
      <c r="V1674">
        <v>0</v>
      </c>
    </row>
    <row r="1675" spans="5:22" x14ac:dyDescent="0.25">
      <c r="E1675" t="s">
        <v>295</v>
      </c>
      <c r="F1675">
        <v>0</v>
      </c>
      <c r="G1675">
        <v>0</v>
      </c>
      <c r="T1675" t="s">
        <v>330</v>
      </c>
      <c r="U1675">
        <v>34000</v>
      </c>
      <c r="V1675">
        <v>0</v>
      </c>
    </row>
    <row r="1676" spans="5:22" x14ac:dyDescent="0.25">
      <c r="E1676" t="s">
        <v>295</v>
      </c>
      <c r="F1676">
        <v>0</v>
      </c>
      <c r="G1676">
        <v>0</v>
      </c>
      <c r="T1676" t="s">
        <v>330</v>
      </c>
      <c r="U1676">
        <v>0</v>
      </c>
      <c r="V1676">
        <v>0</v>
      </c>
    </row>
    <row r="1677" spans="5:22" x14ac:dyDescent="0.25">
      <c r="E1677" t="s">
        <v>295</v>
      </c>
      <c r="F1677">
        <v>0</v>
      </c>
      <c r="G1677">
        <v>0</v>
      </c>
      <c r="T1677" t="s">
        <v>330</v>
      </c>
      <c r="U1677">
        <v>0</v>
      </c>
      <c r="V1677">
        <v>0</v>
      </c>
    </row>
    <row r="1678" spans="5:22" x14ac:dyDescent="0.25">
      <c r="E1678" t="s">
        <v>295</v>
      </c>
      <c r="F1678">
        <v>0</v>
      </c>
      <c r="G1678">
        <v>0</v>
      </c>
      <c r="T1678" t="s">
        <v>330</v>
      </c>
      <c r="U1678">
        <v>0</v>
      </c>
      <c r="V1678">
        <v>0</v>
      </c>
    </row>
    <row r="1679" spans="5:22" x14ac:dyDescent="0.25">
      <c r="E1679" t="s">
        <v>295</v>
      </c>
      <c r="F1679">
        <v>0</v>
      </c>
      <c r="G1679">
        <v>0</v>
      </c>
      <c r="T1679" t="s">
        <v>330</v>
      </c>
      <c r="U1679">
        <v>23000</v>
      </c>
      <c r="V1679">
        <v>0</v>
      </c>
    </row>
    <row r="1680" spans="5:22" x14ac:dyDescent="0.25">
      <c r="E1680" t="s">
        <v>295</v>
      </c>
      <c r="F1680">
        <v>0</v>
      </c>
      <c r="G1680">
        <v>0</v>
      </c>
      <c r="T1680" t="s">
        <v>330</v>
      </c>
      <c r="U1680">
        <v>0</v>
      </c>
      <c r="V1680">
        <v>0</v>
      </c>
    </row>
    <row r="1681" spans="5:22" x14ac:dyDescent="0.25">
      <c r="E1681" t="s">
        <v>295</v>
      </c>
      <c r="F1681">
        <v>0</v>
      </c>
      <c r="G1681">
        <v>0</v>
      </c>
      <c r="T1681" t="s">
        <v>330</v>
      </c>
      <c r="U1681">
        <v>0</v>
      </c>
      <c r="V1681">
        <v>0</v>
      </c>
    </row>
    <row r="1682" spans="5:22" x14ac:dyDescent="0.25">
      <c r="E1682" t="s">
        <v>298</v>
      </c>
      <c r="F1682">
        <v>7000</v>
      </c>
      <c r="G1682">
        <v>0</v>
      </c>
      <c r="T1682" t="s">
        <v>330</v>
      </c>
      <c r="U1682">
        <v>18000</v>
      </c>
      <c r="V1682">
        <v>0</v>
      </c>
    </row>
    <row r="1683" spans="5:22" x14ac:dyDescent="0.25">
      <c r="E1683" t="s">
        <v>298</v>
      </c>
      <c r="F1683">
        <v>3200</v>
      </c>
      <c r="G1683">
        <v>0</v>
      </c>
      <c r="T1683" t="s">
        <v>330</v>
      </c>
      <c r="U1683">
        <v>28000</v>
      </c>
      <c r="V1683">
        <v>0</v>
      </c>
    </row>
    <row r="1684" spans="5:22" x14ac:dyDescent="0.25">
      <c r="E1684" t="s">
        <v>298</v>
      </c>
      <c r="F1684">
        <v>0</v>
      </c>
      <c r="G1684">
        <v>0</v>
      </c>
      <c r="T1684" t="s">
        <v>330</v>
      </c>
      <c r="U1684">
        <v>0</v>
      </c>
      <c r="V1684">
        <v>0</v>
      </c>
    </row>
    <row r="1685" spans="5:22" x14ac:dyDescent="0.25">
      <c r="E1685" t="s">
        <v>298</v>
      </c>
      <c r="F1685">
        <v>0</v>
      </c>
      <c r="G1685">
        <v>0</v>
      </c>
      <c r="T1685" t="s">
        <v>330</v>
      </c>
      <c r="U1685">
        <v>0</v>
      </c>
      <c r="V1685">
        <v>0</v>
      </c>
    </row>
    <row r="1686" spans="5:22" x14ac:dyDescent="0.25">
      <c r="E1686" t="s">
        <v>298</v>
      </c>
      <c r="F1686">
        <v>0</v>
      </c>
      <c r="G1686">
        <v>0</v>
      </c>
      <c r="T1686" t="s">
        <v>330</v>
      </c>
      <c r="U1686">
        <v>24000</v>
      </c>
      <c r="V1686">
        <v>0</v>
      </c>
    </row>
    <row r="1687" spans="5:22" x14ac:dyDescent="0.25">
      <c r="E1687" t="s">
        <v>298</v>
      </c>
      <c r="F1687">
        <v>9200</v>
      </c>
      <c r="G1687">
        <v>0</v>
      </c>
      <c r="T1687" t="s">
        <v>330</v>
      </c>
      <c r="U1687">
        <v>0</v>
      </c>
      <c r="V1687">
        <v>0</v>
      </c>
    </row>
    <row r="1688" spans="5:22" x14ac:dyDescent="0.25">
      <c r="E1688" t="s">
        <v>298</v>
      </c>
      <c r="F1688">
        <v>0</v>
      </c>
      <c r="G1688">
        <v>0</v>
      </c>
      <c r="T1688" t="s">
        <v>330</v>
      </c>
      <c r="U1688">
        <v>0</v>
      </c>
      <c r="V1688">
        <v>0</v>
      </c>
    </row>
    <row r="1689" spans="5:22" x14ac:dyDescent="0.25">
      <c r="E1689" t="s">
        <v>298</v>
      </c>
      <c r="F1689">
        <v>5000</v>
      </c>
      <c r="G1689">
        <v>0</v>
      </c>
      <c r="T1689" t="s">
        <v>330</v>
      </c>
      <c r="U1689">
        <v>0</v>
      </c>
      <c r="V1689">
        <v>0</v>
      </c>
    </row>
    <row r="1690" spans="5:22" x14ac:dyDescent="0.25">
      <c r="E1690" t="s">
        <v>298</v>
      </c>
      <c r="F1690">
        <v>5000</v>
      </c>
      <c r="G1690">
        <v>0</v>
      </c>
      <c r="T1690" t="s">
        <v>330</v>
      </c>
      <c r="U1690">
        <v>0</v>
      </c>
      <c r="V1690">
        <v>0</v>
      </c>
    </row>
    <row r="1691" spans="5:22" x14ac:dyDescent="0.25">
      <c r="E1691" t="s">
        <v>298</v>
      </c>
      <c r="F1691">
        <v>0</v>
      </c>
      <c r="G1691">
        <v>0</v>
      </c>
      <c r="T1691" t="s">
        <v>330</v>
      </c>
      <c r="U1691">
        <v>0</v>
      </c>
      <c r="V1691">
        <v>0</v>
      </c>
    </row>
    <row r="1692" spans="5:22" x14ac:dyDescent="0.25">
      <c r="E1692" t="s">
        <v>298</v>
      </c>
      <c r="F1692">
        <v>6000</v>
      </c>
      <c r="G1692">
        <v>0</v>
      </c>
      <c r="T1692" t="s">
        <v>330</v>
      </c>
      <c r="U1692">
        <v>0</v>
      </c>
      <c r="V1692">
        <v>0</v>
      </c>
    </row>
    <row r="1693" spans="5:22" x14ac:dyDescent="0.25">
      <c r="E1693" t="s">
        <v>298</v>
      </c>
      <c r="F1693">
        <v>8000</v>
      </c>
      <c r="G1693">
        <v>0</v>
      </c>
      <c r="T1693" t="s">
        <v>330</v>
      </c>
      <c r="U1693">
        <v>23000</v>
      </c>
      <c r="V1693">
        <v>0</v>
      </c>
    </row>
    <row r="1694" spans="5:22" x14ac:dyDescent="0.25">
      <c r="E1694" t="s">
        <v>298</v>
      </c>
      <c r="F1694">
        <v>10000</v>
      </c>
      <c r="G1694">
        <v>0</v>
      </c>
      <c r="T1694" t="s">
        <v>330</v>
      </c>
      <c r="U1694">
        <v>0</v>
      </c>
      <c r="V1694">
        <v>0</v>
      </c>
    </row>
    <row r="1695" spans="5:22" x14ac:dyDescent="0.25">
      <c r="E1695" t="s">
        <v>298</v>
      </c>
      <c r="F1695">
        <v>0</v>
      </c>
      <c r="G1695">
        <v>0</v>
      </c>
      <c r="T1695" t="s">
        <v>330</v>
      </c>
      <c r="U1695">
        <v>0</v>
      </c>
      <c r="V1695">
        <v>0</v>
      </c>
    </row>
    <row r="1696" spans="5:22" x14ac:dyDescent="0.25">
      <c r="E1696" t="s">
        <v>298</v>
      </c>
      <c r="F1696">
        <v>8000</v>
      </c>
      <c r="G1696">
        <v>0</v>
      </c>
      <c r="T1696" t="s">
        <v>330</v>
      </c>
      <c r="U1696">
        <v>21000</v>
      </c>
      <c r="V1696">
        <v>0</v>
      </c>
    </row>
    <row r="1697" spans="5:22" x14ac:dyDescent="0.25">
      <c r="E1697" t="s">
        <v>298</v>
      </c>
      <c r="F1697">
        <v>0</v>
      </c>
      <c r="G1697">
        <v>0</v>
      </c>
      <c r="T1697" t="s">
        <v>330</v>
      </c>
      <c r="U1697">
        <v>0</v>
      </c>
      <c r="V1697">
        <v>0</v>
      </c>
    </row>
    <row r="1698" spans="5:22" x14ac:dyDescent="0.25">
      <c r="E1698" t="s">
        <v>298</v>
      </c>
      <c r="F1698">
        <v>0</v>
      </c>
      <c r="G1698">
        <v>0</v>
      </c>
      <c r="T1698" t="s">
        <v>330</v>
      </c>
      <c r="U1698">
        <v>0</v>
      </c>
      <c r="V1698">
        <v>0</v>
      </c>
    </row>
    <row r="1699" spans="5:22" x14ac:dyDescent="0.25">
      <c r="E1699" t="s">
        <v>298</v>
      </c>
      <c r="F1699">
        <v>4000</v>
      </c>
      <c r="G1699">
        <v>0</v>
      </c>
      <c r="T1699" t="s">
        <v>330</v>
      </c>
      <c r="U1699">
        <v>0</v>
      </c>
      <c r="V1699">
        <v>0</v>
      </c>
    </row>
    <row r="1700" spans="5:22" x14ac:dyDescent="0.25">
      <c r="E1700" t="s">
        <v>301</v>
      </c>
      <c r="F1700">
        <v>0</v>
      </c>
      <c r="G1700">
        <v>0</v>
      </c>
      <c r="T1700" t="s">
        <v>330</v>
      </c>
      <c r="U1700">
        <v>35000</v>
      </c>
      <c r="V1700">
        <v>0</v>
      </c>
    </row>
    <row r="1701" spans="5:22" x14ac:dyDescent="0.25">
      <c r="E1701" t="s">
        <v>301</v>
      </c>
      <c r="F1701">
        <v>0</v>
      </c>
      <c r="G1701">
        <v>0</v>
      </c>
      <c r="T1701" t="s">
        <v>330</v>
      </c>
      <c r="U1701">
        <v>0</v>
      </c>
      <c r="V1701">
        <v>0</v>
      </c>
    </row>
    <row r="1702" spans="5:22" x14ac:dyDescent="0.25">
      <c r="E1702" t="s">
        <v>301</v>
      </c>
      <c r="F1702">
        <v>0</v>
      </c>
      <c r="G1702">
        <v>0</v>
      </c>
      <c r="T1702" t="s">
        <v>330</v>
      </c>
      <c r="U1702">
        <v>30000</v>
      </c>
      <c r="V1702">
        <v>0</v>
      </c>
    </row>
    <row r="1703" spans="5:22" x14ac:dyDescent="0.25">
      <c r="E1703" t="s">
        <v>301</v>
      </c>
      <c r="F1703">
        <v>0</v>
      </c>
      <c r="G1703">
        <v>22000</v>
      </c>
      <c r="T1703" t="s">
        <v>330</v>
      </c>
      <c r="U1703">
        <v>0</v>
      </c>
      <c r="V1703">
        <v>0</v>
      </c>
    </row>
    <row r="1704" spans="5:22" x14ac:dyDescent="0.25">
      <c r="E1704" t="s">
        <v>301</v>
      </c>
      <c r="F1704">
        <v>0</v>
      </c>
      <c r="G1704">
        <v>0</v>
      </c>
      <c r="T1704" t="s">
        <v>330</v>
      </c>
      <c r="U1704">
        <v>0</v>
      </c>
      <c r="V1704">
        <v>0</v>
      </c>
    </row>
    <row r="1705" spans="5:22" x14ac:dyDescent="0.25">
      <c r="E1705" t="s">
        <v>301</v>
      </c>
      <c r="F1705">
        <v>6000</v>
      </c>
      <c r="G1705">
        <v>0</v>
      </c>
      <c r="T1705" t="s">
        <v>330</v>
      </c>
      <c r="U1705">
        <v>0</v>
      </c>
      <c r="V1705">
        <v>0</v>
      </c>
    </row>
    <row r="1706" spans="5:22" x14ac:dyDescent="0.25">
      <c r="E1706" t="s">
        <v>301</v>
      </c>
      <c r="F1706">
        <v>0</v>
      </c>
      <c r="G1706">
        <v>0</v>
      </c>
      <c r="T1706" t="s">
        <v>330</v>
      </c>
      <c r="U1706">
        <v>24000</v>
      </c>
      <c r="V1706">
        <v>0</v>
      </c>
    </row>
    <row r="1707" spans="5:22" x14ac:dyDescent="0.25">
      <c r="E1707" t="s">
        <v>301</v>
      </c>
      <c r="F1707">
        <v>0</v>
      </c>
      <c r="G1707">
        <v>0</v>
      </c>
      <c r="T1707" t="s">
        <v>332</v>
      </c>
      <c r="U1707">
        <v>0</v>
      </c>
      <c r="V1707">
        <v>37000</v>
      </c>
    </row>
    <row r="1708" spans="5:22" x14ac:dyDescent="0.25">
      <c r="E1708" t="s">
        <v>301</v>
      </c>
      <c r="F1708">
        <v>8000</v>
      </c>
      <c r="G1708">
        <v>0</v>
      </c>
      <c r="T1708" t="s">
        <v>332</v>
      </c>
      <c r="U1708">
        <v>0</v>
      </c>
      <c r="V1708">
        <v>0</v>
      </c>
    </row>
    <row r="1709" spans="5:22" x14ac:dyDescent="0.25">
      <c r="E1709" t="s">
        <v>301</v>
      </c>
      <c r="F1709">
        <v>0</v>
      </c>
      <c r="G1709">
        <v>0</v>
      </c>
      <c r="T1709" t="s">
        <v>332</v>
      </c>
      <c r="U1709">
        <v>0</v>
      </c>
      <c r="V1709">
        <v>0</v>
      </c>
    </row>
    <row r="1710" spans="5:22" x14ac:dyDescent="0.25">
      <c r="E1710" t="s">
        <v>301</v>
      </c>
      <c r="F1710">
        <v>0</v>
      </c>
      <c r="G1710">
        <v>0</v>
      </c>
      <c r="T1710" t="s">
        <v>332</v>
      </c>
      <c r="U1710">
        <v>0</v>
      </c>
      <c r="V1710">
        <v>0</v>
      </c>
    </row>
    <row r="1711" spans="5:22" x14ac:dyDescent="0.25">
      <c r="E1711" t="s">
        <v>301</v>
      </c>
      <c r="F1711">
        <v>0</v>
      </c>
      <c r="G1711">
        <v>0</v>
      </c>
      <c r="T1711" t="s">
        <v>332</v>
      </c>
      <c r="U1711">
        <v>43000</v>
      </c>
      <c r="V1711">
        <v>0</v>
      </c>
    </row>
    <row r="1712" spans="5:22" x14ac:dyDescent="0.25">
      <c r="E1712" t="s">
        <v>301</v>
      </c>
      <c r="F1712">
        <v>0</v>
      </c>
      <c r="G1712">
        <v>0</v>
      </c>
      <c r="T1712" t="s">
        <v>332</v>
      </c>
      <c r="U1712">
        <v>0</v>
      </c>
      <c r="V1712">
        <v>0</v>
      </c>
    </row>
    <row r="1713" spans="5:22" x14ac:dyDescent="0.25">
      <c r="E1713" t="s">
        <v>301</v>
      </c>
      <c r="F1713">
        <v>0</v>
      </c>
      <c r="G1713">
        <v>0</v>
      </c>
      <c r="T1713" t="s">
        <v>332</v>
      </c>
      <c r="U1713">
        <v>0</v>
      </c>
      <c r="V1713">
        <v>43000</v>
      </c>
    </row>
    <row r="1714" spans="5:22" x14ac:dyDescent="0.25">
      <c r="E1714" t="s">
        <v>301</v>
      </c>
      <c r="F1714">
        <v>0</v>
      </c>
      <c r="G1714">
        <v>0</v>
      </c>
      <c r="T1714" t="s">
        <v>332</v>
      </c>
      <c r="U1714">
        <v>0</v>
      </c>
      <c r="V1714">
        <v>0</v>
      </c>
    </row>
    <row r="1715" spans="5:22" x14ac:dyDescent="0.25">
      <c r="E1715" t="s">
        <v>301</v>
      </c>
      <c r="F1715">
        <v>0</v>
      </c>
      <c r="G1715">
        <v>0</v>
      </c>
      <c r="T1715" t="s">
        <v>332</v>
      </c>
      <c r="U1715">
        <v>0</v>
      </c>
      <c r="V1715">
        <v>0</v>
      </c>
    </row>
    <row r="1716" spans="5:22" x14ac:dyDescent="0.25">
      <c r="E1716" t="s">
        <v>301</v>
      </c>
      <c r="F1716">
        <v>8000</v>
      </c>
      <c r="G1716">
        <v>0</v>
      </c>
      <c r="T1716" t="s">
        <v>332</v>
      </c>
      <c r="U1716">
        <v>0</v>
      </c>
      <c r="V1716">
        <v>0</v>
      </c>
    </row>
    <row r="1717" spans="5:22" x14ac:dyDescent="0.25">
      <c r="E1717" t="s">
        <v>301</v>
      </c>
      <c r="F1717">
        <v>12000</v>
      </c>
      <c r="G1717">
        <v>0</v>
      </c>
      <c r="T1717" t="s">
        <v>332</v>
      </c>
      <c r="U1717">
        <v>29000</v>
      </c>
      <c r="V1717">
        <v>0</v>
      </c>
    </row>
    <row r="1718" spans="5:22" x14ac:dyDescent="0.25">
      <c r="E1718" t="s">
        <v>301</v>
      </c>
      <c r="F1718">
        <v>4000</v>
      </c>
      <c r="G1718">
        <v>0</v>
      </c>
      <c r="T1718" t="s">
        <v>332</v>
      </c>
      <c r="U1718">
        <v>0</v>
      </c>
      <c r="V1718">
        <v>40000</v>
      </c>
    </row>
    <row r="1719" spans="5:22" x14ac:dyDescent="0.25">
      <c r="E1719" t="s">
        <v>301</v>
      </c>
      <c r="F1719">
        <v>0</v>
      </c>
      <c r="G1719">
        <v>0</v>
      </c>
      <c r="T1719" t="s">
        <v>332</v>
      </c>
      <c r="U1719">
        <v>0</v>
      </c>
      <c r="V1719">
        <v>0</v>
      </c>
    </row>
    <row r="1720" spans="5:22" x14ac:dyDescent="0.25">
      <c r="E1720" t="s">
        <v>301</v>
      </c>
      <c r="F1720">
        <v>0</v>
      </c>
      <c r="G1720">
        <v>22000</v>
      </c>
      <c r="T1720" t="s">
        <v>332</v>
      </c>
      <c r="U1720">
        <v>0</v>
      </c>
      <c r="V1720">
        <v>0</v>
      </c>
    </row>
    <row r="1721" spans="5:22" x14ac:dyDescent="0.25">
      <c r="E1721" t="s">
        <v>301</v>
      </c>
      <c r="F1721">
        <v>0</v>
      </c>
      <c r="G1721">
        <v>0</v>
      </c>
      <c r="T1721" t="s">
        <v>332</v>
      </c>
      <c r="U1721">
        <v>0</v>
      </c>
      <c r="V1721">
        <v>0</v>
      </c>
    </row>
    <row r="1722" spans="5:22" x14ac:dyDescent="0.25">
      <c r="E1722" t="s">
        <v>301</v>
      </c>
      <c r="F1722">
        <v>0</v>
      </c>
      <c r="G1722">
        <v>0</v>
      </c>
      <c r="T1722" t="s">
        <v>332</v>
      </c>
      <c r="U1722">
        <v>0</v>
      </c>
      <c r="V1722">
        <v>0</v>
      </c>
    </row>
    <row r="1723" spans="5:22" x14ac:dyDescent="0.25">
      <c r="E1723" t="s">
        <v>301</v>
      </c>
      <c r="F1723">
        <v>0</v>
      </c>
      <c r="G1723">
        <v>0</v>
      </c>
      <c r="T1723" t="s">
        <v>332</v>
      </c>
      <c r="U1723">
        <v>0</v>
      </c>
      <c r="V1723">
        <v>0</v>
      </c>
    </row>
    <row r="1724" spans="5:22" x14ac:dyDescent="0.25">
      <c r="E1724" t="s">
        <v>301</v>
      </c>
      <c r="F1724">
        <v>0</v>
      </c>
      <c r="G1724">
        <v>0</v>
      </c>
      <c r="T1724" t="s">
        <v>332</v>
      </c>
      <c r="U1724">
        <v>0</v>
      </c>
      <c r="V1724">
        <v>31000</v>
      </c>
    </row>
    <row r="1725" spans="5:22" x14ac:dyDescent="0.25">
      <c r="E1725" t="s">
        <v>301</v>
      </c>
      <c r="F1725">
        <v>0</v>
      </c>
      <c r="G1725">
        <v>0</v>
      </c>
      <c r="T1725" t="s">
        <v>332</v>
      </c>
      <c r="U1725">
        <v>0</v>
      </c>
      <c r="V1725">
        <v>39000</v>
      </c>
    </row>
    <row r="1726" spans="5:22" x14ac:dyDescent="0.25">
      <c r="E1726" t="s">
        <v>301</v>
      </c>
      <c r="F1726">
        <v>0</v>
      </c>
      <c r="G1726">
        <v>22000</v>
      </c>
      <c r="T1726" t="s">
        <v>332</v>
      </c>
      <c r="U1726">
        <v>0</v>
      </c>
      <c r="V1726">
        <v>0</v>
      </c>
    </row>
    <row r="1727" spans="5:22" x14ac:dyDescent="0.25">
      <c r="E1727" t="s">
        <v>304</v>
      </c>
      <c r="F1727">
        <v>0</v>
      </c>
      <c r="G1727">
        <v>0</v>
      </c>
      <c r="T1727" t="s">
        <v>332</v>
      </c>
      <c r="U1727">
        <v>0</v>
      </c>
      <c r="V1727">
        <v>0</v>
      </c>
    </row>
    <row r="1728" spans="5:22" x14ac:dyDescent="0.25">
      <c r="E1728" t="s">
        <v>304</v>
      </c>
      <c r="F1728">
        <v>0</v>
      </c>
      <c r="G1728">
        <v>0</v>
      </c>
      <c r="T1728" t="s">
        <v>332</v>
      </c>
      <c r="U1728">
        <v>38000</v>
      </c>
      <c r="V1728">
        <v>0</v>
      </c>
    </row>
    <row r="1729" spans="5:22" x14ac:dyDescent="0.25">
      <c r="E1729" t="s">
        <v>304</v>
      </c>
      <c r="F1729">
        <v>0</v>
      </c>
      <c r="G1729">
        <v>0</v>
      </c>
      <c r="T1729" t="s">
        <v>332</v>
      </c>
      <c r="U1729">
        <v>0</v>
      </c>
      <c r="V1729">
        <v>0</v>
      </c>
    </row>
    <row r="1730" spans="5:22" x14ac:dyDescent="0.25">
      <c r="E1730" t="s">
        <v>304</v>
      </c>
      <c r="F1730">
        <v>0</v>
      </c>
      <c r="G1730">
        <v>0</v>
      </c>
      <c r="T1730" t="s">
        <v>332</v>
      </c>
      <c r="U1730">
        <v>0</v>
      </c>
      <c r="V1730">
        <v>0</v>
      </c>
    </row>
    <row r="1731" spans="5:22" x14ac:dyDescent="0.25">
      <c r="E1731" t="s">
        <v>304</v>
      </c>
      <c r="F1731">
        <v>0</v>
      </c>
      <c r="G1731">
        <v>24000</v>
      </c>
      <c r="T1731" t="s">
        <v>332</v>
      </c>
      <c r="U1731">
        <v>0</v>
      </c>
      <c r="V1731">
        <v>0</v>
      </c>
    </row>
    <row r="1732" spans="5:22" x14ac:dyDescent="0.25">
      <c r="E1732" t="s">
        <v>304</v>
      </c>
      <c r="F1732">
        <v>0</v>
      </c>
      <c r="G1732">
        <v>0</v>
      </c>
      <c r="T1732" t="s">
        <v>332</v>
      </c>
      <c r="U1732">
        <v>40000</v>
      </c>
      <c r="V1732">
        <v>0</v>
      </c>
    </row>
    <row r="1733" spans="5:22" x14ac:dyDescent="0.25">
      <c r="E1733" t="s">
        <v>304</v>
      </c>
      <c r="F1733">
        <v>0</v>
      </c>
      <c r="G1733">
        <v>0</v>
      </c>
      <c r="T1733" t="s">
        <v>332</v>
      </c>
      <c r="U1733">
        <v>0</v>
      </c>
      <c r="V1733">
        <v>0</v>
      </c>
    </row>
    <row r="1734" spans="5:22" x14ac:dyDescent="0.25">
      <c r="E1734" t="s">
        <v>304</v>
      </c>
      <c r="F1734">
        <v>0</v>
      </c>
      <c r="G1734">
        <v>0</v>
      </c>
      <c r="T1734" t="s">
        <v>332</v>
      </c>
      <c r="U1734">
        <v>0</v>
      </c>
      <c r="V1734">
        <v>45000</v>
      </c>
    </row>
    <row r="1735" spans="5:22" x14ac:dyDescent="0.25">
      <c r="E1735" t="s">
        <v>304</v>
      </c>
      <c r="F1735">
        <v>0</v>
      </c>
      <c r="G1735">
        <v>0</v>
      </c>
      <c r="T1735" t="s">
        <v>332</v>
      </c>
      <c r="U1735">
        <v>0</v>
      </c>
      <c r="V1735">
        <v>0</v>
      </c>
    </row>
    <row r="1736" spans="5:22" x14ac:dyDescent="0.25">
      <c r="E1736" t="s">
        <v>304</v>
      </c>
      <c r="F1736">
        <v>0</v>
      </c>
      <c r="G1736">
        <v>0</v>
      </c>
      <c r="T1736" t="s">
        <v>332</v>
      </c>
      <c r="U1736">
        <v>0</v>
      </c>
      <c r="V1736">
        <v>35000</v>
      </c>
    </row>
    <row r="1737" spans="5:22" x14ac:dyDescent="0.25">
      <c r="E1737" t="s">
        <v>304</v>
      </c>
      <c r="F1737">
        <v>0</v>
      </c>
      <c r="G1737">
        <v>20000</v>
      </c>
      <c r="T1737" t="s">
        <v>332</v>
      </c>
      <c r="U1737">
        <v>25000</v>
      </c>
      <c r="V1737">
        <v>0</v>
      </c>
    </row>
    <row r="1738" spans="5:22" x14ac:dyDescent="0.25">
      <c r="E1738" t="s">
        <v>304</v>
      </c>
      <c r="F1738">
        <v>0</v>
      </c>
      <c r="G1738">
        <v>21000</v>
      </c>
      <c r="T1738" t="s">
        <v>332</v>
      </c>
      <c r="U1738">
        <v>0</v>
      </c>
      <c r="V1738">
        <v>0</v>
      </c>
    </row>
    <row r="1739" spans="5:22" x14ac:dyDescent="0.25">
      <c r="E1739" t="s">
        <v>304</v>
      </c>
      <c r="F1739">
        <v>0</v>
      </c>
      <c r="G1739">
        <v>24000</v>
      </c>
      <c r="T1739" t="s">
        <v>332</v>
      </c>
      <c r="U1739">
        <v>0</v>
      </c>
      <c r="V1739">
        <v>0</v>
      </c>
    </row>
    <row r="1740" spans="5:22" x14ac:dyDescent="0.25">
      <c r="E1740" t="s">
        <v>304</v>
      </c>
      <c r="F1740">
        <v>0</v>
      </c>
      <c r="G1740">
        <v>24000</v>
      </c>
      <c r="T1740" t="s">
        <v>332</v>
      </c>
      <c r="U1740">
        <v>0</v>
      </c>
      <c r="V1740">
        <v>0</v>
      </c>
    </row>
    <row r="1741" spans="5:22" x14ac:dyDescent="0.25">
      <c r="E1741" t="s">
        <v>304</v>
      </c>
      <c r="F1741">
        <v>0</v>
      </c>
      <c r="G1741">
        <v>0</v>
      </c>
      <c r="T1741" t="s">
        <v>332</v>
      </c>
      <c r="U1741">
        <v>0</v>
      </c>
      <c r="V1741">
        <v>0</v>
      </c>
    </row>
    <row r="1742" spans="5:22" x14ac:dyDescent="0.25">
      <c r="E1742" t="s">
        <v>304</v>
      </c>
      <c r="F1742">
        <v>0</v>
      </c>
      <c r="G1742">
        <v>22000</v>
      </c>
      <c r="T1742" t="s">
        <v>332</v>
      </c>
      <c r="U1742">
        <v>0</v>
      </c>
      <c r="V1742">
        <v>40000</v>
      </c>
    </row>
    <row r="1743" spans="5:22" x14ac:dyDescent="0.25">
      <c r="E1743" t="s">
        <v>304</v>
      </c>
      <c r="F1743">
        <v>0</v>
      </c>
      <c r="G1743">
        <v>0</v>
      </c>
      <c r="T1743" t="s">
        <v>332</v>
      </c>
      <c r="U1743">
        <v>0</v>
      </c>
      <c r="V1743">
        <v>0</v>
      </c>
    </row>
    <row r="1744" spans="5:22" x14ac:dyDescent="0.25">
      <c r="E1744" t="s">
        <v>304</v>
      </c>
      <c r="F1744">
        <v>0</v>
      </c>
      <c r="G1744">
        <v>0</v>
      </c>
      <c r="T1744" t="s">
        <v>332</v>
      </c>
      <c r="U1744">
        <v>37000</v>
      </c>
      <c r="V1744">
        <v>0</v>
      </c>
    </row>
    <row r="1745" spans="5:22" x14ac:dyDescent="0.25">
      <c r="E1745" t="s">
        <v>304</v>
      </c>
      <c r="F1745">
        <v>0</v>
      </c>
      <c r="G1745">
        <v>0</v>
      </c>
      <c r="T1745" t="s">
        <v>332</v>
      </c>
      <c r="U1745">
        <v>0</v>
      </c>
      <c r="V1745">
        <v>0</v>
      </c>
    </row>
    <row r="1746" spans="5:22" x14ac:dyDescent="0.25">
      <c r="E1746" t="s">
        <v>304</v>
      </c>
      <c r="F1746">
        <v>0</v>
      </c>
      <c r="G1746">
        <v>0</v>
      </c>
      <c r="T1746" t="s">
        <v>332</v>
      </c>
      <c r="U1746">
        <v>0</v>
      </c>
      <c r="V1746">
        <v>0</v>
      </c>
    </row>
    <row r="1747" spans="5:22" x14ac:dyDescent="0.25">
      <c r="E1747" t="s">
        <v>304</v>
      </c>
      <c r="F1747">
        <v>0</v>
      </c>
      <c r="G1747">
        <v>0</v>
      </c>
      <c r="T1747" t="s">
        <v>332</v>
      </c>
      <c r="U1747">
        <v>0</v>
      </c>
      <c r="V1747">
        <v>0</v>
      </c>
    </row>
    <row r="1748" spans="5:22" x14ac:dyDescent="0.25">
      <c r="E1748" t="s">
        <v>304</v>
      </c>
      <c r="F1748">
        <v>0</v>
      </c>
      <c r="G1748">
        <v>24000</v>
      </c>
      <c r="T1748" t="s">
        <v>332</v>
      </c>
      <c r="U1748">
        <v>0</v>
      </c>
      <c r="V1748">
        <v>0</v>
      </c>
    </row>
    <row r="1749" spans="5:22" x14ac:dyDescent="0.25">
      <c r="E1749" t="s">
        <v>304</v>
      </c>
      <c r="F1749">
        <v>0</v>
      </c>
      <c r="G1749">
        <v>24000</v>
      </c>
      <c r="T1749" t="s">
        <v>332</v>
      </c>
      <c r="U1749">
        <v>0</v>
      </c>
      <c r="V1749">
        <v>0</v>
      </c>
    </row>
    <row r="1750" spans="5:22" x14ac:dyDescent="0.25">
      <c r="E1750" t="s">
        <v>304</v>
      </c>
      <c r="F1750">
        <v>0</v>
      </c>
      <c r="G1750">
        <v>0</v>
      </c>
      <c r="T1750" t="s">
        <v>332</v>
      </c>
      <c r="U1750">
        <v>0</v>
      </c>
      <c r="V1750">
        <v>0</v>
      </c>
    </row>
    <row r="1751" spans="5:22" x14ac:dyDescent="0.25">
      <c r="E1751" t="s">
        <v>304</v>
      </c>
      <c r="F1751">
        <v>0</v>
      </c>
      <c r="G1751">
        <v>0</v>
      </c>
      <c r="T1751" t="s">
        <v>332</v>
      </c>
      <c r="U1751">
        <v>0</v>
      </c>
      <c r="V1751">
        <v>0</v>
      </c>
    </row>
    <row r="1752" spans="5:22" x14ac:dyDescent="0.25">
      <c r="E1752" t="s">
        <v>304</v>
      </c>
      <c r="F1752">
        <v>0</v>
      </c>
      <c r="G1752">
        <v>0</v>
      </c>
      <c r="T1752" t="s">
        <v>332</v>
      </c>
      <c r="U1752">
        <v>34000</v>
      </c>
      <c r="V1752">
        <v>0</v>
      </c>
    </row>
    <row r="1753" spans="5:22" x14ac:dyDescent="0.25">
      <c r="E1753" t="s">
        <v>304</v>
      </c>
      <c r="F1753">
        <v>0</v>
      </c>
      <c r="G1753">
        <v>0</v>
      </c>
      <c r="T1753" t="s">
        <v>332</v>
      </c>
      <c r="U1753">
        <v>32000</v>
      </c>
      <c r="V1753">
        <v>0</v>
      </c>
    </row>
    <row r="1754" spans="5:22" x14ac:dyDescent="0.25">
      <c r="E1754" t="s">
        <v>304</v>
      </c>
      <c r="F1754">
        <v>0</v>
      </c>
      <c r="G1754">
        <v>0</v>
      </c>
      <c r="T1754" t="s">
        <v>332</v>
      </c>
      <c r="U1754">
        <v>0</v>
      </c>
      <c r="V1754">
        <v>0</v>
      </c>
    </row>
    <row r="1755" spans="5:22" x14ac:dyDescent="0.25">
      <c r="E1755" t="s">
        <v>304</v>
      </c>
      <c r="F1755">
        <v>0</v>
      </c>
      <c r="G1755">
        <v>24000</v>
      </c>
      <c r="T1755" t="s">
        <v>332</v>
      </c>
      <c r="U1755">
        <v>27000</v>
      </c>
      <c r="V1755">
        <v>0</v>
      </c>
    </row>
    <row r="1756" spans="5:22" x14ac:dyDescent="0.25">
      <c r="E1756" t="s">
        <v>304</v>
      </c>
      <c r="F1756">
        <v>0</v>
      </c>
      <c r="G1756">
        <v>0</v>
      </c>
      <c r="T1756" t="s">
        <v>332</v>
      </c>
      <c r="U1756">
        <v>36000</v>
      </c>
      <c r="V1756">
        <v>0</v>
      </c>
    </row>
    <row r="1757" spans="5:22" x14ac:dyDescent="0.25">
      <c r="E1757" t="s">
        <v>304</v>
      </c>
      <c r="F1757">
        <v>0</v>
      </c>
      <c r="G1757">
        <v>0</v>
      </c>
      <c r="T1757" t="s">
        <v>332</v>
      </c>
      <c r="U1757">
        <v>0</v>
      </c>
      <c r="V1757">
        <v>0</v>
      </c>
    </row>
    <row r="1758" spans="5:22" x14ac:dyDescent="0.25">
      <c r="E1758" t="s">
        <v>304</v>
      </c>
      <c r="F1758">
        <v>0</v>
      </c>
      <c r="G1758">
        <v>0</v>
      </c>
      <c r="T1758" t="s">
        <v>332</v>
      </c>
      <c r="U1758">
        <v>26000</v>
      </c>
      <c r="V1758">
        <v>0</v>
      </c>
    </row>
    <row r="1759" spans="5:22" x14ac:dyDescent="0.25">
      <c r="E1759" t="s">
        <v>304</v>
      </c>
      <c r="F1759">
        <v>0</v>
      </c>
      <c r="G1759">
        <v>0</v>
      </c>
      <c r="T1759" t="s">
        <v>332</v>
      </c>
      <c r="U1759">
        <v>0</v>
      </c>
      <c r="V1759">
        <v>40000</v>
      </c>
    </row>
    <row r="1760" spans="5:22" x14ac:dyDescent="0.25">
      <c r="E1760" t="s">
        <v>304</v>
      </c>
      <c r="F1760">
        <v>0</v>
      </c>
      <c r="G1760">
        <v>0</v>
      </c>
      <c r="T1760" t="s">
        <v>332</v>
      </c>
      <c r="U1760">
        <v>0</v>
      </c>
      <c r="V1760">
        <v>0</v>
      </c>
    </row>
    <row r="1761" spans="5:22" x14ac:dyDescent="0.25">
      <c r="E1761" t="s">
        <v>304</v>
      </c>
      <c r="F1761">
        <v>0</v>
      </c>
      <c r="G1761">
        <v>0</v>
      </c>
      <c r="T1761" t="s">
        <v>332</v>
      </c>
      <c r="U1761">
        <v>41000</v>
      </c>
      <c r="V1761">
        <v>0</v>
      </c>
    </row>
    <row r="1762" spans="5:22" x14ac:dyDescent="0.25">
      <c r="E1762" t="s">
        <v>304</v>
      </c>
      <c r="F1762">
        <v>0</v>
      </c>
      <c r="G1762">
        <v>0</v>
      </c>
      <c r="T1762" t="s">
        <v>332</v>
      </c>
      <c r="U1762">
        <v>39000</v>
      </c>
      <c r="V1762">
        <v>0</v>
      </c>
    </row>
    <row r="1763" spans="5:22" x14ac:dyDescent="0.25">
      <c r="E1763" t="s">
        <v>304</v>
      </c>
      <c r="F1763">
        <v>0</v>
      </c>
      <c r="G1763">
        <v>0</v>
      </c>
      <c r="T1763" t="s">
        <v>332</v>
      </c>
      <c r="U1763">
        <v>0</v>
      </c>
      <c r="V1763">
        <v>0</v>
      </c>
    </row>
    <row r="1764" spans="5:22" x14ac:dyDescent="0.25">
      <c r="E1764" t="s">
        <v>304</v>
      </c>
      <c r="F1764">
        <v>0</v>
      </c>
      <c r="G1764">
        <v>0</v>
      </c>
      <c r="T1764" t="s">
        <v>332</v>
      </c>
      <c r="U1764">
        <v>0</v>
      </c>
      <c r="V1764">
        <v>0</v>
      </c>
    </row>
    <row r="1765" spans="5:22" x14ac:dyDescent="0.25">
      <c r="E1765" t="s">
        <v>304</v>
      </c>
      <c r="F1765">
        <v>0</v>
      </c>
      <c r="G1765">
        <v>0</v>
      </c>
      <c r="T1765" t="s">
        <v>332</v>
      </c>
      <c r="U1765">
        <v>28000</v>
      </c>
      <c r="V1765">
        <v>0</v>
      </c>
    </row>
    <row r="1766" spans="5:22" x14ac:dyDescent="0.25">
      <c r="E1766" t="s">
        <v>304</v>
      </c>
      <c r="F1766">
        <v>0</v>
      </c>
      <c r="G1766">
        <v>0</v>
      </c>
      <c r="T1766" t="s">
        <v>332</v>
      </c>
      <c r="U1766">
        <v>0</v>
      </c>
      <c r="V1766">
        <v>0</v>
      </c>
    </row>
    <row r="1767" spans="5:22" x14ac:dyDescent="0.25">
      <c r="E1767" t="s">
        <v>304</v>
      </c>
      <c r="F1767">
        <v>0</v>
      </c>
      <c r="G1767">
        <v>0</v>
      </c>
      <c r="T1767" t="s">
        <v>332</v>
      </c>
      <c r="U1767">
        <v>0</v>
      </c>
      <c r="V1767">
        <v>0</v>
      </c>
    </row>
    <row r="1768" spans="5:22" x14ac:dyDescent="0.25">
      <c r="E1768" t="s">
        <v>304</v>
      </c>
      <c r="F1768">
        <v>0</v>
      </c>
      <c r="G1768">
        <v>0</v>
      </c>
      <c r="T1768" t="s">
        <v>332</v>
      </c>
      <c r="U1768">
        <v>0</v>
      </c>
      <c r="V1768">
        <v>0</v>
      </c>
    </row>
    <row r="1769" spans="5:22" x14ac:dyDescent="0.25">
      <c r="E1769" t="s">
        <v>304</v>
      </c>
      <c r="F1769">
        <v>0</v>
      </c>
      <c r="G1769">
        <v>0</v>
      </c>
      <c r="T1769" t="s">
        <v>332</v>
      </c>
      <c r="U1769">
        <v>0</v>
      </c>
      <c r="V1769">
        <v>41000</v>
      </c>
    </row>
    <row r="1770" spans="5:22" x14ac:dyDescent="0.25">
      <c r="E1770" t="s">
        <v>304</v>
      </c>
      <c r="F1770">
        <v>0</v>
      </c>
      <c r="G1770">
        <v>24000</v>
      </c>
      <c r="T1770" t="s">
        <v>332</v>
      </c>
      <c r="U1770">
        <v>33000</v>
      </c>
      <c r="V1770">
        <v>0</v>
      </c>
    </row>
    <row r="1771" spans="5:22" x14ac:dyDescent="0.25">
      <c r="E1771" t="s">
        <v>304</v>
      </c>
      <c r="F1771">
        <v>0</v>
      </c>
      <c r="G1771">
        <v>0</v>
      </c>
      <c r="T1771" t="s">
        <v>332</v>
      </c>
      <c r="U1771">
        <v>0</v>
      </c>
      <c r="V1771">
        <v>0</v>
      </c>
    </row>
    <row r="1772" spans="5:22" x14ac:dyDescent="0.25">
      <c r="E1772" t="s">
        <v>304</v>
      </c>
      <c r="F1772">
        <v>0</v>
      </c>
      <c r="G1772">
        <v>0</v>
      </c>
      <c r="T1772" t="s">
        <v>332</v>
      </c>
      <c r="U1772">
        <v>42000</v>
      </c>
      <c r="V1772">
        <v>0</v>
      </c>
    </row>
    <row r="1773" spans="5:22" x14ac:dyDescent="0.25">
      <c r="E1773" t="s">
        <v>304</v>
      </c>
      <c r="F1773">
        <v>0</v>
      </c>
      <c r="G1773">
        <v>0</v>
      </c>
      <c r="T1773" t="s">
        <v>332</v>
      </c>
      <c r="U1773">
        <v>0</v>
      </c>
      <c r="V1773">
        <v>0</v>
      </c>
    </row>
    <row r="1774" spans="5:22" x14ac:dyDescent="0.25">
      <c r="E1774" t="s">
        <v>304</v>
      </c>
      <c r="F1774">
        <v>0</v>
      </c>
      <c r="G1774">
        <v>0</v>
      </c>
      <c r="T1774" t="s">
        <v>332</v>
      </c>
      <c r="U1774">
        <v>0</v>
      </c>
      <c r="V1774">
        <v>0</v>
      </c>
    </row>
    <row r="1775" spans="5:22" x14ac:dyDescent="0.25">
      <c r="E1775" t="s">
        <v>304</v>
      </c>
      <c r="F1775">
        <v>0</v>
      </c>
      <c r="G1775">
        <v>0</v>
      </c>
      <c r="T1775" t="s">
        <v>332</v>
      </c>
      <c r="U1775">
        <v>0</v>
      </c>
      <c r="V1775">
        <v>0</v>
      </c>
    </row>
    <row r="1776" spans="5:22" x14ac:dyDescent="0.25">
      <c r="E1776" t="s">
        <v>304</v>
      </c>
      <c r="F1776">
        <v>0</v>
      </c>
      <c r="G1776">
        <v>0</v>
      </c>
      <c r="T1776" t="s">
        <v>332</v>
      </c>
      <c r="U1776">
        <v>0</v>
      </c>
      <c r="V1776">
        <v>0</v>
      </c>
    </row>
    <row r="1777" spans="5:22" x14ac:dyDescent="0.25">
      <c r="E1777" t="s">
        <v>304</v>
      </c>
      <c r="F1777">
        <v>0</v>
      </c>
      <c r="G1777">
        <v>0</v>
      </c>
      <c r="T1777" t="s">
        <v>332</v>
      </c>
      <c r="U1777">
        <v>30000</v>
      </c>
      <c r="V1777">
        <v>0</v>
      </c>
    </row>
    <row r="1778" spans="5:22" x14ac:dyDescent="0.25">
      <c r="E1778" t="s">
        <v>304</v>
      </c>
      <c r="F1778">
        <v>0</v>
      </c>
      <c r="G1778">
        <v>0</v>
      </c>
      <c r="T1778" t="s">
        <v>332</v>
      </c>
      <c r="U1778">
        <v>0</v>
      </c>
      <c r="V1778">
        <v>0</v>
      </c>
    </row>
    <row r="1779" spans="5:22" x14ac:dyDescent="0.25">
      <c r="E1779" t="s">
        <v>549</v>
      </c>
      <c r="F1779">
        <v>0</v>
      </c>
      <c r="G1779">
        <v>0</v>
      </c>
      <c r="T1779" t="s">
        <v>332</v>
      </c>
      <c r="U1779">
        <v>35000</v>
      </c>
      <c r="V1779">
        <v>0</v>
      </c>
    </row>
    <row r="1780" spans="5:22" x14ac:dyDescent="0.25">
      <c r="E1780" t="s">
        <v>442</v>
      </c>
      <c r="F1780">
        <v>0</v>
      </c>
      <c r="G1780">
        <v>0</v>
      </c>
      <c r="T1780" t="s">
        <v>332</v>
      </c>
      <c r="U1780">
        <v>0</v>
      </c>
      <c r="V1780">
        <v>0</v>
      </c>
    </row>
    <row r="1781" spans="5:22" x14ac:dyDescent="0.25">
      <c r="E1781" t="s">
        <v>442</v>
      </c>
      <c r="F1781">
        <v>0</v>
      </c>
      <c r="G1781">
        <v>0</v>
      </c>
      <c r="T1781" t="s">
        <v>332</v>
      </c>
      <c r="U1781">
        <v>0</v>
      </c>
      <c r="V1781">
        <v>0</v>
      </c>
    </row>
    <row r="1782" spans="5:22" x14ac:dyDescent="0.25">
      <c r="E1782" t="s">
        <v>442</v>
      </c>
      <c r="F1782">
        <v>0</v>
      </c>
      <c r="G1782">
        <v>0</v>
      </c>
      <c r="T1782" t="s">
        <v>332</v>
      </c>
      <c r="U1782">
        <v>0</v>
      </c>
      <c r="V1782">
        <v>0</v>
      </c>
    </row>
    <row r="1783" spans="5:22" x14ac:dyDescent="0.25">
      <c r="E1783" t="s">
        <v>442</v>
      </c>
      <c r="F1783">
        <v>0</v>
      </c>
      <c r="G1783">
        <v>0</v>
      </c>
      <c r="T1783" t="s">
        <v>332</v>
      </c>
      <c r="U1783">
        <v>0</v>
      </c>
      <c r="V1783">
        <v>0</v>
      </c>
    </row>
    <row r="1784" spans="5:22" x14ac:dyDescent="0.25">
      <c r="E1784" t="s">
        <v>442</v>
      </c>
      <c r="F1784">
        <v>0</v>
      </c>
      <c r="G1784">
        <v>0</v>
      </c>
      <c r="T1784" t="s">
        <v>332</v>
      </c>
      <c r="U1784">
        <v>0</v>
      </c>
      <c r="V1784">
        <v>0</v>
      </c>
    </row>
    <row r="1785" spans="5:22" x14ac:dyDescent="0.25">
      <c r="E1785" t="s">
        <v>442</v>
      </c>
      <c r="F1785">
        <v>0</v>
      </c>
      <c r="G1785">
        <v>0</v>
      </c>
      <c r="T1785" t="s">
        <v>510</v>
      </c>
      <c r="U1785">
        <v>0</v>
      </c>
      <c r="V1785">
        <v>0</v>
      </c>
    </row>
    <row r="1786" spans="5:22" x14ac:dyDescent="0.25">
      <c r="E1786" t="s">
        <v>442</v>
      </c>
      <c r="F1786">
        <v>0</v>
      </c>
      <c r="G1786">
        <v>0</v>
      </c>
      <c r="T1786" t="s">
        <v>510</v>
      </c>
      <c r="U1786">
        <v>28000</v>
      </c>
      <c r="V1786">
        <v>0</v>
      </c>
    </row>
    <row r="1787" spans="5:22" x14ac:dyDescent="0.25">
      <c r="E1787" t="s">
        <v>442</v>
      </c>
      <c r="F1787">
        <v>0</v>
      </c>
      <c r="G1787">
        <v>0</v>
      </c>
      <c r="T1787" t="s">
        <v>510</v>
      </c>
      <c r="U1787">
        <v>30000</v>
      </c>
      <c r="V1787">
        <v>0</v>
      </c>
    </row>
    <row r="1788" spans="5:22" x14ac:dyDescent="0.25">
      <c r="E1788" t="s">
        <v>442</v>
      </c>
      <c r="F1788">
        <v>0</v>
      </c>
      <c r="G1788">
        <v>0</v>
      </c>
      <c r="T1788" t="s">
        <v>510</v>
      </c>
      <c r="U1788">
        <v>0</v>
      </c>
      <c r="V1788">
        <v>0</v>
      </c>
    </row>
    <row r="1789" spans="5:22" x14ac:dyDescent="0.25">
      <c r="E1789" t="s">
        <v>442</v>
      </c>
      <c r="F1789">
        <v>0</v>
      </c>
      <c r="G1789">
        <v>0</v>
      </c>
      <c r="T1789" t="s">
        <v>510</v>
      </c>
      <c r="U1789">
        <v>0</v>
      </c>
      <c r="V1789">
        <v>0</v>
      </c>
    </row>
    <row r="1790" spans="5:22" x14ac:dyDescent="0.25">
      <c r="E1790" t="s">
        <v>442</v>
      </c>
      <c r="F1790">
        <v>0</v>
      </c>
      <c r="G1790">
        <v>0</v>
      </c>
      <c r="T1790" t="s">
        <v>510</v>
      </c>
      <c r="U1790">
        <v>0</v>
      </c>
      <c r="V1790">
        <v>0</v>
      </c>
    </row>
    <row r="1791" spans="5:22" x14ac:dyDescent="0.25">
      <c r="E1791" t="s">
        <v>442</v>
      </c>
      <c r="F1791">
        <v>0</v>
      </c>
      <c r="G1791">
        <v>0</v>
      </c>
      <c r="T1791" t="s">
        <v>510</v>
      </c>
      <c r="U1791">
        <v>36000</v>
      </c>
      <c r="V1791">
        <v>0</v>
      </c>
    </row>
    <row r="1792" spans="5:22" x14ac:dyDescent="0.25">
      <c r="E1792" t="s">
        <v>442</v>
      </c>
      <c r="F1792">
        <v>0</v>
      </c>
      <c r="G1792">
        <v>0</v>
      </c>
      <c r="T1792" t="s">
        <v>510</v>
      </c>
      <c r="U1792">
        <v>0</v>
      </c>
      <c r="V1792">
        <v>0</v>
      </c>
    </row>
    <row r="1793" spans="5:22" x14ac:dyDescent="0.25">
      <c r="E1793" t="s">
        <v>442</v>
      </c>
      <c r="F1793">
        <v>0</v>
      </c>
      <c r="G1793">
        <v>0</v>
      </c>
      <c r="T1793" t="s">
        <v>510</v>
      </c>
      <c r="U1793">
        <v>37000</v>
      </c>
      <c r="V1793">
        <v>0</v>
      </c>
    </row>
    <row r="1794" spans="5:22" x14ac:dyDescent="0.25">
      <c r="E1794" t="s">
        <v>442</v>
      </c>
      <c r="F1794">
        <v>0</v>
      </c>
      <c r="G1794">
        <v>0</v>
      </c>
      <c r="T1794" t="s">
        <v>510</v>
      </c>
      <c r="U1794">
        <v>0</v>
      </c>
      <c r="V1794">
        <v>0</v>
      </c>
    </row>
    <row r="1795" spans="5:22" x14ac:dyDescent="0.25">
      <c r="E1795" t="s">
        <v>442</v>
      </c>
      <c r="F1795">
        <v>0</v>
      </c>
      <c r="G1795">
        <v>0</v>
      </c>
      <c r="T1795" t="s">
        <v>510</v>
      </c>
      <c r="U1795">
        <v>50000</v>
      </c>
      <c r="V1795">
        <v>0</v>
      </c>
    </row>
    <row r="1796" spans="5:22" x14ac:dyDescent="0.25">
      <c r="E1796" t="s">
        <v>442</v>
      </c>
      <c r="F1796">
        <v>0</v>
      </c>
      <c r="G1796">
        <v>0</v>
      </c>
      <c r="T1796" t="s">
        <v>510</v>
      </c>
      <c r="U1796">
        <v>37000</v>
      </c>
      <c r="V1796">
        <v>0</v>
      </c>
    </row>
    <row r="1797" spans="5:22" x14ac:dyDescent="0.25">
      <c r="E1797" t="s">
        <v>442</v>
      </c>
      <c r="F1797">
        <v>0</v>
      </c>
      <c r="G1797">
        <v>0</v>
      </c>
      <c r="T1797" t="s">
        <v>510</v>
      </c>
      <c r="U1797">
        <v>0</v>
      </c>
      <c r="V1797">
        <v>0</v>
      </c>
    </row>
    <row r="1798" spans="5:22" x14ac:dyDescent="0.25">
      <c r="E1798" t="s">
        <v>442</v>
      </c>
      <c r="F1798">
        <v>0</v>
      </c>
      <c r="G1798">
        <v>0</v>
      </c>
      <c r="T1798" t="s">
        <v>510</v>
      </c>
      <c r="U1798">
        <v>40000</v>
      </c>
      <c r="V1798">
        <v>0</v>
      </c>
    </row>
    <row r="1799" spans="5:22" x14ac:dyDescent="0.25">
      <c r="E1799" t="s">
        <v>442</v>
      </c>
      <c r="F1799">
        <v>0</v>
      </c>
      <c r="G1799">
        <v>0</v>
      </c>
      <c r="T1799" t="s">
        <v>510</v>
      </c>
      <c r="U1799">
        <v>30000</v>
      </c>
      <c r="V1799">
        <v>0</v>
      </c>
    </row>
    <row r="1800" spans="5:22" x14ac:dyDescent="0.25">
      <c r="E1800" t="s">
        <v>442</v>
      </c>
      <c r="F1800">
        <v>0</v>
      </c>
      <c r="G1800">
        <v>0</v>
      </c>
      <c r="T1800" t="s">
        <v>510</v>
      </c>
      <c r="U1800">
        <v>45000</v>
      </c>
      <c r="V1800">
        <v>0</v>
      </c>
    </row>
    <row r="1801" spans="5:22" x14ac:dyDescent="0.25">
      <c r="E1801" t="s">
        <v>442</v>
      </c>
      <c r="F1801">
        <v>0</v>
      </c>
      <c r="G1801">
        <v>0</v>
      </c>
      <c r="T1801" t="s">
        <v>510</v>
      </c>
      <c r="U1801">
        <v>0</v>
      </c>
      <c r="V1801">
        <v>0</v>
      </c>
    </row>
    <row r="1802" spans="5:22" x14ac:dyDescent="0.25">
      <c r="E1802" t="s">
        <v>350</v>
      </c>
      <c r="F1802">
        <v>0</v>
      </c>
      <c r="G1802">
        <v>0</v>
      </c>
      <c r="T1802" t="s">
        <v>510</v>
      </c>
      <c r="U1802">
        <v>37000</v>
      </c>
      <c r="V1802">
        <v>0</v>
      </c>
    </row>
    <row r="1803" spans="5:22" x14ac:dyDescent="0.25">
      <c r="E1803" t="s">
        <v>350</v>
      </c>
      <c r="F1803">
        <v>2000</v>
      </c>
      <c r="G1803">
        <v>0</v>
      </c>
      <c r="T1803" t="s">
        <v>510</v>
      </c>
      <c r="U1803">
        <v>37000</v>
      </c>
      <c r="V1803">
        <v>0</v>
      </c>
    </row>
    <row r="1804" spans="5:22" x14ac:dyDescent="0.25">
      <c r="E1804" t="s">
        <v>310</v>
      </c>
      <c r="F1804">
        <v>3000</v>
      </c>
      <c r="G1804">
        <v>0</v>
      </c>
      <c r="T1804" t="s">
        <v>510</v>
      </c>
      <c r="U1804">
        <v>33000</v>
      </c>
      <c r="V1804">
        <v>0</v>
      </c>
    </row>
    <row r="1805" spans="5:22" x14ac:dyDescent="0.25">
      <c r="E1805" t="s">
        <v>310</v>
      </c>
      <c r="F1805">
        <v>0</v>
      </c>
      <c r="G1805">
        <v>14000</v>
      </c>
      <c r="T1805" t="s">
        <v>510</v>
      </c>
      <c r="U1805">
        <v>37000</v>
      </c>
      <c r="V1805">
        <v>0</v>
      </c>
    </row>
    <row r="1806" spans="5:22" x14ac:dyDescent="0.25">
      <c r="E1806" t="s">
        <v>310</v>
      </c>
      <c r="F1806">
        <v>0</v>
      </c>
      <c r="G1806">
        <v>0</v>
      </c>
      <c r="T1806" t="s">
        <v>510</v>
      </c>
      <c r="U1806">
        <v>50000</v>
      </c>
      <c r="V1806">
        <v>0</v>
      </c>
    </row>
    <row r="1807" spans="5:22" x14ac:dyDescent="0.25">
      <c r="E1807" t="s">
        <v>310</v>
      </c>
      <c r="F1807">
        <v>0</v>
      </c>
      <c r="G1807">
        <v>0</v>
      </c>
      <c r="T1807" t="s">
        <v>510</v>
      </c>
      <c r="U1807">
        <v>0</v>
      </c>
      <c r="V1807">
        <v>0</v>
      </c>
    </row>
    <row r="1808" spans="5:22" x14ac:dyDescent="0.25">
      <c r="E1808" t="s">
        <v>310</v>
      </c>
      <c r="F1808">
        <v>0</v>
      </c>
      <c r="G1808">
        <v>16000</v>
      </c>
      <c r="T1808" t="s">
        <v>510</v>
      </c>
      <c r="U1808">
        <v>28000</v>
      </c>
      <c r="V1808">
        <v>0</v>
      </c>
    </row>
    <row r="1809" spans="5:22" x14ac:dyDescent="0.25">
      <c r="E1809" t="s">
        <v>310</v>
      </c>
      <c r="F1809">
        <v>0</v>
      </c>
      <c r="G1809">
        <v>12000</v>
      </c>
      <c r="T1809" t="s">
        <v>510</v>
      </c>
      <c r="U1809">
        <v>30000</v>
      </c>
      <c r="V1809">
        <v>0</v>
      </c>
    </row>
    <row r="1810" spans="5:22" x14ac:dyDescent="0.25">
      <c r="E1810" t="s">
        <v>310</v>
      </c>
      <c r="F1810">
        <v>16000</v>
      </c>
      <c r="G1810">
        <v>0</v>
      </c>
      <c r="T1810" t="s">
        <v>510</v>
      </c>
      <c r="U1810">
        <v>30000</v>
      </c>
      <c r="V1810">
        <v>0</v>
      </c>
    </row>
    <row r="1811" spans="5:22" x14ac:dyDescent="0.25">
      <c r="E1811" t="s">
        <v>310</v>
      </c>
      <c r="F1811">
        <v>0</v>
      </c>
      <c r="G1811">
        <v>35000</v>
      </c>
      <c r="T1811" t="s">
        <v>510</v>
      </c>
      <c r="U1811">
        <v>37000</v>
      </c>
      <c r="V1811">
        <v>0</v>
      </c>
    </row>
    <row r="1812" spans="5:22" x14ac:dyDescent="0.25">
      <c r="E1812" t="s">
        <v>310</v>
      </c>
      <c r="F1812">
        <v>0</v>
      </c>
      <c r="G1812">
        <v>0</v>
      </c>
      <c r="T1812" t="s">
        <v>510</v>
      </c>
      <c r="U1812">
        <v>41000</v>
      </c>
      <c r="V1812">
        <v>0</v>
      </c>
    </row>
    <row r="1813" spans="5:22" x14ac:dyDescent="0.25">
      <c r="E1813" t="s">
        <v>310</v>
      </c>
      <c r="F1813">
        <v>0</v>
      </c>
      <c r="G1813">
        <v>4000</v>
      </c>
      <c r="T1813" t="s">
        <v>510</v>
      </c>
      <c r="U1813">
        <v>0</v>
      </c>
      <c r="V1813">
        <v>0</v>
      </c>
    </row>
    <row r="1814" spans="5:22" x14ac:dyDescent="0.25">
      <c r="E1814" t="s">
        <v>310</v>
      </c>
      <c r="F1814">
        <v>0</v>
      </c>
      <c r="G1814">
        <v>12000</v>
      </c>
      <c r="T1814" t="s">
        <v>510</v>
      </c>
      <c r="U1814">
        <v>0</v>
      </c>
      <c r="V1814">
        <v>0</v>
      </c>
    </row>
    <row r="1815" spans="5:22" x14ac:dyDescent="0.25">
      <c r="E1815" t="s">
        <v>310</v>
      </c>
      <c r="F1815">
        <v>0</v>
      </c>
      <c r="G1815">
        <v>16000</v>
      </c>
      <c r="T1815" t="s">
        <v>510</v>
      </c>
      <c r="U1815">
        <v>40000</v>
      </c>
      <c r="V1815">
        <v>0</v>
      </c>
    </row>
    <row r="1816" spans="5:22" x14ac:dyDescent="0.25">
      <c r="E1816" t="s">
        <v>310</v>
      </c>
      <c r="F1816">
        <v>2400</v>
      </c>
      <c r="G1816">
        <v>0</v>
      </c>
      <c r="T1816" t="s">
        <v>510</v>
      </c>
      <c r="U1816">
        <v>35000</v>
      </c>
      <c r="V1816">
        <v>0</v>
      </c>
    </row>
    <row r="1817" spans="5:22" x14ac:dyDescent="0.25">
      <c r="E1817" t="s">
        <v>310</v>
      </c>
      <c r="F1817">
        <v>0</v>
      </c>
      <c r="G1817">
        <v>0</v>
      </c>
      <c r="T1817" t="s">
        <v>510</v>
      </c>
      <c r="U1817">
        <v>40000</v>
      </c>
      <c r="V1817">
        <v>0</v>
      </c>
    </row>
    <row r="1818" spans="5:22" x14ac:dyDescent="0.25">
      <c r="E1818" t="s">
        <v>310</v>
      </c>
      <c r="F1818">
        <v>0</v>
      </c>
      <c r="G1818">
        <v>12000</v>
      </c>
      <c r="T1818" t="s">
        <v>510</v>
      </c>
      <c r="U1818">
        <v>0</v>
      </c>
      <c r="V1818">
        <v>0</v>
      </c>
    </row>
    <row r="1819" spans="5:22" x14ac:dyDescent="0.25">
      <c r="E1819" t="s">
        <v>310</v>
      </c>
      <c r="F1819">
        <v>0</v>
      </c>
      <c r="G1819">
        <v>0</v>
      </c>
      <c r="T1819" t="s">
        <v>510</v>
      </c>
      <c r="U1819">
        <v>0</v>
      </c>
      <c r="V1819">
        <v>0</v>
      </c>
    </row>
    <row r="1820" spans="5:22" x14ac:dyDescent="0.25">
      <c r="E1820" t="s">
        <v>310</v>
      </c>
      <c r="F1820">
        <v>0</v>
      </c>
      <c r="G1820">
        <v>12000</v>
      </c>
      <c r="T1820" t="s">
        <v>512</v>
      </c>
      <c r="U1820">
        <v>0</v>
      </c>
      <c r="V1820">
        <v>0</v>
      </c>
    </row>
    <row r="1821" spans="5:22" x14ac:dyDescent="0.25">
      <c r="E1821" t="s">
        <v>310</v>
      </c>
      <c r="F1821">
        <v>0</v>
      </c>
      <c r="G1821">
        <v>0</v>
      </c>
      <c r="T1821" t="s">
        <v>512</v>
      </c>
      <c r="U1821">
        <v>0</v>
      </c>
      <c r="V1821">
        <v>0</v>
      </c>
    </row>
    <row r="1822" spans="5:22" x14ac:dyDescent="0.25">
      <c r="E1822" t="s">
        <v>310</v>
      </c>
      <c r="F1822">
        <v>0</v>
      </c>
      <c r="G1822">
        <v>18000</v>
      </c>
      <c r="T1822" t="s">
        <v>512</v>
      </c>
      <c r="U1822">
        <v>0</v>
      </c>
      <c r="V1822">
        <v>0</v>
      </c>
    </row>
    <row r="1823" spans="5:22" x14ac:dyDescent="0.25">
      <c r="E1823" t="s">
        <v>310</v>
      </c>
      <c r="F1823">
        <v>0</v>
      </c>
      <c r="G1823">
        <v>0</v>
      </c>
      <c r="T1823" t="s">
        <v>512</v>
      </c>
      <c r="U1823">
        <v>0</v>
      </c>
      <c r="V1823">
        <v>0</v>
      </c>
    </row>
    <row r="1824" spans="5:22" x14ac:dyDescent="0.25">
      <c r="E1824" t="s">
        <v>310</v>
      </c>
      <c r="F1824">
        <v>0</v>
      </c>
      <c r="G1824">
        <v>0</v>
      </c>
      <c r="T1824" t="s">
        <v>512</v>
      </c>
      <c r="U1824">
        <v>0</v>
      </c>
      <c r="V1824">
        <v>0</v>
      </c>
    </row>
    <row r="1825" spans="5:22" x14ac:dyDescent="0.25">
      <c r="E1825" t="s">
        <v>310</v>
      </c>
      <c r="F1825">
        <v>0</v>
      </c>
      <c r="G1825">
        <v>16000</v>
      </c>
      <c r="T1825" t="s">
        <v>512</v>
      </c>
      <c r="U1825">
        <v>0</v>
      </c>
      <c r="V1825">
        <v>0</v>
      </c>
    </row>
    <row r="1826" spans="5:22" x14ac:dyDescent="0.25">
      <c r="E1826" t="s">
        <v>310</v>
      </c>
      <c r="F1826">
        <v>0</v>
      </c>
      <c r="G1826">
        <v>8000</v>
      </c>
      <c r="T1826" t="s">
        <v>512</v>
      </c>
      <c r="U1826">
        <v>0</v>
      </c>
      <c r="V1826">
        <v>0</v>
      </c>
    </row>
    <row r="1827" spans="5:22" x14ac:dyDescent="0.25">
      <c r="E1827" t="s">
        <v>310</v>
      </c>
      <c r="F1827">
        <v>0</v>
      </c>
      <c r="G1827">
        <v>0</v>
      </c>
      <c r="T1827" t="s">
        <v>512</v>
      </c>
      <c r="U1827">
        <v>0</v>
      </c>
      <c r="V1827">
        <v>0</v>
      </c>
    </row>
    <row r="1828" spans="5:22" x14ac:dyDescent="0.25">
      <c r="E1828" t="s">
        <v>310</v>
      </c>
      <c r="F1828">
        <v>0</v>
      </c>
      <c r="G1828">
        <v>0</v>
      </c>
      <c r="T1828" t="s">
        <v>512</v>
      </c>
      <c r="U1828">
        <v>0</v>
      </c>
      <c r="V1828">
        <v>30000</v>
      </c>
    </row>
    <row r="1829" spans="5:22" x14ac:dyDescent="0.25">
      <c r="E1829" t="s">
        <v>310</v>
      </c>
      <c r="F1829">
        <v>0</v>
      </c>
      <c r="G1829">
        <v>0</v>
      </c>
      <c r="T1829" t="s">
        <v>512</v>
      </c>
      <c r="U1829">
        <v>0</v>
      </c>
      <c r="V1829">
        <v>0</v>
      </c>
    </row>
    <row r="1830" spans="5:22" x14ac:dyDescent="0.25">
      <c r="E1830" t="s">
        <v>310</v>
      </c>
      <c r="F1830">
        <v>0</v>
      </c>
      <c r="G1830">
        <v>0</v>
      </c>
      <c r="T1830" t="s">
        <v>512</v>
      </c>
      <c r="U1830">
        <v>0</v>
      </c>
      <c r="V1830">
        <v>0</v>
      </c>
    </row>
    <row r="1831" spans="5:22" x14ac:dyDescent="0.25">
      <c r="E1831" t="s">
        <v>310</v>
      </c>
      <c r="F1831">
        <v>0</v>
      </c>
      <c r="G1831">
        <v>10000</v>
      </c>
      <c r="T1831" t="s">
        <v>512</v>
      </c>
      <c r="U1831">
        <v>0</v>
      </c>
      <c r="V1831">
        <v>40000</v>
      </c>
    </row>
    <row r="1832" spans="5:22" x14ac:dyDescent="0.25">
      <c r="E1832" t="s">
        <v>310</v>
      </c>
      <c r="F1832">
        <v>0</v>
      </c>
      <c r="G1832">
        <v>10000</v>
      </c>
      <c r="T1832" t="s">
        <v>512</v>
      </c>
      <c r="U1832">
        <v>0</v>
      </c>
      <c r="V1832">
        <v>0</v>
      </c>
    </row>
    <row r="1833" spans="5:22" x14ac:dyDescent="0.25">
      <c r="E1833" t="s">
        <v>310</v>
      </c>
      <c r="F1833">
        <v>0</v>
      </c>
      <c r="G1833">
        <v>0</v>
      </c>
      <c r="T1833" t="s">
        <v>512</v>
      </c>
      <c r="U1833">
        <v>0</v>
      </c>
      <c r="V1833">
        <v>0</v>
      </c>
    </row>
    <row r="1834" spans="5:22" x14ac:dyDescent="0.25">
      <c r="E1834" t="s">
        <v>310</v>
      </c>
      <c r="F1834">
        <v>5000</v>
      </c>
      <c r="G1834">
        <v>0</v>
      </c>
      <c r="T1834" t="s">
        <v>512</v>
      </c>
      <c r="U1834">
        <v>0</v>
      </c>
      <c r="V1834">
        <v>0</v>
      </c>
    </row>
    <row r="1835" spans="5:22" x14ac:dyDescent="0.25">
      <c r="E1835" t="s">
        <v>310</v>
      </c>
      <c r="F1835">
        <v>0</v>
      </c>
      <c r="G1835">
        <v>12000</v>
      </c>
      <c r="T1835" t="s">
        <v>512</v>
      </c>
      <c r="U1835">
        <v>0</v>
      </c>
      <c r="V1835">
        <v>0</v>
      </c>
    </row>
    <row r="1836" spans="5:22" x14ac:dyDescent="0.25">
      <c r="E1836" t="s">
        <v>310</v>
      </c>
      <c r="F1836">
        <v>4200</v>
      </c>
      <c r="G1836">
        <v>0</v>
      </c>
      <c r="T1836" t="s">
        <v>512</v>
      </c>
      <c r="U1836">
        <v>0</v>
      </c>
      <c r="V1836">
        <v>0</v>
      </c>
    </row>
    <row r="1837" spans="5:22" x14ac:dyDescent="0.25">
      <c r="E1837" t="s">
        <v>310</v>
      </c>
      <c r="F1837">
        <v>5000</v>
      </c>
      <c r="G1837">
        <v>0</v>
      </c>
      <c r="T1837" t="s">
        <v>512</v>
      </c>
      <c r="U1837">
        <v>0</v>
      </c>
      <c r="V1837">
        <v>0</v>
      </c>
    </row>
    <row r="1838" spans="5:22" x14ac:dyDescent="0.25">
      <c r="E1838" t="s">
        <v>310</v>
      </c>
      <c r="F1838">
        <v>0</v>
      </c>
      <c r="G1838">
        <v>0</v>
      </c>
      <c r="T1838" t="s">
        <v>512</v>
      </c>
      <c r="U1838">
        <v>0</v>
      </c>
      <c r="V1838">
        <v>40000</v>
      </c>
    </row>
    <row r="1839" spans="5:22" x14ac:dyDescent="0.25">
      <c r="E1839" t="s">
        <v>310</v>
      </c>
      <c r="F1839">
        <v>0</v>
      </c>
      <c r="G1839">
        <v>0</v>
      </c>
      <c r="T1839" t="s">
        <v>512</v>
      </c>
      <c r="U1839">
        <v>0</v>
      </c>
      <c r="V1839">
        <v>0</v>
      </c>
    </row>
    <row r="1840" spans="5:22" x14ac:dyDescent="0.25">
      <c r="E1840" t="s">
        <v>310</v>
      </c>
      <c r="F1840">
        <v>0</v>
      </c>
      <c r="G1840">
        <v>8000</v>
      </c>
      <c r="T1840" t="s">
        <v>512</v>
      </c>
      <c r="U1840">
        <v>0</v>
      </c>
      <c r="V1840">
        <v>40000</v>
      </c>
    </row>
    <row r="1841" spans="5:22" x14ac:dyDescent="0.25">
      <c r="E1841" t="s">
        <v>310</v>
      </c>
      <c r="F1841">
        <v>0</v>
      </c>
      <c r="G1841">
        <v>0</v>
      </c>
      <c r="T1841" t="s">
        <v>512</v>
      </c>
      <c r="U1841">
        <v>0</v>
      </c>
      <c r="V1841">
        <v>0</v>
      </c>
    </row>
    <row r="1842" spans="5:22" x14ac:dyDescent="0.25">
      <c r="E1842" t="s">
        <v>310</v>
      </c>
      <c r="F1842">
        <v>2800</v>
      </c>
      <c r="G1842">
        <v>0</v>
      </c>
      <c r="T1842" t="s">
        <v>512</v>
      </c>
      <c r="U1842">
        <v>0</v>
      </c>
      <c r="V1842">
        <v>0</v>
      </c>
    </row>
    <row r="1843" spans="5:22" x14ac:dyDescent="0.25">
      <c r="E1843" t="s">
        <v>310</v>
      </c>
      <c r="F1843">
        <v>0</v>
      </c>
      <c r="G1843">
        <v>0</v>
      </c>
      <c r="T1843" t="s">
        <v>512</v>
      </c>
      <c r="U1843">
        <v>0</v>
      </c>
      <c r="V1843">
        <v>0</v>
      </c>
    </row>
    <row r="1844" spans="5:22" x14ac:dyDescent="0.25">
      <c r="E1844" t="s">
        <v>310</v>
      </c>
      <c r="F1844">
        <v>0</v>
      </c>
      <c r="G1844">
        <v>25000</v>
      </c>
      <c r="T1844" t="s">
        <v>512</v>
      </c>
      <c r="U1844">
        <v>0</v>
      </c>
      <c r="V1844">
        <v>32000</v>
      </c>
    </row>
    <row r="1845" spans="5:22" x14ac:dyDescent="0.25">
      <c r="E1845" t="s">
        <v>310</v>
      </c>
      <c r="F1845">
        <v>0</v>
      </c>
      <c r="G1845">
        <v>0</v>
      </c>
      <c r="T1845" t="s">
        <v>512</v>
      </c>
      <c r="U1845">
        <v>0</v>
      </c>
      <c r="V1845">
        <v>40000</v>
      </c>
    </row>
    <row r="1846" spans="5:22" x14ac:dyDescent="0.25">
      <c r="E1846" t="s">
        <v>310</v>
      </c>
      <c r="F1846">
        <v>0</v>
      </c>
      <c r="G1846">
        <v>0</v>
      </c>
      <c r="T1846" t="s">
        <v>512</v>
      </c>
      <c r="U1846">
        <v>0</v>
      </c>
      <c r="V1846">
        <v>0</v>
      </c>
    </row>
    <row r="1847" spans="5:22" x14ac:dyDescent="0.25">
      <c r="E1847" t="s">
        <v>310</v>
      </c>
      <c r="F1847">
        <v>0</v>
      </c>
      <c r="G1847">
        <v>20000</v>
      </c>
      <c r="T1847" t="s">
        <v>512</v>
      </c>
      <c r="U1847">
        <v>0</v>
      </c>
      <c r="V1847">
        <v>32000</v>
      </c>
    </row>
    <row r="1848" spans="5:22" x14ac:dyDescent="0.25">
      <c r="E1848" t="s">
        <v>310</v>
      </c>
      <c r="F1848">
        <v>3000</v>
      </c>
      <c r="G1848">
        <v>0</v>
      </c>
      <c r="T1848" t="s">
        <v>512</v>
      </c>
      <c r="U1848">
        <v>0</v>
      </c>
      <c r="V1848">
        <v>0</v>
      </c>
    </row>
    <row r="1849" spans="5:22" x14ac:dyDescent="0.25">
      <c r="E1849" t="s">
        <v>310</v>
      </c>
      <c r="F1849">
        <v>0</v>
      </c>
      <c r="G1849">
        <v>8000</v>
      </c>
      <c r="T1849" t="s">
        <v>512</v>
      </c>
      <c r="U1849">
        <v>0</v>
      </c>
      <c r="V1849">
        <v>0</v>
      </c>
    </row>
    <row r="1850" spans="5:22" x14ac:dyDescent="0.25">
      <c r="E1850" t="s">
        <v>310</v>
      </c>
      <c r="F1850">
        <v>0</v>
      </c>
      <c r="G1850">
        <v>17000</v>
      </c>
      <c r="T1850" t="s">
        <v>512</v>
      </c>
      <c r="U1850">
        <v>0</v>
      </c>
      <c r="V1850">
        <v>0</v>
      </c>
    </row>
    <row r="1851" spans="5:22" x14ac:dyDescent="0.25">
      <c r="E1851" t="s">
        <v>310</v>
      </c>
      <c r="F1851">
        <v>1400</v>
      </c>
      <c r="G1851">
        <v>0</v>
      </c>
      <c r="T1851" t="s">
        <v>512</v>
      </c>
      <c r="U1851">
        <v>0</v>
      </c>
      <c r="V1851">
        <v>0</v>
      </c>
    </row>
    <row r="1852" spans="5:22" x14ac:dyDescent="0.25">
      <c r="E1852" t="s">
        <v>323</v>
      </c>
      <c r="F1852">
        <v>0</v>
      </c>
      <c r="G1852">
        <v>0</v>
      </c>
      <c r="T1852" t="s">
        <v>512</v>
      </c>
      <c r="U1852">
        <v>0</v>
      </c>
      <c r="V1852">
        <v>0</v>
      </c>
    </row>
    <row r="1853" spans="5:22" x14ac:dyDescent="0.25">
      <c r="E1853" t="s">
        <v>323</v>
      </c>
      <c r="F1853">
        <v>7000</v>
      </c>
      <c r="G1853">
        <v>0</v>
      </c>
      <c r="T1853" t="s">
        <v>512</v>
      </c>
      <c r="U1853">
        <v>0</v>
      </c>
      <c r="V1853">
        <v>0</v>
      </c>
    </row>
    <row r="1854" spans="5:22" x14ac:dyDescent="0.25">
      <c r="E1854" t="s">
        <v>323</v>
      </c>
      <c r="F1854">
        <v>0</v>
      </c>
      <c r="G1854">
        <v>0</v>
      </c>
      <c r="T1854" t="s">
        <v>512</v>
      </c>
      <c r="U1854">
        <v>0</v>
      </c>
      <c r="V1854">
        <v>0</v>
      </c>
    </row>
    <row r="1855" spans="5:22" x14ac:dyDescent="0.25">
      <c r="E1855" t="s">
        <v>323</v>
      </c>
      <c r="F1855">
        <v>0</v>
      </c>
      <c r="G1855">
        <v>0</v>
      </c>
      <c r="T1855" t="s">
        <v>512</v>
      </c>
      <c r="U1855">
        <v>0</v>
      </c>
      <c r="V1855">
        <v>32000</v>
      </c>
    </row>
    <row r="1856" spans="5:22" x14ac:dyDescent="0.25">
      <c r="E1856" t="s">
        <v>323</v>
      </c>
      <c r="F1856">
        <v>0</v>
      </c>
      <c r="G1856">
        <v>0</v>
      </c>
      <c r="T1856" t="s">
        <v>512</v>
      </c>
      <c r="U1856">
        <v>0</v>
      </c>
      <c r="V1856">
        <v>0</v>
      </c>
    </row>
    <row r="1857" spans="5:22" x14ac:dyDescent="0.25">
      <c r="E1857" t="s">
        <v>323</v>
      </c>
      <c r="F1857">
        <v>0</v>
      </c>
      <c r="G1857">
        <v>0</v>
      </c>
      <c r="T1857" t="s">
        <v>512</v>
      </c>
      <c r="U1857">
        <v>0</v>
      </c>
      <c r="V1857">
        <v>0</v>
      </c>
    </row>
    <row r="1858" spans="5:22" x14ac:dyDescent="0.25">
      <c r="E1858" t="s">
        <v>323</v>
      </c>
      <c r="F1858">
        <v>0</v>
      </c>
      <c r="G1858">
        <v>0</v>
      </c>
      <c r="T1858" t="s">
        <v>512</v>
      </c>
      <c r="U1858">
        <v>0</v>
      </c>
      <c r="V1858">
        <v>0</v>
      </c>
    </row>
    <row r="1859" spans="5:22" x14ac:dyDescent="0.25">
      <c r="E1859" t="s">
        <v>323</v>
      </c>
      <c r="F1859">
        <v>0</v>
      </c>
      <c r="G1859">
        <v>0</v>
      </c>
      <c r="T1859" t="s">
        <v>512</v>
      </c>
      <c r="U1859">
        <v>0</v>
      </c>
      <c r="V1859">
        <v>0</v>
      </c>
    </row>
    <row r="1860" spans="5:22" x14ac:dyDescent="0.25">
      <c r="E1860" t="s">
        <v>323</v>
      </c>
      <c r="F1860">
        <v>0</v>
      </c>
      <c r="G1860">
        <v>0</v>
      </c>
      <c r="T1860" t="s">
        <v>512</v>
      </c>
      <c r="U1860">
        <v>0</v>
      </c>
      <c r="V1860">
        <v>0</v>
      </c>
    </row>
    <row r="1861" spans="5:22" x14ac:dyDescent="0.25">
      <c r="E1861" t="s">
        <v>323</v>
      </c>
      <c r="F1861">
        <v>0</v>
      </c>
      <c r="G1861">
        <v>0</v>
      </c>
      <c r="T1861" t="s">
        <v>512</v>
      </c>
      <c r="U1861">
        <v>0</v>
      </c>
      <c r="V1861">
        <v>0</v>
      </c>
    </row>
    <row r="1862" spans="5:22" x14ac:dyDescent="0.25">
      <c r="E1862" t="s">
        <v>323</v>
      </c>
      <c r="F1862">
        <v>0</v>
      </c>
      <c r="G1862">
        <v>0</v>
      </c>
      <c r="T1862" t="s">
        <v>512</v>
      </c>
      <c r="U1862">
        <v>0</v>
      </c>
      <c r="V1862">
        <v>0</v>
      </c>
    </row>
    <row r="1863" spans="5:22" x14ac:dyDescent="0.25">
      <c r="E1863" t="s">
        <v>323</v>
      </c>
      <c r="F1863">
        <v>0</v>
      </c>
      <c r="G1863">
        <v>0</v>
      </c>
      <c r="T1863" t="s">
        <v>512</v>
      </c>
      <c r="U1863">
        <v>0</v>
      </c>
      <c r="V1863">
        <v>0</v>
      </c>
    </row>
    <row r="1864" spans="5:22" x14ac:dyDescent="0.25">
      <c r="E1864" t="s">
        <v>323</v>
      </c>
      <c r="F1864">
        <v>0</v>
      </c>
      <c r="G1864">
        <v>0</v>
      </c>
      <c r="T1864" t="s">
        <v>512</v>
      </c>
      <c r="U1864">
        <v>0</v>
      </c>
      <c r="V1864">
        <v>0</v>
      </c>
    </row>
    <row r="1865" spans="5:22" x14ac:dyDescent="0.25">
      <c r="E1865" t="s">
        <v>323</v>
      </c>
      <c r="F1865">
        <v>0</v>
      </c>
      <c r="G1865">
        <v>0</v>
      </c>
      <c r="T1865" t="s">
        <v>512</v>
      </c>
      <c r="U1865">
        <v>0</v>
      </c>
      <c r="V1865">
        <v>0</v>
      </c>
    </row>
    <row r="1866" spans="5:22" x14ac:dyDescent="0.25">
      <c r="E1866" t="s">
        <v>326</v>
      </c>
      <c r="F1866">
        <v>0</v>
      </c>
      <c r="G1866">
        <v>0</v>
      </c>
      <c r="T1866" t="s">
        <v>512</v>
      </c>
      <c r="U1866">
        <v>0</v>
      </c>
      <c r="V1866">
        <v>0</v>
      </c>
    </row>
    <row r="1867" spans="5:22" x14ac:dyDescent="0.25">
      <c r="E1867" t="s">
        <v>326</v>
      </c>
      <c r="F1867">
        <v>5000</v>
      </c>
      <c r="G1867">
        <v>0</v>
      </c>
      <c r="T1867" t="s">
        <v>512</v>
      </c>
      <c r="U1867">
        <v>0</v>
      </c>
      <c r="V1867">
        <v>0</v>
      </c>
    </row>
    <row r="1868" spans="5:22" x14ac:dyDescent="0.25">
      <c r="E1868" t="s">
        <v>326</v>
      </c>
      <c r="F1868">
        <v>0</v>
      </c>
      <c r="G1868">
        <v>0</v>
      </c>
      <c r="T1868" t="s">
        <v>512</v>
      </c>
      <c r="U1868">
        <v>0</v>
      </c>
      <c r="V1868">
        <v>0</v>
      </c>
    </row>
    <row r="1869" spans="5:22" x14ac:dyDescent="0.25">
      <c r="E1869" t="s">
        <v>326</v>
      </c>
      <c r="F1869">
        <v>0</v>
      </c>
      <c r="G1869">
        <v>0</v>
      </c>
      <c r="T1869" t="s">
        <v>512</v>
      </c>
      <c r="U1869">
        <v>0</v>
      </c>
      <c r="V1869">
        <v>0</v>
      </c>
    </row>
    <row r="1870" spans="5:22" x14ac:dyDescent="0.25">
      <c r="E1870" t="s">
        <v>326</v>
      </c>
      <c r="F1870">
        <v>0</v>
      </c>
      <c r="G1870">
        <v>0</v>
      </c>
      <c r="T1870" t="s">
        <v>512</v>
      </c>
      <c r="U1870">
        <v>0</v>
      </c>
      <c r="V1870">
        <v>32000</v>
      </c>
    </row>
    <row r="1871" spans="5:22" x14ac:dyDescent="0.25">
      <c r="E1871" t="s">
        <v>326</v>
      </c>
      <c r="F1871">
        <v>0</v>
      </c>
      <c r="G1871">
        <v>0</v>
      </c>
      <c r="T1871" t="s">
        <v>512</v>
      </c>
      <c r="U1871">
        <v>0</v>
      </c>
      <c r="V1871">
        <v>0</v>
      </c>
    </row>
    <row r="1872" spans="5:22" x14ac:dyDescent="0.25">
      <c r="E1872" t="s">
        <v>326</v>
      </c>
      <c r="F1872">
        <v>7000</v>
      </c>
      <c r="G1872">
        <v>0</v>
      </c>
      <c r="T1872" t="s">
        <v>415</v>
      </c>
      <c r="U1872">
        <v>0</v>
      </c>
      <c r="V1872">
        <v>29000</v>
      </c>
    </row>
    <row r="1873" spans="5:22" x14ac:dyDescent="0.25">
      <c r="E1873" t="s">
        <v>326</v>
      </c>
      <c r="F1873">
        <v>9500</v>
      </c>
      <c r="G1873">
        <v>0</v>
      </c>
      <c r="T1873" t="s">
        <v>415</v>
      </c>
      <c r="U1873">
        <v>0</v>
      </c>
      <c r="V1873">
        <v>25000</v>
      </c>
    </row>
    <row r="1874" spans="5:22" x14ac:dyDescent="0.25">
      <c r="E1874" t="s">
        <v>326</v>
      </c>
      <c r="F1874">
        <v>7500</v>
      </c>
      <c r="G1874">
        <v>0</v>
      </c>
      <c r="T1874" t="s">
        <v>415</v>
      </c>
      <c r="U1874">
        <v>0</v>
      </c>
      <c r="V1874">
        <v>20000</v>
      </c>
    </row>
    <row r="1875" spans="5:22" x14ac:dyDescent="0.25">
      <c r="E1875" t="s">
        <v>326</v>
      </c>
      <c r="F1875">
        <v>0</v>
      </c>
      <c r="G1875">
        <v>0</v>
      </c>
      <c r="T1875" t="s">
        <v>415</v>
      </c>
      <c r="U1875">
        <v>0</v>
      </c>
      <c r="V1875">
        <v>27000</v>
      </c>
    </row>
    <row r="1876" spans="5:22" x14ac:dyDescent="0.25">
      <c r="E1876" t="s">
        <v>328</v>
      </c>
      <c r="F1876">
        <v>0</v>
      </c>
      <c r="G1876">
        <v>0</v>
      </c>
      <c r="T1876" t="s">
        <v>415</v>
      </c>
      <c r="U1876">
        <v>0</v>
      </c>
      <c r="V1876">
        <v>31000</v>
      </c>
    </row>
    <row r="1877" spans="5:22" x14ac:dyDescent="0.25">
      <c r="E1877" t="s">
        <v>328</v>
      </c>
      <c r="F1877">
        <v>0</v>
      </c>
      <c r="G1877">
        <v>0</v>
      </c>
      <c r="T1877" t="s">
        <v>415</v>
      </c>
      <c r="U1877">
        <v>0</v>
      </c>
      <c r="V1877">
        <v>17000</v>
      </c>
    </row>
    <row r="1878" spans="5:22" x14ac:dyDescent="0.25">
      <c r="E1878" t="s">
        <v>328</v>
      </c>
      <c r="F1878">
        <v>8000</v>
      </c>
      <c r="G1878">
        <v>0</v>
      </c>
      <c r="T1878" t="s">
        <v>415</v>
      </c>
      <c r="U1878">
        <v>0</v>
      </c>
      <c r="V1878">
        <v>0</v>
      </c>
    </row>
    <row r="1879" spans="5:22" x14ac:dyDescent="0.25">
      <c r="E1879" t="s">
        <v>328</v>
      </c>
      <c r="F1879">
        <v>0</v>
      </c>
      <c r="G1879">
        <v>0</v>
      </c>
      <c r="T1879" t="s">
        <v>415</v>
      </c>
      <c r="U1879">
        <v>0</v>
      </c>
      <c r="V1879">
        <v>0</v>
      </c>
    </row>
    <row r="1880" spans="5:22" x14ac:dyDescent="0.25">
      <c r="E1880" t="s">
        <v>328</v>
      </c>
      <c r="F1880">
        <v>4500</v>
      </c>
      <c r="G1880">
        <v>0</v>
      </c>
      <c r="T1880" t="s">
        <v>415</v>
      </c>
      <c r="U1880">
        <v>0</v>
      </c>
      <c r="V1880">
        <v>21000</v>
      </c>
    </row>
    <row r="1881" spans="5:22" x14ac:dyDescent="0.25">
      <c r="E1881" t="s">
        <v>328</v>
      </c>
      <c r="F1881">
        <v>0</v>
      </c>
      <c r="G1881">
        <v>0</v>
      </c>
      <c r="T1881" t="s">
        <v>415</v>
      </c>
      <c r="U1881">
        <v>0</v>
      </c>
      <c r="V1881">
        <v>20000</v>
      </c>
    </row>
    <row r="1882" spans="5:22" x14ac:dyDescent="0.25">
      <c r="E1882" t="s">
        <v>328</v>
      </c>
      <c r="F1882">
        <v>0</v>
      </c>
      <c r="G1882">
        <v>0</v>
      </c>
      <c r="T1882" t="s">
        <v>415</v>
      </c>
      <c r="U1882">
        <v>0</v>
      </c>
      <c r="V1882">
        <v>19000</v>
      </c>
    </row>
    <row r="1883" spans="5:22" x14ac:dyDescent="0.25">
      <c r="E1883" t="s">
        <v>328</v>
      </c>
      <c r="F1883">
        <v>0</v>
      </c>
      <c r="G1883">
        <v>0</v>
      </c>
      <c r="T1883" t="s">
        <v>415</v>
      </c>
      <c r="U1883">
        <v>0</v>
      </c>
      <c r="V1883">
        <v>23000</v>
      </c>
    </row>
    <row r="1884" spans="5:22" x14ac:dyDescent="0.25">
      <c r="E1884" t="s">
        <v>328</v>
      </c>
      <c r="F1884">
        <v>0</v>
      </c>
      <c r="G1884">
        <v>0</v>
      </c>
      <c r="T1884" t="s">
        <v>357</v>
      </c>
      <c r="U1884">
        <v>0</v>
      </c>
      <c r="V1884">
        <v>0</v>
      </c>
    </row>
    <row r="1885" spans="5:22" x14ac:dyDescent="0.25">
      <c r="E1885" t="s">
        <v>328</v>
      </c>
      <c r="F1885">
        <v>0</v>
      </c>
      <c r="G1885">
        <v>0</v>
      </c>
      <c r="T1885" t="s">
        <v>357</v>
      </c>
      <c r="U1885">
        <v>0</v>
      </c>
      <c r="V1885">
        <v>0</v>
      </c>
    </row>
    <row r="1886" spans="5:22" x14ac:dyDescent="0.25">
      <c r="E1886" t="s">
        <v>328</v>
      </c>
      <c r="F1886">
        <v>0</v>
      </c>
      <c r="G1886">
        <v>0</v>
      </c>
      <c r="T1886" t="s">
        <v>357</v>
      </c>
      <c r="U1886">
        <v>22000</v>
      </c>
      <c r="V1886">
        <v>0</v>
      </c>
    </row>
    <row r="1887" spans="5:22" x14ac:dyDescent="0.25">
      <c r="E1887" t="s">
        <v>328</v>
      </c>
      <c r="F1887">
        <v>0</v>
      </c>
      <c r="G1887">
        <v>0</v>
      </c>
      <c r="T1887" t="s">
        <v>357</v>
      </c>
      <c r="U1887">
        <v>19000</v>
      </c>
      <c r="V1887">
        <v>0</v>
      </c>
    </row>
    <row r="1888" spans="5:22" x14ac:dyDescent="0.25">
      <c r="E1888" t="s">
        <v>328</v>
      </c>
      <c r="F1888">
        <v>0</v>
      </c>
      <c r="G1888">
        <v>0</v>
      </c>
      <c r="T1888" t="s">
        <v>357</v>
      </c>
      <c r="U1888">
        <v>0</v>
      </c>
      <c r="V1888">
        <v>0</v>
      </c>
    </row>
    <row r="1889" spans="5:22" x14ac:dyDescent="0.25">
      <c r="E1889" t="s">
        <v>328</v>
      </c>
      <c r="F1889">
        <v>0</v>
      </c>
      <c r="G1889">
        <v>0</v>
      </c>
      <c r="T1889" t="s">
        <v>603</v>
      </c>
      <c r="U1889">
        <v>0</v>
      </c>
      <c r="V1889">
        <v>0</v>
      </c>
    </row>
    <row r="1890" spans="5:22" x14ac:dyDescent="0.25">
      <c r="E1890" t="s">
        <v>328</v>
      </c>
      <c r="F1890">
        <v>0</v>
      </c>
      <c r="G1890">
        <v>0</v>
      </c>
      <c r="T1890" t="s">
        <v>603</v>
      </c>
      <c r="U1890">
        <v>0</v>
      </c>
      <c r="V1890">
        <v>0</v>
      </c>
    </row>
    <row r="1891" spans="5:22" x14ac:dyDescent="0.25">
      <c r="E1891" t="s">
        <v>328</v>
      </c>
      <c r="F1891">
        <v>10000</v>
      </c>
      <c r="G1891">
        <v>0</v>
      </c>
      <c r="T1891" t="s">
        <v>603</v>
      </c>
      <c r="U1891">
        <v>0</v>
      </c>
      <c r="V1891">
        <v>0</v>
      </c>
    </row>
    <row r="1892" spans="5:22" x14ac:dyDescent="0.25">
      <c r="E1892" t="s">
        <v>328</v>
      </c>
      <c r="F1892">
        <v>4200</v>
      </c>
      <c r="G1892">
        <v>0</v>
      </c>
      <c r="T1892" t="s">
        <v>603</v>
      </c>
      <c r="U1892">
        <v>0</v>
      </c>
      <c r="V1892">
        <v>0</v>
      </c>
    </row>
    <row r="1893" spans="5:22" x14ac:dyDescent="0.25">
      <c r="E1893" t="s">
        <v>328</v>
      </c>
      <c r="F1893">
        <v>4700</v>
      </c>
      <c r="G1893">
        <v>0</v>
      </c>
      <c r="T1893" t="s">
        <v>603</v>
      </c>
      <c r="U1893">
        <v>0</v>
      </c>
      <c r="V1893">
        <v>0</v>
      </c>
    </row>
    <row r="1894" spans="5:22" x14ac:dyDescent="0.25">
      <c r="E1894" t="s">
        <v>328</v>
      </c>
      <c r="F1894">
        <v>0</v>
      </c>
      <c r="G1894">
        <v>0</v>
      </c>
      <c r="T1894" t="s">
        <v>603</v>
      </c>
      <c r="U1894">
        <v>0</v>
      </c>
      <c r="V1894">
        <v>0</v>
      </c>
    </row>
    <row r="1895" spans="5:22" x14ac:dyDescent="0.25">
      <c r="E1895" t="s">
        <v>328</v>
      </c>
      <c r="F1895">
        <v>12000</v>
      </c>
      <c r="G1895">
        <v>0</v>
      </c>
      <c r="T1895" t="s">
        <v>603</v>
      </c>
      <c r="U1895">
        <v>0</v>
      </c>
      <c r="V1895">
        <v>0</v>
      </c>
    </row>
    <row r="1896" spans="5:22" x14ac:dyDescent="0.25">
      <c r="E1896" t="s">
        <v>328</v>
      </c>
      <c r="F1896">
        <v>0</v>
      </c>
      <c r="G1896">
        <v>0</v>
      </c>
      <c r="T1896" t="s">
        <v>603</v>
      </c>
      <c r="U1896">
        <v>0</v>
      </c>
      <c r="V1896">
        <v>0</v>
      </c>
    </row>
    <row r="1897" spans="5:22" x14ac:dyDescent="0.25">
      <c r="E1897" t="s">
        <v>328</v>
      </c>
      <c r="F1897">
        <v>5000</v>
      </c>
      <c r="G1897">
        <v>0</v>
      </c>
      <c r="T1897" t="s">
        <v>603</v>
      </c>
      <c r="U1897">
        <v>0</v>
      </c>
      <c r="V1897">
        <v>0</v>
      </c>
    </row>
    <row r="1898" spans="5:22" x14ac:dyDescent="0.25">
      <c r="E1898" t="s">
        <v>328</v>
      </c>
      <c r="F1898">
        <v>0</v>
      </c>
      <c r="G1898">
        <v>0</v>
      </c>
      <c r="T1898" t="s">
        <v>603</v>
      </c>
      <c r="U1898">
        <v>0</v>
      </c>
      <c r="V1898">
        <v>0</v>
      </c>
    </row>
    <row r="1899" spans="5:22" x14ac:dyDescent="0.25">
      <c r="E1899" t="s">
        <v>328</v>
      </c>
      <c r="F1899">
        <v>0</v>
      </c>
      <c r="G1899">
        <v>0</v>
      </c>
      <c r="T1899" t="s">
        <v>603</v>
      </c>
      <c r="U1899">
        <v>17000</v>
      </c>
      <c r="V1899">
        <v>0</v>
      </c>
    </row>
    <row r="1900" spans="5:22" x14ac:dyDescent="0.25">
      <c r="E1900" t="s">
        <v>328</v>
      </c>
      <c r="F1900">
        <v>0</v>
      </c>
      <c r="G1900">
        <v>0</v>
      </c>
      <c r="T1900" t="s">
        <v>603</v>
      </c>
      <c r="U1900">
        <v>0</v>
      </c>
      <c r="V1900">
        <v>0</v>
      </c>
    </row>
    <row r="1901" spans="5:22" x14ac:dyDescent="0.25">
      <c r="E1901" t="s">
        <v>328</v>
      </c>
      <c r="F1901">
        <v>0</v>
      </c>
      <c r="G1901">
        <v>0</v>
      </c>
      <c r="T1901" t="s">
        <v>603</v>
      </c>
      <c r="U1901">
        <v>0</v>
      </c>
      <c r="V1901">
        <v>0</v>
      </c>
    </row>
    <row r="1902" spans="5:22" x14ac:dyDescent="0.25">
      <c r="E1902" t="s">
        <v>328</v>
      </c>
      <c r="F1902">
        <v>0</v>
      </c>
      <c r="G1902">
        <v>0</v>
      </c>
      <c r="T1902" t="s">
        <v>603</v>
      </c>
      <c r="U1902">
        <v>0</v>
      </c>
      <c r="V1902">
        <v>0</v>
      </c>
    </row>
    <row r="1903" spans="5:22" x14ac:dyDescent="0.25">
      <c r="E1903" t="s">
        <v>328</v>
      </c>
      <c r="F1903">
        <v>0</v>
      </c>
      <c r="G1903">
        <v>0</v>
      </c>
      <c r="T1903" t="s">
        <v>603</v>
      </c>
      <c r="U1903">
        <v>0</v>
      </c>
      <c r="V1903">
        <v>0</v>
      </c>
    </row>
    <row r="1904" spans="5:22" x14ac:dyDescent="0.25">
      <c r="E1904" t="s">
        <v>328</v>
      </c>
      <c r="F1904">
        <v>0</v>
      </c>
      <c r="G1904">
        <v>0</v>
      </c>
      <c r="T1904" t="s">
        <v>603</v>
      </c>
      <c r="U1904">
        <v>0</v>
      </c>
      <c r="V1904">
        <v>0</v>
      </c>
    </row>
    <row r="1905" spans="5:22" x14ac:dyDescent="0.25">
      <c r="E1905" t="s">
        <v>328</v>
      </c>
      <c r="F1905">
        <v>8000</v>
      </c>
      <c r="G1905">
        <v>0</v>
      </c>
      <c r="T1905" t="s">
        <v>603</v>
      </c>
      <c r="U1905">
        <v>0</v>
      </c>
      <c r="V1905">
        <v>0</v>
      </c>
    </row>
    <row r="1906" spans="5:22" x14ac:dyDescent="0.25">
      <c r="E1906" t="s">
        <v>328</v>
      </c>
      <c r="F1906">
        <v>0</v>
      </c>
      <c r="G1906">
        <v>0</v>
      </c>
      <c r="T1906" t="s">
        <v>603</v>
      </c>
      <c r="U1906">
        <v>0</v>
      </c>
      <c r="V1906">
        <v>0</v>
      </c>
    </row>
    <row r="1907" spans="5:22" x14ac:dyDescent="0.25">
      <c r="E1907" t="s">
        <v>328</v>
      </c>
      <c r="F1907">
        <v>0</v>
      </c>
      <c r="G1907">
        <v>0</v>
      </c>
      <c r="T1907" t="s">
        <v>603</v>
      </c>
      <c r="U1907">
        <v>0</v>
      </c>
      <c r="V1907">
        <v>0</v>
      </c>
    </row>
    <row r="1908" spans="5:22" x14ac:dyDescent="0.25">
      <c r="E1908" t="s">
        <v>328</v>
      </c>
      <c r="F1908">
        <v>0</v>
      </c>
      <c r="G1908">
        <v>0</v>
      </c>
      <c r="T1908" t="s">
        <v>603</v>
      </c>
      <c r="U1908">
        <v>0</v>
      </c>
      <c r="V1908">
        <v>0</v>
      </c>
    </row>
    <row r="1909" spans="5:22" x14ac:dyDescent="0.25">
      <c r="E1909" t="s">
        <v>328</v>
      </c>
      <c r="F1909">
        <v>0</v>
      </c>
      <c r="G1909">
        <v>0</v>
      </c>
      <c r="T1909" t="s">
        <v>603</v>
      </c>
      <c r="U1909">
        <v>0</v>
      </c>
      <c r="V1909">
        <v>0</v>
      </c>
    </row>
    <row r="1910" spans="5:22" x14ac:dyDescent="0.25">
      <c r="E1910" t="s">
        <v>328</v>
      </c>
      <c r="F1910">
        <v>0</v>
      </c>
      <c r="G1910">
        <v>0</v>
      </c>
      <c r="T1910" t="s">
        <v>603</v>
      </c>
      <c r="U1910">
        <v>0</v>
      </c>
      <c r="V1910">
        <v>0</v>
      </c>
    </row>
    <row r="1911" spans="5:22" x14ac:dyDescent="0.25">
      <c r="E1911" t="s">
        <v>328</v>
      </c>
      <c r="F1911">
        <v>4200</v>
      </c>
      <c r="G1911">
        <v>0</v>
      </c>
      <c r="T1911" t="s">
        <v>603</v>
      </c>
      <c r="U1911">
        <v>0</v>
      </c>
      <c r="V1911">
        <v>0</v>
      </c>
    </row>
    <row r="1912" spans="5:22" x14ac:dyDescent="0.25">
      <c r="E1912" t="s">
        <v>328</v>
      </c>
      <c r="F1912">
        <v>0</v>
      </c>
      <c r="G1912">
        <v>0</v>
      </c>
      <c r="T1912" t="s">
        <v>603</v>
      </c>
      <c r="U1912">
        <v>30000</v>
      </c>
      <c r="V1912">
        <v>0</v>
      </c>
    </row>
    <row r="1913" spans="5:22" x14ac:dyDescent="0.25">
      <c r="E1913" t="s">
        <v>328</v>
      </c>
      <c r="F1913">
        <v>0</v>
      </c>
      <c r="G1913">
        <v>0</v>
      </c>
      <c r="T1913" t="s">
        <v>603</v>
      </c>
      <c r="U1913">
        <v>0</v>
      </c>
      <c r="V1913">
        <v>0</v>
      </c>
    </row>
    <row r="1914" spans="5:22" x14ac:dyDescent="0.25">
      <c r="E1914" t="s">
        <v>328</v>
      </c>
      <c r="F1914">
        <v>0</v>
      </c>
      <c r="G1914">
        <v>0</v>
      </c>
      <c r="T1914" t="s">
        <v>603</v>
      </c>
      <c r="U1914">
        <v>0</v>
      </c>
      <c r="V1914">
        <v>0</v>
      </c>
    </row>
    <row r="1915" spans="5:22" x14ac:dyDescent="0.25">
      <c r="E1915" t="s">
        <v>328</v>
      </c>
      <c r="F1915">
        <v>0</v>
      </c>
      <c r="G1915">
        <v>0</v>
      </c>
      <c r="T1915" t="s">
        <v>603</v>
      </c>
      <c r="U1915">
        <v>0</v>
      </c>
      <c r="V1915">
        <v>0</v>
      </c>
    </row>
    <row r="1916" spans="5:22" x14ac:dyDescent="0.25">
      <c r="E1916" t="s">
        <v>328</v>
      </c>
      <c r="F1916">
        <v>0</v>
      </c>
      <c r="G1916">
        <v>0</v>
      </c>
      <c r="T1916" t="s">
        <v>603</v>
      </c>
      <c r="U1916">
        <v>0</v>
      </c>
      <c r="V1916">
        <v>0</v>
      </c>
    </row>
    <row r="1917" spans="5:22" x14ac:dyDescent="0.25">
      <c r="E1917" t="s">
        <v>328</v>
      </c>
      <c r="F1917">
        <v>12100</v>
      </c>
      <c r="G1917">
        <v>0</v>
      </c>
      <c r="T1917" t="s">
        <v>603</v>
      </c>
      <c r="U1917">
        <v>0</v>
      </c>
      <c r="V1917">
        <v>0</v>
      </c>
    </row>
    <row r="1918" spans="5:22" x14ac:dyDescent="0.25">
      <c r="E1918" t="s">
        <v>328</v>
      </c>
      <c r="F1918">
        <v>16000</v>
      </c>
      <c r="G1918">
        <v>0</v>
      </c>
      <c r="T1918" t="s">
        <v>603</v>
      </c>
      <c r="U1918">
        <v>0</v>
      </c>
      <c r="V1918">
        <v>0</v>
      </c>
    </row>
    <row r="1919" spans="5:22" x14ac:dyDescent="0.25">
      <c r="E1919" t="s">
        <v>328</v>
      </c>
      <c r="F1919">
        <v>0</v>
      </c>
      <c r="G1919">
        <v>0</v>
      </c>
      <c r="T1919" t="s">
        <v>603</v>
      </c>
      <c r="U1919">
        <v>0</v>
      </c>
      <c r="V1919">
        <v>0</v>
      </c>
    </row>
    <row r="1920" spans="5:22" x14ac:dyDescent="0.25">
      <c r="E1920" t="s">
        <v>328</v>
      </c>
      <c r="F1920">
        <v>0</v>
      </c>
      <c r="G1920">
        <v>0</v>
      </c>
      <c r="T1920" t="s">
        <v>603</v>
      </c>
      <c r="U1920">
        <v>0</v>
      </c>
      <c r="V1920">
        <v>0</v>
      </c>
    </row>
    <row r="1921" spans="5:22" x14ac:dyDescent="0.25">
      <c r="E1921" t="s">
        <v>328</v>
      </c>
      <c r="F1921">
        <v>0</v>
      </c>
      <c r="G1921">
        <v>0</v>
      </c>
      <c r="T1921" t="s">
        <v>603</v>
      </c>
      <c r="U1921">
        <v>0</v>
      </c>
      <c r="V1921">
        <v>0</v>
      </c>
    </row>
    <row r="1922" spans="5:22" x14ac:dyDescent="0.25">
      <c r="E1922" t="s">
        <v>328</v>
      </c>
      <c r="F1922">
        <v>0</v>
      </c>
      <c r="G1922">
        <v>0</v>
      </c>
      <c r="T1922" t="s">
        <v>603</v>
      </c>
      <c r="U1922">
        <v>0</v>
      </c>
      <c r="V1922">
        <v>0</v>
      </c>
    </row>
    <row r="1923" spans="5:22" x14ac:dyDescent="0.25">
      <c r="E1923" t="s">
        <v>328</v>
      </c>
      <c r="F1923">
        <v>2800</v>
      </c>
      <c r="G1923">
        <v>0</v>
      </c>
      <c r="T1923" t="s">
        <v>603</v>
      </c>
      <c r="U1923">
        <v>0</v>
      </c>
      <c r="V1923">
        <v>0</v>
      </c>
    </row>
    <row r="1924" spans="5:22" x14ac:dyDescent="0.25">
      <c r="E1924" t="s">
        <v>328</v>
      </c>
      <c r="F1924">
        <v>0</v>
      </c>
      <c r="G1924">
        <v>0</v>
      </c>
      <c r="T1924" t="s">
        <v>603</v>
      </c>
      <c r="U1924">
        <v>0</v>
      </c>
      <c r="V1924">
        <v>0</v>
      </c>
    </row>
    <row r="1925" spans="5:22" x14ac:dyDescent="0.25">
      <c r="E1925" t="s">
        <v>328</v>
      </c>
      <c r="F1925">
        <v>0</v>
      </c>
      <c r="G1925">
        <v>0</v>
      </c>
      <c r="T1925" t="s">
        <v>603</v>
      </c>
      <c r="U1925">
        <v>40000</v>
      </c>
      <c r="V1925">
        <v>0</v>
      </c>
    </row>
    <row r="1926" spans="5:22" x14ac:dyDescent="0.25">
      <c r="E1926" t="s">
        <v>328</v>
      </c>
      <c r="F1926">
        <v>0</v>
      </c>
      <c r="G1926">
        <v>0</v>
      </c>
      <c r="T1926" t="s">
        <v>603</v>
      </c>
      <c r="U1926">
        <v>0</v>
      </c>
      <c r="V1926">
        <v>0</v>
      </c>
    </row>
    <row r="1927" spans="5:22" x14ac:dyDescent="0.25">
      <c r="E1927" t="s">
        <v>328</v>
      </c>
      <c r="F1927">
        <v>0</v>
      </c>
      <c r="G1927">
        <v>0</v>
      </c>
      <c r="T1927" t="s">
        <v>603</v>
      </c>
      <c r="U1927">
        <v>0</v>
      </c>
      <c r="V1927">
        <v>0</v>
      </c>
    </row>
    <row r="1928" spans="5:22" x14ac:dyDescent="0.25">
      <c r="E1928" t="s">
        <v>328</v>
      </c>
      <c r="F1928">
        <v>4200</v>
      </c>
      <c r="G1928">
        <v>0</v>
      </c>
      <c r="T1928" t="s">
        <v>603</v>
      </c>
      <c r="U1928">
        <v>0</v>
      </c>
      <c r="V1928">
        <v>0</v>
      </c>
    </row>
    <row r="1929" spans="5:22" x14ac:dyDescent="0.25">
      <c r="E1929" t="s">
        <v>328</v>
      </c>
      <c r="F1929">
        <v>0</v>
      </c>
      <c r="G1929">
        <v>0</v>
      </c>
      <c r="T1929" t="s">
        <v>603</v>
      </c>
      <c r="U1929">
        <v>0</v>
      </c>
      <c r="V1929">
        <v>0</v>
      </c>
    </row>
    <row r="1930" spans="5:22" x14ac:dyDescent="0.25">
      <c r="E1930" t="s">
        <v>328</v>
      </c>
      <c r="F1930">
        <v>0</v>
      </c>
      <c r="G1930">
        <v>0</v>
      </c>
      <c r="T1930" t="s">
        <v>603</v>
      </c>
      <c r="U1930">
        <v>0</v>
      </c>
      <c r="V1930">
        <v>0</v>
      </c>
    </row>
    <row r="1931" spans="5:22" x14ac:dyDescent="0.25">
      <c r="E1931" t="s">
        <v>328</v>
      </c>
      <c r="F1931">
        <v>16000</v>
      </c>
      <c r="G1931">
        <v>0</v>
      </c>
      <c r="T1931" t="s">
        <v>603</v>
      </c>
      <c r="U1931">
        <v>0</v>
      </c>
      <c r="V1931">
        <v>0</v>
      </c>
    </row>
    <row r="1932" spans="5:22" x14ac:dyDescent="0.25">
      <c r="E1932" t="s">
        <v>328</v>
      </c>
      <c r="F1932">
        <v>0</v>
      </c>
      <c r="G1932">
        <v>0</v>
      </c>
      <c r="T1932" t="s">
        <v>603</v>
      </c>
      <c r="U1932">
        <v>15000</v>
      </c>
      <c r="V1932">
        <v>0</v>
      </c>
    </row>
    <row r="1933" spans="5:22" x14ac:dyDescent="0.25">
      <c r="E1933" t="s">
        <v>328</v>
      </c>
      <c r="F1933">
        <v>0</v>
      </c>
      <c r="G1933">
        <v>0</v>
      </c>
      <c r="T1933" t="s">
        <v>603</v>
      </c>
      <c r="U1933">
        <v>0</v>
      </c>
      <c r="V1933">
        <v>0</v>
      </c>
    </row>
    <row r="1934" spans="5:22" x14ac:dyDescent="0.25">
      <c r="E1934" t="s">
        <v>328</v>
      </c>
      <c r="F1934">
        <v>0</v>
      </c>
      <c r="G1934">
        <v>0</v>
      </c>
      <c r="T1934" t="s">
        <v>603</v>
      </c>
      <c r="U1934">
        <v>0</v>
      </c>
      <c r="V1934">
        <v>0</v>
      </c>
    </row>
    <row r="1935" spans="5:22" x14ac:dyDescent="0.25">
      <c r="E1935" t="s">
        <v>328</v>
      </c>
      <c r="F1935">
        <v>12100</v>
      </c>
      <c r="G1935">
        <v>0</v>
      </c>
      <c r="T1935" t="s">
        <v>603</v>
      </c>
      <c r="U1935">
        <v>0</v>
      </c>
      <c r="V1935">
        <v>0</v>
      </c>
    </row>
    <row r="1936" spans="5:22" x14ac:dyDescent="0.25">
      <c r="E1936" t="s">
        <v>328</v>
      </c>
      <c r="F1936">
        <v>0</v>
      </c>
      <c r="G1936">
        <v>0</v>
      </c>
      <c r="T1936" t="s">
        <v>603</v>
      </c>
      <c r="U1936">
        <v>0</v>
      </c>
      <c r="V1936">
        <v>0</v>
      </c>
    </row>
    <row r="1937" spans="5:22" x14ac:dyDescent="0.25">
      <c r="E1937" t="s">
        <v>328</v>
      </c>
      <c r="F1937">
        <v>0</v>
      </c>
      <c r="G1937">
        <v>0</v>
      </c>
      <c r="T1937" t="s">
        <v>603</v>
      </c>
      <c r="U1937">
        <v>0</v>
      </c>
      <c r="V1937">
        <v>0</v>
      </c>
    </row>
    <row r="1938" spans="5:22" x14ac:dyDescent="0.25">
      <c r="E1938" t="s">
        <v>328</v>
      </c>
      <c r="F1938">
        <v>0</v>
      </c>
      <c r="G1938">
        <v>0</v>
      </c>
      <c r="T1938" t="s">
        <v>603</v>
      </c>
      <c r="U1938">
        <v>0</v>
      </c>
      <c r="V1938">
        <v>0</v>
      </c>
    </row>
    <row r="1939" spans="5:22" x14ac:dyDescent="0.25">
      <c r="E1939" t="s">
        <v>328</v>
      </c>
      <c r="F1939">
        <v>2800</v>
      </c>
      <c r="G1939">
        <v>0</v>
      </c>
      <c r="T1939" t="s">
        <v>603</v>
      </c>
      <c r="U1939">
        <v>0</v>
      </c>
      <c r="V1939">
        <v>0</v>
      </c>
    </row>
    <row r="1940" spans="5:22" x14ac:dyDescent="0.25">
      <c r="E1940" t="s">
        <v>328</v>
      </c>
      <c r="F1940">
        <v>0</v>
      </c>
      <c r="G1940">
        <v>0</v>
      </c>
      <c r="T1940" t="s">
        <v>603</v>
      </c>
      <c r="U1940">
        <v>0</v>
      </c>
      <c r="V1940">
        <v>0</v>
      </c>
    </row>
    <row r="1941" spans="5:22" x14ac:dyDescent="0.25">
      <c r="E1941" t="s">
        <v>330</v>
      </c>
      <c r="F1941">
        <v>0</v>
      </c>
      <c r="G1941">
        <v>0</v>
      </c>
      <c r="T1941" t="s">
        <v>603</v>
      </c>
      <c r="U1941">
        <v>0</v>
      </c>
      <c r="V1941">
        <v>0</v>
      </c>
    </row>
    <row r="1942" spans="5:22" x14ac:dyDescent="0.25">
      <c r="E1942" t="s">
        <v>330</v>
      </c>
      <c r="F1942">
        <v>0</v>
      </c>
      <c r="G1942">
        <v>25000</v>
      </c>
      <c r="T1942" t="s">
        <v>603</v>
      </c>
      <c r="U1942">
        <v>0</v>
      </c>
      <c r="V1942">
        <v>0</v>
      </c>
    </row>
    <row r="1943" spans="5:22" x14ac:dyDescent="0.25">
      <c r="E1943" t="s">
        <v>330</v>
      </c>
      <c r="F1943">
        <v>0</v>
      </c>
      <c r="G1943">
        <v>0</v>
      </c>
      <c r="T1943" t="s">
        <v>603</v>
      </c>
      <c r="U1943">
        <v>0</v>
      </c>
      <c r="V1943">
        <v>0</v>
      </c>
    </row>
    <row r="1944" spans="5:22" x14ac:dyDescent="0.25">
      <c r="E1944" t="s">
        <v>330</v>
      </c>
      <c r="F1944">
        <v>0</v>
      </c>
      <c r="G1944">
        <v>0</v>
      </c>
      <c r="T1944" t="s">
        <v>416</v>
      </c>
      <c r="U1944">
        <v>0</v>
      </c>
      <c r="V1944">
        <v>46000</v>
      </c>
    </row>
    <row r="1945" spans="5:22" x14ac:dyDescent="0.25">
      <c r="E1945" t="s">
        <v>330</v>
      </c>
      <c r="F1945">
        <v>0</v>
      </c>
      <c r="G1945">
        <v>0</v>
      </c>
      <c r="T1945" t="s">
        <v>416</v>
      </c>
      <c r="U1945">
        <v>0</v>
      </c>
      <c r="V1945">
        <v>45000</v>
      </c>
    </row>
    <row r="1946" spans="5:22" x14ac:dyDescent="0.25">
      <c r="E1946" t="s">
        <v>330</v>
      </c>
      <c r="F1946">
        <v>0</v>
      </c>
      <c r="G1946">
        <v>0</v>
      </c>
      <c r="T1946" t="s">
        <v>416</v>
      </c>
      <c r="U1946">
        <v>0</v>
      </c>
      <c r="V1946">
        <v>0</v>
      </c>
    </row>
    <row r="1947" spans="5:22" x14ac:dyDescent="0.25">
      <c r="E1947" t="s">
        <v>330</v>
      </c>
      <c r="F1947">
        <v>0</v>
      </c>
      <c r="G1947">
        <v>0</v>
      </c>
      <c r="T1947" t="s">
        <v>416</v>
      </c>
      <c r="U1947">
        <v>23000</v>
      </c>
      <c r="V1947">
        <v>0</v>
      </c>
    </row>
    <row r="1948" spans="5:22" x14ac:dyDescent="0.25">
      <c r="E1948" t="s">
        <v>330</v>
      </c>
      <c r="F1948">
        <v>0</v>
      </c>
      <c r="G1948">
        <v>0</v>
      </c>
      <c r="T1948" t="s">
        <v>416</v>
      </c>
      <c r="U1948">
        <v>0</v>
      </c>
      <c r="V1948">
        <v>0</v>
      </c>
    </row>
    <row r="1949" spans="5:22" x14ac:dyDescent="0.25">
      <c r="E1949" t="s">
        <v>330</v>
      </c>
      <c r="F1949">
        <v>0</v>
      </c>
      <c r="G1949">
        <v>0</v>
      </c>
      <c r="T1949" t="s">
        <v>416</v>
      </c>
      <c r="U1949">
        <v>0</v>
      </c>
      <c r="V1949">
        <v>0</v>
      </c>
    </row>
    <row r="1950" spans="5:22" x14ac:dyDescent="0.25">
      <c r="E1950" t="s">
        <v>330</v>
      </c>
      <c r="F1950">
        <v>5000</v>
      </c>
      <c r="G1950">
        <v>0</v>
      </c>
      <c r="T1950" t="s">
        <v>416</v>
      </c>
      <c r="U1950">
        <v>0</v>
      </c>
      <c r="V1950">
        <v>0</v>
      </c>
    </row>
    <row r="1951" spans="5:22" x14ac:dyDescent="0.25">
      <c r="E1951" t="s">
        <v>330</v>
      </c>
      <c r="F1951">
        <v>0</v>
      </c>
      <c r="G1951">
        <v>0</v>
      </c>
      <c r="T1951" t="s">
        <v>416</v>
      </c>
      <c r="U1951">
        <v>0</v>
      </c>
      <c r="V1951">
        <v>45000</v>
      </c>
    </row>
    <row r="1952" spans="5:22" x14ac:dyDescent="0.25">
      <c r="E1952" t="s">
        <v>330</v>
      </c>
      <c r="F1952">
        <v>0</v>
      </c>
      <c r="G1952">
        <v>27000</v>
      </c>
      <c r="T1952" t="s">
        <v>416</v>
      </c>
      <c r="U1952">
        <v>0</v>
      </c>
      <c r="V1952">
        <v>38000</v>
      </c>
    </row>
    <row r="1953" spans="5:22" x14ac:dyDescent="0.25">
      <c r="E1953" t="s">
        <v>330</v>
      </c>
      <c r="F1953">
        <v>0</v>
      </c>
      <c r="G1953">
        <v>0</v>
      </c>
      <c r="T1953" t="s">
        <v>416</v>
      </c>
      <c r="U1953">
        <v>20000</v>
      </c>
      <c r="V1953">
        <v>46000</v>
      </c>
    </row>
    <row r="1954" spans="5:22" x14ac:dyDescent="0.25">
      <c r="E1954" t="s">
        <v>330</v>
      </c>
      <c r="F1954">
        <v>0</v>
      </c>
      <c r="G1954">
        <v>0</v>
      </c>
      <c r="T1954" t="s">
        <v>416</v>
      </c>
      <c r="U1954">
        <v>22000</v>
      </c>
      <c r="V1954">
        <v>0</v>
      </c>
    </row>
    <row r="1955" spans="5:22" x14ac:dyDescent="0.25">
      <c r="E1955" t="s">
        <v>330</v>
      </c>
      <c r="F1955">
        <v>0</v>
      </c>
      <c r="G1955">
        <v>0</v>
      </c>
      <c r="T1955" t="s">
        <v>416</v>
      </c>
      <c r="U1955">
        <v>0</v>
      </c>
      <c r="V1955">
        <v>0</v>
      </c>
    </row>
    <row r="1956" spans="5:22" x14ac:dyDescent="0.25">
      <c r="E1956" t="s">
        <v>330</v>
      </c>
      <c r="F1956">
        <v>0</v>
      </c>
      <c r="G1956">
        <v>0</v>
      </c>
      <c r="T1956" t="s">
        <v>416</v>
      </c>
      <c r="U1956">
        <v>0</v>
      </c>
      <c r="V1956">
        <v>0</v>
      </c>
    </row>
    <row r="1957" spans="5:22" x14ac:dyDescent="0.25">
      <c r="E1957" t="s">
        <v>330</v>
      </c>
      <c r="F1957">
        <v>5000</v>
      </c>
      <c r="G1957">
        <v>0</v>
      </c>
      <c r="T1957" t="s">
        <v>416</v>
      </c>
      <c r="U1957">
        <v>21000</v>
      </c>
      <c r="V1957">
        <v>0</v>
      </c>
    </row>
    <row r="1958" spans="5:22" x14ac:dyDescent="0.25">
      <c r="E1958" t="s">
        <v>330</v>
      </c>
      <c r="F1958">
        <v>0</v>
      </c>
      <c r="G1958">
        <v>0</v>
      </c>
      <c r="T1958" t="s">
        <v>416</v>
      </c>
      <c r="U1958">
        <v>0</v>
      </c>
      <c r="V1958">
        <v>0</v>
      </c>
    </row>
    <row r="1959" spans="5:22" x14ac:dyDescent="0.25">
      <c r="E1959" t="s">
        <v>330</v>
      </c>
      <c r="F1959">
        <v>0</v>
      </c>
      <c r="G1959">
        <v>0</v>
      </c>
      <c r="T1959" t="s">
        <v>416</v>
      </c>
      <c r="U1959">
        <v>0</v>
      </c>
      <c r="V1959">
        <v>0</v>
      </c>
    </row>
    <row r="1960" spans="5:22" x14ac:dyDescent="0.25">
      <c r="E1960" t="s">
        <v>330</v>
      </c>
      <c r="F1960">
        <v>0</v>
      </c>
      <c r="G1960">
        <v>27000</v>
      </c>
      <c r="T1960" t="s">
        <v>416</v>
      </c>
      <c r="U1960">
        <v>24000</v>
      </c>
      <c r="V1960">
        <v>0</v>
      </c>
    </row>
    <row r="1961" spans="5:22" x14ac:dyDescent="0.25">
      <c r="E1961" t="s">
        <v>330</v>
      </c>
      <c r="F1961">
        <v>0</v>
      </c>
      <c r="G1961">
        <v>21000</v>
      </c>
    </row>
    <row r="1962" spans="5:22" x14ac:dyDescent="0.25">
      <c r="E1962" t="s">
        <v>330</v>
      </c>
      <c r="F1962">
        <v>0</v>
      </c>
      <c r="G1962">
        <v>0</v>
      </c>
    </row>
    <row r="1963" spans="5:22" x14ac:dyDescent="0.25">
      <c r="E1963" t="s">
        <v>330</v>
      </c>
      <c r="F1963">
        <v>0</v>
      </c>
      <c r="G1963">
        <v>0</v>
      </c>
    </row>
    <row r="1964" spans="5:22" x14ac:dyDescent="0.25">
      <c r="E1964" t="s">
        <v>330</v>
      </c>
      <c r="F1964">
        <v>0</v>
      </c>
      <c r="G1964">
        <v>0</v>
      </c>
    </row>
    <row r="1965" spans="5:22" x14ac:dyDescent="0.25">
      <c r="E1965" t="s">
        <v>330</v>
      </c>
      <c r="F1965">
        <v>0</v>
      </c>
      <c r="G1965">
        <v>0</v>
      </c>
    </row>
    <row r="1966" spans="5:22" x14ac:dyDescent="0.25">
      <c r="E1966" t="s">
        <v>330</v>
      </c>
      <c r="F1966">
        <v>0</v>
      </c>
      <c r="G1966">
        <v>0</v>
      </c>
    </row>
    <row r="1967" spans="5:22" x14ac:dyDescent="0.25">
      <c r="E1967" t="s">
        <v>330</v>
      </c>
      <c r="F1967">
        <v>4200</v>
      </c>
      <c r="G1967">
        <v>0</v>
      </c>
    </row>
    <row r="1968" spans="5:22" x14ac:dyDescent="0.25">
      <c r="E1968" t="s">
        <v>330</v>
      </c>
      <c r="F1968">
        <v>0</v>
      </c>
      <c r="G1968">
        <v>0</v>
      </c>
    </row>
    <row r="1969" spans="5:7" x14ac:dyDescent="0.25">
      <c r="E1969" t="s">
        <v>330</v>
      </c>
      <c r="F1969">
        <v>0</v>
      </c>
      <c r="G1969">
        <v>0</v>
      </c>
    </row>
    <row r="1970" spans="5:7" x14ac:dyDescent="0.25">
      <c r="E1970" t="s">
        <v>330</v>
      </c>
      <c r="F1970">
        <v>0</v>
      </c>
      <c r="G1970">
        <v>20000</v>
      </c>
    </row>
    <row r="1971" spans="5:7" x14ac:dyDescent="0.25">
      <c r="E1971" t="s">
        <v>330</v>
      </c>
      <c r="F1971">
        <v>0</v>
      </c>
      <c r="G1971">
        <v>0</v>
      </c>
    </row>
    <row r="1972" spans="5:7" x14ac:dyDescent="0.25">
      <c r="E1972" t="s">
        <v>330</v>
      </c>
      <c r="F1972">
        <v>0</v>
      </c>
      <c r="G1972">
        <v>0</v>
      </c>
    </row>
    <row r="1973" spans="5:7" x14ac:dyDescent="0.25">
      <c r="E1973" t="s">
        <v>330</v>
      </c>
      <c r="F1973">
        <v>0</v>
      </c>
      <c r="G1973">
        <v>0</v>
      </c>
    </row>
    <row r="1974" spans="5:7" x14ac:dyDescent="0.25">
      <c r="E1974" t="s">
        <v>330</v>
      </c>
      <c r="F1974">
        <v>0</v>
      </c>
      <c r="G1974">
        <v>13000</v>
      </c>
    </row>
    <row r="1975" spans="5:7" x14ac:dyDescent="0.25">
      <c r="E1975" t="s">
        <v>330</v>
      </c>
      <c r="F1975">
        <v>0</v>
      </c>
      <c r="G1975">
        <v>0</v>
      </c>
    </row>
    <row r="1976" spans="5:7" x14ac:dyDescent="0.25">
      <c r="E1976" t="s">
        <v>330</v>
      </c>
      <c r="F1976">
        <v>0</v>
      </c>
      <c r="G1976">
        <v>0</v>
      </c>
    </row>
    <row r="1977" spans="5:7" x14ac:dyDescent="0.25">
      <c r="E1977" t="s">
        <v>330</v>
      </c>
      <c r="F1977">
        <v>0</v>
      </c>
      <c r="G1977">
        <v>0</v>
      </c>
    </row>
    <row r="1978" spans="5:7" x14ac:dyDescent="0.25">
      <c r="E1978" t="s">
        <v>330</v>
      </c>
      <c r="F1978">
        <v>0</v>
      </c>
      <c r="G1978">
        <v>15000</v>
      </c>
    </row>
    <row r="1979" spans="5:7" x14ac:dyDescent="0.25">
      <c r="E1979" t="s">
        <v>330</v>
      </c>
      <c r="F1979">
        <v>0</v>
      </c>
      <c r="G1979">
        <v>0</v>
      </c>
    </row>
    <row r="1980" spans="5:7" x14ac:dyDescent="0.25">
      <c r="E1980" t="s">
        <v>330</v>
      </c>
      <c r="F1980">
        <v>0</v>
      </c>
      <c r="G1980">
        <v>20000</v>
      </c>
    </row>
    <row r="1981" spans="5:7" x14ac:dyDescent="0.25">
      <c r="E1981" t="s">
        <v>330</v>
      </c>
      <c r="F1981">
        <v>0</v>
      </c>
      <c r="G1981">
        <v>16000</v>
      </c>
    </row>
    <row r="1982" spans="5:7" x14ac:dyDescent="0.25">
      <c r="E1982" t="s">
        <v>330</v>
      </c>
      <c r="F1982">
        <v>0</v>
      </c>
      <c r="G1982">
        <v>0</v>
      </c>
    </row>
    <row r="1983" spans="5:7" x14ac:dyDescent="0.25">
      <c r="E1983" t="s">
        <v>330</v>
      </c>
      <c r="F1983">
        <v>0</v>
      </c>
      <c r="G1983">
        <v>0</v>
      </c>
    </row>
    <row r="1984" spans="5:7" x14ac:dyDescent="0.25">
      <c r="E1984" t="s">
        <v>330</v>
      </c>
      <c r="F1984">
        <v>0</v>
      </c>
      <c r="G1984">
        <v>0</v>
      </c>
    </row>
    <row r="1985" spans="5:7" x14ac:dyDescent="0.25">
      <c r="E1985" t="s">
        <v>330</v>
      </c>
      <c r="F1985">
        <v>0</v>
      </c>
      <c r="G1985">
        <v>25000</v>
      </c>
    </row>
    <row r="1986" spans="5:7" x14ac:dyDescent="0.25">
      <c r="E1986" t="s">
        <v>330</v>
      </c>
      <c r="F1986">
        <v>2800</v>
      </c>
      <c r="G1986">
        <v>0</v>
      </c>
    </row>
    <row r="1987" spans="5:7" x14ac:dyDescent="0.25">
      <c r="E1987" t="s">
        <v>330</v>
      </c>
      <c r="F1987">
        <v>0</v>
      </c>
      <c r="G1987">
        <v>0</v>
      </c>
    </row>
    <row r="1988" spans="5:7" x14ac:dyDescent="0.25">
      <c r="E1988" t="s">
        <v>330</v>
      </c>
      <c r="F1988">
        <v>4200</v>
      </c>
      <c r="G1988">
        <v>0</v>
      </c>
    </row>
    <row r="1989" spans="5:7" x14ac:dyDescent="0.25">
      <c r="E1989" t="s">
        <v>330</v>
      </c>
      <c r="F1989">
        <v>0</v>
      </c>
      <c r="G1989">
        <v>0</v>
      </c>
    </row>
    <row r="1990" spans="5:7" x14ac:dyDescent="0.25">
      <c r="E1990" t="s">
        <v>330</v>
      </c>
      <c r="F1990">
        <v>0</v>
      </c>
      <c r="G1990">
        <v>0</v>
      </c>
    </row>
    <row r="1991" spans="5:7" x14ac:dyDescent="0.25">
      <c r="E1991" t="s">
        <v>330</v>
      </c>
      <c r="F1991">
        <v>0</v>
      </c>
      <c r="G1991">
        <v>0</v>
      </c>
    </row>
    <row r="1992" spans="5:7" x14ac:dyDescent="0.25">
      <c r="E1992" t="s">
        <v>330</v>
      </c>
      <c r="F1992">
        <v>0</v>
      </c>
      <c r="G1992">
        <v>0</v>
      </c>
    </row>
    <row r="1993" spans="5:7" x14ac:dyDescent="0.25">
      <c r="E1993" t="s">
        <v>330</v>
      </c>
      <c r="F1993">
        <v>0</v>
      </c>
      <c r="G1993">
        <v>22000</v>
      </c>
    </row>
    <row r="1994" spans="5:7" x14ac:dyDescent="0.25">
      <c r="E1994" t="s">
        <v>330</v>
      </c>
      <c r="F1994">
        <v>0</v>
      </c>
      <c r="G1994">
        <v>0</v>
      </c>
    </row>
    <row r="1995" spans="5:7" x14ac:dyDescent="0.25">
      <c r="E1995" t="s">
        <v>330</v>
      </c>
      <c r="F1995">
        <v>0</v>
      </c>
      <c r="G1995">
        <v>0</v>
      </c>
    </row>
    <row r="1996" spans="5:7" x14ac:dyDescent="0.25">
      <c r="E1996" t="s">
        <v>330</v>
      </c>
      <c r="F1996">
        <v>0</v>
      </c>
      <c r="G1996">
        <v>0</v>
      </c>
    </row>
    <row r="1997" spans="5:7" x14ac:dyDescent="0.25">
      <c r="E1997" t="s">
        <v>330</v>
      </c>
      <c r="F1997">
        <v>0</v>
      </c>
      <c r="G1997">
        <v>10000</v>
      </c>
    </row>
    <row r="1998" spans="5:7" x14ac:dyDescent="0.25">
      <c r="E1998" t="s">
        <v>330</v>
      </c>
      <c r="F1998">
        <v>0</v>
      </c>
      <c r="G1998">
        <v>0</v>
      </c>
    </row>
    <row r="1999" spans="5:7" x14ac:dyDescent="0.25">
      <c r="E1999" t="s">
        <v>330</v>
      </c>
      <c r="F1999">
        <v>12000</v>
      </c>
      <c r="G1999">
        <v>0</v>
      </c>
    </row>
    <row r="2000" spans="5:7" x14ac:dyDescent="0.25">
      <c r="E2000" t="s">
        <v>330</v>
      </c>
      <c r="F2000">
        <v>0</v>
      </c>
      <c r="G2000">
        <v>18000</v>
      </c>
    </row>
    <row r="2001" spans="5:7" x14ac:dyDescent="0.25">
      <c r="E2001" t="s">
        <v>330</v>
      </c>
      <c r="F2001">
        <v>0</v>
      </c>
      <c r="G2001">
        <v>24000</v>
      </c>
    </row>
    <row r="2002" spans="5:7" x14ac:dyDescent="0.25">
      <c r="E2002" t="s">
        <v>330</v>
      </c>
      <c r="F2002">
        <v>0</v>
      </c>
      <c r="G2002">
        <v>0</v>
      </c>
    </row>
    <row r="2003" spans="5:7" x14ac:dyDescent="0.25">
      <c r="E2003" t="s">
        <v>330</v>
      </c>
      <c r="F2003">
        <v>0</v>
      </c>
      <c r="G2003">
        <v>22000</v>
      </c>
    </row>
    <row r="2004" spans="5:7" x14ac:dyDescent="0.25">
      <c r="E2004" t="s">
        <v>330</v>
      </c>
      <c r="F2004">
        <v>0</v>
      </c>
      <c r="G2004">
        <v>0</v>
      </c>
    </row>
    <row r="2005" spans="5:7" x14ac:dyDescent="0.25">
      <c r="E2005" t="s">
        <v>330</v>
      </c>
      <c r="F2005">
        <v>0</v>
      </c>
      <c r="G2005">
        <v>0</v>
      </c>
    </row>
    <row r="2006" spans="5:7" x14ac:dyDescent="0.25">
      <c r="E2006" t="s">
        <v>330</v>
      </c>
      <c r="F2006">
        <v>0</v>
      </c>
      <c r="G2006">
        <v>0</v>
      </c>
    </row>
    <row r="2007" spans="5:7" x14ac:dyDescent="0.25">
      <c r="E2007" t="s">
        <v>330</v>
      </c>
      <c r="F2007">
        <v>0</v>
      </c>
      <c r="G2007">
        <v>0</v>
      </c>
    </row>
    <row r="2008" spans="5:7" x14ac:dyDescent="0.25">
      <c r="E2008" t="s">
        <v>330</v>
      </c>
      <c r="F2008">
        <v>16000</v>
      </c>
      <c r="G2008">
        <v>0</v>
      </c>
    </row>
    <row r="2009" spans="5:7" x14ac:dyDescent="0.25">
      <c r="E2009" t="s">
        <v>330</v>
      </c>
      <c r="F2009">
        <v>0</v>
      </c>
      <c r="G2009">
        <v>0</v>
      </c>
    </row>
    <row r="2010" spans="5:7" x14ac:dyDescent="0.25">
      <c r="E2010" t="s">
        <v>330</v>
      </c>
      <c r="F2010">
        <v>0</v>
      </c>
      <c r="G2010">
        <v>0</v>
      </c>
    </row>
    <row r="2011" spans="5:7" x14ac:dyDescent="0.25">
      <c r="E2011" t="s">
        <v>330</v>
      </c>
      <c r="F2011">
        <v>0</v>
      </c>
      <c r="G2011">
        <v>25000</v>
      </c>
    </row>
    <row r="2012" spans="5:7" x14ac:dyDescent="0.25">
      <c r="E2012" t="s">
        <v>330</v>
      </c>
      <c r="F2012">
        <v>0</v>
      </c>
      <c r="G2012">
        <v>0</v>
      </c>
    </row>
    <row r="2013" spans="5:7" x14ac:dyDescent="0.25">
      <c r="E2013" t="s">
        <v>330</v>
      </c>
      <c r="F2013">
        <v>0</v>
      </c>
      <c r="G2013">
        <v>0</v>
      </c>
    </row>
    <row r="2014" spans="5:7" x14ac:dyDescent="0.25">
      <c r="E2014" t="s">
        <v>330</v>
      </c>
      <c r="F2014">
        <v>0</v>
      </c>
      <c r="G2014">
        <v>6000</v>
      </c>
    </row>
    <row r="2015" spans="5:7" x14ac:dyDescent="0.25">
      <c r="E2015" t="s">
        <v>330</v>
      </c>
      <c r="F2015">
        <v>0</v>
      </c>
      <c r="G2015">
        <v>25000</v>
      </c>
    </row>
    <row r="2016" spans="5:7" x14ac:dyDescent="0.25">
      <c r="E2016" t="s">
        <v>330</v>
      </c>
      <c r="F2016">
        <v>0</v>
      </c>
      <c r="G2016">
        <v>8000</v>
      </c>
    </row>
    <row r="2017" spans="5:7" x14ac:dyDescent="0.25">
      <c r="E2017" t="s">
        <v>330</v>
      </c>
      <c r="F2017">
        <v>0</v>
      </c>
      <c r="G2017">
        <v>0</v>
      </c>
    </row>
    <row r="2018" spans="5:7" x14ac:dyDescent="0.25">
      <c r="E2018" t="s">
        <v>330</v>
      </c>
      <c r="F2018">
        <v>0</v>
      </c>
      <c r="G2018">
        <v>0</v>
      </c>
    </row>
    <row r="2019" spans="5:7" x14ac:dyDescent="0.25">
      <c r="E2019" t="s">
        <v>330</v>
      </c>
      <c r="F2019">
        <v>6000</v>
      </c>
      <c r="G2019">
        <v>0</v>
      </c>
    </row>
    <row r="2020" spans="5:7" x14ac:dyDescent="0.25">
      <c r="E2020" t="s">
        <v>330</v>
      </c>
      <c r="F2020">
        <v>0</v>
      </c>
      <c r="G2020">
        <v>0</v>
      </c>
    </row>
    <row r="2021" spans="5:7" x14ac:dyDescent="0.25">
      <c r="E2021" t="s">
        <v>330</v>
      </c>
      <c r="F2021">
        <v>0</v>
      </c>
      <c r="G2021">
        <v>0</v>
      </c>
    </row>
    <row r="2022" spans="5:7" x14ac:dyDescent="0.25">
      <c r="E2022" t="s">
        <v>330</v>
      </c>
      <c r="F2022">
        <v>0</v>
      </c>
      <c r="G2022">
        <v>0</v>
      </c>
    </row>
    <row r="2023" spans="5:7" x14ac:dyDescent="0.25">
      <c r="E2023" t="s">
        <v>330</v>
      </c>
      <c r="F2023">
        <v>0</v>
      </c>
      <c r="G2023">
        <v>0</v>
      </c>
    </row>
    <row r="2024" spans="5:7" x14ac:dyDescent="0.25">
      <c r="E2024" t="s">
        <v>330</v>
      </c>
      <c r="F2024">
        <v>0</v>
      </c>
      <c r="G2024">
        <v>0</v>
      </c>
    </row>
    <row r="2025" spans="5:7" x14ac:dyDescent="0.25">
      <c r="E2025" t="s">
        <v>330</v>
      </c>
      <c r="F2025">
        <v>0</v>
      </c>
      <c r="G2025">
        <v>19000</v>
      </c>
    </row>
    <row r="2026" spans="5:7" x14ac:dyDescent="0.25">
      <c r="E2026" t="s">
        <v>330</v>
      </c>
      <c r="F2026">
        <v>0</v>
      </c>
      <c r="G2026">
        <v>0</v>
      </c>
    </row>
    <row r="2027" spans="5:7" x14ac:dyDescent="0.25">
      <c r="E2027" t="s">
        <v>330</v>
      </c>
      <c r="F2027">
        <v>0</v>
      </c>
      <c r="G2027">
        <v>0</v>
      </c>
    </row>
    <row r="2028" spans="5:7" x14ac:dyDescent="0.25">
      <c r="E2028" t="s">
        <v>330</v>
      </c>
      <c r="F2028">
        <v>0</v>
      </c>
      <c r="G2028">
        <v>0</v>
      </c>
    </row>
    <row r="2029" spans="5:7" x14ac:dyDescent="0.25">
      <c r="E2029" t="s">
        <v>330</v>
      </c>
      <c r="F2029">
        <v>2800</v>
      </c>
      <c r="G2029">
        <v>0</v>
      </c>
    </row>
    <row r="2030" spans="5:7" x14ac:dyDescent="0.25">
      <c r="E2030" t="s">
        <v>330</v>
      </c>
      <c r="F2030">
        <v>0</v>
      </c>
      <c r="G2030">
        <v>0</v>
      </c>
    </row>
    <row r="2031" spans="5:7" x14ac:dyDescent="0.25">
      <c r="E2031" t="s">
        <v>330</v>
      </c>
      <c r="F2031">
        <v>0</v>
      </c>
      <c r="G2031">
        <v>0</v>
      </c>
    </row>
    <row r="2032" spans="5:7" x14ac:dyDescent="0.25">
      <c r="E2032" t="s">
        <v>330</v>
      </c>
      <c r="F2032">
        <v>4000</v>
      </c>
      <c r="G2032">
        <v>0</v>
      </c>
    </row>
    <row r="2033" spans="5:7" x14ac:dyDescent="0.25">
      <c r="E2033" t="s">
        <v>330</v>
      </c>
      <c r="F2033">
        <v>0</v>
      </c>
      <c r="G2033">
        <v>14000</v>
      </c>
    </row>
    <row r="2034" spans="5:7" x14ac:dyDescent="0.25">
      <c r="E2034" t="s">
        <v>330</v>
      </c>
      <c r="F2034">
        <v>0</v>
      </c>
      <c r="G2034">
        <v>0</v>
      </c>
    </row>
    <row r="2035" spans="5:7" x14ac:dyDescent="0.25">
      <c r="E2035" t="s">
        <v>330</v>
      </c>
      <c r="F2035">
        <v>0</v>
      </c>
      <c r="G2035">
        <v>0</v>
      </c>
    </row>
    <row r="2036" spans="5:7" x14ac:dyDescent="0.25">
      <c r="E2036" t="s">
        <v>330</v>
      </c>
      <c r="F2036">
        <v>0</v>
      </c>
      <c r="G2036">
        <v>0</v>
      </c>
    </row>
    <row r="2037" spans="5:7" x14ac:dyDescent="0.25">
      <c r="E2037" t="s">
        <v>330</v>
      </c>
      <c r="F2037">
        <v>0</v>
      </c>
      <c r="G2037">
        <v>0</v>
      </c>
    </row>
    <row r="2038" spans="5:7" x14ac:dyDescent="0.25">
      <c r="E2038" t="s">
        <v>330</v>
      </c>
      <c r="F2038">
        <v>0</v>
      </c>
      <c r="G2038">
        <v>0</v>
      </c>
    </row>
    <row r="2039" spans="5:7" x14ac:dyDescent="0.25">
      <c r="E2039" t="s">
        <v>330</v>
      </c>
      <c r="F2039">
        <v>0</v>
      </c>
      <c r="G2039">
        <v>0</v>
      </c>
    </row>
    <row r="2040" spans="5:7" x14ac:dyDescent="0.25">
      <c r="E2040" t="s">
        <v>330</v>
      </c>
      <c r="F2040">
        <v>0</v>
      </c>
      <c r="G2040">
        <v>0</v>
      </c>
    </row>
    <row r="2041" spans="5:7" x14ac:dyDescent="0.25">
      <c r="E2041" t="s">
        <v>330</v>
      </c>
      <c r="F2041">
        <v>0</v>
      </c>
      <c r="G2041">
        <v>0</v>
      </c>
    </row>
    <row r="2042" spans="5:7" x14ac:dyDescent="0.25">
      <c r="E2042" t="s">
        <v>330</v>
      </c>
      <c r="F2042">
        <v>8000</v>
      </c>
      <c r="G2042">
        <v>0</v>
      </c>
    </row>
    <row r="2043" spans="5:7" x14ac:dyDescent="0.25">
      <c r="E2043" t="s">
        <v>330</v>
      </c>
      <c r="F2043">
        <v>0</v>
      </c>
      <c r="G2043">
        <v>0</v>
      </c>
    </row>
    <row r="2044" spans="5:7" x14ac:dyDescent="0.25">
      <c r="E2044" t="s">
        <v>330</v>
      </c>
      <c r="F2044">
        <v>0</v>
      </c>
      <c r="G2044">
        <v>0</v>
      </c>
    </row>
    <row r="2045" spans="5:7" x14ac:dyDescent="0.25">
      <c r="E2045" t="s">
        <v>330</v>
      </c>
      <c r="F2045">
        <v>4200</v>
      </c>
      <c r="G2045">
        <v>0</v>
      </c>
    </row>
    <row r="2046" spans="5:7" x14ac:dyDescent="0.25">
      <c r="E2046" t="s">
        <v>330</v>
      </c>
      <c r="F2046">
        <v>0</v>
      </c>
      <c r="G2046">
        <v>25000</v>
      </c>
    </row>
    <row r="2047" spans="5:7" x14ac:dyDescent="0.25">
      <c r="E2047" t="s">
        <v>330</v>
      </c>
      <c r="F2047">
        <v>0</v>
      </c>
      <c r="G2047">
        <v>0</v>
      </c>
    </row>
    <row r="2048" spans="5:7" x14ac:dyDescent="0.25">
      <c r="E2048" t="s">
        <v>330</v>
      </c>
      <c r="F2048">
        <v>0</v>
      </c>
      <c r="G2048">
        <v>0</v>
      </c>
    </row>
    <row r="2049" spans="5:7" x14ac:dyDescent="0.25">
      <c r="E2049" t="s">
        <v>330</v>
      </c>
      <c r="F2049">
        <v>0</v>
      </c>
      <c r="G2049">
        <v>7500</v>
      </c>
    </row>
    <row r="2050" spans="5:7" x14ac:dyDescent="0.25">
      <c r="E2050" t="s">
        <v>330</v>
      </c>
      <c r="F2050">
        <v>0</v>
      </c>
      <c r="G2050">
        <v>11000</v>
      </c>
    </row>
    <row r="2051" spans="5:7" x14ac:dyDescent="0.25">
      <c r="E2051" t="s">
        <v>330</v>
      </c>
      <c r="F2051">
        <v>0</v>
      </c>
      <c r="G2051">
        <v>0</v>
      </c>
    </row>
    <row r="2052" spans="5:7" x14ac:dyDescent="0.25">
      <c r="E2052" t="s">
        <v>330</v>
      </c>
      <c r="F2052">
        <v>0</v>
      </c>
      <c r="G2052">
        <v>0</v>
      </c>
    </row>
    <row r="2053" spans="5:7" x14ac:dyDescent="0.25">
      <c r="E2053" t="s">
        <v>330</v>
      </c>
      <c r="F2053">
        <v>0</v>
      </c>
      <c r="G2053">
        <v>0</v>
      </c>
    </row>
    <row r="2054" spans="5:7" x14ac:dyDescent="0.25">
      <c r="E2054" t="s">
        <v>330</v>
      </c>
      <c r="F2054">
        <v>0</v>
      </c>
      <c r="G2054">
        <v>0</v>
      </c>
    </row>
    <row r="2055" spans="5:7" x14ac:dyDescent="0.25">
      <c r="E2055" t="s">
        <v>330</v>
      </c>
      <c r="F2055">
        <v>0</v>
      </c>
      <c r="G2055">
        <v>0</v>
      </c>
    </row>
    <row r="2056" spans="5:7" x14ac:dyDescent="0.25">
      <c r="E2056" t="s">
        <v>330</v>
      </c>
      <c r="F2056">
        <v>0</v>
      </c>
      <c r="G2056">
        <v>0</v>
      </c>
    </row>
    <row r="2057" spans="5:7" x14ac:dyDescent="0.25">
      <c r="E2057" t="s">
        <v>330</v>
      </c>
      <c r="F2057">
        <v>0</v>
      </c>
      <c r="G2057">
        <v>0</v>
      </c>
    </row>
    <row r="2058" spans="5:7" x14ac:dyDescent="0.25">
      <c r="E2058" t="s">
        <v>330</v>
      </c>
      <c r="F2058">
        <v>0</v>
      </c>
      <c r="G2058">
        <v>0</v>
      </c>
    </row>
    <row r="2059" spans="5:7" x14ac:dyDescent="0.25">
      <c r="E2059" t="s">
        <v>330</v>
      </c>
      <c r="F2059">
        <v>5000</v>
      </c>
      <c r="G2059">
        <v>0</v>
      </c>
    </row>
    <row r="2060" spans="5:7" x14ac:dyDescent="0.25">
      <c r="E2060" t="s">
        <v>330</v>
      </c>
      <c r="F2060">
        <v>0</v>
      </c>
      <c r="G2060">
        <v>18000</v>
      </c>
    </row>
    <row r="2061" spans="5:7" x14ac:dyDescent="0.25">
      <c r="E2061" t="s">
        <v>330</v>
      </c>
      <c r="F2061">
        <v>0</v>
      </c>
      <c r="G2061">
        <v>0</v>
      </c>
    </row>
    <row r="2062" spans="5:7" x14ac:dyDescent="0.25">
      <c r="E2062" t="s">
        <v>330</v>
      </c>
      <c r="F2062">
        <v>7000</v>
      </c>
      <c r="G2062">
        <v>0</v>
      </c>
    </row>
    <row r="2063" spans="5:7" x14ac:dyDescent="0.25">
      <c r="E2063" t="s">
        <v>330</v>
      </c>
      <c r="F2063">
        <v>0</v>
      </c>
      <c r="G2063">
        <v>0</v>
      </c>
    </row>
    <row r="2064" spans="5:7" x14ac:dyDescent="0.25">
      <c r="E2064" t="s">
        <v>330</v>
      </c>
      <c r="F2064">
        <v>0</v>
      </c>
      <c r="G2064">
        <v>16000</v>
      </c>
    </row>
    <row r="2065" spans="5:7" x14ac:dyDescent="0.25">
      <c r="E2065" t="s">
        <v>330</v>
      </c>
      <c r="F2065">
        <v>0</v>
      </c>
      <c r="G2065">
        <v>0</v>
      </c>
    </row>
    <row r="2066" spans="5:7" x14ac:dyDescent="0.25">
      <c r="E2066" t="s">
        <v>330</v>
      </c>
      <c r="F2066">
        <v>0</v>
      </c>
      <c r="G2066">
        <v>0</v>
      </c>
    </row>
    <row r="2067" spans="5:7" x14ac:dyDescent="0.25">
      <c r="E2067" t="s">
        <v>330</v>
      </c>
      <c r="F2067">
        <v>0</v>
      </c>
      <c r="G2067">
        <v>0</v>
      </c>
    </row>
    <row r="2068" spans="5:7" x14ac:dyDescent="0.25">
      <c r="E2068" t="s">
        <v>330</v>
      </c>
      <c r="F2068">
        <v>0</v>
      </c>
      <c r="G2068">
        <v>0</v>
      </c>
    </row>
    <row r="2069" spans="5:7" x14ac:dyDescent="0.25">
      <c r="E2069" t="s">
        <v>330</v>
      </c>
      <c r="F2069">
        <v>0</v>
      </c>
      <c r="G2069">
        <v>27000</v>
      </c>
    </row>
    <row r="2070" spans="5:7" x14ac:dyDescent="0.25">
      <c r="E2070" t="s">
        <v>330</v>
      </c>
      <c r="F2070">
        <v>0</v>
      </c>
      <c r="G2070">
        <v>0</v>
      </c>
    </row>
    <row r="2071" spans="5:7" x14ac:dyDescent="0.25">
      <c r="E2071" t="s">
        <v>330</v>
      </c>
      <c r="F2071">
        <v>0</v>
      </c>
      <c r="G2071">
        <v>12000</v>
      </c>
    </row>
    <row r="2072" spans="5:7" x14ac:dyDescent="0.25">
      <c r="E2072" t="s">
        <v>330</v>
      </c>
      <c r="F2072">
        <v>0</v>
      </c>
      <c r="G2072">
        <v>0</v>
      </c>
    </row>
    <row r="2073" spans="5:7" x14ac:dyDescent="0.25">
      <c r="E2073" t="s">
        <v>330</v>
      </c>
      <c r="F2073">
        <v>0</v>
      </c>
      <c r="G2073">
        <v>0</v>
      </c>
    </row>
    <row r="2074" spans="5:7" x14ac:dyDescent="0.25">
      <c r="E2074" t="s">
        <v>330</v>
      </c>
      <c r="F2074">
        <v>0</v>
      </c>
      <c r="G2074">
        <v>17000</v>
      </c>
    </row>
    <row r="2075" spans="5:7" x14ac:dyDescent="0.25">
      <c r="E2075" t="s">
        <v>330</v>
      </c>
      <c r="F2075">
        <v>0</v>
      </c>
      <c r="G2075">
        <v>12000</v>
      </c>
    </row>
    <row r="2076" spans="5:7" x14ac:dyDescent="0.25">
      <c r="E2076" t="s">
        <v>330</v>
      </c>
      <c r="F2076">
        <v>0</v>
      </c>
      <c r="G2076">
        <v>0</v>
      </c>
    </row>
    <row r="2077" spans="5:7" x14ac:dyDescent="0.25">
      <c r="E2077" t="s">
        <v>330</v>
      </c>
      <c r="F2077">
        <v>0</v>
      </c>
      <c r="G2077">
        <v>0</v>
      </c>
    </row>
    <row r="2078" spans="5:7" x14ac:dyDescent="0.25">
      <c r="E2078" t="s">
        <v>330</v>
      </c>
      <c r="F2078">
        <v>0</v>
      </c>
      <c r="G2078">
        <v>0</v>
      </c>
    </row>
    <row r="2079" spans="5:7" x14ac:dyDescent="0.25">
      <c r="E2079" t="s">
        <v>330</v>
      </c>
      <c r="F2079">
        <v>0</v>
      </c>
      <c r="G2079">
        <v>0</v>
      </c>
    </row>
    <row r="2080" spans="5:7" x14ac:dyDescent="0.25">
      <c r="E2080" t="s">
        <v>330</v>
      </c>
      <c r="F2080">
        <v>0</v>
      </c>
      <c r="G2080">
        <v>0</v>
      </c>
    </row>
    <row r="2081" spans="5:7" x14ac:dyDescent="0.25">
      <c r="E2081" t="s">
        <v>330</v>
      </c>
      <c r="F2081">
        <v>0</v>
      </c>
      <c r="G2081">
        <v>0</v>
      </c>
    </row>
    <row r="2082" spans="5:7" x14ac:dyDescent="0.25">
      <c r="E2082" t="s">
        <v>330</v>
      </c>
      <c r="F2082">
        <v>0</v>
      </c>
      <c r="G2082">
        <v>5000</v>
      </c>
    </row>
    <row r="2083" spans="5:7" x14ac:dyDescent="0.25">
      <c r="E2083" t="s">
        <v>330</v>
      </c>
      <c r="F2083">
        <v>0</v>
      </c>
      <c r="G2083">
        <v>25000</v>
      </c>
    </row>
    <row r="2084" spans="5:7" x14ac:dyDescent="0.25">
      <c r="E2084" t="s">
        <v>330</v>
      </c>
      <c r="F2084">
        <v>0</v>
      </c>
      <c r="G2084">
        <v>15000</v>
      </c>
    </row>
    <row r="2085" spans="5:7" x14ac:dyDescent="0.25">
      <c r="E2085" t="s">
        <v>330</v>
      </c>
      <c r="F2085">
        <v>0</v>
      </c>
      <c r="G2085">
        <v>25000</v>
      </c>
    </row>
    <row r="2086" spans="5:7" x14ac:dyDescent="0.25">
      <c r="E2086" t="s">
        <v>330</v>
      </c>
      <c r="F2086">
        <v>4200</v>
      </c>
      <c r="G2086">
        <v>0</v>
      </c>
    </row>
    <row r="2087" spans="5:7" x14ac:dyDescent="0.25">
      <c r="E2087" t="s">
        <v>330</v>
      </c>
      <c r="F2087">
        <v>0</v>
      </c>
      <c r="G2087">
        <v>0</v>
      </c>
    </row>
    <row r="2088" spans="5:7" x14ac:dyDescent="0.25">
      <c r="E2088" t="s">
        <v>330</v>
      </c>
      <c r="F2088">
        <v>0</v>
      </c>
      <c r="G2088">
        <v>0</v>
      </c>
    </row>
    <row r="2089" spans="5:7" x14ac:dyDescent="0.25">
      <c r="E2089" t="s">
        <v>330</v>
      </c>
      <c r="F2089">
        <v>0</v>
      </c>
      <c r="G2089">
        <v>0</v>
      </c>
    </row>
    <row r="2090" spans="5:7" x14ac:dyDescent="0.25">
      <c r="E2090" t="s">
        <v>330</v>
      </c>
      <c r="F2090">
        <v>0</v>
      </c>
      <c r="G2090">
        <v>0</v>
      </c>
    </row>
    <row r="2091" spans="5:7" x14ac:dyDescent="0.25">
      <c r="E2091" t="s">
        <v>330</v>
      </c>
      <c r="F2091">
        <v>0</v>
      </c>
      <c r="G2091">
        <v>0</v>
      </c>
    </row>
    <row r="2092" spans="5:7" x14ac:dyDescent="0.25">
      <c r="E2092" t="s">
        <v>330</v>
      </c>
      <c r="F2092">
        <v>0</v>
      </c>
      <c r="G2092">
        <v>0</v>
      </c>
    </row>
    <row r="2093" spans="5:7" x14ac:dyDescent="0.25">
      <c r="E2093" t="s">
        <v>330</v>
      </c>
      <c r="F2093">
        <v>0</v>
      </c>
      <c r="G2093">
        <v>0</v>
      </c>
    </row>
    <row r="2094" spans="5:7" x14ac:dyDescent="0.25">
      <c r="E2094" t="s">
        <v>330</v>
      </c>
      <c r="F2094">
        <v>0</v>
      </c>
      <c r="G2094">
        <v>0</v>
      </c>
    </row>
    <row r="2095" spans="5:7" x14ac:dyDescent="0.25">
      <c r="E2095" t="s">
        <v>330</v>
      </c>
      <c r="F2095">
        <v>0</v>
      </c>
      <c r="G2095">
        <v>0</v>
      </c>
    </row>
    <row r="2096" spans="5:7" x14ac:dyDescent="0.25">
      <c r="E2096" t="s">
        <v>330</v>
      </c>
      <c r="F2096">
        <v>5000</v>
      </c>
      <c r="G2096">
        <v>0</v>
      </c>
    </row>
    <row r="2097" spans="5:7" x14ac:dyDescent="0.25">
      <c r="E2097" t="s">
        <v>330</v>
      </c>
      <c r="F2097">
        <v>0</v>
      </c>
      <c r="G2097">
        <v>4500</v>
      </c>
    </row>
    <row r="2098" spans="5:7" x14ac:dyDescent="0.25">
      <c r="E2098" t="s">
        <v>330</v>
      </c>
      <c r="F2098">
        <v>0</v>
      </c>
      <c r="G2098">
        <v>0</v>
      </c>
    </row>
    <row r="2099" spans="5:7" x14ac:dyDescent="0.25">
      <c r="E2099" t="s">
        <v>330</v>
      </c>
      <c r="F2099">
        <v>0</v>
      </c>
      <c r="G2099">
        <v>0</v>
      </c>
    </row>
    <row r="2100" spans="5:7" x14ac:dyDescent="0.25">
      <c r="E2100" t="s">
        <v>330</v>
      </c>
      <c r="F2100">
        <v>0</v>
      </c>
      <c r="G2100">
        <v>13000</v>
      </c>
    </row>
    <row r="2101" spans="5:7" x14ac:dyDescent="0.25">
      <c r="E2101" t="s">
        <v>330</v>
      </c>
      <c r="F2101">
        <v>0</v>
      </c>
      <c r="G2101">
        <v>16000</v>
      </c>
    </row>
    <row r="2102" spans="5:7" x14ac:dyDescent="0.25">
      <c r="E2102" t="s">
        <v>330</v>
      </c>
      <c r="F2102">
        <v>0</v>
      </c>
      <c r="G2102">
        <v>0</v>
      </c>
    </row>
    <row r="2103" spans="5:7" x14ac:dyDescent="0.25">
      <c r="E2103" t="s">
        <v>330</v>
      </c>
      <c r="F2103">
        <v>0</v>
      </c>
      <c r="G2103">
        <v>0</v>
      </c>
    </row>
    <row r="2104" spans="5:7" x14ac:dyDescent="0.25">
      <c r="E2104" t="s">
        <v>330</v>
      </c>
      <c r="F2104">
        <v>0</v>
      </c>
      <c r="G2104">
        <v>0</v>
      </c>
    </row>
    <row r="2105" spans="5:7" x14ac:dyDescent="0.25">
      <c r="E2105" t="s">
        <v>330</v>
      </c>
      <c r="F2105">
        <v>0</v>
      </c>
      <c r="G2105">
        <v>0</v>
      </c>
    </row>
    <row r="2106" spans="5:7" x14ac:dyDescent="0.25">
      <c r="E2106" t="s">
        <v>330</v>
      </c>
      <c r="F2106">
        <v>0</v>
      </c>
      <c r="G2106">
        <v>0</v>
      </c>
    </row>
    <row r="2107" spans="5:7" x14ac:dyDescent="0.25">
      <c r="E2107" t="s">
        <v>330</v>
      </c>
      <c r="F2107">
        <v>0</v>
      </c>
      <c r="G2107">
        <v>0</v>
      </c>
    </row>
    <row r="2108" spans="5:7" x14ac:dyDescent="0.25">
      <c r="E2108" t="s">
        <v>330</v>
      </c>
      <c r="F2108">
        <v>8000</v>
      </c>
      <c r="G2108">
        <v>0</v>
      </c>
    </row>
    <row r="2109" spans="5:7" x14ac:dyDescent="0.25">
      <c r="E2109" t="s">
        <v>330</v>
      </c>
      <c r="F2109">
        <v>0</v>
      </c>
      <c r="G2109">
        <v>26000</v>
      </c>
    </row>
    <row r="2110" spans="5:7" x14ac:dyDescent="0.25">
      <c r="E2110" t="s">
        <v>330</v>
      </c>
      <c r="F2110">
        <v>5000</v>
      </c>
      <c r="G2110">
        <v>0</v>
      </c>
    </row>
    <row r="2111" spans="5:7" x14ac:dyDescent="0.25">
      <c r="E2111" t="s">
        <v>330</v>
      </c>
      <c r="F2111">
        <v>0</v>
      </c>
      <c r="G2111">
        <v>0</v>
      </c>
    </row>
    <row r="2112" spans="5:7" x14ac:dyDescent="0.25">
      <c r="E2112" t="s">
        <v>330</v>
      </c>
      <c r="F2112">
        <v>0</v>
      </c>
      <c r="G2112">
        <v>0</v>
      </c>
    </row>
    <row r="2113" spans="5:7" x14ac:dyDescent="0.25">
      <c r="E2113" t="s">
        <v>330</v>
      </c>
      <c r="F2113">
        <v>0</v>
      </c>
      <c r="G2113">
        <v>0</v>
      </c>
    </row>
    <row r="2114" spans="5:7" x14ac:dyDescent="0.25">
      <c r="E2114" t="s">
        <v>330</v>
      </c>
      <c r="F2114">
        <v>0</v>
      </c>
      <c r="G2114">
        <v>0</v>
      </c>
    </row>
    <row r="2115" spans="5:7" x14ac:dyDescent="0.25">
      <c r="E2115" t="s">
        <v>330</v>
      </c>
      <c r="F2115">
        <v>0</v>
      </c>
      <c r="G2115">
        <v>0</v>
      </c>
    </row>
    <row r="2116" spans="5:7" x14ac:dyDescent="0.25">
      <c r="E2116" t="s">
        <v>330</v>
      </c>
      <c r="F2116">
        <v>0</v>
      </c>
      <c r="G2116">
        <v>0</v>
      </c>
    </row>
    <row r="2117" spans="5:7" x14ac:dyDescent="0.25">
      <c r="E2117" t="s">
        <v>330</v>
      </c>
      <c r="F2117">
        <v>0</v>
      </c>
      <c r="G2117">
        <v>0</v>
      </c>
    </row>
    <row r="2118" spans="5:7" x14ac:dyDescent="0.25">
      <c r="E2118" t="s">
        <v>330</v>
      </c>
      <c r="F2118">
        <v>0</v>
      </c>
      <c r="G2118">
        <v>14000</v>
      </c>
    </row>
    <row r="2119" spans="5:7" x14ac:dyDescent="0.25">
      <c r="E2119" t="s">
        <v>330</v>
      </c>
      <c r="F2119">
        <v>12000</v>
      </c>
      <c r="G2119">
        <v>0</v>
      </c>
    </row>
    <row r="2120" spans="5:7" x14ac:dyDescent="0.25">
      <c r="E2120" t="s">
        <v>330</v>
      </c>
      <c r="F2120">
        <v>6000</v>
      </c>
      <c r="G2120">
        <v>0</v>
      </c>
    </row>
    <row r="2121" spans="5:7" x14ac:dyDescent="0.25">
      <c r="E2121" t="s">
        <v>330</v>
      </c>
      <c r="F2121">
        <v>16000</v>
      </c>
      <c r="G2121">
        <v>0</v>
      </c>
    </row>
    <row r="2122" spans="5:7" x14ac:dyDescent="0.25">
      <c r="E2122" t="s">
        <v>330</v>
      </c>
      <c r="F2122">
        <v>0</v>
      </c>
      <c r="G2122">
        <v>0</v>
      </c>
    </row>
    <row r="2123" spans="5:7" x14ac:dyDescent="0.25">
      <c r="E2123" t="s">
        <v>330</v>
      </c>
      <c r="F2123">
        <v>0</v>
      </c>
      <c r="G2123">
        <v>0</v>
      </c>
    </row>
    <row r="2124" spans="5:7" x14ac:dyDescent="0.25">
      <c r="E2124" t="s">
        <v>330</v>
      </c>
      <c r="F2124">
        <v>0</v>
      </c>
      <c r="G2124">
        <v>0</v>
      </c>
    </row>
    <row r="2125" spans="5:7" x14ac:dyDescent="0.25">
      <c r="E2125" t="s">
        <v>330</v>
      </c>
      <c r="F2125">
        <v>0</v>
      </c>
      <c r="G2125">
        <v>0</v>
      </c>
    </row>
    <row r="2126" spans="5:7" x14ac:dyDescent="0.25">
      <c r="E2126" t="s">
        <v>330</v>
      </c>
      <c r="F2126">
        <v>8000</v>
      </c>
      <c r="G2126">
        <v>0</v>
      </c>
    </row>
    <row r="2127" spans="5:7" x14ac:dyDescent="0.25">
      <c r="E2127" t="s">
        <v>330</v>
      </c>
      <c r="F2127">
        <v>5000</v>
      </c>
      <c r="G2127">
        <v>0</v>
      </c>
    </row>
    <row r="2128" spans="5:7" x14ac:dyDescent="0.25">
      <c r="E2128" t="s">
        <v>330</v>
      </c>
      <c r="F2128">
        <v>0</v>
      </c>
      <c r="G2128">
        <v>0</v>
      </c>
    </row>
    <row r="2129" spans="5:7" x14ac:dyDescent="0.25">
      <c r="E2129" t="s">
        <v>330</v>
      </c>
      <c r="F2129">
        <v>0</v>
      </c>
      <c r="G2129">
        <v>0</v>
      </c>
    </row>
    <row r="2130" spans="5:7" x14ac:dyDescent="0.25">
      <c r="E2130" t="s">
        <v>330</v>
      </c>
      <c r="F2130">
        <v>0</v>
      </c>
      <c r="G2130">
        <v>0</v>
      </c>
    </row>
    <row r="2131" spans="5:7" x14ac:dyDescent="0.25">
      <c r="E2131" t="s">
        <v>330</v>
      </c>
      <c r="F2131">
        <v>0</v>
      </c>
      <c r="G2131">
        <v>11000</v>
      </c>
    </row>
    <row r="2132" spans="5:7" x14ac:dyDescent="0.25">
      <c r="E2132" t="s">
        <v>330</v>
      </c>
      <c r="F2132">
        <v>0</v>
      </c>
      <c r="G2132">
        <v>0</v>
      </c>
    </row>
    <row r="2133" spans="5:7" x14ac:dyDescent="0.25">
      <c r="E2133" t="s">
        <v>330</v>
      </c>
      <c r="F2133">
        <v>4000</v>
      </c>
      <c r="G2133">
        <v>0</v>
      </c>
    </row>
    <row r="2134" spans="5:7" x14ac:dyDescent="0.25">
      <c r="E2134" t="s">
        <v>330</v>
      </c>
      <c r="F2134">
        <v>5000</v>
      </c>
      <c r="G2134">
        <v>0</v>
      </c>
    </row>
    <row r="2135" spans="5:7" x14ac:dyDescent="0.25">
      <c r="E2135" t="s">
        <v>330</v>
      </c>
      <c r="F2135">
        <v>0</v>
      </c>
      <c r="G2135">
        <v>0</v>
      </c>
    </row>
    <row r="2136" spans="5:7" x14ac:dyDescent="0.25">
      <c r="E2136" t="s">
        <v>330</v>
      </c>
      <c r="F2136">
        <v>0</v>
      </c>
      <c r="G2136">
        <v>0</v>
      </c>
    </row>
    <row r="2137" spans="5:7" x14ac:dyDescent="0.25">
      <c r="E2137" t="s">
        <v>330</v>
      </c>
      <c r="F2137">
        <v>0</v>
      </c>
      <c r="G2137">
        <v>0</v>
      </c>
    </row>
    <row r="2138" spans="5:7" x14ac:dyDescent="0.25">
      <c r="E2138" t="s">
        <v>330</v>
      </c>
      <c r="F2138">
        <v>0</v>
      </c>
      <c r="G2138">
        <v>0</v>
      </c>
    </row>
    <row r="2139" spans="5:7" x14ac:dyDescent="0.25">
      <c r="E2139" t="s">
        <v>330</v>
      </c>
      <c r="F2139">
        <v>0</v>
      </c>
      <c r="G2139">
        <v>0</v>
      </c>
    </row>
    <row r="2140" spans="5:7" x14ac:dyDescent="0.25">
      <c r="E2140" t="s">
        <v>330</v>
      </c>
      <c r="F2140">
        <v>0</v>
      </c>
      <c r="G2140">
        <v>0</v>
      </c>
    </row>
    <row r="2141" spans="5:7" x14ac:dyDescent="0.25">
      <c r="E2141" t="s">
        <v>330</v>
      </c>
      <c r="F2141">
        <v>0</v>
      </c>
      <c r="G2141">
        <v>10000</v>
      </c>
    </row>
    <row r="2142" spans="5:7" x14ac:dyDescent="0.25">
      <c r="E2142" t="s">
        <v>330</v>
      </c>
      <c r="F2142">
        <v>0</v>
      </c>
      <c r="G2142">
        <v>0</v>
      </c>
    </row>
    <row r="2143" spans="5:7" x14ac:dyDescent="0.25">
      <c r="E2143" t="s">
        <v>330</v>
      </c>
      <c r="F2143">
        <v>0</v>
      </c>
      <c r="G2143">
        <v>0</v>
      </c>
    </row>
    <row r="2144" spans="5:7" x14ac:dyDescent="0.25">
      <c r="E2144" t="s">
        <v>330</v>
      </c>
      <c r="F2144">
        <v>0</v>
      </c>
      <c r="G2144">
        <v>0</v>
      </c>
    </row>
    <row r="2145" spans="5:7" x14ac:dyDescent="0.25">
      <c r="E2145" t="s">
        <v>330</v>
      </c>
      <c r="F2145">
        <v>0</v>
      </c>
      <c r="G2145">
        <v>0</v>
      </c>
    </row>
    <row r="2146" spans="5:7" x14ac:dyDescent="0.25">
      <c r="E2146" t="s">
        <v>330</v>
      </c>
      <c r="F2146">
        <v>0</v>
      </c>
      <c r="G2146">
        <v>0</v>
      </c>
    </row>
    <row r="2147" spans="5:7" x14ac:dyDescent="0.25">
      <c r="E2147" t="s">
        <v>330</v>
      </c>
      <c r="F2147">
        <v>0</v>
      </c>
      <c r="G2147">
        <v>0</v>
      </c>
    </row>
    <row r="2148" spans="5:7" x14ac:dyDescent="0.25">
      <c r="E2148" t="s">
        <v>330</v>
      </c>
      <c r="F2148">
        <v>0</v>
      </c>
      <c r="G2148">
        <v>23000</v>
      </c>
    </row>
    <row r="2149" spans="5:7" x14ac:dyDescent="0.25">
      <c r="E2149" t="s">
        <v>330</v>
      </c>
      <c r="F2149">
        <v>0</v>
      </c>
      <c r="G2149">
        <v>10000</v>
      </c>
    </row>
    <row r="2150" spans="5:7" x14ac:dyDescent="0.25">
      <c r="E2150" t="s">
        <v>330</v>
      </c>
      <c r="F2150">
        <v>0</v>
      </c>
      <c r="G2150">
        <v>12000</v>
      </c>
    </row>
    <row r="2151" spans="5:7" x14ac:dyDescent="0.25">
      <c r="E2151" t="s">
        <v>330</v>
      </c>
      <c r="F2151">
        <v>0</v>
      </c>
      <c r="G2151">
        <v>0</v>
      </c>
    </row>
    <row r="2152" spans="5:7" x14ac:dyDescent="0.25">
      <c r="E2152" t="s">
        <v>330</v>
      </c>
      <c r="F2152">
        <v>0</v>
      </c>
      <c r="G2152">
        <v>14000</v>
      </c>
    </row>
    <row r="2153" spans="5:7" x14ac:dyDescent="0.25">
      <c r="E2153" t="s">
        <v>330</v>
      </c>
      <c r="F2153">
        <v>0</v>
      </c>
      <c r="G2153">
        <v>0</v>
      </c>
    </row>
    <row r="2154" spans="5:7" x14ac:dyDescent="0.25">
      <c r="E2154" t="s">
        <v>330</v>
      </c>
      <c r="F2154">
        <v>0</v>
      </c>
      <c r="G2154">
        <v>0</v>
      </c>
    </row>
    <row r="2155" spans="5:7" x14ac:dyDescent="0.25">
      <c r="E2155" t="s">
        <v>330</v>
      </c>
      <c r="F2155">
        <v>0</v>
      </c>
      <c r="G2155">
        <v>0</v>
      </c>
    </row>
    <row r="2156" spans="5:7" x14ac:dyDescent="0.25">
      <c r="E2156" t="s">
        <v>330</v>
      </c>
      <c r="F2156">
        <v>0</v>
      </c>
      <c r="G2156">
        <v>27000</v>
      </c>
    </row>
    <row r="2157" spans="5:7" x14ac:dyDescent="0.25">
      <c r="E2157" t="s">
        <v>330</v>
      </c>
      <c r="F2157">
        <v>0</v>
      </c>
      <c r="G2157">
        <v>10000</v>
      </c>
    </row>
    <row r="2158" spans="5:7" x14ac:dyDescent="0.25">
      <c r="E2158" t="s">
        <v>330</v>
      </c>
      <c r="F2158">
        <v>0</v>
      </c>
      <c r="G2158">
        <v>0</v>
      </c>
    </row>
    <row r="2159" spans="5:7" x14ac:dyDescent="0.25">
      <c r="E2159" t="s">
        <v>330</v>
      </c>
      <c r="F2159">
        <v>3100</v>
      </c>
      <c r="G2159">
        <v>0</v>
      </c>
    </row>
    <row r="2160" spans="5:7" x14ac:dyDescent="0.25">
      <c r="E2160" t="s">
        <v>330</v>
      </c>
      <c r="F2160">
        <v>0</v>
      </c>
      <c r="G2160">
        <v>0</v>
      </c>
    </row>
    <row r="2161" spans="5:7" x14ac:dyDescent="0.25">
      <c r="E2161" t="s">
        <v>330</v>
      </c>
      <c r="F2161">
        <v>0</v>
      </c>
      <c r="G2161">
        <v>0</v>
      </c>
    </row>
    <row r="2162" spans="5:7" x14ac:dyDescent="0.25">
      <c r="E2162" t="s">
        <v>330</v>
      </c>
      <c r="F2162">
        <v>0</v>
      </c>
      <c r="G2162">
        <v>0</v>
      </c>
    </row>
    <row r="2163" spans="5:7" x14ac:dyDescent="0.25">
      <c r="E2163" t="s">
        <v>330</v>
      </c>
      <c r="F2163">
        <v>0</v>
      </c>
      <c r="G2163">
        <v>0</v>
      </c>
    </row>
    <row r="2164" spans="5:7" x14ac:dyDescent="0.25">
      <c r="E2164" t="s">
        <v>330</v>
      </c>
      <c r="F2164">
        <v>0</v>
      </c>
      <c r="G2164">
        <v>0</v>
      </c>
    </row>
    <row r="2165" spans="5:7" x14ac:dyDescent="0.25">
      <c r="E2165" t="s">
        <v>330</v>
      </c>
      <c r="F2165">
        <v>0</v>
      </c>
      <c r="G2165">
        <v>0</v>
      </c>
    </row>
    <row r="2166" spans="5:7" x14ac:dyDescent="0.25">
      <c r="E2166" t="s">
        <v>330</v>
      </c>
      <c r="F2166">
        <v>0</v>
      </c>
      <c r="G2166">
        <v>0</v>
      </c>
    </row>
    <row r="2167" spans="5:7" x14ac:dyDescent="0.25">
      <c r="E2167" t="s">
        <v>330</v>
      </c>
      <c r="F2167">
        <v>0</v>
      </c>
      <c r="G2167">
        <v>0</v>
      </c>
    </row>
    <row r="2168" spans="5:7" x14ac:dyDescent="0.25">
      <c r="E2168" t="s">
        <v>330</v>
      </c>
      <c r="F2168">
        <v>0</v>
      </c>
      <c r="G2168">
        <v>24000</v>
      </c>
    </row>
    <row r="2169" spans="5:7" x14ac:dyDescent="0.25">
      <c r="E2169" t="s">
        <v>330</v>
      </c>
      <c r="F2169">
        <v>0</v>
      </c>
      <c r="G2169">
        <v>0</v>
      </c>
    </row>
    <row r="2170" spans="5:7" x14ac:dyDescent="0.25">
      <c r="E2170" t="s">
        <v>330</v>
      </c>
      <c r="F2170">
        <v>4200</v>
      </c>
      <c r="G2170">
        <v>0</v>
      </c>
    </row>
    <row r="2171" spans="5:7" x14ac:dyDescent="0.25">
      <c r="E2171" t="s">
        <v>330</v>
      </c>
      <c r="F2171">
        <v>0</v>
      </c>
      <c r="G2171">
        <v>17000</v>
      </c>
    </row>
    <row r="2172" spans="5:7" x14ac:dyDescent="0.25">
      <c r="E2172" t="s">
        <v>330</v>
      </c>
      <c r="F2172">
        <v>0</v>
      </c>
      <c r="G2172">
        <v>0</v>
      </c>
    </row>
    <row r="2173" spans="5:7" x14ac:dyDescent="0.25">
      <c r="E2173" t="s">
        <v>332</v>
      </c>
      <c r="F2173">
        <v>25000</v>
      </c>
      <c r="G2173">
        <v>0</v>
      </c>
    </row>
    <row r="2174" spans="5:7" x14ac:dyDescent="0.25">
      <c r="E2174" t="s">
        <v>332</v>
      </c>
      <c r="F2174">
        <v>0</v>
      </c>
      <c r="G2174">
        <v>0</v>
      </c>
    </row>
    <row r="2175" spans="5:7" x14ac:dyDescent="0.25">
      <c r="E2175" t="s">
        <v>332</v>
      </c>
      <c r="F2175">
        <v>0</v>
      </c>
      <c r="G2175">
        <v>0</v>
      </c>
    </row>
    <row r="2176" spans="5:7" x14ac:dyDescent="0.25">
      <c r="E2176" t="s">
        <v>332</v>
      </c>
      <c r="F2176">
        <v>0</v>
      </c>
      <c r="G2176">
        <v>0</v>
      </c>
    </row>
    <row r="2177" spans="5:7" x14ac:dyDescent="0.25">
      <c r="E2177" t="s">
        <v>332</v>
      </c>
      <c r="F2177">
        <v>0</v>
      </c>
      <c r="G2177">
        <v>0</v>
      </c>
    </row>
    <row r="2178" spans="5:7" x14ac:dyDescent="0.25">
      <c r="E2178" t="s">
        <v>332</v>
      </c>
      <c r="F2178">
        <v>0</v>
      </c>
      <c r="G2178">
        <v>18000</v>
      </c>
    </row>
    <row r="2179" spans="5:7" x14ac:dyDescent="0.25">
      <c r="E2179" t="s">
        <v>332</v>
      </c>
      <c r="F2179">
        <v>0</v>
      </c>
      <c r="G2179">
        <v>16000</v>
      </c>
    </row>
    <row r="2180" spans="5:7" x14ac:dyDescent="0.25">
      <c r="E2180" t="s">
        <v>332</v>
      </c>
      <c r="F2180">
        <v>0</v>
      </c>
      <c r="G2180">
        <v>0</v>
      </c>
    </row>
    <row r="2181" spans="5:7" x14ac:dyDescent="0.25">
      <c r="E2181" t="s">
        <v>332</v>
      </c>
      <c r="F2181">
        <v>0</v>
      </c>
      <c r="G2181">
        <v>0</v>
      </c>
    </row>
    <row r="2182" spans="5:7" x14ac:dyDescent="0.25">
      <c r="E2182" t="s">
        <v>332</v>
      </c>
      <c r="F2182">
        <v>0</v>
      </c>
      <c r="G2182">
        <v>0</v>
      </c>
    </row>
    <row r="2183" spans="5:7" x14ac:dyDescent="0.25">
      <c r="E2183" t="s">
        <v>332</v>
      </c>
      <c r="F2183">
        <v>0</v>
      </c>
      <c r="G2183">
        <v>0</v>
      </c>
    </row>
    <row r="2184" spans="5:7" x14ac:dyDescent="0.25">
      <c r="E2184" t="s">
        <v>332</v>
      </c>
      <c r="F2184">
        <v>0</v>
      </c>
      <c r="G2184">
        <v>0</v>
      </c>
    </row>
    <row r="2185" spans="5:7" x14ac:dyDescent="0.25">
      <c r="E2185" t="s">
        <v>332</v>
      </c>
      <c r="F2185">
        <v>0</v>
      </c>
      <c r="G2185">
        <v>0</v>
      </c>
    </row>
    <row r="2186" spans="5:7" x14ac:dyDescent="0.25">
      <c r="E2186" t="s">
        <v>332</v>
      </c>
      <c r="F2186">
        <v>0</v>
      </c>
      <c r="G2186">
        <v>20000</v>
      </c>
    </row>
    <row r="2187" spans="5:7" x14ac:dyDescent="0.25">
      <c r="E2187" t="s">
        <v>332</v>
      </c>
      <c r="F2187">
        <v>0</v>
      </c>
      <c r="G2187">
        <v>0</v>
      </c>
    </row>
    <row r="2188" spans="5:7" x14ac:dyDescent="0.25">
      <c r="E2188" t="s">
        <v>332</v>
      </c>
      <c r="F2188">
        <v>0</v>
      </c>
      <c r="G2188">
        <v>0</v>
      </c>
    </row>
    <row r="2189" spans="5:7" x14ac:dyDescent="0.25">
      <c r="E2189" t="s">
        <v>332</v>
      </c>
      <c r="F2189">
        <v>0</v>
      </c>
      <c r="G2189">
        <v>0</v>
      </c>
    </row>
    <row r="2190" spans="5:7" x14ac:dyDescent="0.25">
      <c r="E2190" t="s">
        <v>332</v>
      </c>
      <c r="F2190">
        <v>0</v>
      </c>
      <c r="G2190">
        <v>0</v>
      </c>
    </row>
    <row r="2191" spans="5:7" x14ac:dyDescent="0.25">
      <c r="E2191" t="s">
        <v>332</v>
      </c>
      <c r="F2191">
        <v>0</v>
      </c>
      <c r="G2191">
        <v>0</v>
      </c>
    </row>
    <row r="2192" spans="5:7" x14ac:dyDescent="0.25">
      <c r="E2192" t="s">
        <v>332</v>
      </c>
      <c r="F2192">
        <v>6000</v>
      </c>
      <c r="G2192">
        <v>0</v>
      </c>
    </row>
    <row r="2193" spans="5:7" x14ac:dyDescent="0.25">
      <c r="E2193" t="s">
        <v>332</v>
      </c>
      <c r="F2193">
        <v>0</v>
      </c>
      <c r="G2193">
        <v>0</v>
      </c>
    </row>
    <row r="2194" spans="5:7" x14ac:dyDescent="0.25">
      <c r="E2194" t="s">
        <v>332</v>
      </c>
      <c r="F2194">
        <v>0</v>
      </c>
      <c r="G2194">
        <v>0</v>
      </c>
    </row>
    <row r="2195" spans="5:7" x14ac:dyDescent="0.25">
      <c r="E2195" t="s">
        <v>332</v>
      </c>
      <c r="F2195">
        <v>0</v>
      </c>
      <c r="G2195">
        <v>0</v>
      </c>
    </row>
    <row r="2196" spans="5:7" x14ac:dyDescent="0.25">
      <c r="E2196" t="s">
        <v>332</v>
      </c>
      <c r="F2196">
        <v>0</v>
      </c>
      <c r="G2196">
        <v>0</v>
      </c>
    </row>
    <row r="2197" spans="5:7" x14ac:dyDescent="0.25">
      <c r="E2197" t="s">
        <v>332</v>
      </c>
      <c r="F2197">
        <v>0</v>
      </c>
      <c r="G2197">
        <v>14000</v>
      </c>
    </row>
    <row r="2198" spans="5:7" x14ac:dyDescent="0.25">
      <c r="E2198" t="s">
        <v>332</v>
      </c>
      <c r="F2198">
        <v>0</v>
      </c>
      <c r="G2198">
        <v>0</v>
      </c>
    </row>
    <row r="2199" spans="5:7" x14ac:dyDescent="0.25">
      <c r="E2199" t="s">
        <v>332</v>
      </c>
      <c r="F2199">
        <v>0</v>
      </c>
      <c r="G2199">
        <v>0</v>
      </c>
    </row>
    <row r="2200" spans="5:7" x14ac:dyDescent="0.25">
      <c r="E2200" t="s">
        <v>332</v>
      </c>
      <c r="F2200">
        <v>0</v>
      </c>
      <c r="G2200">
        <v>0</v>
      </c>
    </row>
    <row r="2201" spans="5:7" x14ac:dyDescent="0.25">
      <c r="E2201" t="s">
        <v>332</v>
      </c>
      <c r="F2201">
        <v>0</v>
      </c>
      <c r="G2201">
        <v>0</v>
      </c>
    </row>
    <row r="2202" spans="5:7" x14ac:dyDescent="0.25">
      <c r="E2202" t="s">
        <v>335</v>
      </c>
      <c r="F2202">
        <v>8000</v>
      </c>
      <c r="G2202">
        <v>0</v>
      </c>
    </row>
    <row r="2203" spans="5:7" x14ac:dyDescent="0.25">
      <c r="E2203" t="s">
        <v>335</v>
      </c>
      <c r="F2203">
        <v>0</v>
      </c>
      <c r="G2203">
        <v>0</v>
      </c>
    </row>
    <row r="2204" spans="5:7" x14ac:dyDescent="0.25">
      <c r="E2204" t="s">
        <v>335</v>
      </c>
      <c r="F2204">
        <v>0</v>
      </c>
      <c r="G2204">
        <v>0</v>
      </c>
    </row>
    <row r="2205" spans="5:7" x14ac:dyDescent="0.25">
      <c r="E2205" t="s">
        <v>335</v>
      </c>
      <c r="F2205">
        <v>4000</v>
      </c>
      <c r="G2205">
        <v>0</v>
      </c>
    </row>
    <row r="2206" spans="5:7" x14ac:dyDescent="0.25">
      <c r="E2206" t="s">
        <v>335</v>
      </c>
      <c r="F2206">
        <v>0</v>
      </c>
      <c r="G2206">
        <v>0</v>
      </c>
    </row>
    <row r="2207" spans="5:7" x14ac:dyDescent="0.25">
      <c r="E2207" t="s">
        <v>335</v>
      </c>
      <c r="F2207">
        <v>0</v>
      </c>
      <c r="G2207">
        <v>0</v>
      </c>
    </row>
    <row r="2208" spans="5:7" x14ac:dyDescent="0.25">
      <c r="E2208" t="s">
        <v>335</v>
      </c>
      <c r="F2208">
        <v>0</v>
      </c>
      <c r="G2208">
        <v>0</v>
      </c>
    </row>
    <row r="2209" spans="5:7" x14ac:dyDescent="0.25">
      <c r="E2209" t="s">
        <v>335</v>
      </c>
      <c r="F2209">
        <v>0</v>
      </c>
      <c r="G2209">
        <v>0</v>
      </c>
    </row>
    <row r="2210" spans="5:7" x14ac:dyDescent="0.25">
      <c r="E2210" t="s">
        <v>335</v>
      </c>
      <c r="F2210">
        <v>0</v>
      </c>
      <c r="G2210">
        <v>0</v>
      </c>
    </row>
    <row r="2211" spans="5:7" x14ac:dyDescent="0.25">
      <c r="E2211" t="s">
        <v>335</v>
      </c>
      <c r="F2211">
        <v>0</v>
      </c>
      <c r="G2211">
        <v>0</v>
      </c>
    </row>
    <row r="2212" spans="5:7" x14ac:dyDescent="0.25">
      <c r="E2212" t="s">
        <v>335</v>
      </c>
      <c r="F2212">
        <v>0</v>
      </c>
      <c r="G2212">
        <v>0</v>
      </c>
    </row>
    <row r="2213" spans="5:7" x14ac:dyDescent="0.25">
      <c r="E2213" t="s">
        <v>335</v>
      </c>
      <c r="F2213">
        <v>16000</v>
      </c>
      <c r="G2213">
        <v>0</v>
      </c>
    </row>
    <row r="2214" spans="5:7" x14ac:dyDescent="0.25">
      <c r="E2214" t="s">
        <v>335</v>
      </c>
      <c r="F2214">
        <v>0</v>
      </c>
      <c r="G2214">
        <v>15000</v>
      </c>
    </row>
    <row r="2215" spans="5:7" x14ac:dyDescent="0.25">
      <c r="E2215" t="s">
        <v>335</v>
      </c>
      <c r="F2215">
        <v>0</v>
      </c>
      <c r="G2215">
        <v>0</v>
      </c>
    </row>
    <row r="2216" spans="5:7" x14ac:dyDescent="0.25">
      <c r="E2216" t="s">
        <v>335</v>
      </c>
      <c r="F2216">
        <v>0</v>
      </c>
      <c r="G2216">
        <v>6000</v>
      </c>
    </row>
    <row r="2217" spans="5:7" x14ac:dyDescent="0.25">
      <c r="E2217" t="s">
        <v>335</v>
      </c>
      <c r="F2217">
        <v>0</v>
      </c>
      <c r="G2217">
        <v>0</v>
      </c>
    </row>
    <row r="2218" spans="5:7" x14ac:dyDescent="0.25">
      <c r="E2218" t="s">
        <v>335</v>
      </c>
      <c r="F2218">
        <v>0</v>
      </c>
      <c r="G2218">
        <v>24000</v>
      </c>
    </row>
    <row r="2219" spans="5:7" x14ac:dyDescent="0.25">
      <c r="E2219" t="s">
        <v>335</v>
      </c>
      <c r="F2219">
        <v>16000</v>
      </c>
      <c r="G2219">
        <v>0</v>
      </c>
    </row>
    <row r="2220" spans="5:7" x14ac:dyDescent="0.25">
      <c r="E2220" t="s">
        <v>335</v>
      </c>
      <c r="F2220">
        <v>0</v>
      </c>
      <c r="G2220">
        <v>0</v>
      </c>
    </row>
    <row r="2221" spans="5:7" x14ac:dyDescent="0.25">
      <c r="E2221" t="s">
        <v>335</v>
      </c>
      <c r="F2221">
        <v>8000</v>
      </c>
      <c r="G2221">
        <v>0</v>
      </c>
    </row>
    <row r="2222" spans="5:7" x14ac:dyDescent="0.25">
      <c r="E2222" t="s">
        <v>335</v>
      </c>
      <c r="F2222">
        <v>0</v>
      </c>
      <c r="G2222">
        <v>0</v>
      </c>
    </row>
    <row r="2223" spans="5:7" x14ac:dyDescent="0.25">
      <c r="E2223" t="s">
        <v>335</v>
      </c>
      <c r="F2223">
        <v>0</v>
      </c>
      <c r="G2223">
        <v>0</v>
      </c>
    </row>
    <row r="2224" spans="5:7" x14ac:dyDescent="0.25">
      <c r="E2224" t="s">
        <v>335</v>
      </c>
      <c r="F2224">
        <v>0</v>
      </c>
      <c r="G2224">
        <v>15000</v>
      </c>
    </row>
    <row r="2225" spans="5:7" x14ac:dyDescent="0.25">
      <c r="E2225" t="s">
        <v>335</v>
      </c>
      <c r="F2225">
        <v>0</v>
      </c>
      <c r="G2225">
        <v>0</v>
      </c>
    </row>
    <row r="2226" spans="5:7" x14ac:dyDescent="0.25">
      <c r="E2226" t="s">
        <v>335</v>
      </c>
      <c r="F2226">
        <v>0</v>
      </c>
      <c r="G2226">
        <v>6000</v>
      </c>
    </row>
    <row r="2227" spans="5:7" x14ac:dyDescent="0.25">
      <c r="E2227" t="s">
        <v>335</v>
      </c>
      <c r="F2227">
        <v>0</v>
      </c>
      <c r="G2227">
        <v>0</v>
      </c>
    </row>
    <row r="2228" spans="5:7" x14ac:dyDescent="0.25">
      <c r="E2228" t="s">
        <v>335</v>
      </c>
      <c r="F2228">
        <v>0</v>
      </c>
      <c r="G2228">
        <v>0</v>
      </c>
    </row>
    <row r="2229" spans="5:7" x14ac:dyDescent="0.25">
      <c r="E2229" t="s">
        <v>335</v>
      </c>
      <c r="F2229">
        <v>0</v>
      </c>
      <c r="G2229">
        <v>0</v>
      </c>
    </row>
    <row r="2230" spans="5:7" x14ac:dyDescent="0.25">
      <c r="E2230" t="s">
        <v>335</v>
      </c>
      <c r="F2230">
        <v>0</v>
      </c>
      <c r="G2230">
        <v>6000</v>
      </c>
    </row>
    <row r="2231" spans="5:7" x14ac:dyDescent="0.25">
      <c r="E2231" t="s">
        <v>335</v>
      </c>
      <c r="F2231">
        <v>0</v>
      </c>
      <c r="G2231">
        <v>0</v>
      </c>
    </row>
    <row r="2232" spans="5:7" x14ac:dyDescent="0.25">
      <c r="E2232" t="s">
        <v>335</v>
      </c>
      <c r="F2232">
        <v>0</v>
      </c>
      <c r="G2232">
        <v>0</v>
      </c>
    </row>
    <row r="2233" spans="5:7" x14ac:dyDescent="0.25">
      <c r="E2233" t="s">
        <v>335</v>
      </c>
      <c r="F2233">
        <v>0</v>
      </c>
      <c r="G2233">
        <v>0</v>
      </c>
    </row>
    <row r="2234" spans="5:7" x14ac:dyDescent="0.25">
      <c r="E2234" t="s">
        <v>335</v>
      </c>
      <c r="F2234">
        <v>8000</v>
      </c>
      <c r="G2234">
        <v>0</v>
      </c>
    </row>
    <row r="2235" spans="5:7" x14ac:dyDescent="0.25">
      <c r="E2235" t="s">
        <v>335</v>
      </c>
      <c r="F2235">
        <v>0</v>
      </c>
      <c r="G2235">
        <v>0</v>
      </c>
    </row>
    <row r="2236" spans="5:7" x14ac:dyDescent="0.25">
      <c r="E2236" t="s">
        <v>353</v>
      </c>
      <c r="F2236">
        <v>7000</v>
      </c>
      <c r="G2236">
        <v>0</v>
      </c>
    </row>
    <row r="2237" spans="5:7" x14ac:dyDescent="0.25">
      <c r="E2237" t="s">
        <v>353</v>
      </c>
      <c r="F2237">
        <v>15000</v>
      </c>
      <c r="G2237">
        <v>0</v>
      </c>
    </row>
    <row r="2238" spans="5:7" x14ac:dyDescent="0.25">
      <c r="E2238" t="s">
        <v>353</v>
      </c>
      <c r="F2238">
        <v>18000</v>
      </c>
      <c r="G2238">
        <v>0</v>
      </c>
    </row>
    <row r="2239" spans="5:7" x14ac:dyDescent="0.25">
      <c r="E2239" t="s">
        <v>353</v>
      </c>
      <c r="F2239">
        <v>17000</v>
      </c>
      <c r="G2239">
        <v>0</v>
      </c>
    </row>
    <row r="2240" spans="5:7" x14ac:dyDescent="0.25">
      <c r="E2240" t="s">
        <v>353</v>
      </c>
      <c r="F2240">
        <v>20000</v>
      </c>
      <c r="G2240">
        <v>0</v>
      </c>
    </row>
    <row r="2241" spans="5:7" x14ac:dyDescent="0.25">
      <c r="E2241" t="s">
        <v>353</v>
      </c>
      <c r="F2241">
        <v>13000</v>
      </c>
      <c r="G2241">
        <v>0</v>
      </c>
    </row>
    <row r="2242" spans="5:7" x14ac:dyDescent="0.25">
      <c r="E2242" t="s">
        <v>353</v>
      </c>
      <c r="F2242">
        <v>0</v>
      </c>
      <c r="G2242">
        <v>0</v>
      </c>
    </row>
    <row r="2243" spans="5:7" x14ac:dyDescent="0.25">
      <c r="E2243" t="s">
        <v>353</v>
      </c>
      <c r="F2243">
        <v>0</v>
      </c>
      <c r="G2243">
        <v>0</v>
      </c>
    </row>
    <row r="2244" spans="5:7" x14ac:dyDescent="0.25">
      <c r="E2244" t="s">
        <v>353</v>
      </c>
      <c r="F2244">
        <v>0</v>
      </c>
      <c r="G2244">
        <v>0</v>
      </c>
    </row>
    <row r="2245" spans="5:7" x14ac:dyDescent="0.25">
      <c r="E2245" t="s">
        <v>353</v>
      </c>
      <c r="F2245">
        <v>12000</v>
      </c>
      <c r="G2245">
        <v>0</v>
      </c>
    </row>
    <row r="2246" spans="5:7" x14ac:dyDescent="0.25">
      <c r="E2246" t="s">
        <v>353</v>
      </c>
      <c r="F2246">
        <v>40000</v>
      </c>
      <c r="G2246">
        <v>0</v>
      </c>
    </row>
    <row r="2247" spans="5:7" x14ac:dyDescent="0.25">
      <c r="E2247" t="s">
        <v>353</v>
      </c>
      <c r="F2247">
        <v>40000</v>
      </c>
      <c r="G2247">
        <v>0</v>
      </c>
    </row>
    <row r="2248" spans="5:7" x14ac:dyDescent="0.25">
      <c r="E2248" t="s">
        <v>353</v>
      </c>
      <c r="F2248">
        <v>7000</v>
      </c>
      <c r="G2248">
        <v>0</v>
      </c>
    </row>
    <row r="2249" spans="5:7" x14ac:dyDescent="0.25">
      <c r="E2249" t="s">
        <v>353</v>
      </c>
      <c r="F2249">
        <v>22000</v>
      </c>
      <c r="G2249">
        <v>0</v>
      </c>
    </row>
    <row r="2250" spans="5:7" x14ac:dyDescent="0.25">
      <c r="E2250" t="s">
        <v>353</v>
      </c>
      <c r="F2250">
        <v>9500</v>
      </c>
      <c r="G2250">
        <v>0</v>
      </c>
    </row>
    <row r="2251" spans="5:7" x14ac:dyDescent="0.25">
      <c r="E2251" t="s">
        <v>415</v>
      </c>
      <c r="F2251">
        <v>0</v>
      </c>
      <c r="G2251">
        <v>8000</v>
      </c>
    </row>
    <row r="2252" spans="5:7" x14ac:dyDescent="0.25">
      <c r="E2252" t="s">
        <v>415</v>
      </c>
      <c r="F2252">
        <v>0</v>
      </c>
      <c r="G2252">
        <v>0</v>
      </c>
    </row>
    <row r="2253" spans="5:7" x14ac:dyDescent="0.25">
      <c r="E2253" t="s">
        <v>415</v>
      </c>
      <c r="F2253">
        <v>0</v>
      </c>
      <c r="G2253">
        <v>16000</v>
      </c>
    </row>
    <row r="2254" spans="5:7" x14ac:dyDescent="0.25">
      <c r="E2254" t="s">
        <v>415</v>
      </c>
      <c r="F2254">
        <v>0</v>
      </c>
      <c r="G2254">
        <v>8000</v>
      </c>
    </row>
    <row r="2255" spans="5:7" x14ac:dyDescent="0.25">
      <c r="E2255" t="s">
        <v>415</v>
      </c>
      <c r="F2255">
        <v>0</v>
      </c>
      <c r="G2255">
        <v>0</v>
      </c>
    </row>
    <row r="2256" spans="5:7" x14ac:dyDescent="0.25">
      <c r="E2256" t="s">
        <v>415</v>
      </c>
      <c r="F2256">
        <v>0</v>
      </c>
      <c r="G2256">
        <v>8000</v>
      </c>
    </row>
    <row r="2257" spans="5:7" x14ac:dyDescent="0.25">
      <c r="E2257" t="s">
        <v>415</v>
      </c>
      <c r="F2257">
        <v>0</v>
      </c>
      <c r="G2257">
        <v>4000</v>
      </c>
    </row>
    <row r="2258" spans="5:7" x14ac:dyDescent="0.25">
      <c r="E2258" t="s">
        <v>415</v>
      </c>
      <c r="F2258">
        <v>0</v>
      </c>
      <c r="G2258">
        <v>8000</v>
      </c>
    </row>
    <row r="2259" spans="5:7" x14ac:dyDescent="0.25">
      <c r="E2259" t="s">
        <v>415</v>
      </c>
      <c r="F2259">
        <v>0</v>
      </c>
      <c r="G2259">
        <v>8000</v>
      </c>
    </row>
    <row r="2260" spans="5:7" x14ac:dyDescent="0.25">
      <c r="E2260" t="s">
        <v>415</v>
      </c>
      <c r="F2260">
        <v>0</v>
      </c>
      <c r="G2260">
        <v>8000</v>
      </c>
    </row>
    <row r="2261" spans="5:7" x14ac:dyDescent="0.25">
      <c r="E2261" t="s">
        <v>415</v>
      </c>
      <c r="F2261">
        <v>0</v>
      </c>
      <c r="G2261">
        <v>0</v>
      </c>
    </row>
    <row r="2262" spans="5:7" x14ac:dyDescent="0.25">
      <c r="E2262" t="s">
        <v>415</v>
      </c>
      <c r="F2262">
        <v>0</v>
      </c>
      <c r="G2262">
        <v>8000</v>
      </c>
    </row>
    <row r="2263" spans="5:7" x14ac:dyDescent="0.25">
      <c r="E2263" t="s">
        <v>415</v>
      </c>
      <c r="F2263">
        <v>0</v>
      </c>
      <c r="G2263">
        <v>8000</v>
      </c>
    </row>
    <row r="2264" spans="5:7" x14ac:dyDescent="0.25">
      <c r="E2264" t="s">
        <v>415</v>
      </c>
      <c r="F2264">
        <v>0</v>
      </c>
      <c r="G2264">
        <v>0</v>
      </c>
    </row>
    <row r="2265" spans="5:7" x14ac:dyDescent="0.25">
      <c r="E2265" t="s">
        <v>357</v>
      </c>
      <c r="F2265">
        <v>0</v>
      </c>
      <c r="G2265">
        <v>0</v>
      </c>
    </row>
    <row r="2266" spans="5:7" x14ac:dyDescent="0.25">
      <c r="E2266" t="s">
        <v>357</v>
      </c>
      <c r="F2266">
        <v>0</v>
      </c>
      <c r="G2266">
        <v>0</v>
      </c>
    </row>
    <row r="2267" spans="5:7" x14ac:dyDescent="0.25">
      <c r="E2267" t="s">
        <v>357</v>
      </c>
      <c r="F2267">
        <v>16000</v>
      </c>
      <c r="G2267">
        <v>0</v>
      </c>
    </row>
    <row r="2268" spans="5:7" x14ac:dyDescent="0.25">
      <c r="E2268" t="s">
        <v>357</v>
      </c>
      <c r="F2268">
        <v>3100</v>
      </c>
      <c r="G2268">
        <v>0</v>
      </c>
    </row>
    <row r="2269" spans="5:7" x14ac:dyDescent="0.25">
      <c r="E2269" t="s">
        <v>357</v>
      </c>
      <c r="F2269">
        <v>0</v>
      </c>
      <c r="G2269">
        <v>0</v>
      </c>
    </row>
    <row r="2270" spans="5:7" x14ac:dyDescent="0.25">
      <c r="E2270" t="s">
        <v>357</v>
      </c>
      <c r="F2270">
        <v>0</v>
      </c>
      <c r="G2270">
        <v>30000</v>
      </c>
    </row>
    <row r="2271" spans="5:7" x14ac:dyDescent="0.25">
      <c r="E2271" t="s">
        <v>357</v>
      </c>
      <c r="F2271">
        <v>0</v>
      </c>
      <c r="G2271">
        <v>0</v>
      </c>
    </row>
    <row r="2272" spans="5:7" x14ac:dyDescent="0.25">
      <c r="E2272" t="s">
        <v>357</v>
      </c>
      <c r="F2272">
        <v>0</v>
      </c>
      <c r="G2272">
        <v>0</v>
      </c>
    </row>
    <row r="2273" spans="5:7" x14ac:dyDescent="0.25">
      <c r="E2273" t="s">
        <v>357</v>
      </c>
      <c r="F2273">
        <v>0</v>
      </c>
      <c r="G2273">
        <v>5000</v>
      </c>
    </row>
    <row r="2274" spans="5:7" x14ac:dyDescent="0.25">
      <c r="E2274" t="s">
        <v>357</v>
      </c>
      <c r="F2274">
        <v>0</v>
      </c>
      <c r="G2274">
        <v>5000</v>
      </c>
    </row>
    <row r="2275" spans="5:7" x14ac:dyDescent="0.25">
      <c r="E2275" t="s">
        <v>357</v>
      </c>
      <c r="F2275">
        <v>4000</v>
      </c>
      <c r="G2275">
        <v>8000</v>
      </c>
    </row>
    <row r="2276" spans="5:7" x14ac:dyDescent="0.25">
      <c r="E2276" t="s">
        <v>357</v>
      </c>
      <c r="F2276">
        <v>0</v>
      </c>
      <c r="G2276">
        <v>0</v>
      </c>
    </row>
    <row r="2277" spans="5:7" x14ac:dyDescent="0.25">
      <c r="E2277" t="s">
        <v>357</v>
      </c>
      <c r="F2277">
        <v>0</v>
      </c>
      <c r="G2277">
        <v>30000</v>
      </c>
    </row>
    <row r="2278" spans="5:7" x14ac:dyDescent="0.25">
      <c r="E2278" t="s">
        <v>357</v>
      </c>
      <c r="F2278">
        <v>0</v>
      </c>
      <c r="G2278">
        <v>6000</v>
      </c>
    </row>
    <row r="2279" spans="5:7" x14ac:dyDescent="0.25">
      <c r="E2279" t="s">
        <v>357</v>
      </c>
      <c r="F2279">
        <v>0</v>
      </c>
      <c r="G2279">
        <v>30000</v>
      </c>
    </row>
    <row r="2280" spans="5:7" x14ac:dyDescent="0.25">
      <c r="E2280" t="s">
        <v>357</v>
      </c>
      <c r="F2280">
        <v>8000</v>
      </c>
      <c r="G2280">
        <v>0</v>
      </c>
    </row>
    <row r="2281" spans="5:7" x14ac:dyDescent="0.25">
      <c r="E2281" t="s">
        <v>357</v>
      </c>
      <c r="F2281">
        <v>0</v>
      </c>
      <c r="G2281">
        <v>17000</v>
      </c>
    </row>
    <row r="2282" spans="5:7" x14ac:dyDescent="0.25">
      <c r="E2282" t="s">
        <v>357</v>
      </c>
      <c r="F2282">
        <v>16000</v>
      </c>
      <c r="G2282">
        <v>0</v>
      </c>
    </row>
    <row r="2283" spans="5:7" x14ac:dyDescent="0.25">
      <c r="E2283" t="s">
        <v>357</v>
      </c>
      <c r="F2283">
        <v>0</v>
      </c>
      <c r="G2283">
        <v>20000</v>
      </c>
    </row>
    <row r="2284" spans="5:7" x14ac:dyDescent="0.25">
      <c r="E2284" t="s">
        <v>357</v>
      </c>
      <c r="F2284">
        <v>0</v>
      </c>
      <c r="G2284">
        <v>0</v>
      </c>
    </row>
    <row r="2285" spans="5:7" x14ac:dyDescent="0.25">
      <c r="E2285" t="s">
        <v>357</v>
      </c>
      <c r="F2285">
        <v>0</v>
      </c>
      <c r="G2285">
        <v>0</v>
      </c>
    </row>
    <row r="2286" spans="5:7" x14ac:dyDescent="0.25">
      <c r="E2286" t="s">
        <v>357</v>
      </c>
      <c r="F2286">
        <v>0</v>
      </c>
      <c r="G2286">
        <v>0</v>
      </c>
    </row>
    <row r="2287" spans="5:7" x14ac:dyDescent="0.25">
      <c r="E2287" t="s">
        <v>357</v>
      </c>
      <c r="F2287">
        <v>0</v>
      </c>
      <c r="G2287">
        <v>22000</v>
      </c>
    </row>
    <row r="2288" spans="5:7" x14ac:dyDescent="0.25">
      <c r="E2288" t="s">
        <v>357</v>
      </c>
      <c r="F2288">
        <v>0</v>
      </c>
      <c r="G2288">
        <v>27000</v>
      </c>
    </row>
    <row r="2289" spans="5:7" x14ac:dyDescent="0.25">
      <c r="E2289" t="s">
        <v>357</v>
      </c>
      <c r="F2289">
        <v>0</v>
      </c>
      <c r="G2289">
        <v>22000</v>
      </c>
    </row>
    <row r="2290" spans="5:7" x14ac:dyDescent="0.25">
      <c r="E2290" t="s">
        <v>357</v>
      </c>
      <c r="F2290">
        <v>0</v>
      </c>
      <c r="G2290">
        <v>0</v>
      </c>
    </row>
    <row r="2291" spans="5:7" x14ac:dyDescent="0.25">
      <c r="E2291" t="s">
        <v>357</v>
      </c>
      <c r="F2291">
        <v>0</v>
      </c>
      <c r="G2291">
        <v>0</v>
      </c>
    </row>
    <row r="2292" spans="5:7" x14ac:dyDescent="0.25">
      <c r="E2292" t="s">
        <v>357</v>
      </c>
      <c r="F2292">
        <v>0</v>
      </c>
      <c r="G2292">
        <v>17000</v>
      </c>
    </row>
    <row r="2293" spans="5:7" x14ac:dyDescent="0.25">
      <c r="E2293" t="s">
        <v>357</v>
      </c>
      <c r="F2293">
        <v>0</v>
      </c>
      <c r="G2293">
        <v>0</v>
      </c>
    </row>
    <row r="2294" spans="5:7" x14ac:dyDescent="0.25">
      <c r="E2294" t="s">
        <v>357</v>
      </c>
      <c r="F2294">
        <v>0</v>
      </c>
      <c r="G2294">
        <v>0</v>
      </c>
    </row>
    <row r="2295" spans="5:7" x14ac:dyDescent="0.25">
      <c r="E2295" t="s">
        <v>357</v>
      </c>
      <c r="F2295">
        <v>2100</v>
      </c>
      <c r="G2295">
        <v>0</v>
      </c>
    </row>
    <row r="2296" spans="5:7" x14ac:dyDescent="0.25">
      <c r="E2296" t="s">
        <v>359</v>
      </c>
      <c r="F2296">
        <v>0</v>
      </c>
      <c r="G2296">
        <v>17000</v>
      </c>
    </row>
    <row r="2297" spans="5:7" x14ac:dyDescent="0.25">
      <c r="E2297" t="s">
        <v>359</v>
      </c>
      <c r="F2297">
        <v>0</v>
      </c>
      <c r="G2297">
        <v>1600</v>
      </c>
    </row>
    <row r="2298" spans="5:7" x14ac:dyDescent="0.25">
      <c r="E2298" t="s">
        <v>359</v>
      </c>
      <c r="F2298">
        <v>0</v>
      </c>
      <c r="G2298">
        <v>3000</v>
      </c>
    </row>
    <row r="2299" spans="5:7" x14ac:dyDescent="0.25">
      <c r="E2299" t="s">
        <v>359</v>
      </c>
      <c r="F2299">
        <v>0</v>
      </c>
      <c r="G2299">
        <v>0</v>
      </c>
    </row>
    <row r="2300" spans="5:7" x14ac:dyDescent="0.25">
      <c r="E2300" t="s">
        <v>359</v>
      </c>
      <c r="F2300">
        <v>0</v>
      </c>
      <c r="G2300">
        <v>1600</v>
      </c>
    </row>
    <row r="2301" spans="5:7" x14ac:dyDescent="0.25">
      <c r="E2301" t="s">
        <v>359</v>
      </c>
      <c r="F2301">
        <v>0</v>
      </c>
      <c r="G2301">
        <v>0</v>
      </c>
    </row>
    <row r="2302" spans="5:7" x14ac:dyDescent="0.25">
      <c r="E2302" t="s">
        <v>359</v>
      </c>
      <c r="F2302">
        <v>0</v>
      </c>
      <c r="G2302">
        <v>3000</v>
      </c>
    </row>
    <row r="2303" spans="5:7" x14ac:dyDescent="0.25">
      <c r="E2303" t="s">
        <v>359</v>
      </c>
      <c r="F2303">
        <v>0</v>
      </c>
      <c r="G2303">
        <v>1600</v>
      </c>
    </row>
    <row r="2304" spans="5:7" x14ac:dyDescent="0.25">
      <c r="E2304" t="s">
        <v>359</v>
      </c>
      <c r="F2304">
        <v>0</v>
      </c>
      <c r="G2304">
        <v>4000</v>
      </c>
    </row>
    <row r="2305" spans="5:7" x14ac:dyDescent="0.25">
      <c r="E2305" t="s">
        <v>361</v>
      </c>
      <c r="F2305">
        <v>0</v>
      </c>
      <c r="G2305">
        <v>7000</v>
      </c>
    </row>
    <row r="2306" spans="5:7" x14ac:dyDescent="0.25">
      <c r="E2306" t="s">
        <v>361</v>
      </c>
      <c r="F2306">
        <v>0</v>
      </c>
      <c r="G2306">
        <v>7000</v>
      </c>
    </row>
    <row r="2307" spans="5:7" x14ac:dyDescent="0.25">
      <c r="E2307" t="s">
        <v>361</v>
      </c>
      <c r="F2307">
        <v>16000</v>
      </c>
      <c r="G2307">
        <v>0</v>
      </c>
    </row>
    <row r="2308" spans="5:7" x14ac:dyDescent="0.25">
      <c r="E2308" t="s">
        <v>363</v>
      </c>
      <c r="F2308">
        <v>8000</v>
      </c>
      <c r="G2308">
        <v>0</v>
      </c>
    </row>
    <row r="2309" spans="5:7" x14ac:dyDescent="0.25">
      <c r="E2309" t="s">
        <v>448</v>
      </c>
      <c r="F2309">
        <v>0</v>
      </c>
      <c r="G2309">
        <v>0</v>
      </c>
    </row>
    <row r="2310" spans="5:7" x14ac:dyDescent="0.25">
      <c r="E2310" t="s">
        <v>448</v>
      </c>
      <c r="F2310">
        <v>0</v>
      </c>
      <c r="G2310">
        <v>0</v>
      </c>
    </row>
    <row r="2311" spans="5:7" x14ac:dyDescent="0.25">
      <c r="E2311" t="s">
        <v>448</v>
      </c>
      <c r="F2311">
        <v>0</v>
      </c>
      <c r="G2311">
        <v>0</v>
      </c>
    </row>
    <row r="2312" spans="5:7" x14ac:dyDescent="0.25">
      <c r="E2312" t="s">
        <v>491</v>
      </c>
      <c r="F2312">
        <v>0</v>
      </c>
      <c r="G2312">
        <v>30000</v>
      </c>
    </row>
    <row r="2313" spans="5:7" x14ac:dyDescent="0.25">
      <c r="E2313" t="s">
        <v>491</v>
      </c>
      <c r="F2313">
        <v>0</v>
      </c>
      <c r="G2313">
        <v>0</v>
      </c>
    </row>
    <row r="2314" spans="5:7" x14ac:dyDescent="0.25">
      <c r="E2314" t="s">
        <v>493</v>
      </c>
      <c r="F2314">
        <v>0</v>
      </c>
      <c r="G2314">
        <v>4000</v>
      </c>
    </row>
    <row r="2315" spans="5:7" x14ac:dyDescent="0.25">
      <c r="E2315" t="s">
        <v>493</v>
      </c>
      <c r="F2315">
        <v>0</v>
      </c>
      <c r="G2315">
        <v>3000</v>
      </c>
    </row>
    <row r="2316" spans="5:7" x14ac:dyDescent="0.25">
      <c r="E2316" t="s">
        <v>493</v>
      </c>
      <c r="F2316">
        <v>0</v>
      </c>
      <c r="G2316">
        <v>2600</v>
      </c>
    </row>
    <row r="2317" spans="5:7" x14ac:dyDescent="0.25">
      <c r="E2317" t="s">
        <v>493</v>
      </c>
      <c r="F2317">
        <v>0</v>
      </c>
      <c r="G2317">
        <v>3000</v>
      </c>
    </row>
    <row r="2318" spans="5:7" x14ac:dyDescent="0.25">
      <c r="E2318" t="s">
        <v>493</v>
      </c>
      <c r="F2318">
        <v>0</v>
      </c>
      <c r="G2318">
        <v>0</v>
      </c>
    </row>
    <row r="2319" spans="5:7" x14ac:dyDescent="0.25">
      <c r="E2319" t="s">
        <v>493</v>
      </c>
      <c r="F2319">
        <v>0</v>
      </c>
      <c r="G2319">
        <v>2600</v>
      </c>
    </row>
    <row r="2320" spans="5:7" x14ac:dyDescent="0.25">
      <c r="E2320" t="s">
        <v>493</v>
      </c>
      <c r="F2320">
        <v>0</v>
      </c>
      <c r="G2320">
        <v>0</v>
      </c>
    </row>
    <row r="2321" spans="5:7" x14ac:dyDescent="0.25">
      <c r="E2321" t="s">
        <v>493</v>
      </c>
      <c r="F2321">
        <v>0</v>
      </c>
      <c r="G2321">
        <v>3000</v>
      </c>
    </row>
    <row r="2322" spans="5:7" x14ac:dyDescent="0.25">
      <c r="E2322" t="s">
        <v>603</v>
      </c>
      <c r="F2322">
        <v>0</v>
      </c>
      <c r="G2322">
        <v>0</v>
      </c>
    </row>
    <row r="2323" spans="5:7" x14ac:dyDescent="0.25">
      <c r="E2323" t="s">
        <v>603</v>
      </c>
      <c r="F2323">
        <v>0</v>
      </c>
      <c r="G2323">
        <v>0</v>
      </c>
    </row>
    <row r="2324" spans="5:7" x14ac:dyDescent="0.25">
      <c r="E2324" t="s">
        <v>603</v>
      </c>
      <c r="F2324">
        <v>0</v>
      </c>
      <c r="G2324">
        <v>0</v>
      </c>
    </row>
    <row r="2325" spans="5:7" x14ac:dyDescent="0.25">
      <c r="E2325" t="s">
        <v>603</v>
      </c>
      <c r="F2325">
        <v>0</v>
      </c>
      <c r="G2325">
        <v>0</v>
      </c>
    </row>
    <row r="2326" spans="5:7" x14ac:dyDescent="0.25">
      <c r="E2326" t="s">
        <v>603</v>
      </c>
      <c r="F2326">
        <v>0</v>
      </c>
      <c r="G2326">
        <v>0</v>
      </c>
    </row>
    <row r="2327" spans="5:7" x14ac:dyDescent="0.25">
      <c r="E2327" t="s">
        <v>603</v>
      </c>
      <c r="F2327">
        <v>0</v>
      </c>
      <c r="G2327">
        <v>0</v>
      </c>
    </row>
    <row r="2328" spans="5:7" x14ac:dyDescent="0.25">
      <c r="E2328" t="s">
        <v>603</v>
      </c>
      <c r="F2328">
        <v>0</v>
      </c>
      <c r="G2328">
        <v>0</v>
      </c>
    </row>
    <row r="2329" spans="5:7" x14ac:dyDescent="0.25">
      <c r="E2329" t="s">
        <v>603</v>
      </c>
      <c r="F2329">
        <v>0</v>
      </c>
      <c r="G2329">
        <v>0</v>
      </c>
    </row>
    <row r="2330" spans="5:7" x14ac:dyDescent="0.25">
      <c r="E2330" t="s">
        <v>603</v>
      </c>
      <c r="F2330">
        <v>0</v>
      </c>
      <c r="G2330">
        <v>0</v>
      </c>
    </row>
    <row r="2331" spans="5:7" x14ac:dyDescent="0.25">
      <c r="E2331" t="s">
        <v>603</v>
      </c>
      <c r="F2331">
        <v>0</v>
      </c>
      <c r="G2331">
        <v>0</v>
      </c>
    </row>
    <row r="2332" spans="5:7" x14ac:dyDescent="0.25">
      <c r="E2332" t="s">
        <v>603</v>
      </c>
      <c r="F2332">
        <v>0</v>
      </c>
      <c r="G2332">
        <v>0</v>
      </c>
    </row>
    <row r="2333" spans="5:7" x14ac:dyDescent="0.25">
      <c r="E2333" t="s">
        <v>603</v>
      </c>
      <c r="F2333">
        <v>0</v>
      </c>
      <c r="G2333">
        <v>0</v>
      </c>
    </row>
    <row r="2334" spans="5:7" x14ac:dyDescent="0.25">
      <c r="E2334" t="s">
        <v>603</v>
      </c>
      <c r="F2334">
        <v>0</v>
      </c>
      <c r="G2334">
        <v>0</v>
      </c>
    </row>
    <row r="2335" spans="5:7" x14ac:dyDescent="0.25">
      <c r="E2335" t="s">
        <v>603</v>
      </c>
      <c r="F2335">
        <v>0</v>
      </c>
      <c r="G2335">
        <v>0</v>
      </c>
    </row>
    <row r="2336" spans="5:7" x14ac:dyDescent="0.25">
      <c r="E2336" t="s">
        <v>603</v>
      </c>
      <c r="F2336">
        <v>0</v>
      </c>
      <c r="G2336">
        <v>0</v>
      </c>
    </row>
    <row r="2337" spans="5:7" x14ac:dyDescent="0.25">
      <c r="E2337" t="s">
        <v>603</v>
      </c>
      <c r="F2337">
        <v>0</v>
      </c>
      <c r="G2337">
        <v>0</v>
      </c>
    </row>
    <row r="2338" spans="5:7" x14ac:dyDescent="0.25">
      <c r="E2338" t="s">
        <v>603</v>
      </c>
      <c r="F2338">
        <v>0</v>
      </c>
      <c r="G2338">
        <v>0</v>
      </c>
    </row>
    <row r="2339" spans="5:7" x14ac:dyDescent="0.25">
      <c r="E2339" t="s">
        <v>603</v>
      </c>
      <c r="F2339">
        <v>0</v>
      </c>
      <c r="G2339">
        <v>0</v>
      </c>
    </row>
    <row r="2340" spans="5:7" x14ac:dyDescent="0.25">
      <c r="E2340" t="s">
        <v>603</v>
      </c>
      <c r="F2340">
        <v>0</v>
      </c>
      <c r="G2340">
        <v>0</v>
      </c>
    </row>
    <row r="2341" spans="5:7" x14ac:dyDescent="0.25">
      <c r="E2341" t="s">
        <v>603</v>
      </c>
      <c r="F2341">
        <v>0</v>
      </c>
      <c r="G2341">
        <v>0</v>
      </c>
    </row>
    <row r="2342" spans="5:7" x14ac:dyDescent="0.25">
      <c r="E2342" t="s">
        <v>603</v>
      </c>
      <c r="F2342">
        <v>0</v>
      </c>
      <c r="G2342">
        <v>0</v>
      </c>
    </row>
    <row r="2343" spans="5:7" x14ac:dyDescent="0.25">
      <c r="E2343" t="s">
        <v>603</v>
      </c>
      <c r="F2343">
        <v>0</v>
      </c>
      <c r="G2343">
        <v>0</v>
      </c>
    </row>
    <row r="2344" spans="5:7" x14ac:dyDescent="0.25">
      <c r="E2344" t="s">
        <v>603</v>
      </c>
      <c r="F2344">
        <v>0</v>
      </c>
      <c r="G2344">
        <v>0</v>
      </c>
    </row>
    <row r="2345" spans="5:7" x14ac:dyDescent="0.25">
      <c r="E2345" t="s">
        <v>603</v>
      </c>
      <c r="F2345">
        <v>0</v>
      </c>
      <c r="G2345">
        <v>0</v>
      </c>
    </row>
    <row r="2346" spans="5:7" x14ac:dyDescent="0.25">
      <c r="E2346" t="s">
        <v>603</v>
      </c>
      <c r="F2346">
        <v>0</v>
      </c>
      <c r="G2346">
        <v>0</v>
      </c>
    </row>
    <row r="2347" spans="5:7" x14ac:dyDescent="0.25">
      <c r="E2347" t="s">
        <v>603</v>
      </c>
      <c r="F2347">
        <v>0</v>
      </c>
      <c r="G2347">
        <v>0</v>
      </c>
    </row>
    <row r="2348" spans="5:7" x14ac:dyDescent="0.25">
      <c r="E2348" t="s">
        <v>603</v>
      </c>
      <c r="F2348">
        <v>0</v>
      </c>
      <c r="G2348">
        <v>0</v>
      </c>
    </row>
    <row r="2349" spans="5:7" x14ac:dyDescent="0.25">
      <c r="E2349" t="s">
        <v>603</v>
      </c>
      <c r="F2349">
        <v>0</v>
      </c>
      <c r="G2349">
        <v>0</v>
      </c>
    </row>
    <row r="2350" spans="5:7" x14ac:dyDescent="0.25">
      <c r="E2350" t="s">
        <v>603</v>
      </c>
      <c r="F2350">
        <v>0</v>
      </c>
      <c r="G2350">
        <v>0</v>
      </c>
    </row>
    <row r="2351" spans="5:7" x14ac:dyDescent="0.25">
      <c r="E2351" t="s">
        <v>603</v>
      </c>
      <c r="F2351">
        <v>0</v>
      </c>
      <c r="G2351">
        <v>0</v>
      </c>
    </row>
    <row r="2352" spans="5:7" x14ac:dyDescent="0.25">
      <c r="E2352" t="s">
        <v>603</v>
      </c>
      <c r="F2352">
        <v>0</v>
      </c>
      <c r="G2352">
        <v>0</v>
      </c>
    </row>
    <row r="2353" spans="5:7" x14ac:dyDescent="0.25">
      <c r="E2353" t="s">
        <v>603</v>
      </c>
      <c r="F2353">
        <v>0</v>
      </c>
      <c r="G2353">
        <v>0</v>
      </c>
    </row>
    <row r="2354" spans="5:7" x14ac:dyDescent="0.25">
      <c r="E2354" t="s">
        <v>603</v>
      </c>
      <c r="F2354">
        <v>0</v>
      </c>
      <c r="G2354">
        <v>0</v>
      </c>
    </row>
    <row r="2355" spans="5:7" x14ac:dyDescent="0.25">
      <c r="E2355" t="s">
        <v>603</v>
      </c>
      <c r="F2355">
        <v>28000</v>
      </c>
      <c r="G2355">
        <v>0</v>
      </c>
    </row>
    <row r="2356" spans="5:7" x14ac:dyDescent="0.25">
      <c r="E2356" t="s">
        <v>603</v>
      </c>
      <c r="F2356">
        <v>0</v>
      </c>
      <c r="G2356">
        <v>0</v>
      </c>
    </row>
    <row r="2357" spans="5:7" x14ac:dyDescent="0.25">
      <c r="E2357" t="s">
        <v>603</v>
      </c>
      <c r="F2357">
        <v>0</v>
      </c>
      <c r="G2357">
        <v>0</v>
      </c>
    </row>
    <row r="2358" spans="5:7" x14ac:dyDescent="0.25">
      <c r="E2358" t="s">
        <v>603</v>
      </c>
      <c r="F2358">
        <v>0</v>
      </c>
      <c r="G2358">
        <v>0</v>
      </c>
    </row>
    <row r="2359" spans="5:7" x14ac:dyDescent="0.25">
      <c r="E2359" t="s">
        <v>603</v>
      </c>
      <c r="F2359">
        <v>0</v>
      </c>
      <c r="G2359">
        <v>0</v>
      </c>
    </row>
    <row r="2360" spans="5:7" x14ac:dyDescent="0.25">
      <c r="E2360" t="s">
        <v>603</v>
      </c>
      <c r="F2360">
        <v>0</v>
      </c>
      <c r="G2360">
        <v>0</v>
      </c>
    </row>
    <row r="2361" spans="5:7" x14ac:dyDescent="0.25">
      <c r="E2361" t="s">
        <v>603</v>
      </c>
      <c r="F2361">
        <v>0</v>
      </c>
      <c r="G2361">
        <v>0</v>
      </c>
    </row>
    <row r="2362" spans="5:7" x14ac:dyDescent="0.25">
      <c r="E2362" t="s">
        <v>365</v>
      </c>
      <c r="F2362">
        <v>0</v>
      </c>
      <c r="G2362">
        <v>0</v>
      </c>
    </row>
    <row r="2363" spans="5:7" x14ac:dyDescent="0.25">
      <c r="E2363" t="s">
        <v>365</v>
      </c>
      <c r="F2363">
        <v>17000</v>
      </c>
      <c r="G2363">
        <v>0</v>
      </c>
    </row>
    <row r="2364" spans="5:7" x14ac:dyDescent="0.25">
      <c r="E2364" t="s">
        <v>365</v>
      </c>
      <c r="F2364">
        <v>20200</v>
      </c>
      <c r="G2364">
        <v>0</v>
      </c>
    </row>
    <row r="2365" spans="5:7" x14ac:dyDescent="0.25">
      <c r="E2365" t="s">
        <v>365</v>
      </c>
      <c r="F2365">
        <v>0</v>
      </c>
      <c r="G2365">
        <v>0</v>
      </c>
    </row>
    <row r="2366" spans="5:7" x14ac:dyDescent="0.25">
      <c r="E2366" t="s">
        <v>365</v>
      </c>
      <c r="F2366">
        <v>19000</v>
      </c>
      <c r="G2366">
        <v>0</v>
      </c>
    </row>
    <row r="2367" spans="5:7" x14ac:dyDescent="0.25">
      <c r="E2367" t="s">
        <v>365</v>
      </c>
      <c r="F2367">
        <v>37000</v>
      </c>
      <c r="G2367">
        <v>0</v>
      </c>
    </row>
    <row r="2368" spans="5:7" x14ac:dyDescent="0.25">
      <c r="E2368" t="s">
        <v>365</v>
      </c>
      <c r="F2368">
        <v>12000</v>
      </c>
      <c r="G2368">
        <v>0</v>
      </c>
    </row>
    <row r="2369" spans="5:7" x14ac:dyDescent="0.25">
      <c r="E2369" t="s">
        <v>365</v>
      </c>
      <c r="F2369">
        <v>15000</v>
      </c>
      <c r="G2369">
        <v>25000</v>
      </c>
    </row>
    <row r="2370" spans="5:7" x14ac:dyDescent="0.25">
      <c r="E2370" t="s">
        <v>365</v>
      </c>
      <c r="F2370">
        <v>0</v>
      </c>
      <c r="G2370">
        <v>0</v>
      </c>
    </row>
    <row r="2371" spans="5:7" x14ac:dyDescent="0.25">
      <c r="E2371" t="s">
        <v>365</v>
      </c>
      <c r="F2371">
        <v>0</v>
      </c>
      <c r="G2371">
        <v>0</v>
      </c>
    </row>
    <row r="2372" spans="5:7" x14ac:dyDescent="0.25">
      <c r="E2372" t="s">
        <v>365</v>
      </c>
      <c r="F2372">
        <v>0</v>
      </c>
      <c r="G2372">
        <v>0</v>
      </c>
    </row>
    <row r="2373" spans="5:7" x14ac:dyDescent="0.25">
      <c r="E2373" t="s">
        <v>365</v>
      </c>
      <c r="F2373">
        <v>37000</v>
      </c>
      <c r="G2373">
        <v>0</v>
      </c>
    </row>
    <row r="2374" spans="5:7" x14ac:dyDescent="0.25">
      <c r="E2374" t="s">
        <v>365</v>
      </c>
      <c r="F2374">
        <v>0</v>
      </c>
      <c r="G2374">
        <v>0</v>
      </c>
    </row>
    <row r="2375" spans="5:7" x14ac:dyDescent="0.25">
      <c r="E2375" t="s">
        <v>365</v>
      </c>
      <c r="F2375">
        <v>40000</v>
      </c>
      <c r="G2375">
        <v>0</v>
      </c>
    </row>
    <row r="2376" spans="5:7" x14ac:dyDescent="0.25">
      <c r="E2376" t="s">
        <v>365</v>
      </c>
      <c r="F2376">
        <v>0</v>
      </c>
      <c r="G2376">
        <v>0</v>
      </c>
    </row>
    <row r="2377" spans="5:7" x14ac:dyDescent="0.25">
      <c r="E2377" t="s">
        <v>365</v>
      </c>
      <c r="F2377">
        <v>15000</v>
      </c>
      <c r="G2377">
        <v>0</v>
      </c>
    </row>
    <row r="2378" spans="5:7" x14ac:dyDescent="0.25">
      <c r="E2378" t="s">
        <v>365</v>
      </c>
      <c r="F2378">
        <v>25000</v>
      </c>
      <c r="G2378">
        <v>0</v>
      </c>
    </row>
    <row r="2379" spans="5:7" x14ac:dyDescent="0.25">
      <c r="E2379" t="s">
        <v>365</v>
      </c>
      <c r="F2379">
        <v>0</v>
      </c>
      <c r="G2379">
        <v>0</v>
      </c>
    </row>
    <row r="2380" spans="5:7" x14ac:dyDescent="0.25">
      <c r="E2380" t="s">
        <v>365</v>
      </c>
      <c r="F2380">
        <v>28000</v>
      </c>
      <c r="G2380">
        <v>0</v>
      </c>
    </row>
    <row r="2381" spans="5:7" x14ac:dyDescent="0.25">
      <c r="E2381" t="s">
        <v>365</v>
      </c>
      <c r="F2381">
        <v>15000</v>
      </c>
      <c r="G2381">
        <v>0</v>
      </c>
    </row>
    <row r="2382" spans="5:7" x14ac:dyDescent="0.25">
      <c r="E2382" t="s">
        <v>416</v>
      </c>
      <c r="F2382">
        <v>0</v>
      </c>
      <c r="G2382">
        <v>0</v>
      </c>
    </row>
    <row r="2383" spans="5:7" x14ac:dyDescent="0.25">
      <c r="E2383" t="s">
        <v>416</v>
      </c>
      <c r="F2383">
        <v>0</v>
      </c>
      <c r="G2383">
        <v>0</v>
      </c>
    </row>
    <row r="2384" spans="5:7" x14ac:dyDescent="0.25">
      <c r="E2384" t="s">
        <v>416</v>
      </c>
      <c r="F2384">
        <v>0</v>
      </c>
      <c r="G2384">
        <v>0</v>
      </c>
    </row>
    <row r="2385" spans="5:7" x14ac:dyDescent="0.25">
      <c r="E2385" t="s">
        <v>416</v>
      </c>
      <c r="F2385">
        <v>0</v>
      </c>
      <c r="G2385">
        <v>0</v>
      </c>
    </row>
    <row r="2386" spans="5:7" x14ac:dyDescent="0.25">
      <c r="E2386" t="s">
        <v>416</v>
      </c>
      <c r="F2386">
        <v>0</v>
      </c>
      <c r="G2386">
        <v>0</v>
      </c>
    </row>
    <row r="2387" spans="5:7" x14ac:dyDescent="0.25">
      <c r="E2387" t="s">
        <v>416</v>
      </c>
      <c r="F2387">
        <v>0</v>
      </c>
      <c r="G2387">
        <v>0</v>
      </c>
    </row>
    <row r="2388" spans="5:7" x14ac:dyDescent="0.25">
      <c r="E2388" t="s">
        <v>416</v>
      </c>
      <c r="F2388">
        <v>0</v>
      </c>
      <c r="G2388">
        <v>0</v>
      </c>
    </row>
    <row r="2389" spans="5:7" x14ac:dyDescent="0.25">
      <c r="E2389" t="s">
        <v>416</v>
      </c>
      <c r="F2389">
        <v>0</v>
      </c>
      <c r="G2389">
        <v>0</v>
      </c>
    </row>
    <row r="2390" spans="5:7" x14ac:dyDescent="0.25">
      <c r="E2390" t="s">
        <v>416</v>
      </c>
      <c r="F2390">
        <v>0</v>
      </c>
      <c r="G2390">
        <v>0</v>
      </c>
    </row>
    <row r="2391" spans="5:7" x14ac:dyDescent="0.25">
      <c r="E2391" t="s">
        <v>416</v>
      </c>
      <c r="F2391">
        <v>0</v>
      </c>
      <c r="G2391">
        <v>0</v>
      </c>
    </row>
    <row r="2392" spans="5:7" x14ac:dyDescent="0.25">
      <c r="E2392" t="s">
        <v>416</v>
      </c>
      <c r="F2392">
        <v>0</v>
      </c>
      <c r="G2392">
        <v>0</v>
      </c>
    </row>
    <row r="2393" spans="5:7" x14ac:dyDescent="0.25">
      <c r="E2393" t="s">
        <v>416</v>
      </c>
      <c r="F2393">
        <v>0</v>
      </c>
      <c r="G2393">
        <v>0</v>
      </c>
    </row>
    <row r="2394" spans="5:7" x14ac:dyDescent="0.25">
      <c r="E2394" t="s">
        <v>416</v>
      </c>
      <c r="F2394">
        <v>0</v>
      </c>
      <c r="G2394">
        <v>0</v>
      </c>
    </row>
    <row r="2395" spans="5:7" x14ac:dyDescent="0.25">
      <c r="E2395" t="s">
        <v>416</v>
      </c>
      <c r="F2395">
        <v>0</v>
      </c>
      <c r="G2395">
        <v>0</v>
      </c>
    </row>
    <row r="2396" spans="5:7" x14ac:dyDescent="0.25">
      <c r="E2396" t="s">
        <v>416</v>
      </c>
      <c r="F2396">
        <v>0</v>
      </c>
      <c r="G2396">
        <v>0</v>
      </c>
    </row>
    <row r="2397" spans="5:7" x14ac:dyDescent="0.25">
      <c r="E2397" t="s">
        <v>416</v>
      </c>
      <c r="F2397">
        <v>0</v>
      </c>
      <c r="G2397">
        <v>0</v>
      </c>
    </row>
    <row r="2398" spans="5:7" x14ac:dyDescent="0.25">
      <c r="E2398" t="s">
        <v>416</v>
      </c>
      <c r="F2398">
        <v>0</v>
      </c>
      <c r="G2398">
        <v>0</v>
      </c>
    </row>
    <row r="2399" spans="5:7" x14ac:dyDescent="0.25">
      <c r="E2399" t="s">
        <v>416</v>
      </c>
      <c r="F2399">
        <v>0</v>
      </c>
      <c r="G2399">
        <v>0</v>
      </c>
    </row>
    <row r="2400" spans="5:7" x14ac:dyDescent="0.25">
      <c r="E2400" t="s">
        <v>416</v>
      </c>
      <c r="F2400">
        <v>0</v>
      </c>
      <c r="G2400">
        <v>0</v>
      </c>
    </row>
    <row r="2401" spans="5:7" x14ac:dyDescent="0.25">
      <c r="E2401" t="s">
        <v>416</v>
      </c>
      <c r="F2401">
        <v>0</v>
      </c>
      <c r="G2401">
        <v>0</v>
      </c>
    </row>
    <row r="2402" spans="5:7" x14ac:dyDescent="0.25">
      <c r="E2402" t="s">
        <v>416</v>
      </c>
      <c r="F2402">
        <v>0</v>
      </c>
      <c r="G2402">
        <v>0</v>
      </c>
    </row>
    <row r="2403" spans="5:7" x14ac:dyDescent="0.25">
      <c r="E2403" t="s">
        <v>416</v>
      </c>
      <c r="F2403">
        <v>0</v>
      </c>
      <c r="G2403">
        <v>0</v>
      </c>
    </row>
    <row r="2404" spans="5:7" x14ac:dyDescent="0.25">
      <c r="E2404" t="s">
        <v>416</v>
      </c>
      <c r="F2404">
        <v>0</v>
      </c>
      <c r="G2404">
        <v>0</v>
      </c>
    </row>
    <row r="2405" spans="5:7" x14ac:dyDescent="0.25">
      <c r="E2405" t="s">
        <v>416</v>
      </c>
      <c r="F2405">
        <v>0</v>
      </c>
      <c r="G2405">
        <v>0</v>
      </c>
    </row>
    <row r="2406" spans="5:7" x14ac:dyDescent="0.25">
      <c r="E2406" t="s">
        <v>416</v>
      </c>
      <c r="F2406">
        <v>0</v>
      </c>
      <c r="G2406">
        <v>0</v>
      </c>
    </row>
    <row r="2407" spans="5:7" x14ac:dyDescent="0.25">
      <c r="E2407" t="s">
        <v>416</v>
      </c>
      <c r="F2407">
        <v>0</v>
      </c>
      <c r="G2407">
        <v>0</v>
      </c>
    </row>
    <row r="2408" spans="5:7" x14ac:dyDescent="0.25">
      <c r="E2408" t="s">
        <v>416</v>
      </c>
      <c r="F2408">
        <v>0</v>
      </c>
      <c r="G2408">
        <v>0</v>
      </c>
    </row>
    <row r="2409" spans="5:7" x14ac:dyDescent="0.25">
      <c r="E2409" t="s">
        <v>416</v>
      </c>
      <c r="F2409">
        <v>0</v>
      </c>
      <c r="G2409">
        <v>0</v>
      </c>
    </row>
    <row r="2410" spans="5:7" x14ac:dyDescent="0.25">
      <c r="E2410" t="s">
        <v>416</v>
      </c>
      <c r="F2410">
        <v>0</v>
      </c>
      <c r="G2410">
        <v>0</v>
      </c>
    </row>
    <row r="2411" spans="5:7" x14ac:dyDescent="0.25">
      <c r="E2411" t="s">
        <v>416</v>
      </c>
      <c r="F2411">
        <v>0</v>
      </c>
      <c r="G2411">
        <v>0</v>
      </c>
    </row>
    <row r="2412" spans="5:7" x14ac:dyDescent="0.25">
      <c r="E2412" t="s">
        <v>416</v>
      </c>
      <c r="F2412">
        <v>0</v>
      </c>
      <c r="G2412">
        <v>0</v>
      </c>
    </row>
    <row r="2413" spans="5:7" x14ac:dyDescent="0.25">
      <c r="E2413" t="s">
        <v>416</v>
      </c>
      <c r="F2413">
        <v>0</v>
      </c>
      <c r="G2413">
        <v>0</v>
      </c>
    </row>
    <row r="2414" spans="5:7" x14ac:dyDescent="0.25">
      <c r="E2414" t="s">
        <v>416</v>
      </c>
      <c r="F2414">
        <v>0</v>
      </c>
      <c r="G2414">
        <v>0</v>
      </c>
    </row>
    <row r="2415" spans="5:7" x14ac:dyDescent="0.25">
      <c r="E2415" t="s">
        <v>416</v>
      </c>
      <c r="F2415">
        <v>0</v>
      </c>
      <c r="G2415">
        <v>0</v>
      </c>
    </row>
    <row r="2416" spans="5:7" x14ac:dyDescent="0.25">
      <c r="E2416" t="s">
        <v>416</v>
      </c>
      <c r="F2416">
        <v>0</v>
      </c>
      <c r="G2416">
        <v>0</v>
      </c>
    </row>
    <row r="2417" spans="5:7" x14ac:dyDescent="0.25">
      <c r="E2417" t="s">
        <v>416</v>
      </c>
      <c r="F2417">
        <v>0</v>
      </c>
      <c r="G2417">
        <v>0</v>
      </c>
    </row>
    <row r="2418" spans="5:7" x14ac:dyDescent="0.25">
      <c r="E2418" t="s">
        <v>416</v>
      </c>
      <c r="F2418">
        <v>0</v>
      </c>
      <c r="G2418">
        <v>0</v>
      </c>
    </row>
    <row r="2419" spans="5:7" x14ac:dyDescent="0.25">
      <c r="E2419" t="s">
        <v>416</v>
      </c>
      <c r="F2419">
        <v>0</v>
      </c>
      <c r="G2419">
        <v>0</v>
      </c>
    </row>
    <row r="2420" spans="5:7" x14ac:dyDescent="0.25">
      <c r="E2420" t="s">
        <v>416</v>
      </c>
      <c r="F2420">
        <v>0</v>
      </c>
      <c r="G2420">
        <v>0</v>
      </c>
    </row>
    <row r="2421" spans="5:7" x14ac:dyDescent="0.25">
      <c r="E2421" t="s">
        <v>416</v>
      </c>
      <c r="F2421">
        <v>0</v>
      </c>
      <c r="G2421">
        <v>0</v>
      </c>
    </row>
    <row r="2422" spans="5:7" x14ac:dyDescent="0.25">
      <c r="E2422" t="s">
        <v>416</v>
      </c>
      <c r="F2422">
        <v>0</v>
      </c>
      <c r="G2422">
        <v>0</v>
      </c>
    </row>
    <row r="2423" spans="5:7" x14ac:dyDescent="0.25">
      <c r="E2423" t="s">
        <v>416</v>
      </c>
      <c r="F2423">
        <v>0</v>
      </c>
      <c r="G2423">
        <v>0</v>
      </c>
    </row>
    <row r="2424" spans="5:7" x14ac:dyDescent="0.25">
      <c r="E2424" t="s">
        <v>416</v>
      </c>
      <c r="F2424">
        <v>0</v>
      </c>
      <c r="G2424">
        <v>0</v>
      </c>
    </row>
    <row r="2425" spans="5:7" x14ac:dyDescent="0.25">
      <c r="E2425" t="s">
        <v>416</v>
      </c>
      <c r="F2425">
        <v>0</v>
      </c>
      <c r="G2425">
        <v>0</v>
      </c>
    </row>
    <row r="2426" spans="5:7" x14ac:dyDescent="0.25">
      <c r="E2426" t="s">
        <v>416</v>
      </c>
      <c r="F2426">
        <v>0</v>
      </c>
      <c r="G2426">
        <v>0</v>
      </c>
    </row>
    <row r="2427" spans="5:7" x14ac:dyDescent="0.25">
      <c r="E2427" t="s">
        <v>416</v>
      </c>
      <c r="F2427">
        <v>0</v>
      </c>
      <c r="G2427">
        <v>0</v>
      </c>
    </row>
    <row r="2428" spans="5:7" x14ac:dyDescent="0.25">
      <c r="E2428" t="s">
        <v>416</v>
      </c>
      <c r="F2428">
        <v>0</v>
      </c>
      <c r="G2428">
        <v>0</v>
      </c>
    </row>
    <row r="2429" spans="5:7" x14ac:dyDescent="0.25">
      <c r="E2429" t="s">
        <v>416</v>
      </c>
      <c r="F2429">
        <v>0</v>
      </c>
      <c r="G2429">
        <v>0</v>
      </c>
    </row>
    <row r="2430" spans="5:7" x14ac:dyDescent="0.25">
      <c r="E2430" t="s">
        <v>416</v>
      </c>
      <c r="F2430">
        <v>0</v>
      </c>
      <c r="G2430">
        <v>0</v>
      </c>
    </row>
    <row r="2431" spans="5:7" x14ac:dyDescent="0.25">
      <c r="E2431" t="s">
        <v>416</v>
      </c>
      <c r="F2431">
        <v>0</v>
      </c>
      <c r="G2431">
        <v>0</v>
      </c>
    </row>
    <row r="2432" spans="5:7" x14ac:dyDescent="0.25">
      <c r="E2432" t="s">
        <v>416</v>
      </c>
      <c r="F2432">
        <v>0</v>
      </c>
      <c r="G2432">
        <v>0</v>
      </c>
    </row>
    <row r="2433" spans="5:7" x14ac:dyDescent="0.25">
      <c r="E2433" t="s">
        <v>416</v>
      </c>
      <c r="F2433">
        <v>0</v>
      </c>
      <c r="G2433">
        <v>0</v>
      </c>
    </row>
    <row r="2434" spans="5:7" x14ac:dyDescent="0.25">
      <c r="E2434" t="s">
        <v>416</v>
      </c>
      <c r="F2434">
        <v>0</v>
      </c>
      <c r="G2434">
        <v>0</v>
      </c>
    </row>
    <row r="2435" spans="5:7" x14ac:dyDescent="0.25">
      <c r="E2435" t="s">
        <v>416</v>
      </c>
      <c r="F2435">
        <v>0</v>
      </c>
      <c r="G2435">
        <v>0</v>
      </c>
    </row>
    <row r="2436" spans="5:7" x14ac:dyDescent="0.25">
      <c r="E2436" t="s">
        <v>416</v>
      </c>
      <c r="F2436">
        <v>0</v>
      </c>
      <c r="G2436">
        <v>0</v>
      </c>
    </row>
    <row r="2437" spans="5:7" x14ac:dyDescent="0.25">
      <c r="E2437" t="s">
        <v>416</v>
      </c>
      <c r="F2437">
        <v>0</v>
      </c>
      <c r="G2437">
        <v>0</v>
      </c>
    </row>
    <row r="2438" spans="5:7" x14ac:dyDescent="0.25">
      <c r="E2438" t="s">
        <v>416</v>
      </c>
      <c r="F2438">
        <v>0</v>
      </c>
      <c r="G2438">
        <v>0</v>
      </c>
    </row>
    <row r="2439" spans="5:7" x14ac:dyDescent="0.25">
      <c r="E2439" t="s">
        <v>416</v>
      </c>
      <c r="F2439">
        <v>0</v>
      </c>
      <c r="G2439">
        <v>0</v>
      </c>
    </row>
    <row r="2440" spans="5:7" x14ac:dyDescent="0.25">
      <c r="E2440" t="s">
        <v>416</v>
      </c>
      <c r="F2440">
        <v>0</v>
      </c>
      <c r="G2440">
        <v>0</v>
      </c>
    </row>
    <row r="2441" spans="5:7" x14ac:dyDescent="0.25">
      <c r="E2441" t="s">
        <v>416</v>
      </c>
      <c r="F2441">
        <v>0</v>
      </c>
      <c r="G2441">
        <v>0</v>
      </c>
    </row>
    <row r="2442" spans="5:7" x14ac:dyDescent="0.25">
      <c r="E2442" t="s">
        <v>416</v>
      </c>
      <c r="F2442">
        <v>0</v>
      </c>
      <c r="G2442">
        <v>0</v>
      </c>
    </row>
    <row r="2443" spans="5:7" x14ac:dyDescent="0.25">
      <c r="E2443" t="s">
        <v>416</v>
      </c>
      <c r="F2443">
        <v>0</v>
      </c>
      <c r="G2443">
        <v>0</v>
      </c>
    </row>
    <row r="2444" spans="5:7" x14ac:dyDescent="0.25">
      <c r="E2444" t="s">
        <v>416</v>
      </c>
      <c r="F2444">
        <v>0</v>
      </c>
      <c r="G2444">
        <v>0</v>
      </c>
    </row>
    <row r="2445" spans="5:7" x14ac:dyDescent="0.25">
      <c r="E2445" t="s">
        <v>416</v>
      </c>
      <c r="F2445">
        <v>0</v>
      </c>
      <c r="G2445">
        <v>0</v>
      </c>
    </row>
    <row r="2446" spans="5:7" x14ac:dyDescent="0.25">
      <c r="E2446" t="s">
        <v>416</v>
      </c>
      <c r="F2446">
        <v>0</v>
      </c>
      <c r="G2446">
        <v>0</v>
      </c>
    </row>
    <row r="2447" spans="5:7" x14ac:dyDescent="0.25">
      <c r="E2447" t="s">
        <v>416</v>
      </c>
      <c r="F2447">
        <v>0</v>
      </c>
      <c r="G2447">
        <v>0</v>
      </c>
    </row>
    <row r="2448" spans="5:7" x14ac:dyDescent="0.25">
      <c r="E2448" t="s">
        <v>416</v>
      </c>
      <c r="F2448">
        <v>0</v>
      </c>
      <c r="G2448">
        <v>0</v>
      </c>
    </row>
    <row r="2449" spans="5:7" x14ac:dyDescent="0.25">
      <c r="E2449" t="s">
        <v>416</v>
      </c>
      <c r="F2449">
        <v>0</v>
      </c>
      <c r="G2449">
        <v>0</v>
      </c>
    </row>
    <row r="2450" spans="5:7" x14ac:dyDescent="0.25">
      <c r="E2450" t="s">
        <v>416</v>
      </c>
      <c r="F2450">
        <v>0</v>
      </c>
      <c r="G2450">
        <v>0</v>
      </c>
    </row>
    <row r="2451" spans="5:7" x14ac:dyDescent="0.25">
      <c r="E2451" t="s">
        <v>416</v>
      </c>
      <c r="F2451">
        <v>0</v>
      </c>
      <c r="G2451">
        <v>0</v>
      </c>
    </row>
    <row r="2452" spans="5:7" x14ac:dyDescent="0.25">
      <c r="E2452" t="s">
        <v>416</v>
      </c>
      <c r="F2452">
        <v>0</v>
      </c>
      <c r="G2452">
        <v>0</v>
      </c>
    </row>
    <row r="2453" spans="5:7" x14ac:dyDescent="0.25">
      <c r="E2453" t="s">
        <v>416</v>
      </c>
      <c r="F2453">
        <v>0</v>
      </c>
      <c r="G2453">
        <v>0</v>
      </c>
    </row>
    <row r="2454" spans="5:7" x14ac:dyDescent="0.25">
      <c r="E2454" t="s">
        <v>416</v>
      </c>
      <c r="F2454">
        <v>0</v>
      </c>
      <c r="G2454">
        <v>0</v>
      </c>
    </row>
    <row r="2455" spans="5:7" x14ac:dyDescent="0.25">
      <c r="E2455" t="s">
        <v>416</v>
      </c>
      <c r="F2455">
        <v>0</v>
      </c>
      <c r="G2455">
        <v>0</v>
      </c>
    </row>
    <row r="2456" spans="5:7" x14ac:dyDescent="0.25">
      <c r="E2456" t="s">
        <v>416</v>
      </c>
      <c r="F2456">
        <v>0</v>
      </c>
      <c r="G2456">
        <v>0</v>
      </c>
    </row>
    <row r="2457" spans="5:7" x14ac:dyDescent="0.25">
      <c r="E2457" t="s">
        <v>416</v>
      </c>
      <c r="F2457">
        <v>0</v>
      </c>
      <c r="G2457">
        <v>0</v>
      </c>
    </row>
    <row r="2458" spans="5:7" x14ac:dyDescent="0.25">
      <c r="E2458" t="s">
        <v>416</v>
      </c>
      <c r="F2458">
        <v>0</v>
      </c>
      <c r="G2458">
        <v>0</v>
      </c>
    </row>
    <row r="2459" spans="5:7" x14ac:dyDescent="0.25">
      <c r="E2459" t="s">
        <v>416</v>
      </c>
      <c r="F2459">
        <v>0</v>
      </c>
      <c r="G2459">
        <v>0</v>
      </c>
    </row>
    <row r="2460" spans="5:7" x14ac:dyDescent="0.25">
      <c r="E2460" t="s">
        <v>416</v>
      </c>
      <c r="F2460">
        <v>0</v>
      </c>
      <c r="G2460">
        <v>0</v>
      </c>
    </row>
    <row r="2461" spans="5:7" x14ac:dyDescent="0.25">
      <c r="E2461" t="s">
        <v>416</v>
      </c>
      <c r="F2461">
        <v>0</v>
      </c>
      <c r="G2461">
        <v>0</v>
      </c>
    </row>
    <row r="2462" spans="5:7" x14ac:dyDescent="0.25">
      <c r="E2462" t="s">
        <v>416</v>
      </c>
      <c r="F2462">
        <v>0</v>
      </c>
      <c r="G2462">
        <v>0</v>
      </c>
    </row>
    <row r="2463" spans="5:7" x14ac:dyDescent="0.25">
      <c r="E2463" t="s">
        <v>416</v>
      </c>
      <c r="F2463">
        <v>0</v>
      </c>
      <c r="G2463">
        <v>0</v>
      </c>
    </row>
    <row r="2464" spans="5:7" x14ac:dyDescent="0.25">
      <c r="E2464" t="s">
        <v>416</v>
      </c>
      <c r="F2464">
        <v>0</v>
      </c>
      <c r="G2464">
        <v>0</v>
      </c>
    </row>
    <row r="2465" spans="5:7" x14ac:dyDescent="0.25">
      <c r="E2465" t="s">
        <v>416</v>
      </c>
      <c r="F2465">
        <v>0</v>
      </c>
      <c r="G2465">
        <v>0</v>
      </c>
    </row>
    <row r="2466" spans="5:7" x14ac:dyDescent="0.25">
      <c r="E2466" t="s">
        <v>416</v>
      </c>
      <c r="F2466">
        <v>0</v>
      </c>
      <c r="G2466">
        <v>0</v>
      </c>
    </row>
    <row r="2467" spans="5:7" x14ac:dyDescent="0.25">
      <c r="E2467" t="s">
        <v>416</v>
      </c>
      <c r="F2467">
        <v>0</v>
      </c>
      <c r="G2467">
        <v>0</v>
      </c>
    </row>
    <row r="2468" spans="5:7" x14ac:dyDescent="0.25">
      <c r="E2468" t="s">
        <v>416</v>
      </c>
      <c r="F2468">
        <v>0</v>
      </c>
      <c r="G2468">
        <v>0</v>
      </c>
    </row>
    <row r="2469" spans="5:7" x14ac:dyDescent="0.25">
      <c r="E2469" t="s">
        <v>416</v>
      </c>
      <c r="F2469">
        <v>0</v>
      </c>
      <c r="G2469">
        <v>0</v>
      </c>
    </row>
    <row r="2470" spans="5:7" x14ac:dyDescent="0.25">
      <c r="E2470" t="s">
        <v>416</v>
      </c>
      <c r="F2470">
        <v>0</v>
      </c>
      <c r="G2470">
        <v>0</v>
      </c>
    </row>
    <row r="2471" spans="5:7" x14ac:dyDescent="0.25">
      <c r="E2471" t="s">
        <v>416</v>
      </c>
      <c r="F2471">
        <v>0</v>
      </c>
      <c r="G2471">
        <v>0</v>
      </c>
    </row>
    <row r="2472" spans="5:7" x14ac:dyDescent="0.25">
      <c r="E2472" t="s">
        <v>416</v>
      </c>
      <c r="F2472">
        <v>0</v>
      </c>
      <c r="G2472">
        <v>0</v>
      </c>
    </row>
    <row r="2473" spans="5:7" x14ac:dyDescent="0.25">
      <c r="E2473" t="s">
        <v>416</v>
      </c>
      <c r="F2473">
        <v>0</v>
      </c>
      <c r="G2473">
        <v>0</v>
      </c>
    </row>
    <row r="2474" spans="5:7" x14ac:dyDescent="0.25">
      <c r="E2474" t="s">
        <v>416</v>
      </c>
      <c r="F2474">
        <v>0</v>
      </c>
      <c r="G2474">
        <v>0</v>
      </c>
    </row>
    <row r="2475" spans="5:7" x14ac:dyDescent="0.25">
      <c r="E2475" t="s">
        <v>416</v>
      </c>
      <c r="F2475">
        <v>0</v>
      </c>
      <c r="G2475">
        <v>0</v>
      </c>
    </row>
    <row r="2476" spans="5:7" x14ac:dyDescent="0.25">
      <c r="E2476" t="s">
        <v>416</v>
      </c>
      <c r="F2476">
        <v>0</v>
      </c>
      <c r="G2476">
        <v>0</v>
      </c>
    </row>
    <row r="2477" spans="5:7" x14ac:dyDescent="0.25">
      <c r="E2477" t="s">
        <v>416</v>
      </c>
      <c r="F2477">
        <v>0</v>
      </c>
      <c r="G2477">
        <v>0</v>
      </c>
    </row>
    <row r="2478" spans="5:7" x14ac:dyDescent="0.25">
      <c r="E2478" t="s">
        <v>416</v>
      </c>
      <c r="F2478">
        <v>0</v>
      </c>
      <c r="G2478">
        <v>0</v>
      </c>
    </row>
    <row r="2479" spans="5:7" x14ac:dyDescent="0.25">
      <c r="E2479" t="s">
        <v>416</v>
      </c>
      <c r="F2479">
        <v>0</v>
      </c>
      <c r="G2479">
        <v>0</v>
      </c>
    </row>
    <row r="2480" spans="5:7" x14ac:dyDescent="0.25">
      <c r="E2480" t="s">
        <v>416</v>
      </c>
      <c r="F2480">
        <v>0</v>
      </c>
      <c r="G2480">
        <v>0</v>
      </c>
    </row>
    <row r="2481" spans="5:7" x14ac:dyDescent="0.25">
      <c r="E2481" t="s">
        <v>416</v>
      </c>
      <c r="F2481">
        <v>0</v>
      </c>
      <c r="G2481">
        <v>0</v>
      </c>
    </row>
    <row r="2482" spans="5:7" x14ac:dyDescent="0.25">
      <c r="E2482" t="s">
        <v>416</v>
      </c>
      <c r="F2482">
        <v>7000</v>
      </c>
      <c r="G2482">
        <v>0</v>
      </c>
    </row>
    <row r="2483" spans="5:7" x14ac:dyDescent="0.25">
      <c r="E2483" t="s">
        <v>416</v>
      </c>
      <c r="F2483">
        <v>0</v>
      </c>
      <c r="G2483">
        <v>0</v>
      </c>
    </row>
    <row r="2484" spans="5:7" x14ac:dyDescent="0.25">
      <c r="E2484" t="s">
        <v>416</v>
      </c>
      <c r="F2484">
        <v>0</v>
      </c>
      <c r="G2484">
        <v>0</v>
      </c>
    </row>
    <row r="2485" spans="5:7" x14ac:dyDescent="0.25">
      <c r="E2485" t="s">
        <v>416</v>
      </c>
      <c r="F2485">
        <v>0</v>
      </c>
      <c r="G2485">
        <v>0</v>
      </c>
    </row>
    <row r="2486" spans="5:7" x14ac:dyDescent="0.25">
      <c r="E2486" t="s">
        <v>416</v>
      </c>
      <c r="F2486">
        <v>0</v>
      </c>
      <c r="G2486">
        <v>0</v>
      </c>
    </row>
    <row r="2487" spans="5:7" x14ac:dyDescent="0.25">
      <c r="E2487" t="s">
        <v>416</v>
      </c>
      <c r="F2487">
        <v>0</v>
      </c>
      <c r="G2487">
        <v>0</v>
      </c>
    </row>
    <row r="2488" spans="5:7" x14ac:dyDescent="0.25">
      <c r="E2488" t="s">
        <v>416</v>
      </c>
      <c r="F2488">
        <v>0</v>
      </c>
      <c r="G2488">
        <v>0</v>
      </c>
    </row>
    <row r="2489" spans="5:7" x14ac:dyDescent="0.25">
      <c r="E2489" t="s">
        <v>416</v>
      </c>
      <c r="F2489">
        <v>0</v>
      </c>
      <c r="G2489">
        <v>0</v>
      </c>
    </row>
    <row r="2490" spans="5:7" x14ac:dyDescent="0.25">
      <c r="E2490" t="s">
        <v>416</v>
      </c>
      <c r="F2490">
        <v>0</v>
      </c>
      <c r="G2490">
        <v>0</v>
      </c>
    </row>
    <row r="2491" spans="5:7" x14ac:dyDescent="0.25">
      <c r="E2491" t="s">
        <v>416</v>
      </c>
      <c r="F2491">
        <v>0</v>
      </c>
      <c r="G2491">
        <v>0</v>
      </c>
    </row>
    <row r="2492" spans="5:7" x14ac:dyDescent="0.25">
      <c r="E2492" t="s">
        <v>416</v>
      </c>
      <c r="F2492">
        <v>0</v>
      </c>
      <c r="G2492">
        <v>0</v>
      </c>
    </row>
    <row r="2493" spans="5:7" x14ac:dyDescent="0.25">
      <c r="E2493" t="s">
        <v>416</v>
      </c>
      <c r="F2493">
        <v>0</v>
      </c>
      <c r="G2493">
        <v>0</v>
      </c>
    </row>
    <row r="2494" spans="5:7" x14ac:dyDescent="0.25">
      <c r="E2494" t="s">
        <v>416</v>
      </c>
      <c r="F2494">
        <v>0</v>
      </c>
      <c r="G2494">
        <v>0</v>
      </c>
    </row>
    <row r="2495" spans="5:7" x14ac:dyDescent="0.25">
      <c r="E2495" t="s">
        <v>416</v>
      </c>
      <c r="F2495">
        <v>0</v>
      </c>
      <c r="G2495">
        <v>0</v>
      </c>
    </row>
    <row r="2496" spans="5:7" x14ac:dyDescent="0.25">
      <c r="E2496" t="s">
        <v>416</v>
      </c>
      <c r="F2496">
        <v>0</v>
      </c>
      <c r="G2496">
        <v>0</v>
      </c>
    </row>
    <row r="2497" spans="5:7" x14ac:dyDescent="0.25">
      <c r="E2497" t="s">
        <v>416</v>
      </c>
      <c r="F2497">
        <v>0</v>
      </c>
      <c r="G2497">
        <v>0</v>
      </c>
    </row>
    <row r="2498" spans="5:7" x14ac:dyDescent="0.25">
      <c r="E2498" t="s">
        <v>416</v>
      </c>
      <c r="F2498">
        <v>0</v>
      </c>
      <c r="G2498">
        <v>0</v>
      </c>
    </row>
    <row r="2499" spans="5:7" x14ac:dyDescent="0.25">
      <c r="E2499" t="s">
        <v>416</v>
      </c>
      <c r="F2499">
        <v>0</v>
      </c>
      <c r="G2499">
        <v>0</v>
      </c>
    </row>
    <row r="2500" spans="5:7" x14ac:dyDescent="0.25">
      <c r="E2500" t="s">
        <v>416</v>
      </c>
      <c r="F2500">
        <v>0</v>
      </c>
      <c r="G2500">
        <v>0</v>
      </c>
    </row>
    <row r="2501" spans="5:7" x14ac:dyDescent="0.25">
      <c r="E2501" t="s">
        <v>416</v>
      </c>
      <c r="F2501">
        <v>0</v>
      </c>
      <c r="G2501">
        <v>0</v>
      </c>
    </row>
    <row r="2502" spans="5:7" x14ac:dyDescent="0.25">
      <c r="E2502" t="s">
        <v>416</v>
      </c>
      <c r="F2502">
        <v>6000</v>
      </c>
      <c r="G2502">
        <v>0</v>
      </c>
    </row>
    <row r="2503" spans="5:7" x14ac:dyDescent="0.25">
      <c r="E2503" t="s">
        <v>416</v>
      </c>
      <c r="F2503">
        <v>0</v>
      </c>
      <c r="G2503">
        <v>0</v>
      </c>
    </row>
    <row r="2504" spans="5:7" x14ac:dyDescent="0.25">
      <c r="E2504" t="s">
        <v>416</v>
      </c>
      <c r="F2504">
        <v>0</v>
      </c>
      <c r="G2504">
        <v>0</v>
      </c>
    </row>
    <row r="2505" spans="5:7" x14ac:dyDescent="0.25">
      <c r="E2505" t="s">
        <v>416</v>
      </c>
      <c r="F2505">
        <v>0</v>
      </c>
      <c r="G2505">
        <v>0</v>
      </c>
    </row>
    <row r="2506" spans="5:7" x14ac:dyDescent="0.25">
      <c r="E2506" t="s">
        <v>416</v>
      </c>
      <c r="F2506">
        <v>0</v>
      </c>
      <c r="G2506">
        <v>0</v>
      </c>
    </row>
    <row r="2507" spans="5:7" x14ac:dyDescent="0.25">
      <c r="E2507" t="s">
        <v>416</v>
      </c>
      <c r="F2507">
        <v>0</v>
      </c>
      <c r="G2507">
        <v>0</v>
      </c>
    </row>
    <row r="2508" spans="5:7" x14ac:dyDescent="0.25">
      <c r="E2508" t="s">
        <v>416</v>
      </c>
      <c r="F2508">
        <v>0</v>
      </c>
      <c r="G2508">
        <v>0</v>
      </c>
    </row>
    <row r="2509" spans="5:7" x14ac:dyDescent="0.25">
      <c r="E2509" t="s">
        <v>416</v>
      </c>
      <c r="F2509">
        <v>5000</v>
      </c>
      <c r="G2509">
        <v>0</v>
      </c>
    </row>
    <row r="2510" spans="5:7" x14ac:dyDescent="0.25">
      <c r="E2510" t="s">
        <v>416</v>
      </c>
      <c r="F2510">
        <v>0</v>
      </c>
      <c r="G2510">
        <v>0</v>
      </c>
    </row>
    <row r="2511" spans="5:7" x14ac:dyDescent="0.25">
      <c r="E2511" t="s">
        <v>416</v>
      </c>
      <c r="F2511">
        <v>0</v>
      </c>
      <c r="G2511">
        <v>0</v>
      </c>
    </row>
    <row r="2512" spans="5:7" x14ac:dyDescent="0.25">
      <c r="E2512" t="s">
        <v>416</v>
      </c>
      <c r="F2512">
        <v>0</v>
      </c>
      <c r="G2512">
        <v>0</v>
      </c>
    </row>
    <row r="2513" spans="5:7" x14ac:dyDescent="0.25">
      <c r="E2513" t="s">
        <v>416</v>
      </c>
      <c r="F2513">
        <v>0</v>
      </c>
      <c r="G2513">
        <v>0</v>
      </c>
    </row>
    <row r="2514" spans="5:7" x14ac:dyDescent="0.25">
      <c r="E2514" t="s">
        <v>416</v>
      </c>
      <c r="F2514">
        <v>0</v>
      </c>
      <c r="G2514">
        <v>0</v>
      </c>
    </row>
    <row r="2515" spans="5:7" x14ac:dyDescent="0.25">
      <c r="E2515" t="s">
        <v>416</v>
      </c>
      <c r="F2515">
        <v>0</v>
      </c>
      <c r="G2515">
        <v>0</v>
      </c>
    </row>
    <row r="2516" spans="5:7" x14ac:dyDescent="0.25">
      <c r="E2516" t="s">
        <v>416</v>
      </c>
      <c r="F2516">
        <v>0</v>
      </c>
      <c r="G2516">
        <v>0</v>
      </c>
    </row>
    <row r="2517" spans="5:7" x14ac:dyDescent="0.25">
      <c r="E2517" t="s">
        <v>416</v>
      </c>
      <c r="F2517">
        <v>0</v>
      </c>
      <c r="G2517">
        <v>0</v>
      </c>
    </row>
    <row r="2518" spans="5:7" x14ac:dyDescent="0.25">
      <c r="E2518" t="s">
        <v>416</v>
      </c>
      <c r="F2518">
        <v>0</v>
      </c>
      <c r="G2518">
        <v>0</v>
      </c>
    </row>
    <row r="2519" spans="5:7" x14ac:dyDescent="0.25">
      <c r="E2519" t="s">
        <v>416</v>
      </c>
      <c r="F2519">
        <v>0</v>
      </c>
      <c r="G2519">
        <v>0</v>
      </c>
    </row>
    <row r="2520" spans="5:7" x14ac:dyDescent="0.25">
      <c r="E2520" t="s">
        <v>416</v>
      </c>
      <c r="F2520">
        <v>0</v>
      </c>
      <c r="G2520">
        <v>0</v>
      </c>
    </row>
    <row r="2521" spans="5:7" x14ac:dyDescent="0.25">
      <c r="E2521" t="s">
        <v>366</v>
      </c>
      <c r="F2521">
        <v>0</v>
      </c>
      <c r="G2521">
        <v>7000</v>
      </c>
    </row>
    <row r="2522" spans="5:7" x14ac:dyDescent="0.25">
      <c r="E2522" t="s">
        <v>366</v>
      </c>
      <c r="F2522">
        <v>0</v>
      </c>
      <c r="G2522">
        <v>0</v>
      </c>
    </row>
    <row r="2523" spans="5:7" x14ac:dyDescent="0.25">
      <c r="E2523" t="s">
        <v>366</v>
      </c>
      <c r="F2523">
        <v>0</v>
      </c>
      <c r="G2523">
        <v>0</v>
      </c>
    </row>
    <row r="2524" spans="5:7" x14ac:dyDescent="0.25">
      <c r="E2524" t="s">
        <v>366</v>
      </c>
      <c r="F2524">
        <v>0</v>
      </c>
      <c r="G2524">
        <v>0</v>
      </c>
    </row>
    <row r="2525" spans="5:7" x14ac:dyDescent="0.25">
      <c r="E2525" t="s">
        <v>370</v>
      </c>
      <c r="F2525">
        <v>0</v>
      </c>
      <c r="G2525">
        <v>0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Entities</vt:lpstr>
      <vt:lpstr>Dragons</vt:lpstr>
      <vt:lpstr>Prog.</vt:lpstr>
      <vt:lpstr>Prog. "Village"</vt:lpstr>
      <vt:lpstr>Prog. "Castle"</vt:lpstr>
      <vt:lpstr>Prog. "Dark"</vt:lpstr>
      <vt:lpstr>DATA_DRAGONS_CONTENT</vt:lpstr>
      <vt:lpstr>DATA_SCENES_UNITY_1</vt:lpstr>
      <vt:lpstr>DATA_SCENES_UNITY_2</vt:lpstr>
      <vt:lpstr>CheckSpawnersDuplicity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2017-11-15T14:46:19Z</dcterms:modified>
</cp:coreProperties>
</file>