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E:\Users\Nico\Downloads\"/>
    </mc:Choice>
  </mc:AlternateContent>
  <xr:revisionPtr revIDLastSave="0" documentId="13_ncr:1_{CB0C6262-7F65-465A-AF9C-A81F80BD6F10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092024" sheetId="24" r:id="rId1"/>
    <sheet name="Userguide" sheetId="18" r:id="rId2"/>
    <sheet name="Sheet1" sheetId="25" r:id="rId3"/>
  </sheets>
  <definedNames>
    <definedName name="_xlnm._FilterDatabase" localSheetId="0" hidden="1">'092024'!$A$5:$U$9</definedName>
    <definedName name="_xlnm.Print_Area" localSheetId="0">'092024'!$A$1:$U$63</definedName>
    <definedName name="_xlnm.Print_Area" localSheetId="1">Userguide!$A$1:$J$115</definedName>
  </definedNames>
  <calcPr calcId="181029"/>
</workbook>
</file>

<file path=xl/calcChain.xml><?xml version="1.0" encoding="utf-8"?>
<calcChain xmlns="http://schemas.openxmlformats.org/spreadsheetml/2006/main">
  <c r="N49" i="24" l="1"/>
  <c r="K48" i="24"/>
  <c r="G48" i="24"/>
  <c r="E48" i="24"/>
  <c r="B48" i="24"/>
  <c r="K47" i="24"/>
  <c r="G47" i="24"/>
  <c r="H47" i="24" s="1"/>
  <c r="L47" i="24" s="1"/>
  <c r="M47" i="24" s="1"/>
  <c r="E47" i="24"/>
  <c r="B47" i="24"/>
  <c r="K46" i="24"/>
  <c r="G46" i="24"/>
  <c r="H46" i="24" s="1"/>
  <c r="L46" i="24" s="1"/>
  <c r="M46" i="24" s="1"/>
  <c r="E46" i="24"/>
  <c r="B46" i="24"/>
  <c r="K45" i="24"/>
  <c r="G45" i="24"/>
  <c r="E45" i="24"/>
  <c r="B45" i="24"/>
  <c r="K44" i="24"/>
  <c r="G44" i="24"/>
  <c r="E44" i="24"/>
  <c r="B44" i="24"/>
  <c r="K42" i="24"/>
  <c r="G42" i="24"/>
  <c r="E42" i="24"/>
  <c r="B42" i="24"/>
  <c r="K40" i="24"/>
  <c r="G40" i="24"/>
  <c r="E40" i="24"/>
  <c r="B40" i="24"/>
  <c r="K39" i="24"/>
  <c r="G39" i="24"/>
  <c r="E39" i="24"/>
  <c r="B39" i="24"/>
  <c r="K38" i="24"/>
  <c r="G38" i="24"/>
  <c r="E38" i="24"/>
  <c r="B38" i="24"/>
  <c r="K37" i="24"/>
  <c r="G37" i="24"/>
  <c r="E37" i="24"/>
  <c r="B37" i="24"/>
  <c r="K36" i="24"/>
  <c r="G36" i="24"/>
  <c r="E36" i="24"/>
  <c r="B36" i="24"/>
  <c r="K35" i="24"/>
  <c r="G35" i="24"/>
  <c r="E35" i="24"/>
  <c r="B35" i="24"/>
  <c r="K33" i="24"/>
  <c r="G33" i="24"/>
  <c r="E33" i="24"/>
  <c r="B33" i="24"/>
  <c r="K31" i="24"/>
  <c r="G31" i="24"/>
  <c r="E31" i="24"/>
  <c r="B31" i="24"/>
  <c r="K30" i="24"/>
  <c r="G30" i="24"/>
  <c r="E30" i="24"/>
  <c r="B30" i="24"/>
  <c r="K29" i="24"/>
  <c r="G29" i="24"/>
  <c r="E29" i="24"/>
  <c r="B29" i="24"/>
  <c r="E27" i="24"/>
  <c r="G27" i="24"/>
  <c r="K27" i="24"/>
  <c r="B27" i="24"/>
  <c r="B28" i="24"/>
  <c r="K28" i="24"/>
  <c r="G28" i="24"/>
  <c r="E28" i="24"/>
  <c r="K26" i="24"/>
  <c r="G26" i="24"/>
  <c r="E26" i="24"/>
  <c r="B26" i="24"/>
  <c r="K24" i="24"/>
  <c r="G24" i="24"/>
  <c r="E24" i="24"/>
  <c r="B24" i="24"/>
  <c r="B20" i="24"/>
  <c r="E20" i="24"/>
  <c r="G20" i="24"/>
  <c r="K20" i="24"/>
  <c r="B21" i="24"/>
  <c r="E21" i="24"/>
  <c r="G21" i="24"/>
  <c r="K21" i="24"/>
  <c r="B22" i="24"/>
  <c r="E22" i="24"/>
  <c r="G22" i="24"/>
  <c r="K22" i="24"/>
  <c r="K19" i="24"/>
  <c r="G19" i="24"/>
  <c r="E19" i="24"/>
  <c r="B19" i="24"/>
  <c r="K18" i="24"/>
  <c r="G18" i="24"/>
  <c r="E18" i="24"/>
  <c r="B18" i="24"/>
  <c r="K17" i="24"/>
  <c r="G17" i="24"/>
  <c r="E17" i="24"/>
  <c r="B17" i="24"/>
  <c r="K15" i="24"/>
  <c r="G15" i="24"/>
  <c r="E15" i="24"/>
  <c r="B15" i="24"/>
  <c r="K13" i="24"/>
  <c r="G13" i="24"/>
  <c r="E13" i="24"/>
  <c r="B13" i="24"/>
  <c r="K12" i="24"/>
  <c r="G12" i="24"/>
  <c r="E12" i="24"/>
  <c r="B12" i="24"/>
  <c r="K11" i="24"/>
  <c r="G11" i="24"/>
  <c r="E11" i="24"/>
  <c r="B11" i="24"/>
  <c r="E10" i="24"/>
  <c r="G10" i="24"/>
  <c r="K10" i="24"/>
  <c r="H48" i="24" l="1"/>
  <c r="L48" i="24" s="1"/>
  <c r="M48" i="24" s="1"/>
  <c r="R48" i="24" s="1"/>
  <c r="H42" i="24"/>
  <c r="L42" i="24" s="1"/>
  <c r="T42" i="24" s="1"/>
  <c r="H44" i="24"/>
  <c r="L44" i="24" s="1"/>
  <c r="M44" i="24" s="1"/>
  <c r="R44" i="24" s="1"/>
  <c r="H45" i="24"/>
  <c r="L45" i="24" s="1"/>
  <c r="M45" i="24" s="1"/>
  <c r="R45" i="24" s="1"/>
  <c r="H40" i="24"/>
  <c r="L40" i="24" s="1"/>
  <c r="M40" i="24" s="1"/>
  <c r="R40" i="24" s="1"/>
  <c r="T40" i="24"/>
  <c r="H38" i="24"/>
  <c r="L38" i="24" s="1"/>
  <c r="M38" i="24" s="1"/>
  <c r="H39" i="24"/>
  <c r="L39" i="24" s="1"/>
  <c r="M39" i="24" s="1"/>
  <c r="R39" i="24" s="1"/>
  <c r="H37" i="24"/>
  <c r="L37" i="24" s="1"/>
  <c r="M37" i="24" s="1"/>
  <c r="H36" i="24"/>
  <c r="L36" i="24" s="1"/>
  <c r="T36" i="24" s="1"/>
  <c r="H35" i="24"/>
  <c r="L35" i="24" s="1"/>
  <c r="M35" i="24" s="1"/>
  <c r="R35" i="24" s="1"/>
  <c r="H33" i="24"/>
  <c r="L33" i="24" s="1"/>
  <c r="M33" i="24" s="1"/>
  <c r="S33" i="24" s="1"/>
  <c r="H22" i="24"/>
  <c r="L22" i="24" s="1"/>
  <c r="M22" i="24" s="1"/>
  <c r="R22" i="24" s="1"/>
  <c r="H29" i="24"/>
  <c r="L29" i="24" s="1"/>
  <c r="M29" i="24" s="1"/>
  <c r="H30" i="24"/>
  <c r="L30" i="24" s="1"/>
  <c r="M30" i="24" s="1"/>
  <c r="H31" i="24"/>
  <c r="L31" i="24" s="1"/>
  <c r="M31" i="24" s="1"/>
  <c r="R31" i="24" s="1"/>
  <c r="H27" i="24"/>
  <c r="L27" i="24" s="1"/>
  <c r="M27" i="24" s="1"/>
  <c r="H28" i="24"/>
  <c r="L28" i="24" s="1"/>
  <c r="M28" i="24" s="1"/>
  <c r="R28" i="24" s="1"/>
  <c r="H26" i="24"/>
  <c r="L26" i="24" s="1"/>
  <c r="M26" i="24" s="1"/>
  <c r="R26" i="24" s="1"/>
  <c r="H24" i="24"/>
  <c r="L24" i="24" s="1"/>
  <c r="M24" i="24" s="1"/>
  <c r="S24" i="24" s="1"/>
  <c r="H21" i="24"/>
  <c r="L21" i="24" s="1"/>
  <c r="M21" i="24" s="1"/>
  <c r="H20" i="24"/>
  <c r="L20" i="24" s="1"/>
  <c r="M20" i="24" s="1"/>
  <c r="H19" i="24"/>
  <c r="L19" i="24" s="1"/>
  <c r="T19" i="24" s="1"/>
  <c r="H18" i="24"/>
  <c r="L18" i="24" s="1"/>
  <c r="M18" i="24" s="1"/>
  <c r="R18" i="24" s="1"/>
  <c r="H13" i="24"/>
  <c r="L13" i="24" s="1"/>
  <c r="M13" i="24" s="1"/>
  <c r="R13" i="24" s="1"/>
  <c r="H15" i="24"/>
  <c r="L15" i="24" s="1"/>
  <c r="T15" i="24" s="1"/>
  <c r="H10" i="24"/>
  <c r="L10" i="24" s="1"/>
  <c r="M10" i="24" s="1"/>
  <c r="H11" i="24"/>
  <c r="L11" i="24" s="1"/>
  <c r="M11" i="24" s="1"/>
  <c r="R11" i="24" s="1"/>
  <c r="H17" i="24"/>
  <c r="L17" i="24" s="1"/>
  <c r="M17" i="24" s="1"/>
  <c r="R17" i="24" s="1"/>
  <c r="H12" i="24"/>
  <c r="L12" i="24" s="1"/>
  <c r="M12" i="24" s="1"/>
  <c r="M42" i="24" l="1"/>
  <c r="S42" i="24" s="1"/>
  <c r="T48" i="24"/>
  <c r="T44" i="24"/>
  <c r="T45" i="24"/>
  <c r="M36" i="24"/>
  <c r="R36" i="24" s="1"/>
  <c r="T39" i="24"/>
  <c r="T33" i="24"/>
  <c r="T35" i="24"/>
  <c r="T31" i="24"/>
  <c r="T26" i="24"/>
  <c r="T28" i="24"/>
  <c r="T24" i="24"/>
  <c r="M15" i="24"/>
  <c r="S15" i="24" s="1"/>
  <c r="T22" i="24"/>
  <c r="M19" i="24"/>
  <c r="R19" i="24" s="1"/>
  <c r="T13" i="24"/>
  <c r="T11" i="24"/>
  <c r="T17" i="24"/>
  <c r="B10" i="24"/>
  <c r="R10" i="24" l="1"/>
  <c r="T10" i="24" l="1"/>
  <c r="Q49" i="24" l="1"/>
  <c r="AF73" i="24" l="1"/>
  <c r="S57" i="24" s="1"/>
  <c r="S49" i="24" l="1"/>
  <c r="R49" i="24" l="1"/>
  <c r="S54" i="24"/>
  <c r="T49" i="24" l="1"/>
  <c r="S53" i="24"/>
  <c r="S52" i="24" l="1"/>
  <c r="S55" i="24" l="1"/>
  <c r="S5" i="24" l="1"/>
  <c r="S56" i="24" l="1"/>
  <c r="U53" i="24" l="1"/>
  <c r="U52" i="24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Daren Ramoo</author>
  </authors>
  <commentList>
    <comment ref="R5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Nishika:</t>
        </r>
        <r>
          <rPr>
            <sz val="9"/>
            <color indexed="81"/>
            <rFont val="Tahoma"/>
            <family val="2"/>
          </rPr>
          <t xml:space="preserve">
Normal Hours worked on Saturday for 43 hours</t>
        </r>
      </text>
    </comment>
    <comment ref="S5" authorId="0" shapeId="0" xr:uid="{00000000-0006-0000-0000-000002000000}">
      <text>
        <r>
          <rPr>
            <b/>
            <sz val="9"/>
            <color indexed="81"/>
            <rFont val="Tahoma"/>
            <family val="2"/>
          </rPr>
          <t>Nishika:</t>
        </r>
        <r>
          <rPr>
            <sz val="9"/>
            <color indexed="81"/>
            <rFont val="Tahoma"/>
            <family val="2"/>
          </rPr>
          <t xml:space="preserve">
Normal Hours/week excl PH</t>
        </r>
      </text>
    </comment>
    <comment ref="Q6" authorId="0" shapeId="0" xr:uid="{00000000-0006-0000-0000-000003000000}">
      <text>
        <r>
          <rPr>
            <b/>
            <sz val="9"/>
            <color indexed="81"/>
            <rFont val="Tahoma"/>
            <family val="2"/>
          </rPr>
          <t>Nishika:</t>
        </r>
        <r>
          <rPr>
            <sz val="9"/>
            <color indexed="81"/>
            <rFont val="Tahoma"/>
            <family val="2"/>
          </rPr>
          <t xml:space="preserve">
No. of hours worked to be eligible for Meal Allowance</t>
        </r>
      </text>
    </comment>
    <comment ref="R6" authorId="0" shapeId="0" xr:uid="{00000000-0006-0000-0000-000004000000}">
      <text>
        <r>
          <rPr>
            <b/>
            <sz val="9"/>
            <color indexed="81"/>
            <rFont val="Tahoma"/>
            <family val="2"/>
          </rPr>
          <t xml:space="preserve">Nishika:
</t>
        </r>
        <r>
          <rPr>
            <sz val="9"/>
            <color indexed="81"/>
            <rFont val="Tahoma"/>
            <family val="2"/>
          </rPr>
          <t>Total Hours worked/week</t>
        </r>
      </text>
    </comment>
    <comment ref="S6" authorId="0" shapeId="0" xr:uid="{00000000-0006-0000-0000-000005000000}">
      <text>
        <r>
          <rPr>
            <b/>
            <sz val="9"/>
            <color indexed="81"/>
            <rFont val="Tahoma"/>
            <family val="2"/>
          </rPr>
          <t>Nishika:</t>
        </r>
        <r>
          <rPr>
            <sz val="9"/>
            <color indexed="81"/>
            <rFont val="Tahoma"/>
            <family val="2"/>
          </rPr>
          <t xml:space="preserve">
Normal Time In / Start Time</t>
        </r>
      </text>
    </comment>
    <comment ref="T6" authorId="0" shapeId="0" xr:uid="{00000000-0006-0000-0000-000006000000}">
      <text>
        <r>
          <rPr>
            <b/>
            <sz val="9"/>
            <color indexed="81"/>
            <rFont val="Tahoma"/>
            <family val="2"/>
          </rPr>
          <t>Nishika:</t>
        </r>
        <r>
          <rPr>
            <sz val="9"/>
            <color indexed="81"/>
            <rFont val="Tahoma"/>
            <family val="2"/>
          </rPr>
          <t xml:space="preserve">
Meal Allowance paid after 7pm if completed 10hrs of work</t>
        </r>
      </text>
    </comment>
    <comment ref="R7" authorId="0" shapeId="0" xr:uid="{00000000-0006-0000-0000-000007000000}">
      <text>
        <r>
          <rPr>
            <b/>
            <sz val="9"/>
            <color indexed="81"/>
            <rFont val="Tahoma"/>
            <family val="2"/>
          </rPr>
          <t>Nishika:</t>
        </r>
        <r>
          <rPr>
            <sz val="9"/>
            <color indexed="81"/>
            <rFont val="Tahoma"/>
            <family val="2"/>
          </rPr>
          <t xml:space="preserve">
OT rate @ 1.5</t>
        </r>
      </text>
    </comment>
    <comment ref="S7" authorId="0" shapeId="0" xr:uid="{00000000-0006-0000-0000-000008000000}">
      <text>
        <r>
          <rPr>
            <b/>
            <sz val="9"/>
            <color indexed="81"/>
            <rFont val="Tahoma"/>
            <family val="2"/>
          </rPr>
          <t>Nishika:</t>
        </r>
        <r>
          <rPr>
            <sz val="9"/>
            <color indexed="81"/>
            <rFont val="Tahoma"/>
            <family val="2"/>
          </rPr>
          <t xml:space="preserve">
OT rate @ 2</t>
        </r>
      </text>
    </comment>
    <comment ref="T7" authorId="0" shapeId="0" xr:uid="{00000000-0006-0000-0000-000009000000}">
      <text>
        <r>
          <rPr>
            <b/>
            <sz val="9"/>
            <color indexed="81"/>
            <rFont val="Tahoma"/>
            <family val="2"/>
          </rPr>
          <t>Nishika:</t>
        </r>
        <r>
          <rPr>
            <sz val="9"/>
            <color indexed="81"/>
            <rFont val="Tahoma"/>
            <family val="2"/>
          </rPr>
          <t xml:space="preserve">
Meal Allowance in MUR</t>
        </r>
      </text>
    </comment>
  </commentList>
</comments>
</file>

<file path=xl/sharedStrings.xml><?xml version="1.0" encoding="utf-8"?>
<sst xmlns="http://schemas.openxmlformats.org/spreadsheetml/2006/main" count="303" uniqueCount="178">
  <si>
    <t xml:space="preserve">Date </t>
  </si>
  <si>
    <t xml:space="preserve">Day </t>
  </si>
  <si>
    <t>Date :</t>
  </si>
  <si>
    <t>Total Hours Excl Breaks</t>
  </si>
  <si>
    <t>For HR Use Only</t>
  </si>
  <si>
    <t>Meal 
Allowance (Rs)</t>
  </si>
  <si>
    <t>TOTAL</t>
  </si>
  <si>
    <t>Company :</t>
  </si>
  <si>
    <t>Business Unit :</t>
  </si>
  <si>
    <t>Total Hours
 (as a Decimal)
Worked</t>
  </si>
  <si>
    <t>OT  (1.5 )
(Hrs)</t>
  </si>
  <si>
    <t>OT (2) 
(Hrs)</t>
  </si>
  <si>
    <t>To be filled in 
by Employee</t>
  </si>
  <si>
    <t>Sick Leave</t>
  </si>
  <si>
    <t>Absence</t>
  </si>
  <si>
    <t>1/2 Local Leave</t>
  </si>
  <si>
    <t>Training</t>
  </si>
  <si>
    <t>Public Holiday</t>
  </si>
  <si>
    <t>Cyclone</t>
  </si>
  <si>
    <t>Torrential Rain</t>
  </si>
  <si>
    <t>1/2 Sick Leave</t>
  </si>
  <si>
    <t>Permission</t>
  </si>
  <si>
    <r>
      <t xml:space="preserve">Lunch / 
Dinner Break </t>
    </r>
    <r>
      <rPr>
        <b/>
        <sz val="11"/>
        <color theme="0"/>
        <rFont val="Cambria"/>
        <family val="1"/>
        <scheme val="major"/>
      </rPr>
      <t>V</t>
    </r>
  </si>
  <si>
    <t>Wedding Leave</t>
  </si>
  <si>
    <t>Compliance Leave</t>
  </si>
  <si>
    <t>Actual Time In
 (Format 
13:30)</t>
  </si>
  <si>
    <t>LL/Annual Leave</t>
  </si>
  <si>
    <t>x 1.5</t>
  </si>
  <si>
    <t>Fixed Travelling - Rs</t>
  </si>
  <si>
    <t>No Input Here Please</t>
  </si>
  <si>
    <t>Compassionate Leave</t>
  </si>
  <si>
    <t xml:space="preserve">Break </t>
  </si>
  <si>
    <t>Excess LL / SL 
To deduct</t>
  </si>
  <si>
    <t>Bus Fare Adj.
Specify
(+/-)</t>
  </si>
  <si>
    <t>To be filled in 
by SA/TL/MGR</t>
  </si>
  <si>
    <t>To be filled in by 
SA/TL/MGR</t>
  </si>
  <si>
    <t>Name &amp; Signature :</t>
  </si>
  <si>
    <t>(Employee)</t>
  </si>
  <si>
    <t>Name &amp; Signature:</t>
  </si>
  <si>
    <t>Exam Leave</t>
  </si>
  <si>
    <t>Study Leave</t>
  </si>
  <si>
    <t>Staff to input 'EXACT TIME IN' as per format mentioned (13:30)</t>
  </si>
  <si>
    <t>This is a locked cell</t>
  </si>
  <si>
    <t>Staff to input 'EXACT TIME OUT' as per format mentioned (13:30)</t>
  </si>
  <si>
    <t>COLUMN C</t>
  </si>
  <si>
    <t>COLUMN D</t>
  </si>
  <si>
    <t>COLUMN E</t>
  </si>
  <si>
    <t>COLUMN F</t>
  </si>
  <si>
    <t>COLUMN G</t>
  </si>
  <si>
    <t>Column A</t>
  </si>
  <si>
    <t>Column B</t>
  </si>
  <si>
    <t>COLUMN H</t>
  </si>
  <si>
    <t>Staff to select from drop-down list</t>
  </si>
  <si>
    <t>COLUMN I</t>
  </si>
  <si>
    <t xml:space="preserve">Total Hours </t>
  </si>
  <si>
    <t>This is a locked cell (Time Out minus Time In)</t>
  </si>
  <si>
    <t>COLUMN J</t>
  </si>
  <si>
    <t>Staff to input actual amount of Fixed travelling</t>
  </si>
  <si>
    <t>COLUMN K</t>
  </si>
  <si>
    <t>Staff to input any bus fare adjusment, which can be Positive or negative</t>
  </si>
  <si>
    <t>COLUMN L</t>
  </si>
  <si>
    <t>Selecting YES means that OT will be calculated as from Time In</t>
  </si>
  <si>
    <t>COLUMN M</t>
  </si>
  <si>
    <t>COLUMN N</t>
  </si>
  <si>
    <t>COLUMN O</t>
  </si>
  <si>
    <t>COLUMN P</t>
  </si>
  <si>
    <t>Locked cells - For HR use only</t>
  </si>
  <si>
    <t>To be filed in by the staff - Name to be clearly written</t>
  </si>
  <si>
    <t>EOM</t>
  </si>
  <si>
    <t xml:space="preserve">Time In for OT calculation
</t>
  </si>
  <si>
    <t xml:space="preserve">Time OUT for OT calculation
</t>
  </si>
  <si>
    <t>OT 
Approval TIME IN</t>
  </si>
  <si>
    <t>OT 
Approval TIME OUT</t>
  </si>
  <si>
    <t>Actual Time OUT
 (Format 
13:30)</t>
  </si>
  <si>
    <t>Selecting YES means that OT will be calculated as from Time out</t>
  </si>
  <si>
    <t>USER-GUIDE</t>
  </si>
  <si>
    <r>
      <t xml:space="preserve">Fill in field ''Name (As per Payroll / NID)'' - </t>
    </r>
    <r>
      <rPr>
        <b/>
        <i/>
        <sz val="16"/>
        <color rgb="FFFF0000"/>
        <rFont val="Calibri"/>
        <family val="2"/>
        <scheme val="minor"/>
      </rPr>
      <t>Mandatory</t>
    </r>
  </si>
  <si>
    <r>
      <t xml:space="preserve">Fill in field ''Company'' - </t>
    </r>
    <r>
      <rPr>
        <i/>
        <sz val="12"/>
        <color rgb="FFFF0000"/>
        <rFont val="Calibri"/>
        <family val="2"/>
        <scheme val="minor"/>
      </rPr>
      <t>Mandatory</t>
    </r>
  </si>
  <si>
    <r>
      <t xml:space="preserve">Fill in field ''Business Unit'' - </t>
    </r>
    <r>
      <rPr>
        <i/>
        <sz val="12"/>
        <color rgb="FFFF0000"/>
        <rFont val="Calibri"/>
        <family val="2"/>
        <scheme val="minor"/>
      </rPr>
      <t>Mandatory</t>
    </r>
  </si>
  <si>
    <r>
      <t xml:space="preserve">Fill in field ''Employee payroll code''  </t>
    </r>
    <r>
      <rPr>
        <b/>
        <sz val="12"/>
        <color rgb="FFFF0000"/>
        <rFont val="Calibri"/>
        <family val="2"/>
        <scheme val="minor"/>
      </rPr>
      <t xml:space="preserve">- </t>
    </r>
    <r>
      <rPr>
        <i/>
        <sz val="12"/>
        <color rgb="FFFF0000"/>
        <rFont val="Calibri"/>
        <family val="2"/>
        <scheme val="minor"/>
      </rPr>
      <t>Mandatory</t>
    </r>
  </si>
  <si>
    <r>
      <t xml:space="preserve">Please Specify 
(Local Leaves; Sick Leaves; Absence etc…) </t>
    </r>
    <r>
      <rPr>
        <b/>
        <sz val="12"/>
        <color theme="0"/>
        <rFont val="Cambria"/>
        <family val="1"/>
        <scheme val="major"/>
      </rPr>
      <t>U</t>
    </r>
  </si>
  <si>
    <r>
      <t xml:space="preserve">This field is used whenever staff starts work </t>
    </r>
    <r>
      <rPr>
        <b/>
        <i/>
        <u/>
        <sz val="12"/>
        <color rgb="FFFF0000"/>
        <rFont val="Calibri"/>
        <family val="2"/>
        <scheme val="minor"/>
      </rPr>
      <t>before</t>
    </r>
    <r>
      <rPr>
        <sz val="12"/>
        <color theme="1"/>
        <rFont val="Calibri"/>
        <family val="2"/>
        <scheme val="minor"/>
      </rPr>
      <t xml:space="preserve"> the normal hours</t>
    </r>
  </si>
  <si>
    <r>
      <t xml:space="preserve">This field is used whenever staff works </t>
    </r>
    <r>
      <rPr>
        <b/>
        <u/>
        <sz val="12"/>
        <color rgb="FFFF0000"/>
        <rFont val="Calibri"/>
        <family val="2"/>
        <scheme val="minor"/>
      </rPr>
      <t>after</t>
    </r>
    <r>
      <rPr>
        <sz val="12"/>
        <color theme="1"/>
        <rFont val="Calibri"/>
        <family val="2"/>
        <scheme val="minor"/>
      </rPr>
      <t xml:space="preserve"> the normal hours </t>
    </r>
  </si>
  <si>
    <t>(Refer to column M)</t>
  </si>
  <si>
    <t>(Refer to column N)</t>
  </si>
  <si>
    <t>This is a locked cell (Total Hours Excl Breaks x 24)</t>
  </si>
  <si>
    <t>For Example : 08H30M as decimal = 8.50 hours</t>
  </si>
  <si>
    <t>8H + 30/60 = 8.5</t>
  </si>
  <si>
    <t>08H45 = 8H + 45/60 = 8H + 0.75 = 8.75</t>
  </si>
  <si>
    <t>Selecting NO or leave blank, means that OT, if any, will be calculated as from normal business time in (8:30)</t>
  </si>
  <si>
    <t>Selecting NO or leave blank, means that OT, if any, will be calculated as from normal business time out (17:00)</t>
  </si>
  <si>
    <t xml:space="preserve">This is a locked cell - No INPUT (condition applies - If staff insert Time-In before normal business time, </t>
  </si>
  <si>
    <t>validation to consider this Time-In for OT calculation required</t>
  </si>
  <si>
    <t xml:space="preserve">Note - To select Public Holiday ONLY IF staff is not working on a Public Holiday, </t>
  </si>
  <si>
    <t>otherwise enter normal Time-In &amp; Out</t>
  </si>
  <si>
    <t xml:space="preserve">This is a locked cell - No INPUT (condition applies - If staff insert Time-Out AFTER normal business time, </t>
  </si>
  <si>
    <t>validation to consider this Time-OUt for OT calculation required</t>
  </si>
  <si>
    <t xml:space="preserve">Once all fields are properly filled-in, the attendance sheet generates the bus fare adjustments,  </t>
  </si>
  <si>
    <t>total hours for OT 1.5, OT 2 and meal Allowance.</t>
  </si>
  <si>
    <t>(Format : SURNAME, NAME)</t>
  </si>
  <si>
    <t>Employee 
Payroll Code</t>
  </si>
  <si>
    <t>Lunch/Dinner
In</t>
  </si>
  <si>
    <t>Lunch/Dinner
Out</t>
  </si>
  <si>
    <t>Staff to input start of lunch time</t>
  </si>
  <si>
    <t>Staff to input end of lunch time</t>
  </si>
  <si>
    <t>This is a locked cell (Lunch/Dinner Out minus Lunch/Dinner In)</t>
  </si>
  <si>
    <t>COLUMN R</t>
  </si>
  <si>
    <t>COLUMN S</t>
  </si>
  <si>
    <t>COLUMN T</t>
  </si>
  <si>
    <t xml:space="preserve">Please Specify 
</t>
  </si>
  <si>
    <t xml:space="preserve">Employee Name :
</t>
  </si>
  <si>
    <t>(As per NID)</t>
  </si>
  <si>
    <t>Break Taken</t>
  </si>
  <si>
    <t>Break Time Out</t>
  </si>
  <si>
    <t xml:space="preserve">Ttl Hrs Worked
 (as a Decimal)
</t>
  </si>
  <si>
    <t>YES</t>
  </si>
  <si>
    <t>NO</t>
  </si>
  <si>
    <t>A</t>
  </si>
  <si>
    <t>C</t>
  </si>
  <si>
    <t>``</t>
  </si>
  <si>
    <t>B</t>
  </si>
  <si>
    <t>OFF-Week D</t>
  </si>
  <si>
    <t>OT 1.5 - Hrs</t>
  </si>
  <si>
    <t>OT 2 - Hrs</t>
  </si>
  <si>
    <t>Trp Adj -  Rs</t>
  </si>
  <si>
    <t>Meal All - Rs</t>
  </si>
  <si>
    <t>X 2</t>
  </si>
  <si>
    <t>Input by (HR Use)</t>
  </si>
  <si>
    <t>Summary</t>
  </si>
  <si>
    <t>E</t>
  </si>
  <si>
    <t>Break Time 
In</t>
  </si>
  <si>
    <r>
      <t xml:space="preserve">OFF/LL/OTHERS - </t>
    </r>
    <r>
      <rPr>
        <b/>
        <sz val="11"/>
        <color rgb="FFFF0000"/>
        <rFont val="Cambria"/>
        <family val="1"/>
        <scheme val="major"/>
      </rPr>
      <t>SAT'D</t>
    </r>
  </si>
  <si>
    <t>Checked by (HR Use)</t>
  </si>
  <si>
    <t>Salary Adjs</t>
  </si>
  <si>
    <r>
      <t xml:space="preserve">OFF/LL/OTHERS - </t>
    </r>
    <r>
      <rPr>
        <b/>
        <sz val="11"/>
        <color rgb="FF00B0F0"/>
        <rFont val="Cambria"/>
        <family val="1"/>
        <scheme val="major"/>
      </rPr>
      <t>SAT'D</t>
    </r>
  </si>
  <si>
    <t>Wed Leave / Mat Leave</t>
  </si>
  <si>
    <t>LL/AL/MAT L/PAT L</t>
  </si>
  <si>
    <t>Local Leaves / Annual Leaves / Maternity Leaves / Paternity Leaves</t>
  </si>
  <si>
    <t>Not yet Joined/Left/Resigned</t>
  </si>
  <si>
    <t>OFF / SL / ABSENCE FREELANCE</t>
  </si>
  <si>
    <t>S-Leave / Injury</t>
  </si>
  <si>
    <t>OFF</t>
  </si>
  <si>
    <t xml:space="preserve">Total OT Hours </t>
  </si>
  <si>
    <t>Lockdown</t>
  </si>
  <si>
    <t>SAIM LTD</t>
  </si>
  <si>
    <t>Managers to select from drop down list (only two options : YES or NO)</t>
  </si>
  <si>
    <t>(Manager)</t>
  </si>
  <si>
    <t>To be filed in byMgr  - Name to be clearly written</t>
  </si>
  <si>
    <t>SAIM  LTD</t>
  </si>
  <si>
    <t>CALL CENTRE</t>
  </si>
  <si>
    <t>DEVELOPMENT</t>
  </si>
  <si>
    <t>PRODUCTION</t>
  </si>
  <si>
    <t>Column P - Meal Allowance Rs 100 is calculated automatically once staff has worked after 7pm, but more than 10 consecutive hours</t>
  </si>
  <si>
    <t>To be filed in by Manager</t>
  </si>
  <si>
    <t>Excess LL / SL/Abs
To deduct 
(No. of days)</t>
  </si>
  <si>
    <t>Prime de Ponctualité  MUR</t>
  </si>
  <si>
    <t xml:space="preserve">To be filed in by MGR
</t>
  </si>
  <si>
    <t>Prime de Presence  MUR</t>
  </si>
  <si>
    <t xml:space="preserve">Please ensure that Attendance sheet is properly filled in so as to get the correct &amp; exact value for 
Transport Adjustment, OT 1.5, OT 2, Meal Allowance, &amp; Excess LL / SL/Absence(s) to be deducted. </t>
  </si>
  <si>
    <t>Lateness Calculation</t>
  </si>
  <si>
    <t>Lateness( Day)</t>
  </si>
  <si>
    <t xml:space="preserve">Lateness
</t>
  </si>
  <si>
    <t>Project and Development</t>
  </si>
  <si>
    <t>Work From Home</t>
  </si>
  <si>
    <t>ATTENDANCE SHEET FOR THE MONTH OF JANUARY 2024</t>
  </si>
  <si>
    <t xml:space="preserve">ATTENDANCE SHEET FOR THE MONTH OF FEBRUARY 2024 </t>
  </si>
  <si>
    <t xml:space="preserve">ATTENDANCE SHEET FOR THE MONTH OF MARCH 2024 </t>
  </si>
  <si>
    <t>ATTENDANCE SHEET FOR THE MONTH OF APRIL 2024</t>
  </si>
  <si>
    <t>ATTENDANCE SHEET FOR THE MONTH OF MAY 2024</t>
  </si>
  <si>
    <t xml:space="preserve">ATTENDANCE SHEET FOR THE MONTH OF JUNE 2024 </t>
  </si>
  <si>
    <t xml:space="preserve">ATTENDANCE SHEET FOR THE MONTH OF JULY 2024 </t>
  </si>
  <si>
    <t xml:space="preserve">ATTENDANCE SHEET FOR THE MONTH OF AUGUST 2024 </t>
  </si>
  <si>
    <t xml:space="preserve">ATTENDANCE SHEET FOR THE MONTH OF SEPTEMBER 2024 </t>
  </si>
  <si>
    <t xml:space="preserve">ATTENDANCE SHEET FOR THE MONTH OF OCTOBER 2024 </t>
  </si>
  <si>
    <t xml:space="preserve">ATTENDANCE SHEET FOR THE MONTH OF NOVEMBER 2024 </t>
  </si>
  <si>
    <t xml:space="preserve">ATTENDANCE SHEET FOR THE MONTH OF DECEMBER 2024 </t>
  </si>
  <si>
    <t>PUBLIC HOLIDAY-ABOLITION OF SLAVERY</t>
  </si>
  <si>
    <t xml:space="preserve">TAHINDRAZA NICO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</si>
</sst>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&quot;-&quot;??_-;_-@_-"/>
    <numFmt numFmtId="165" formatCode="h:mm;@"/>
  </numFmts>
  <fonts count="60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2"/>
      <color theme="1"/>
      <name val="Cambria"/>
      <family val="1"/>
      <scheme val="major"/>
    </font>
    <font>
      <b/>
      <sz val="12"/>
      <color theme="1"/>
      <name val="Cambria"/>
      <family val="1"/>
      <scheme val="major"/>
    </font>
    <font>
      <sz val="11"/>
      <color indexed="8"/>
      <name val="Calibri"/>
      <family val="2"/>
    </font>
    <font>
      <sz val="11"/>
      <color theme="1"/>
      <name val="Cambria"/>
      <family val="1"/>
      <scheme val="major"/>
    </font>
    <font>
      <b/>
      <sz val="11"/>
      <color theme="1"/>
      <name val="Cambria"/>
      <family val="1"/>
      <scheme val="major"/>
    </font>
    <font>
      <b/>
      <sz val="11"/>
      <color theme="1"/>
      <name val="Calibri"/>
      <family val="2"/>
      <scheme val="minor"/>
    </font>
    <font>
      <b/>
      <sz val="8"/>
      <color theme="1"/>
      <name val="Cambria"/>
      <family val="1"/>
      <scheme val="major"/>
    </font>
    <font>
      <b/>
      <sz val="18"/>
      <color theme="1"/>
      <name val="Cambria"/>
      <family val="1"/>
      <scheme val="major"/>
    </font>
    <font>
      <b/>
      <sz val="11"/>
      <color theme="0"/>
      <name val="Cambria"/>
      <family val="1"/>
      <scheme val="maj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theme="1"/>
      <name val="Calibri"/>
      <family val="2"/>
      <scheme val="minor"/>
    </font>
    <font>
      <b/>
      <i/>
      <sz val="11"/>
      <color theme="1"/>
      <name val="Cambria"/>
      <family val="1"/>
      <scheme val="maj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i/>
      <sz val="14"/>
      <color rgb="FFFF0000"/>
      <name val="Calibri"/>
      <family val="2"/>
      <scheme val="minor"/>
    </font>
    <font>
      <b/>
      <i/>
      <sz val="16"/>
      <color rgb="FFFF0000"/>
      <name val="Calibri"/>
      <family val="2"/>
      <scheme val="minor"/>
    </font>
    <font>
      <sz val="12"/>
      <color theme="1"/>
      <name val="Calibri"/>
      <family val="2"/>
      <scheme val="minor"/>
    </font>
    <font>
      <i/>
      <sz val="12"/>
      <color rgb="FFFF000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2"/>
      <color theme="0"/>
      <name val="Cambria"/>
      <family val="1"/>
      <scheme val="major"/>
    </font>
    <font>
      <b/>
      <i/>
      <sz val="12"/>
      <color theme="1"/>
      <name val="Cambria"/>
      <family val="1"/>
      <scheme val="major"/>
    </font>
    <font>
      <b/>
      <sz val="12"/>
      <color rgb="FFFF0000"/>
      <name val="Cambria"/>
      <family val="1"/>
      <scheme val="major"/>
    </font>
    <font>
      <b/>
      <sz val="12"/>
      <name val="Calibri"/>
      <family val="2"/>
      <scheme val="minor"/>
    </font>
    <font>
      <b/>
      <i/>
      <u/>
      <sz val="12"/>
      <color rgb="FFFF0000"/>
      <name val="Calibri"/>
      <family val="2"/>
      <scheme val="minor"/>
    </font>
    <font>
      <b/>
      <u/>
      <sz val="12"/>
      <color rgb="FFFF0000"/>
      <name val="Calibri"/>
      <family val="2"/>
      <scheme val="minor"/>
    </font>
    <font>
      <b/>
      <i/>
      <sz val="28"/>
      <color theme="1"/>
      <name val="Calibri"/>
      <family val="2"/>
      <scheme val="minor"/>
    </font>
    <font>
      <b/>
      <sz val="10"/>
      <color theme="1"/>
      <name val="Cambria"/>
      <family val="1"/>
      <scheme val="major"/>
    </font>
    <font>
      <b/>
      <sz val="14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color rgb="FFFF0000"/>
      <name val="Cambria"/>
      <family val="1"/>
      <scheme val="major"/>
    </font>
    <font>
      <sz val="11"/>
      <color rgb="FF00B0F0"/>
      <name val="Cambria"/>
      <family val="1"/>
      <scheme val="major"/>
    </font>
    <font>
      <b/>
      <sz val="11"/>
      <color rgb="FF00B0F0"/>
      <name val="Cambria"/>
      <family val="1"/>
      <scheme val="major"/>
    </font>
    <font>
      <b/>
      <sz val="8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4"/>
      <name val="Calibri"/>
      <family val="2"/>
    </font>
    <font>
      <b/>
      <sz val="13"/>
      <color indexed="54"/>
      <name val="Calibri"/>
      <family val="2"/>
    </font>
    <font>
      <b/>
      <sz val="11"/>
      <color indexed="54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sz val="18"/>
      <color indexed="54"/>
      <name val="Calibri Light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8"/>
      <color theme="0"/>
      <name val="Cambria"/>
      <family val="1"/>
      <scheme val="major"/>
    </font>
    <font>
      <b/>
      <sz val="10"/>
      <color theme="0"/>
      <name val="Cambria"/>
      <family val="1"/>
      <scheme val="major"/>
    </font>
    <font>
      <sz val="11"/>
      <color theme="0"/>
      <name val="Cambria"/>
      <family val="1"/>
      <scheme val="major"/>
    </font>
  </fonts>
  <fills count="27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4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44"/>
      </bottom>
      <diagonal/>
    </border>
    <border>
      <left/>
      <right/>
      <top/>
      <bottom style="medium">
        <color indexed="44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30">
    <xf numFmtId="0" fontId="0" fillId="0" borderId="0"/>
    <xf numFmtId="0" fontId="1" fillId="0" borderId="0" applyNumberFormat="0" applyBorder="0" applyProtection="0">
      <alignment vertical="center"/>
    </xf>
    <xf numFmtId="0" fontId="4" fillId="0" borderId="0" applyNumberFormat="0" applyBorder="0" applyProtection="0">
      <alignment vertical="center"/>
    </xf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0" fontId="13" fillId="0" borderId="0"/>
    <xf numFmtId="0" fontId="4" fillId="0" borderId="0">
      <alignment vertical="center"/>
    </xf>
    <xf numFmtId="0" fontId="36" fillId="0" borderId="0">
      <alignment vertical="center"/>
    </xf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0" borderId="0" applyNumberFormat="0" applyBorder="0" applyAlignment="0" applyProtection="0"/>
    <xf numFmtId="0" fontId="4" fillId="16" borderId="0" applyNumberFormat="0" applyBorder="0" applyAlignment="0" applyProtection="0"/>
    <xf numFmtId="0" fontId="4" fillId="17" borderId="0" applyNumberFormat="0" applyBorder="0" applyAlignment="0" applyProtection="0"/>
    <xf numFmtId="0" fontId="4" fillId="15" borderId="0" applyNumberFormat="0" applyBorder="0" applyAlignment="0" applyProtection="0"/>
    <xf numFmtId="0" fontId="4" fillId="17" borderId="0" applyNumberFormat="0" applyBorder="0" applyAlignment="0" applyProtection="0"/>
    <xf numFmtId="0" fontId="37" fillId="15" borderId="0" applyNumberFormat="0" applyBorder="0" applyAlignment="0" applyProtection="0"/>
    <xf numFmtId="0" fontId="37" fillId="10" borderId="0" applyNumberFormat="0" applyBorder="0" applyAlignment="0" applyProtection="0"/>
    <xf numFmtId="0" fontId="37" fillId="16" borderId="0" applyNumberFormat="0" applyBorder="0" applyAlignment="0" applyProtection="0"/>
    <xf numFmtId="0" fontId="37" fillId="17" borderId="0" applyNumberFormat="0" applyBorder="0" applyAlignment="0" applyProtection="0"/>
    <xf numFmtId="0" fontId="37" fillId="18" borderId="0" applyNumberFormat="0" applyBorder="0" applyAlignment="0" applyProtection="0"/>
    <xf numFmtId="0" fontId="37" fillId="19" borderId="0" applyNumberFormat="0" applyBorder="0" applyAlignment="0" applyProtection="0"/>
    <xf numFmtId="0" fontId="37" fillId="18" borderId="0" applyNumberFormat="0" applyBorder="0" applyAlignment="0" applyProtection="0"/>
    <xf numFmtId="0" fontId="37" fillId="20" borderId="0" applyNumberFormat="0" applyBorder="0" applyAlignment="0" applyProtection="0"/>
    <xf numFmtId="0" fontId="37" fillId="21" borderId="0" applyNumberFormat="0" applyBorder="0" applyAlignment="0" applyProtection="0"/>
    <xf numFmtId="0" fontId="37" fillId="22" borderId="0" applyNumberFormat="0" applyBorder="0" applyAlignment="0" applyProtection="0"/>
    <xf numFmtId="0" fontId="37" fillId="23" borderId="0" applyNumberFormat="0" applyBorder="0" applyAlignment="0" applyProtection="0"/>
    <xf numFmtId="0" fontId="37" fillId="19" borderId="0" applyNumberFormat="0" applyBorder="0" applyAlignment="0" applyProtection="0"/>
    <xf numFmtId="0" fontId="38" fillId="24" borderId="0" applyNumberFormat="0" applyBorder="0" applyAlignment="0" applyProtection="0"/>
    <xf numFmtId="0" fontId="39" fillId="16" borderId="31" applyNumberFormat="0" applyAlignment="0" applyProtection="0"/>
    <xf numFmtId="0" fontId="40" fillId="21" borderId="32" applyNumberFormat="0" applyAlignment="0" applyProtection="0"/>
    <xf numFmtId="164" fontId="4" fillId="0" borderId="0" applyBorder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0" fontId="41" fillId="0" borderId="0" applyNumberFormat="0" applyFill="0" applyBorder="0" applyAlignment="0" applyProtection="0"/>
    <xf numFmtId="0" fontId="42" fillId="14" borderId="0" applyNumberFormat="0" applyBorder="0" applyAlignment="0" applyProtection="0"/>
    <xf numFmtId="0" fontId="43" fillId="0" borderId="33" applyNumberFormat="0" applyFill="0" applyAlignment="0" applyProtection="0"/>
    <xf numFmtId="0" fontId="44" fillId="0" borderId="34" applyNumberFormat="0" applyFill="0" applyAlignment="0" applyProtection="0"/>
    <xf numFmtId="0" fontId="45" fillId="0" borderId="35" applyNumberFormat="0" applyFill="0" applyAlignment="0" applyProtection="0"/>
    <xf numFmtId="0" fontId="45" fillId="0" borderId="0" applyNumberFormat="0" applyFill="0" applyBorder="0" applyAlignment="0" applyProtection="0"/>
    <xf numFmtId="0" fontId="46" fillId="10" borderId="31" applyNumberFormat="0" applyAlignment="0" applyProtection="0"/>
    <xf numFmtId="0" fontId="47" fillId="0" borderId="36" applyNumberFormat="0" applyFill="0" applyAlignment="0" applyProtection="0"/>
    <xf numFmtId="0" fontId="48" fillId="17" borderId="0" applyNumberFormat="0" applyBorder="0" applyAlignment="0" applyProtection="0"/>
    <xf numFmtId="0" fontId="4" fillId="0" borderId="0" applyNumberFormat="0" applyBorder="0" applyProtection="0">
      <alignment vertical="center"/>
    </xf>
    <xf numFmtId="0" fontId="1" fillId="0" borderId="0" applyNumberFormat="0" applyBorder="0" applyProtection="0">
      <alignment vertical="center"/>
    </xf>
    <xf numFmtId="0" fontId="4" fillId="12" borderId="37" applyNumberFormat="0" applyFont="0" applyAlignment="0" applyProtection="0"/>
    <xf numFmtId="0" fontId="49" fillId="16" borderId="38" applyNumberFormat="0" applyAlignment="0" applyProtection="0"/>
    <xf numFmtId="0" fontId="50" fillId="0" borderId="0" applyNumberFormat="0" applyFill="0" applyBorder="0" applyAlignment="0" applyProtection="0"/>
    <xf numFmtId="0" fontId="51" fillId="0" borderId="39" applyNumberFormat="0" applyFill="0" applyAlignment="0" applyProtection="0"/>
    <xf numFmtId="0" fontId="52" fillId="0" borderId="0" applyNumberFormat="0" applyFill="0" applyBorder="0" applyAlignment="0" applyProtection="0"/>
    <xf numFmtId="0" fontId="13" fillId="0" borderId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0" fontId="13" fillId="0" borderId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0" fontId="4" fillId="0" borderId="0">
      <alignment vertical="center"/>
    </xf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0" fontId="4" fillId="0" borderId="0">
      <alignment vertical="center"/>
    </xf>
    <xf numFmtId="164" fontId="4" fillId="0" borderId="0" applyBorder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0" fontId="13" fillId="0" borderId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4" fillId="0" borderId="0" applyBorder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</cellStyleXfs>
  <cellXfs count="201">
    <xf numFmtId="0" fontId="0" fillId="0" borderId="0" xfId="0"/>
    <xf numFmtId="0" fontId="6" fillId="0" borderId="0" xfId="0" applyFont="1" applyAlignment="1" applyProtection="1">
      <alignment vertical="center"/>
      <protection locked="0"/>
    </xf>
    <xf numFmtId="0" fontId="5" fillId="0" borderId="0" xfId="0" applyFont="1" applyAlignment="1" applyProtection="1">
      <alignment vertical="center"/>
      <protection locked="0"/>
    </xf>
    <xf numFmtId="0" fontId="6" fillId="0" borderId="7" xfId="0" applyFont="1" applyBorder="1" applyProtection="1">
      <protection locked="0"/>
    </xf>
    <xf numFmtId="0" fontId="5" fillId="0" borderId="0" xfId="0" applyFont="1" applyProtection="1">
      <protection locked="0"/>
    </xf>
    <xf numFmtId="0" fontId="6" fillId="0" borderId="5" xfId="0" applyFont="1" applyBorder="1" applyAlignment="1">
      <alignment horizontal="center" vertical="center" wrapText="1"/>
    </xf>
    <xf numFmtId="0" fontId="6" fillId="0" borderId="7" xfId="0" applyFont="1" applyBorder="1" applyAlignment="1" applyProtection="1">
      <alignment vertical="center"/>
      <protection locked="0"/>
    </xf>
    <xf numFmtId="14" fontId="6" fillId="0" borderId="7" xfId="0" applyNumberFormat="1" applyFont="1" applyBorder="1" applyProtection="1">
      <protection locked="0"/>
    </xf>
    <xf numFmtId="0" fontId="0" fillId="0" borderId="16" xfId="0" applyBorder="1"/>
    <xf numFmtId="0" fontId="0" fillId="0" borderId="0" xfId="0" applyAlignment="1">
      <alignment vertical="center"/>
    </xf>
    <xf numFmtId="0" fontId="7" fillId="0" borderId="0" xfId="0" applyFont="1" applyAlignment="1">
      <alignment vertical="center"/>
    </xf>
    <xf numFmtId="0" fontId="7" fillId="0" borderId="0" xfId="0" applyFont="1" applyAlignment="1">
      <alignment horizontal="center" vertical="center"/>
    </xf>
    <xf numFmtId="165" fontId="2" fillId="0" borderId="2" xfId="0" applyNumberFormat="1" applyFont="1" applyBorder="1" applyAlignment="1">
      <alignment horizontal="center" vertical="center"/>
    </xf>
    <xf numFmtId="0" fontId="0" fillId="0" borderId="0" xfId="0" applyAlignment="1">
      <alignment vertical="top"/>
    </xf>
    <xf numFmtId="0" fontId="3" fillId="0" borderId="23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23" fillId="3" borderId="5" xfId="0" applyFont="1" applyFill="1" applyBorder="1" applyAlignment="1">
      <alignment horizontal="center" vertical="center" wrapText="1"/>
    </xf>
    <xf numFmtId="3" fontId="25" fillId="0" borderId="2" xfId="0" applyNumberFormat="1" applyFont="1" applyBorder="1" applyAlignment="1">
      <alignment horizontal="center" vertical="center"/>
    </xf>
    <xf numFmtId="0" fontId="3" fillId="3" borderId="11" xfId="0" applyFont="1" applyFill="1" applyBorder="1" applyAlignment="1">
      <alignment horizontal="center" vertical="center" wrapText="1"/>
    </xf>
    <xf numFmtId="0" fontId="24" fillId="3" borderId="11" xfId="0" applyFont="1" applyFill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5" xfId="0" applyFont="1" applyBorder="1" applyAlignment="1">
      <alignment horizontal="center" vertical="center" wrapText="1"/>
    </xf>
    <xf numFmtId="0" fontId="21" fillId="0" borderId="9" xfId="0" applyFont="1" applyBorder="1" applyAlignment="1">
      <alignment horizontal="center" vertical="center" wrapText="1"/>
    </xf>
    <xf numFmtId="0" fontId="3" fillId="0" borderId="0" xfId="0" applyFont="1" applyAlignment="1">
      <alignment vertical="center"/>
    </xf>
    <xf numFmtId="0" fontId="24" fillId="4" borderId="14" xfId="0" applyFont="1" applyFill="1" applyBorder="1" applyAlignment="1">
      <alignment horizontal="center" vertical="center" wrapText="1"/>
    </xf>
    <xf numFmtId="0" fontId="3" fillId="0" borderId="27" xfId="0" applyFont="1" applyBorder="1"/>
    <xf numFmtId="0" fontId="3" fillId="0" borderId="0" xfId="0" applyFont="1" applyAlignment="1">
      <alignment horizontal="right" indent="1"/>
    </xf>
    <xf numFmtId="0" fontId="3" fillId="0" borderId="27" xfId="0" applyFont="1" applyBorder="1" applyAlignment="1">
      <alignment vertical="center"/>
    </xf>
    <xf numFmtId="0" fontId="15" fillId="0" borderId="28" xfId="0" applyFont="1" applyBorder="1" applyAlignment="1">
      <alignment vertical="center"/>
    </xf>
    <xf numFmtId="0" fontId="3" fillId="0" borderId="29" xfId="0" applyFont="1" applyBorder="1" applyAlignment="1">
      <alignment vertical="center"/>
    </xf>
    <xf numFmtId="0" fontId="3" fillId="0" borderId="7" xfId="0" applyFont="1" applyBorder="1" applyAlignment="1">
      <alignment vertical="center"/>
    </xf>
    <xf numFmtId="0" fontId="3" fillId="0" borderId="30" xfId="0" applyFont="1" applyBorder="1" applyAlignment="1">
      <alignment vertical="center"/>
    </xf>
    <xf numFmtId="0" fontId="3" fillId="0" borderId="24" xfId="0" applyFont="1" applyBorder="1"/>
    <xf numFmtId="0" fontId="3" fillId="0" borderId="25" xfId="0" applyFont="1" applyBorder="1" applyAlignment="1">
      <alignment vertical="center"/>
    </xf>
    <xf numFmtId="0" fontId="3" fillId="0" borderId="26" xfId="0" applyFont="1" applyBorder="1" applyAlignment="1">
      <alignment vertical="center"/>
    </xf>
    <xf numFmtId="0" fontId="2" fillId="0" borderId="0" xfId="0" applyFont="1"/>
    <xf numFmtId="0" fontId="3" fillId="0" borderId="28" xfId="0" applyFont="1" applyBorder="1"/>
    <xf numFmtId="0" fontId="19" fillId="0" borderId="0" xfId="0" applyFont="1"/>
    <xf numFmtId="0" fontId="16" fillId="0" borderId="0" xfId="0" applyFont="1"/>
    <xf numFmtId="0" fontId="19" fillId="4" borderId="2" xfId="0" applyFont="1" applyFill="1" applyBorder="1" applyAlignment="1">
      <alignment horizontal="center"/>
    </xf>
    <xf numFmtId="0" fontId="17" fillId="0" borderId="0" xfId="0" applyFont="1"/>
    <xf numFmtId="3" fontId="15" fillId="0" borderId="8" xfId="0" applyNumberFormat="1" applyFont="1" applyBorder="1" applyAlignment="1">
      <alignment horizontal="center" vertical="center"/>
    </xf>
    <xf numFmtId="0" fontId="19" fillId="0" borderId="24" xfId="0" applyFont="1" applyBorder="1"/>
    <xf numFmtId="0" fontId="19" fillId="0" borderId="25" xfId="0" applyFont="1" applyBorder="1"/>
    <xf numFmtId="0" fontId="19" fillId="0" borderId="26" xfId="0" applyFont="1" applyBorder="1"/>
    <xf numFmtId="0" fontId="3" fillId="0" borderId="0" xfId="0" applyFont="1"/>
    <xf numFmtId="14" fontId="3" fillId="0" borderId="28" xfId="0" applyNumberFormat="1" applyFont="1" applyBorder="1"/>
    <xf numFmtId="0" fontId="19" fillId="0" borderId="29" xfId="0" applyFont="1" applyBorder="1"/>
    <xf numFmtId="0" fontId="19" fillId="0" borderId="7" xfId="0" applyFont="1" applyBorder="1"/>
    <xf numFmtId="0" fontId="19" fillId="0" borderId="30" xfId="0" applyFont="1" applyBorder="1"/>
    <xf numFmtId="0" fontId="19" fillId="0" borderId="0" xfId="0" applyFont="1" applyProtection="1">
      <protection locked="0"/>
    </xf>
    <xf numFmtId="0" fontId="6" fillId="0" borderId="0" xfId="0" applyFont="1" applyAlignment="1">
      <alignment horizontal="center" vertical="center" wrapText="1"/>
    </xf>
    <xf numFmtId="0" fontId="5" fillId="0" borderId="0" xfId="0" applyFont="1" applyAlignment="1">
      <alignment horizontal="left" vertical="center"/>
    </xf>
    <xf numFmtId="0" fontId="0" fillId="0" borderId="2" xfId="0" applyBorder="1"/>
    <xf numFmtId="0" fontId="0" fillId="0" borderId="2" xfId="0" applyBorder="1" applyAlignment="1">
      <alignment vertical="top"/>
    </xf>
    <xf numFmtId="0" fontId="5" fillId="0" borderId="2" xfId="0" applyFont="1" applyBorder="1" applyAlignment="1">
      <alignment horizontal="left" vertical="center"/>
    </xf>
    <xf numFmtId="0" fontId="5" fillId="4" borderId="2" xfId="0" applyFont="1" applyFill="1" applyBorder="1" applyAlignment="1">
      <alignment horizontal="left" vertical="center"/>
    </xf>
    <xf numFmtId="0" fontId="7" fillId="0" borderId="0" xfId="0" applyFont="1" applyAlignment="1">
      <alignment vertical="top"/>
    </xf>
    <xf numFmtId="0" fontId="33" fillId="0" borderId="2" xfId="0" applyFont="1" applyBorder="1" applyAlignment="1">
      <alignment horizontal="left" vertical="center"/>
    </xf>
    <xf numFmtId="3" fontId="30" fillId="0" borderId="7" xfId="0" applyNumberFormat="1" applyFont="1" applyBorder="1" applyAlignment="1" applyProtection="1">
      <alignment horizontal="center" vertical="center"/>
      <protection locked="0"/>
    </xf>
    <xf numFmtId="0" fontId="5" fillId="0" borderId="2" xfId="0" applyFont="1" applyBorder="1" applyAlignment="1" applyProtection="1">
      <alignment vertical="center"/>
      <protection locked="0"/>
    </xf>
    <xf numFmtId="165" fontId="2" fillId="0" borderId="2" xfId="0" applyNumberFormat="1" applyFont="1" applyBorder="1" applyAlignment="1" applyProtection="1">
      <alignment horizontal="center" vertical="center"/>
      <protection locked="0"/>
    </xf>
    <xf numFmtId="0" fontId="3" fillId="0" borderId="2" xfId="0" applyFont="1" applyBorder="1" applyAlignment="1" applyProtection="1">
      <alignment vertical="center"/>
      <protection locked="0"/>
    </xf>
    <xf numFmtId="165" fontId="3" fillId="0" borderId="2" xfId="0" applyNumberFormat="1" applyFont="1" applyBorder="1" applyAlignment="1" applyProtection="1">
      <alignment horizontal="center" vertical="center"/>
      <protection locked="0"/>
    </xf>
    <xf numFmtId="3" fontId="2" fillId="0" borderId="2" xfId="0" applyNumberFormat="1" applyFont="1" applyBorder="1" applyAlignment="1" applyProtection="1">
      <alignment vertical="center"/>
      <protection locked="0"/>
    </xf>
    <xf numFmtId="3" fontId="5" fillId="0" borderId="12" xfId="0" applyNumberFormat="1" applyFont="1" applyBorder="1" applyAlignment="1" applyProtection="1">
      <alignment horizontal="center" vertical="center"/>
      <protection locked="0"/>
    </xf>
    <xf numFmtId="0" fontId="6" fillId="0" borderId="2" xfId="0" applyFont="1" applyBorder="1" applyAlignment="1" applyProtection="1">
      <alignment vertical="center"/>
      <protection locked="0"/>
    </xf>
    <xf numFmtId="3" fontId="3" fillId="0" borderId="2" xfId="0" applyNumberFormat="1" applyFont="1" applyBorder="1" applyAlignment="1" applyProtection="1">
      <alignment vertical="center"/>
      <protection locked="0"/>
    </xf>
    <xf numFmtId="3" fontId="6" fillId="0" borderId="12" xfId="0" applyNumberFormat="1" applyFont="1" applyBorder="1" applyAlignment="1" applyProtection="1">
      <alignment horizontal="center" vertical="center"/>
      <protection locked="0"/>
    </xf>
    <xf numFmtId="0" fontId="0" fillId="0" borderId="0" xfId="0" applyProtection="1">
      <protection locked="0"/>
    </xf>
    <xf numFmtId="0" fontId="0" fillId="0" borderId="16" xfId="0" applyBorder="1" applyProtection="1">
      <protection locked="0"/>
    </xf>
    <xf numFmtId="0" fontId="6" fillId="0" borderId="0" xfId="0" applyFont="1" applyProtection="1">
      <protection locked="0"/>
    </xf>
    <xf numFmtId="0" fontId="0" fillId="0" borderId="0" xfId="0" applyAlignment="1" applyProtection="1">
      <alignment vertical="center"/>
      <protection locked="0"/>
    </xf>
    <xf numFmtId="0" fontId="6" fillId="0" borderId="0" xfId="0" applyFont="1" applyAlignment="1" applyProtection="1">
      <alignment wrapText="1"/>
      <protection locked="0"/>
    </xf>
    <xf numFmtId="0" fontId="6" fillId="0" borderId="0" xfId="0" applyFont="1" applyAlignment="1" applyProtection="1">
      <alignment horizontal="left" vertical="top" wrapText="1"/>
      <protection locked="0"/>
    </xf>
    <xf numFmtId="0" fontId="5" fillId="0" borderId="0" xfId="0" applyFont="1" applyAlignment="1" applyProtection="1">
      <alignment horizontal="center" vertical="center"/>
      <protection locked="0"/>
    </xf>
    <xf numFmtId="0" fontId="6" fillId="0" borderId="0" xfId="0" applyFont="1" applyAlignment="1" applyProtection="1">
      <alignment horizontal="center" vertical="center"/>
      <protection locked="0"/>
    </xf>
    <xf numFmtId="0" fontId="0" fillId="0" borderId="0" xfId="0" applyAlignment="1" applyProtection="1">
      <alignment horizontal="center" vertical="center"/>
      <protection locked="0"/>
    </xf>
    <xf numFmtId="0" fontId="29" fillId="0" borderId="0" xfId="0" applyFont="1" applyAlignment="1" applyProtection="1">
      <alignment vertical="center" wrapText="1"/>
      <protection locked="0"/>
    </xf>
    <xf numFmtId="0" fontId="29" fillId="0" borderId="0" xfId="0" applyFont="1" applyAlignment="1" applyProtection="1">
      <alignment vertical="center"/>
      <protection locked="0"/>
    </xf>
    <xf numFmtId="0" fontId="6" fillId="0" borderId="0" xfId="0" applyFont="1" applyAlignment="1" applyProtection="1">
      <alignment vertical="center" wrapText="1"/>
      <protection locked="0"/>
    </xf>
    <xf numFmtId="0" fontId="0" fillId="0" borderId="0" xfId="0" applyAlignment="1" applyProtection="1">
      <alignment horizontal="center"/>
      <protection locked="0"/>
    </xf>
    <xf numFmtId="165" fontId="3" fillId="0" borderId="0" xfId="0" applyNumberFormat="1" applyFont="1" applyAlignment="1" applyProtection="1">
      <alignment horizontal="center" vertical="center" wrapText="1"/>
      <protection locked="0"/>
    </xf>
    <xf numFmtId="165" fontId="8" fillId="4" borderId="14" xfId="0" applyNumberFormat="1" applyFont="1" applyFill="1" applyBorder="1" applyAlignment="1" applyProtection="1">
      <alignment horizontal="center" vertical="center" wrapText="1"/>
      <protection locked="0"/>
    </xf>
    <xf numFmtId="165" fontId="8" fillId="5" borderId="14" xfId="0" applyNumberFormat="1" applyFont="1" applyFill="1" applyBorder="1" applyAlignment="1" applyProtection="1">
      <alignment horizontal="center" vertical="center" wrapText="1"/>
      <protection locked="0"/>
    </xf>
    <xf numFmtId="165" fontId="8" fillId="6" borderId="14" xfId="0" applyNumberFormat="1" applyFont="1" applyFill="1" applyBorder="1" applyAlignment="1" applyProtection="1">
      <alignment horizontal="center" vertical="center" wrapText="1"/>
      <protection locked="0"/>
    </xf>
    <xf numFmtId="0" fontId="6" fillId="0" borderId="4" xfId="0" applyFont="1" applyBorder="1" applyAlignment="1" applyProtection="1">
      <alignment horizontal="center" vertical="center"/>
      <protection locked="0"/>
    </xf>
    <xf numFmtId="0" fontId="6" fillId="0" borderId="5" xfId="0" applyFont="1" applyBorder="1" applyAlignment="1" applyProtection="1">
      <alignment horizontal="center" vertical="center"/>
      <protection locked="0"/>
    </xf>
    <xf numFmtId="0" fontId="6" fillId="0" borderId="5" xfId="0" applyFont="1" applyBorder="1" applyAlignment="1" applyProtection="1">
      <alignment horizontal="center" vertical="center" wrapText="1"/>
      <protection locked="0"/>
    </xf>
    <xf numFmtId="0" fontId="14" fillId="3" borderId="5" xfId="0" applyFont="1" applyFill="1" applyBorder="1" applyAlignment="1" applyProtection="1">
      <alignment horizontal="center" vertical="center" wrapText="1"/>
      <protection locked="0"/>
    </xf>
    <xf numFmtId="0" fontId="29" fillId="3" borderId="11" xfId="0" applyFont="1" applyFill="1" applyBorder="1" applyAlignment="1" applyProtection="1">
      <alignment horizontal="center" vertical="center" wrapText="1"/>
      <protection locked="0"/>
    </xf>
    <xf numFmtId="0" fontId="29" fillId="0" borderId="11" xfId="0" applyFont="1" applyBorder="1" applyAlignment="1" applyProtection="1">
      <alignment horizontal="center" vertical="center" wrapText="1"/>
      <protection locked="0"/>
    </xf>
    <xf numFmtId="0" fontId="0" fillId="0" borderId="2" xfId="0" applyBorder="1" applyProtection="1">
      <protection locked="0"/>
    </xf>
    <xf numFmtId="0" fontId="7" fillId="0" borderId="0" xfId="0" applyFont="1" applyProtection="1">
      <protection locked="0"/>
    </xf>
    <xf numFmtId="0" fontId="7" fillId="0" borderId="0" xfId="0" applyFont="1" applyAlignment="1" applyProtection="1">
      <alignment vertical="center"/>
      <protection locked="0"/>
    </xf>
    <xf numFmtId="0" fontId="7" fillId="0" borderId="0" xfId="0" applyFont="1" applyAlignment="1" applyProtection="1">
      <alignment vertical="top"/>
      <protection locked="0"/>
    </xf>
    <xf numFmtId="0" fontId="0" fillId="0" borderId="0" xfId="0" applyAlignment="1" applyProtection="1">
      <alignment vertical="top"/>
      <protection locked="0"/>
    </xf>
    <xf numFmtId="2" fontId="3" fillId="0" borderId="1" xfId="0" applyNumberFormat="1" applyFont="1" applyBorder="1" applyAlignment="1" applyProtection="1">
      <alignment horizontal="left" vertical="center"/>
      <protection locked="0"/>
    </xf>
    <xf numFmtId="0" fontId="6" fillId="0" borderId="0" xfId="0" applyFont="1" applyAlignment="1" applyProtection="1">
      <alignment horizontal="center"/>
      <protection locked="0"/>
    </xf>
    <xf numFmtId="4" fontId="7" fillId="0" borderId="18" xfId="0" applyNumberFormat="1" applyFont="1" applyBorder="1" applyProtection="1">
      <protection locked="0"/>
    </xf>
    <xf numFmtId="4" fontId="7" fillId="0" borderId="0" xfId="0" applyNumberFormat="1" applyFont="1" applyProtection="1">
      <protection locked="0"/>
    </xf>
    <xf numFmtId="0" fontId="6" fillId="0" borderId="0" xfId="0" applyFont="1" applyAlignment="1" applyProtection="1">
      <alignment horizontal="right" indent="1"/>
      <protection locked="0"/>
    </xf>
    <xf numFmtId="3" fontId="7" fillId="0" borderId="0" xfId="0" applyNumberFormat="1" applyFont="1" applyAlignment="1" applyProtection="1">
      <alignment horizontal="center" vertical="center"/>
      <protection locked="0"/>
    </xf>
    <xf numFmtId="3" fontId="7" fillId="0" borderId="0" xfId="0" applyNumberFormat="1" applyFont="1" applyAlignment="1" applyProtection="1">
      <alignment horizontal="left"/>
      <protection locked="0"/>
    </xf>
    <xf numFmtId="4" fontId="7" fillId="0" borderId="0" xfId="0" applyNumberFormat="1" applyFont="1" applyAlignment="1" applyProtection="1">
      <alignment vertical="center"/>
      <protection locked="0"/>
    </xf>
    <xf numFmtId="0" fontId="5" fillId="0" borderId="15" xfId="0" applyFont="1" applyBorder="1" applyAlignment="1" applyProtection="1">
      <alignment horizontal="center" vertical="top" wrapText="1"/>
      <protection locked="0"/>
    </xf>
    <xf numFmtId="0" fontId="5" fillId="0" borderId="16" xfId="0" applyFont="1" applyBorder="1" applyAlignment="1" applyProtection="1">
      <alignment horizontal="center" vertical="top" wrapText="1"/>
      <protection locked="0"/>
    </xf>
    <xf numFmtId="0" fontId="5" fillId="0" borderId="17" xfId="0" applyFont="1" applyBorder="1" applyAlignment="1" applyProtection="1">
      <alignment horizontal="center" vertical="top" wrapText="1"/>
      <protection locked="0"/>
    </xf>
    <xf numFmtId="0" fontId="5" fillId="0" borderId="18" xfId="0" applyFont="1" applyBorder="1" applyAlignment="1" applyProtection="1">
      <alignment horizontal="center" vertical="top" wrapText="1"/>
      <protection locked="0"/>
    </xf>
    <xf numFmtId="0" fontId="5" fillId="0" borderId="0" xfId="0" applyFont="1" applyAlignment="1" applyProtection="1">
      <alignment horizontal="center" vertical="top" wrapText="1"/>
      <protection locked="0"/>
    </xf>
    <xf numFmtId="0" fontId="5" fillId="0" borderId="20" xfId="0" applyFont="1" applyBorder="1" applyAlignment="1" applyProtection="1">
      <alignment horizontal="center" vertical="top" wrapText="1"/>
      <protection locked="0"/>
    </xf>
    <xf numFmtId="0" fontId="5" fillId="0" borderId="21" xfId="0" applyFont="1" applyBorder="1" applyAlignment="1" applyProtection="1">
      <alignment horizontal="center" vertical="top" wrapText="1"/>
      <protection locked="0"/>
    </xf>
    <xf numFmtId="0" fontId="5" fillId="0" borderId="13" xfId="0" applyFont="1" applyBorder="1" applyAlignment="1" applyProtection="1">
      <alignment horizontal="center" vertical="top" wrapText="1"/>
      <protection locked="0"/>
    </xf>
    <xf numFmtId="0" fontId="5" fillId="0" borderId="22" xfId="0" applyFont="1" applyBorder="1" applyAlignment="1" applyProtection="1">
      <alignment horizontal="center" vertical="top" wrapText="1"/>
      <protection locked="0"/>
    </xf>
    <xf numFmtId="0" fontId="7" fillId="0" borderId="0" xfId="0" applyFont="1" applyAlignment="1" applyProtection="1">
      <alignment horizontal="left"/>
      <protection locked="0"/>
    </xf>
    <xf numFmtId="0" fontId="5" fillId="0" borderId="0" xfId="0" applyFont="1" applyAlignment="1" applyProtection="1">
      <alignment vertical="top" wrapText="1"/>
      <protection locked="0"/>
    </xf>
    <xf numFmtId="0" fontId="0" fillId="0" borderId="2" xfId="0" applyBorder="1" applyAlignment="1" applyProtection="1">
      <alignment vertical="top"/>
      <protection locked="0"/>
    </xf>
    <xf numFmtId="0" fontId="5" fillId="0" borderId="2" xfId="0" applyFont="1" applyBorder="1" applyAlignment="1" applyProtection="1">
      <alignment horizontal="left" vertical="center"/>
      <protection locked="0"/>
    </xf>
    <xf numFmtId="0" fontId="33" fillId="0" borderId="2" xfId="0" applyFont="1" applyBorder="1" applyAlignment="1" applyProtection="1">
      <alignment horizontal="left" vertical="center"/>
      <protection locked="0"/>
    </xf>
    <xf numFmtId="0" fontId="5" fillId="4" borderId="2" xfId="0" applyFont="1" applyFill="1" applyBorder="1" applyAlignment="1" applyProtection="1">
      <alignment horizontal="left" vertical="center"/>
      <protection locked="0"/>
    </xf>
    <xf numFmtId="165" fontId="3" fillId="8" borderId="2" xfId="0" applyNumberFormat="1" applyFont="1" applyFill="1" applyBorder="1" applyAlignment="1" applyProtection="1">
      <alignment horizontal="center" vertical="center"/>
      <protection hidden="1"/>
    </xf>
    <xf numFmtId="165" fontId="3" fillId="0" borderId="2" xfId="0" applyNumberFormat="1" applyFont="1" applyBorder="1" applyAlignment="1" applyProtection="1">
      <alignment vertical="center"/>
      <protection hidden="1"/>
    </xf>
    <xf numFmtId="2" fontId="3" fillId="0" borderId="1" xfId="0" applyNumberFormat="1" applyFont="1" applyBorder="1" applyAlignment="1" applyProtection="1">
      <alignment horizontal="center" vertical="center"/>
      <protection hidden="1"/>
    </xf>
    <xf numFmtId="165" fontId="2" fillId="0" borderId="2" xfId="0" applyNumberFormat="1" applyFont="1" applyBorder="1" applyAlignment="1" applyProtection="1">
      <alignment horizontal="center" vertical="center"/>
      <protection hidden="1"/>
    </xf>
    <xf numFmtId="165" fontId="2" fillId="0" borderId="2" xfId="0" applyNumberFormat="1" applyFont="1" applyBorder="1" applyAlignment="1" applyProtection="1">
      <alignment vertical="center"/>
      <protection hidden="1"/>
    </xf>
    <xf numFmtId="2" fontId="2" fillId="0" borderId="1" xfId="0" applyNumberFormat="1" applyFont="1" applyBorder="1" applyAlignment="1" applyProtection="1">
      <alignment horizontal="center" vertical="center"/>
      <protection hidden="1"/>
    </xf>
    <xf numFmtId="165" fontId="3" fillId="0" borderId="2" xfId="0" applyNumberFormat="1" applyFont="1" applyBorder="1" applyAlignment="1" applyProtection="1">
      <alignment horizontal="center" vertical="center"/>
      <protection hidden="1"/>
    </xf>
    <xf numFmtId="15" fontId="2" fillId="0" borderId="6" xfId="0" applyNumberFormat="1" applyFont="1" applyBorder="1" applyAlignment="1" applyProtection="1">
      <alignment horizontal="center" vertical="center"/>
      <protection hidden="1"/>
    </xf>
    <xf numFmtId="0" fontId="3" fillId="0" borderId="2" xfId="0" applyFont="1" applyBorder="1" applyAlignment="1" applyProtection="1">
      <alignment vertical="center"/>
      <protection hidden="1"/>
    </xf>
    <xf numFmtId="15" fontId="3" fillId="0" borderId="6" xfId="0" applyNumberFormat="1" applyFont="1" applyBorder="1" applyAlignment="1" applyProtection="1">
      <alignment horizontal="center" vertical="center"/>
      <protection hidden="1"/>
    </xf>
    <xf numFmtId="0" fontId="2" fillId="0" borderId="2" xfId="0" applyFont="1" applyBorder="1" applyAlignment="1" applyProtection="1">
      <alignment vertical="center"/>
      <protection hidden="1"/>
    </xf>
    <xf numFmtId="3" fontId="56" fillId="26" borderId="0" xfId="0" applyNumberFormat="1" applyFont="1" applyFill="1" applyAlignment="1" applyProtection="1">
      <alignment horizontal="center" vertical="center"/>
      <protection locked="0"/>
    </xf>
    <xf numFmtId="3" fontId="53" fillId="26" borderId="0" xfId="0" applyNumberFormat="1" applyFont="1" applyFill="1" applyAlignment="1" applyProtection="1">
      <alignment horizontal="center" vertical="center"/>
      <protection locked="0"/>
    </xf>
    <xf numFmtId="0" fontId="54" fillId="26" borderId="0" xfId="0" applyFont="1" applyFill="1" applyAlignment="1" applyProtection="1">
      <alignment vertical="center"/>
      <protection locked="0"/>
    </xf>
    <xf numFmtId="0" fontId="54" fillId="26" borderId="0" xfId="0" applyFont="1" applyFill="1" applyProtection="1">
      <protection locked="0"/>
    </xf>
    <xf numFmtId="4" fontId="56" fillId="26" borderId="0" xfId="0" applyNumberFormat="1" applyFont="1" applyFill="1" applyAlignment="1" applyProtection="1">
      <alignment horizontal="center" vertical="center"/>
      <protection locked="0"/>
    </xf>
    <xf numFmtId="0" fontId="56" fillId="26" borderId="0" xfId="0" applyFont="1" applyFill="1" applyAlignment="1" applyProtection="1">
      <alignment horizontal="center" vertical="center"/>
      <protection locked="0"/>
    </xf>
    <xf numFmtId="0" fontId="53" fillId="26" borderId="0" xfId="0" applyFont="1" applyFill="1" applyAlignment="1" applyProtection="1">
      <alignment vertical="center"/>
      <protection locked="0"/>
    </xf>
    <xf numFmtId="0" fontId="57" fillId="26" borderId="0" xfId="0" applyFont="1" applyFill="1" applyAlignment="1" applyProtection="1">
      <alignment horizontal="center" vertical="top" wrapText="1"/>
      <protection locked="0"/>
    </xf>
    <xf numFmtId="0" fontId="56" fillId="26" borderId="0" xfId="0" applyFont="1" applyFill="1" applyAlignment="1" applyProtection="1">
      <alignment vertical="center"/>
      <protection locked="0"/>
    </xf>
    <xf numFmtId="4" fontId="56" fillId="26" borderId="0" xfId="0" applyNumberFormat="1" applyFont="1" applyFill="1" applyAlignment="1" applyProtection="1">
      <alignment vertical="center"/>
      <protection locked="0"/>
    </xf>
    <xf numFmtId="0" fontId="59" fillId="26" borderId="0" xfId="0" applyFont="1" applyFill="1" applyProtection="1">
      <protection locked="0"/>
    </xf>
    <xf numFmtId="165" fontId="2" fillId="8" borderId="2" xfId="0" applyNumberFormat="1" applyFont="1" applyFill="1" applyBorder="1" applyAlignment="1" applyProtection="1">
      <alignment horizontal="center" vertical="center"/>
      <protection hidden="1"/>
    </xf>
    <xf numFmtId="0" fontId="35" fillId="3" borderId="8" xfId="0" applyFont="1" applyFill="1" applyBorder="1" applyAlignment="1" applyProtection="1">
      <alignment horizontal="center" vertical="center"/>
      <protection locked="0"/>
    </xf>
    <xf numFmtId="165" fontId="35" fillId="3" borderId="8" xfId="0" applyNumberFormat="1" applyFont="1" applyFill="1" applyBorder="1" applyAlignment="1" applyProtection="1">
      <alignment horizontal="center" vertical="center"/>
      <protection locked="0"/>
    </xf>
    <xf numFmtId="2" fontId="8" fillId="3" borderId="3" xfId="0" applyNumberFormat="1" applyFont="1" applyFill="1" applyBorder="1" applyAlignment="1" applyProtection="1">
      <alignment horizontal="center" vertical="center"/>
      <protection locked="0"/>
    </xf>
    <xf numFmtId="0" fontId="35" fillId="3" borderId="3" xfId="0" applyFont="1" applyFill="1" applyBorder="1" applyAlignment="1" applyProtection="1">
      <alignment horizontal="center"/>
      <protection locked="0"/>
    </xf>
    <xf numFmtId="165" fontId="8" fillId="0" borderId="0" xfId="0" applyNumberFormat="1" applyFont="1" applyAlignment="1" applyProtection="1">
      <alignment horizontal="center" vertical="center" wrapText="1"/>
      <protection locked="0"/>
    </xf>
    <xf numFmtId="0" fontId="6" fillId="25" borderId="5" xfId="0" applyFont="1" applyFill="1" applyBorder="1" applyAlignment="1" applyProtection="1">
      <alignment horizontal="center" vertical="center" wrapText="1"/>
      <protection locked="0"/>
    </xf>
    <xf numFmtId="0" fontId="7" fillId="0" borderId="11" xfId="0" applyFont="1" applyBorder="1" applyAlignment="1" applyProtection="1">
      <alignment horizontal="center" vertical="center" wrapText="1"/>
      <protection locked="0"/>
    </xf>
    <xf numFmtId="0" fontId="7" fillId="0" borderId="5" xfId="0" applyFont="1" applyBorder="1" applyAlignment="1" applyProtection="1">
      <alignment horizontal="center" vertical="center" wrapText="1"/>
      <protection locked="0"/>
    </xf>
    <xf numFmtId="0" fontId="7" fillId="0" borderId="9" xfId="0" applyFont="1" applyBorder="1" applyAlignment="1" applyProtection="1">
      <alignment horizontal="center" vertical="center" textRotation="180" wrapText="1"/>
      <protection locked="0"/>
    </xf>
    <xf numFmtId="0" fontId="7" fillId="0" borderId="12" xfId="0" applyFont="1" applyBorder="1" applyAlignment="1" applyProtection="1">
      <alignment vertical="center"/>
      <protection locked="0"/>
    </xf>
    <xf numFmtId="2" fontId="3" fillId="0" borderId="1" xfId="0" applyNumberFormat="1" applyFont="1" applyBorder="1" applyAlignment="1" applyProtection="1">
      <alignment vertical="center"/>
      <protection locked="0"/>
    </xf>
    <xf numFmtId="4" fontId="15" fillId="0" borderId="10" xfId="0" applyNumberFormat="1" applyFont="1" applyBorder="1" applyAlignment="1" applyProtection="1">
      <alignment vertical="center"/>
      <protection locked="0"/>
    </xf>
    <xf numFmtId="2" fontId="0" fillId="0" borderId="12" xfId="0" applyNumberFormat="1" applyBorder="1" applyAlignment="1" applyProtection="1">
      <alignment vertical="center"/>
      <protection locked="0"/>
    </xf>
    <xf numFmtId="2" fontId="2" fillId="0" borderId="1" xfId="0" applyNumberFormat="1" applyFont="1" applyBorder="1" applyAlignment="1" applyProtection="1">
      <alignment vertical="center"/>
      <protection locked="0"/>
    </xf>
    <xf numFmtId="2" fontId="7" fillId="0" borderId="12" xfId="0" applyNumberFormat="1" applyFont="1" applyBorder="1" applyAlignment="1" applyProtection="1">
      <alignment vertical="center"/>
      <protection locked="0"/>
    </xf>
    <xf numFmtId="0" fontId="7" fillId="0" borderId="2" xfId="0" applyFont="1" applyBorder="1" applyAlignment="1" applyProtection="1">
      <alignment vertical="center"/>
      <protection locked="0"/>
    </xf>
    <xf numFmtId="4" fontId="15" fillId="0" borderId="41" xfId="0" applyNumberFormat="1" applyFont="1" applyBorder="1" applyProtection="1">
      <protection locked="0"/>
    </xf>
    <xf numFmtId="4" fontId="15" fillId="0" borderId="40" xfId="0" applyNumberFormat="1" applyFont="1" applyBorder="1" applyProtection="1">
      <protection locked="0"/>
    </xf>
    <xf numFmtId="4" fontId="15" fillId="0" borderId="42" xfId="0" applyNumberFormat="1" applyFont="1" applyBorder="1" applyProtection="1">
      <protection locked="0"/>
    </xf>
    <xf numFmtId="4" fontId="15" fillId="0" borderId="8" xfId="0" applyNumberFormat="1" applyFont="1" applyBorder="1" applyProtection="1">
      <protection hidden="1"/>
    </xf>
    <xf numFmtId="0" fontId="10" fillId="26" borderId="0" xfId="0" applyFont="1" applyFill="1" applyAlignment="1" applyProtection="1">
      <alignment vertical="center"/>
      <protection locked="0"/>
    </xf>
    <xf numFmtId="0" fontId="7" fillId="4" borderId="0" xfId="0" applyFont="1" applyFill="1" applyProtection="1">
      <protection locked="0"/>
    </xf>
    <xf numFmtId="165" fontId="2" fillId="0" borderId="2" xfId="0" applyNumberFormat="1" applyFont="1" applyBorder="1" applyAlignment="1" applyProtection="1">
      <alignment vertical="center"/>
      <protection locked="0"/>
    </xf>
    <xf numFmtId="2" fontId="2" fillId="0" borderId="1" xfId="0" applyNumberFormat="1" applyFont="1" applyBorder="1" applyAlignment="1" applyProtection="1">
      <alignment horizontal="center" vertical="center"/>
      <protection locked="0"/>
    </xf>
    <xf numFmtId="15" fontId="3" fillId="0" borderId="6" xfId="0" applyNumberFormat="1" applyFont="1" applyBorder="1" applyAlignment="1" applyProtection="1">
      <alignment horizontal="center" vertical="center"/>
      <protection locked="0"/>
    </xf>
    <xf numFmtId="0" fontId="7" fillId="25" borderId="0" xfId="0" applyFont="1" applyFill="1" applyAlignment="1" applyProtection="1">
      <alignment horizontal="center" vertical="center"/>
      <protection locked="0"/>
    </xf>
    <xf numFmtId="0" fontId="7" fillId="0" borderId="0" xfId="0" applyFont="1" applyAlignment="1" applyProtection="1">
      <alignment horizontal="center" vertical="center"/>
      <protection locked="0"/>
    </xf>
    <xf numFmtId="0" fontId="58" fillId="26" borderId="0" xfId="0" applyFont="1" applyFill="1" applyAlignment="1" applyProtection="1">
      <alignment horizontal="center" vertical="center" wrapText="1"/>
      <protection locked="0"/>
    </xf>
    <xf numFmtId="0" fontId="10" fillId="26" borderId="0" xfId="0" applyFont="1" applyFill="1" applyAlignment="1" applyProtection="1">
      <alignment horizontal="left" vertical="center"/>
      <protection locked="0"/>
    </xf>
    <xf numFmtId="0" fontId="31" fillId="2" borderId="15" xfId="0" applyFont="1" applyFill="1" applyBorder="1" applyAlignment="1" applyProtection="1">
      <alignment horizontal="center" vertical="center"/>
      <protection locked="0"/>
    </xf>
    <xf numFmtId="0" fontId="31" fillId="2" borderId="16" xfId="0" applyFont="1" applyFill="1" applyBorder="1" applyAlignment="1" applyProtection="1">
      <alignment horizontal="center" vertical="center"/>
      <protection locked="0"/>
    </xf>
    <xf numFmtId="0" fontId="31" fillId="2" borderId="17" xfId="0" applyFont="1" applyFill="1" applyBorder="1" applyAlignment="1" applyProtection="1">
      <alignment horizontal="center" vertical="center"/>
      <protection locked="0"/>
    </xf>
    <xf numFmtId="0" fontId="32" fillId="7" borderId="15" xfId="0" applyFont="1" applyFill="1" applyBorder="1" applyAlignment="1" applyProtection="1">
      <alignment horizontal="left" vertical="center" wrapText="1"/>
      <protection locked="0"/>
    </xf>
    <xf numFmtId="0" fontId="32" fillId="7" borderId="16" xfId="0" applyFont="1" applyFill="1" applyBorder="1" applyAlignment="1" applyProtection="1">
      <alignment horizontal="left" vertical="center" wrapText="1"/>
      <protection locked="0"/>
    </xf>
    <xf numFmtId="0" fontId="32" fillId="7" borderId="17" xfId="0" applyFont="1" applyFill="1" applyBorder="1" applyAlignment="1" applyProtection="1">
      <alignment horizontal="left" vertical="center" wrapText="1"/>
      <protection locked="0"/>
    </xf>
    <xf numFmtId="0" fontId="32" fillId="7" borderId="18" xfId="0" applyFont="1" applyFill="1" applyBorder="1" applyAlignment="1" applyProtection="1">
      <alignment horizontal="left" vertical="center" wrapText="1"/>
      <protection locked="0"/>
    </xf>
    <xf numFmtId="0" fontId="32" fillId="7" borderId="0" xfId="0" applyFont="1" applyFill="1" applyAlignment="1" applyProtection="1">
      <alignment horizontal="left" vertical="center" wrapText="1"/>
      <protection locked="0"/>
    </xf>
    <xf numFmtId="0" fontId="32" fillId="7" borderId="20" xfId="0" applyFont="1" applyFill="1" applyBorder="1" applyAlignment="1" applyProtection="1">
      <alignment horizontal="left" vertical="center" wrapText="1"/>
      <protection locked="0"/>
    </xf>
    <xf numFmtId="0" fontId="32" fillId="7" borderId="21" xfId="0" applyFont="1" applyFill="1" applyBorder="1" applyAlignment="1" applyProtection="1">
      <alignment horizontal="left" vertical="center" wrapText="1"/>
      <protection locked="0"/>
    </xf>
    <xf numFmtId="0" fontId="32" fillId="7" borderId="13" xfId="0" applyFont="1" applyFill="1" applyBorder="1" applyAlignment="1" applyProtection="1">
      <alignment horizontal="left" vertical="center" wrapText="1"/>
      <protection locked="0"/>
    </xf>
    <xf numFmtId="0" fontId="32" fillId="7" borderId="22" xfId="0" applyFont="1" applyFill="1" applyBorder="1" applyAlignment="1" applyProtection="1">
      <alignment horizontal="left" vertical="center" wrapText="1"/>
      <protection locked="0"/>
    </xf>
    <xf numFmtId="0" fontId="55" fillId="26" borderId="0" xfId="0" applyFont="1" applyFill="1" applyAlignment="1" applyProtection="1">
      <alignment horizontal="center" vertical="center"/>
      <protection locked="0"/>
    </xf>
    <xf numFmtId="0" fontId="10" fillId="26" borderId="0" xfId="0" applyFont="1" applyFill="1" applyAlignment="1" applyProtection="1">
      <alignment vertical="center"/>
      <protection locked="0"/>
    </xf>
    <xf numFmtId="0" fontId="6" fillId="0" borderId="7" xfId="0" applyFont="1" applyBorder="1" applyAlignment="1" applyProtection="1">
      <alignment horizontal="left"/>
      <protection locked="0"/>
    </xf>
    <xf numFmtId="0" fontId="29" fillId="0" borderId="7" xfId="0" applyFont="1" applyBorder="1" applyAlignment="1" applyProtection="1">
      <alignment horizontal="center" vertical="center"/>
      <protection locked="0"/>
    </xf>
    <xf numFmtId="0" fontId="9" fillId="0" borderId="0" xfId="0" applyFont="1" applyAlignment="1" applyProtection="1">
      <alignment horizontal="center" vertical="center"/>
      <protection locked="0"/>
    </xf>
    <xf numFmtId="0" fontId="29" fillId="0" borderId="7" xfId="0" applyFont="1" applyBorder="1" applyAlignment="1" applyProtection="1">
      <alignment horizontal="left"/>
      <protection locked="0"/>
    </xf>
    <xf numFmtId="0" fontId="6" fillId="0" borderId="0" xfId="0" applyFont="1" applyAlignment="1" applyProtection="1">
      <alignment horizontal="right" wrapText="1"/>
      <protection locked="0"/>
    </xf>
    <xf numFmtId="0" fontId="6" fillId="0" borderId="0" xfId="0" applyFont="1" applyAlignment="1" applyProtection="1">
      <alignment horizontal="right" vertical="center" wrapText="1"/>
      <protection locked="0"/>
    </xf>
    <xf numFmtId="0" fontId="6" fillId="0" borderId="0" xfId="0" applyFont="1" applyAlignment="1" applyProtection="1">
      <alignment horizontal="right" vertical="center"/>
      <protection locked="0"/>
    </xf>
    <xf numFmtId="0" fontId="24" fillId="4" borderId="19" xfId="0" applyFont="1" applyFill="1" applyBorder="1" applyAlignment="1">
      <alignment horizontal="center" vertical="center"/>
    </xf>
    <xf numFmtId="0" fontId="24" fillId="4" borderId="1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3" fillId="0" borderId="19" xfId="0" applyFont="1" applyBorder="1" applyAlignment="1">
      <alignment horizontal="center" vertical="center" wrapText="1"/>
    </xf>
    <xf numFmtId="0" fontId="28" fillId="0" borderId="0" xfId="0" applyFont="1" applyAlignment="1">
      <alignment horizontal="center"/>
    </xf>
  </cellXfs>
  <cellStyles count="130">
    <cellStyle name="20% - Accent1 2" xfId="9" xr:uid="{00000000-0005-0000-0000-000000000000}"/>
    <cellStyle name="20% - Accent2 2" xfId="10" xr:uid="{00000000-0005-0000-0000-000001000000}"/>
    <cellStyle name="20% - Accent3 2" xfId="11" xr:uid="{00000000-0005-0000-0000-000002000000}"/>
    <cellStyle name="20% - Accent4 2" xfId="12" xr:uid="{00000000-0005-0000-0000-000003000000}"/>
    <cellStyle name="20% - Accent5 2" xfId="13" xr:uid="{00000000-0005-0000-0000-000004000000}"/>
    <cellStyle name="20% - Accent6 2" xfId="14" xr:uid="{00000000-0005-0000-0000-000005000000}"/>
    <cellStyle name="40% - Accent1 2" xfId="15" xr:uid="{00000000-0005-0000-0000-000006000000}"/>
    <cellStyle name="40% - Accent2 2" xfId="16" xr:uid="{00000000-0005-0000-0000-000007000000}"/>
    <cellStyle name="40% - Accent3 2" xfId="17" xr:uid="{00000000-0005-0000-0000-000008000000}"/>
    <cellStyle name="40% - Accent4 2" xfId="18" xr:uid="{00000000-0005-0000-0000-000009000000}"/>
    <cellStyle name="40% - Accent5 2" xfId="19" xr:uid="{00000000-0005-0000-0000-00000A000000}"/>
    <cellStyle name="40% - Accent6 2" xfId="20" xr:uid="{00000000-0005-0000-0000-00000B000000}"/>
    <cellStyle name="60% - Accent1 2" xfId="21" xr:uid="{00000000-0005-0000-0000-00000C000000}"/>
    <cellStyle name="60% - Accent2 2" xfId="22" xr:uid="{00000000-0005-0000-0000-00000D000000}"/>
    <cellStyle name="60% - Accent3 2" xfId="23" xr:uid="{00000000-0005-0000-0000-00000E000000}"/>
    <cellStyle name="60% - Accent4 2" xfId="24" xr:uid="{00000000-0005-0000-0000-00000F000000}"/>
    <cellStyle name="60% - Accent5 2" xfId="25" xr:uid="{00000000-0005-0000-0000-000010000000}"/>
    <cellStyle name="60% - Accent6 2" xfId="26" xr:uid="{00000000-0005-0000-0000-000011000000}"/>
    <cellStyle name="Accent1 2" xfId="27" xr:uid="{00000000-0005-0000-0000-000012000000}"/>
    <cellStyle name="Accent2 2" xfId="28" xr:uid="{00000000-0005-0000-0000-000013000000}"/>
    <cellStyle name="Accent3 2" xfId="29" xr:uid="{00000000-0005-0000-0000-000014000000}"/>
    <cellStyle name="Accent4 2" xfId="30" xr:uid="{00000000-0005-0000-0000-000015000000}"/>
    <cellStyle name="Accent5 2" xfId="31" xr:uid="{00000000-0005-0000-0000-000016000000}"/>
    <cellStyle name="Accent6 2" xfId="32" xr:uid="{00000000-0005-0000-0000-000017000000}"/>
    <cellStyle name="Bad 2" xfId="33" xr:uid="{00000000-0005-0000-0000-000018000000}"/>
    <cellStyle name="Calculation 2" xfId="34" xr:uid="{00000000-0005-0000-0000-000019000000}"/>
    <cellStyle name="Check Cell 2" xfId="35" xr:uid="{00000000-0005-0000-0000-00001A000000}"/>
    <cellStyle name="Comma 2" xfId="3" xr:uid="{00000000-0005-0000-0000-00001C000000}"/>
    <cellStyle name="Comma 2 2" xfId="5" xr:uid="{00000000-0005-0000-0000-00001D000000}"/>
    <cellStyle name="Comma 2 2 2" xfId="64" xr:uid="{00000000-0005-0000-0000-00001E000000}"/>
    <cellStyle name="Comma 2 2 2 2" xfId="93" xr:uid="{00000000-0005-0000-0000-00001F000000}"/>
    <cellStyle name="Comma 2 2 2 2 2" xfId="125" xr:uid="{00000000-0005-0000-0000-000020000000}"/>
    <cellStyle name="Comma 2 2 2 3" xfId="76" xr:uid="{00000000-0005-0000-0000-000021000000}"/>
    <cellStyle name="Comma 2 2 2 4" xfId="113" xr:uid="{00000000-0005-0000-0000-000022000000}"/>
    <cellStyle name="Comma 2 2 3" xfId="59" xr:uid="{00000000-0005-0000-0000-000023000000}"/>
    <cellStyle name="Comma 2 2 3 2" xfId="89" xr:uid="{00000000-0005-0000-0000-000024000000}"/>
    <cellStyle name="Comma 2 2 3 2 2" xfId="129" xr:uid="{00000000-0005-0000-0000-000025000000}"/>
    <cellStyle name="Comma 2 2 3 3" xfId="72" xr:uid="{00000000-0005-0000-0000-000026000000}"/>
    <cellStyle name="Comma 2 2 3 4" xfId="117" xr:uid="{00000000-0005-0000-0000-000027000000}"/>
    <cellStyle name="Comma 2 2 4" xfId="81" xr:uid="{00000000-0005-0000-0000-000028000000}"/>
    <cellStyle name="Comma 2 2 4 2" xfId="109" xr:uid="{00000000-0005-0000-0000-000029000000}"/>
    <cellStyle name="Comma 2 2 5" xfId="68" xr:uid="{00000000-0005-0000-0000-00002A000000}"/>
    <cellStyle name="Comma 2 2 5 2" xfId="105" xr:uid="{00000000-0005-0000-0000-00002B000000}"/>
    <cellStyle name="Comma 2 2 6" xfId="121" xr:uid="{00000000-0005-0000-0000-00002C000000}"/>
    <cellStyle name="Comma 2 2 7" xfId="98" xr:uid="{00000000-0005-0000-0000-00002D000000}"/>
    <cellStyle name="Comma 2 3" xfId="62" xr:uid="{00000000-0005-0000-0000-00002E000000}"/>
    <cellStyle name="Comma 2 3 2" xfId="91" xr:uid="{00000000-0005-0000-0000-00002F000000}"/>
    <cellStyle name="Comma 2 3 2 2" xfId="111" xr:uid="{00000000-0005-0000-0000-000030000000}"/>
    <cellStyle name="Comma 2 3 3" xfId="74" xr:uid="{00000000-0005-0000-0000-000031000000}"/>
    <cellStyle name="Comma 2 3 3 2" xfId="123" xr:uid="{00000000-0005-0000-0000-000032000000}"/>
    <cellStyle name="Comma 2 3 4" xfId="100" xr:uid="{00000000-0005-0000-0000-000033000000}"/>
    <cellStyle name="Comma 2 4" xfId="57" xr:uid="{00000000-0005-0000-0000-000034000000}"/>
    <cellStyle name="Comma 2 4 2" xfId="87" xr:uid="{00000000-0005-0000-0000-000035000000}"/>
    <cellStyle name="Comma 2 4 2 2" xfId="127" xr:uid="{00000000-0005-0000-0000-000036000000}"/>
    <cellStyle name="Comma 2 4 3" xfId="70" xr:uid="{00000000-0005-0000-0000-000037000000}"/>
    <cellStyle name="Comma 2 4 4" xfId="115" xr:uid="{00000000-0005-0000-0000-000038000000}"/>
    <cellStyle name="Comma 2 5" xfId="37" xr:uid="{00000000-0005-0000-0000-000039000000}"/>
    <cellStyle name="Comma 2 5 2" xfId="84" xr:uid="{00000000-0005-0000-0000-00003A000000}"/>
    <cellStyle name="Comma 2 5 3" xfId="107" xr:uid="{00000000-0005-0000-0000-00003B000000}"/>
    <cellStyle name="Comma 2 6" xfId="79" xr:uid="{00000000-0005-0000-0000-00003C000000}"/>
    <cellStyle name="Comma 2 6 2" xfId="103" xr:uid="{00000000-0005-0000-0000-00003D000000}"/>
    <cellStyle name="Comma 2 7" xfId="66" xr:uid="{00000000-0005-0000-0000-00003E000000}"/>
    <cellStyle name="Comma 2 7 2" xfId="119" xr:uid="{00000000-0005-0000-0000-00003F000000}"/>
    <cellStyle name="Comma 2 8" xfId="96" xr:uid="{00000000-0005-0000-0000-000040000000}"/>
    <cellStyle name="Comma 3" xfId="4" xr:uid="{00000000-0005-0000-0000-000041000000}"/>
    <cellStyle name="Comma 3 2" xfId="63" xr:uid="{00000000-0005-0000-0000-000042000000}"/>
    <cellStyle name="Comma 3 2 2" xfId="92" xr:uid="{00000000-0005-0000-0000-000043000000}"/>
    <cellStyle name="Comma 3 2 2 2" xfId="112" xr:uid="{00000000-0005-0000-0000-000044000000}"/>
    <cellStyle name="Comma 3 2 3" xfId="75" xr:uid="{00000000-0005-0000-0000-000045000000}"/>
    <cellStyle name="Comma 3 2 3 2" xfId="124" xr:uid="{00000000-0005-0000-0000-000046000000}"/>
    <cellStyle name="Comma 3 2 4" xfId="101" xr:uid="{00000000-0005-0000-0000-000047000000}"/>
    <cellStyle name="Comma 3 3" xfId="58" xr:uid="{00000000-0005-0000-0000-000048000000}"/>
    <cellStyle name="Comma 3 3 2" xfId="88" xr:uid="{00000000-0005-0000-0000-000049000000}"/>
    <cellStyle name="Comma 3 3 2 2" xfId="128" xr:uid="{00000000-0005-0000-0000-00004A000000}"/>
    <cellStyle name="Comma 3 3 3" xfId="71" xr:uid="{00000000-0005-0000-0000-00004B000000}"/>
    <cellStyle name="Comma 3 3 4" xfId="116" xr:uid="{00000000-0005-0000-0000-00004C000000}"/>
    <cellStyle name="Comma 3 4" xfId="38" xr:uid="{00000000-0005-0000-0000-00004D000000}"/>
    <cellStyle name="Comma 3 4 2" xfId="85" xr:uid="{00000000-0005-0000-0000-00004E000000}"/>
    <cellStyle name="Comma 3 4 3" xfId="108" xr:uid="{00000000-0005-0000-0000-00004F000000}"/>
    <cellStyle name="Comma 3 5" xfId="80" xr:uid="{00000000-0005-0000-0000-000050000000}"/>
    <cellStyle name="Comma 3 5 2" xfId="104" xr:uid="{00000000-0005-0000-0000-000051000000}"/>
    <cellStyle name="Comma 3 6" xfId="67" xr:uid="{00000000-0005-0000-0000-000052000000}"/>
    <cellStyle name="Comma 3 6 2" xfId="120" xr:uid="{00000000-0005-0000-0000-000053000000}"/>
    <cellStyle name="Comma 3 7" xfId="97" xr:uid="{00000000-0005-0000-0000-000054000000}"/>
    <cellStyle name="Comma 4" xfId="61" xr:uid="{00000000-0005-0000-0000-000055000000}"/>
    <cellStyle name="Comma 4 2" xfId="90" xr:uid="{00000000-0005-0000-0000-000056000000}"/>
    <cellStyle name="Comma 4 2 2" xfId="110" xr:uid="{00000000-0005-0000-0000-000057000000}"/>
    <cellStyle name="Comma 4 3" xfId="73" xr:uid="{00000000-0005-0000-0000-000058000000}"/>
    <cellStyle name="Comma 4 3 2" xfId="122" xr:uid="{00000000-0005-0000-0000-000059000000}"/>
    <cellStyle name="Comma 4 4" xfId="99" xr:uid="{00000000-0005-0000-0000-00005A000000}"/>
    <cellStyle name="Comma 5" xfId="56" xr:uid="{00000000-0005-0000-0000-00005B000000}"/>
    <cellStyle name="Comma 5 2" xfId="86" xr:uid="{00000000-0005-0000-0000-00005C000000}"/>
    <cellStyle name="Comma 5 2 2" xfId="126" xr:uid="{00000000-0005-0000-0000-00005D000000}"/>
    <cellStyle name="Comma 5 3" xfId="69" xr:uid="{00000000-0005-0000-0000-00005E000000}"/>
    <cellStyle name="Comma 5 4" xfId="114" xr:uid="{00000000-0005-0000-0000-00005F000000}"/>
    <cellStyle name="Comma 6" xfId="36" xr:uid="{00000000-0005-0000-0000-000060000000}"/>
    <cellStyle name="Comma 6 2" xfId="83" xr:uid="{00000000-0005-0000-0000-000061000000}"/>
    <cellStyle name="Comma 6 3" xfId="106" xr:uid="{00000000-0005-0000-0000-000062000000}"/>
    <cellStyle name="Comma 7" xfId="78" xr:uid="{00000000-0005-0000-0000-000063000000}"/>
    <cellStyle name="Comma 7 2" xfId="102" xr:uid="{00000000-0005-0000-0000-000064000000}"/>
    <cellStyle name="Comma 8" xfId="65" xr:uid="{00000000-0005-0000-0000-000065000000}"/>
    <cellStyle name="Comma 8 2" xfId="118" xr:uid="{00000000-0005-0000-0000-000066000000}"/>
    <cellStyle name="Comma 9" xfId="95" xr:uid="{00000000-0005-0000-0000-000067000000}"/>
    <cellStyle name="Explanatory Text 2" xfId="39" xr:uid="{00000000-0005-0000-0000-000068000000}"/>
    <cellStyle name="Good 2" xfId="40" xr:uid="{00000000-0005-0000-0000-000069000000}"/>
    <cellStyle name="Heading 1 2" xfId="41" xr:uid="{00000000-0005-0000-0000-00006A000000}"/>
    <cellStyle name="Heading 2 2" xfId="42" xr:uid="{00000000-0005-0000-0000-00006B000000}"/>
    <cellStyle name="Heading 3 2" xfId="43" xr:uid="{00000000-0005-0000-0000-00006C000000}"/>
    <cellStyle name="Heading 4 2" xfId="44" xr:uid="{00000000-0005-0000-0000-00006D000000}"/>
    <cellStyle name="Input 2" xfId="45" xr:uid="{00000000-0005-0000-0000-00006E000000}"/>
    <cellStyle name="Linked Cell 2" xfId="46" xr:uid="{00000000-0005-0000-0000-00006F000000}"/>
    <cellStyle name="Neutral 2" xfId="47" xr:uid="{00000000-0005-0000-0000-000070000000}"/>
    <cellStyle name="Normal" xfId="0" builtinId="0"/>
    <cellStyle name="Normal 2" xfId="2" xr:uid="{00000000-0005-0000-0000-000072000000}"/>
    <cellStyle name="Normal 3" xfId="1" xr:uid="{00000000-0005-0000-0000-000073000000}"/>
    <cellStyle name="Normal 3 2" xfId="49" xr:uid="{00000000-0005-0000-0000-000074000000}"/>
    <cellStyle name="Normal 3 3" xfId="48" xr:uid="{00000000-0005-0000-0000-000075000000}"/>
    <cellStyle name="Normal 4" xfId="6" xr:uid="{00000000-0005-0000-0000-000076000000}"/>
    <cellStyle name="Normal 4 2" xfId="60" xr:uid="{00000000-0005-0000-0000-000077000000}"/>
    <cellStyle name="Normal 5" xfId="7" xr:uid="{00000000-0005-0000-0000-000078000000}"/>
    <cellStyle name="Normal 6" xfId="55" xr:uid="{00000000-0005-0000-0000-000079000000}"/>
    <cellStyle name="Normal 6 3" xfId="94" xr:uid="{00000000-0005-0000-0000-00007A000000}"/>
    <cellStyle name="Normal 7" xfId="8" xr:uid="{00000000-0005-0000-0000-00007B000000}"/>
    <cellStyle name="Normal 7 2" xfId="77" xr:uid="{00000000-0005-0000-0000-00007C000000}"/>
    <cellStyle name="Normal 8" xfId="82" xr:uid="{00000000-0005-0000-0000-00007D000000}"/>
    <cellStyle name="Note 2" xfId="50" xr:uid="{00000000-0005-0000-0000-00007E000000}"/>
    <cellStyle name="Output 2" xfId="51" xr:uid="{00000000-0005-0000-0000-00007F000000}"/>
    <cellStyle name="Title 2" xfId="52" xr:uid="{00000000-0005-0000-0000-000080000000}"/>
    <cellStyle name="Total 2" xfId="53" xr:uid="{00000000-0005-0000-0000-000081000000}"/>
    <cellStyle name="Warning Text 2" xfId="54" xr:uid="{00000000-0005-0000-0000-00008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B0F0"/>
    <pageSetUpPr fitToPage="1"/>
  </sheetPr>
  <dimension ref="A1:AH86"/>
  <sheetViews>
    <sheetView showGridLines="0" tabSelected="1" topLeftCell="A25" zoomScale="70" zoomScaleNormal="70" workbookViewId="0">
      <selection activeCell="X37" sqref="X37"/>
    </sheetView>
  </sheetViews>
  <sheetFormatPr baseColWidth="10" defaultColWidth="9.140625" defaultRowHeight="15" x14ac:dyDescent="0.25"/>
  <cols>
    <col min="1" max="1" width="25.42578125" style="4" bestFit="1" customWidth="1"/>
    <col min="2" max="2" width="18.7109375" style="4" customWidth="1"/>
    <col min="3" max="3" width="16.42578125" style="4" bestFit="1" customWidth="1"/>
    <col min="4" max="4" width="10.7109375" style="4" customWidth="1"/>
    <col min="5" max="5" width="12.28515625" style="4" customWidth="1"/>
    <col min="6" max="6" width="10.7109375" style="4" customWidth="1"/>
    <col min="7" max="7" width="12.28515625" style="4" customWidth="1"/>
    <col min="8" max="8" width="9.28515625" style="4" bestFit="1" customWidth="1"/>
    <col min="9" max="11" width="8.7109375" style="4" customWidth="1"/>
    <col min="12" max="12" width="9.5703125" style="4" bestFit="1" customWidth="1"/>
    <col min="13" max="16" width="10.28515625" style="4" customWidth="1"/>
    <col min="17" max="17" width="9.140625" style="4" hidden="1" customWidth="1"/>
    <col min="18" max="18" width="14.28515625" style="4" hidden="1" customWidth="1"/>
    <col min="19" max="19" width="12.7109375" style="72" hidden="1" customWidth="1"/>
    <col min="20" max="20" width="13.7109375" style="72" hidden="1" customWidth="1"/>
    <col min="21" max="21" width="10.140625" style="72" bestFit="1" customWidth="1"/>
    <col min="22" max="22" width="8.5703125" style="72" customWidth="1"/>
    <col min="23" max="23" width="2.5703125" style="72" customWidth="1"/>
    <col min="24" max="24" width="6.85546875" style="72" customWidth="1"/>
    <col min="25" max="25" width="1.85546875" style="72" customWidth="1"/>
    <col min="26" max="26" width="9.140625" style="72" customWidth="1"/>
    <col min="27" max="27" width="3.7109375" style="72" hidden="1" customWidth="1"/>
    <col min="28" max="28" width="14" style="72" hidden="1" customWidth="1"/>
    <col min="29" max="29" width="24.85546875" style="72" hidden="1" customWidth="1"/>
    <col min="30" max="34" width="9.140625" style="72" hidden="1" customWidth="1"/>
    <col min="35" max="16384" width="9.140625" style="72"/>
  </cols>
  <sheetData>
    <row r="1" spans="1:28" ht="24" customHeight="1" x14ac:dyDescent="0.25">
      <c r="A1" s="191" t="s">
        <v>172</v>
      </c>
      <c r="B1" s="191"/>
      <c r="C1" s="191"/>
      <c r="D1" s="191"/>
      <c r="E1" s="191"/>
      <c r="F1" s="191"/>
      <c r="G1" s="191"/>
      <c r="H1" s="191"/>
      <c r="I1" s="191"/>
      <c r="J1" s="191"/>
      <c r="K1" s="191"/>
      <c r="L1" s="191"/>
      <c r="M1" s="191"/>
      <c r="N1" s="191"/>
      <c r="O1" s="191"/>
      <c r="P1" s="191"/>
      <c r="Q1" s="191"/>
      <c r="R1" s="191"/>
      <c r="S1" s="191"/>
      <c r="T1" s="191"/>
      <c r="U1" s="191"/>
      <c r="AB1" s="73"/>
    </row>
    <row r="2" spans="1:28" s="75" customFormat="1" ht="30" customHeight="1" thickBot="1" x14ac:dyDescent="0.3">
      <c r="A2" s="74" t="s">
        <v>7</v>
      </c>
      <c r="B2" s="189" t="s">
        <v>144</v>
      </c>
      <c r="C2" s="189"/>
      <c r="D2" s="1"/>
      <c r="E2" s="2"/>
      <c r="F2" s="191"/>
      <c r="G2" s="191"/>
      <c r="H2" s="191"/>
      <c r="I2" s="191"/>
      <c r="J2" s="191"/>
      <c r="K2" s="191"/>
      <c r="L2" s="191"/>
      <c r="M2" s="2"/>
      <c r="N2" s="2"/>
      <c r="O2" s="2"/>
      <c r="P2" s="2"/>
      <c r="Q2" s="2"/>
      <c r="R2" s="2"/>
      <c r="AB2" s="72"/>
    </row>
    <row r="3" spans="1:28" ht="32.25" customHeight="1" thickBot="1" x14ac:dyDescent="0.3">
      <c r="A3" s="74" t="s">
        <v>8</v>
      </c>
      <c r="B3" s="192" t="s">
        <v>162</v>
      </c>
      <c r="C3" s="192"/>
      <c r="D3" s="192"/>
      <c r="H3" s="193"/>
      <c r="I3" s="193"/>
      <c r="J3" s="72"/>
      <c r="K3" s="72"/>
      <c r="L3" s="72"/>
      <c r="M3" s="76"/>
      <c r="T3" s="146">
        <v>8</v>
      </c>
    </row>
    <row r="4" spans="1:28" ht="9" customHeight="1" thickBot="1" x14ac:dyDescent="0.3"/>
    <row r="5" spans="1:28" s="80" customFormat="1" ht="28.5" customHeight="1" thickBot="1" x14ac:dyDescent="0.3">
      <c r="A5" s="77" t="s">
        <v>110</v>
      </c>
      <c r="B5" s="189" t="s">
        <v>177</v>
      </c>
      <c r="C5" s="189"/>
      <c r="D5" s="189"/>
      <c r="E5" s="189"/>
      <c r="F5" s="78"/>
      <c r="G5" s="78"/>
      <c r="H5" s="194" t="s">
        <v>100</v>
      </c>
      <c r="I5" s="195"/>
      <c r="J5" s="189"/>
      <c r="K5" s="189"/>
      <c r="L5" s="189"/>
      <c r="M5" s="79"/>
      <c r="N5" s="78"/>
      <c r="O5" s="78"/>
      <c r="P5" s="78"/>
      <c r="Q5" s="147">
        <v>0</v>
      </c>
      <c r="R5" s="147">
        <v>0.125</v>
      </c>
      <c r="S5" s="146">
        <f>R6-8</f>
        <v>32</v>
      </c>
      <c r="T5" s="147">
        <v>0.72916666666666663</v>
      </c>
      <c r="AB5" s="72"/>
    </row>
    <row r="6" spans="1:28" s="75" customFormat="1" ht="15.75" thickBot="1" x14ac:dyDescent="0.3">
      <c r="A6" s="81" t="s">
        <v>111</v>
      </c>
      <c r="B6" s="82" t="s">
        <v>99</v>
      </c>
      <c r="C6" s="2"/>
      <c r="D6" s="2"/>
      <c r="E6" s="2"/>
      <c r="F6" s="2"/>
      <c r="G6" s="2"/>
      <c r="H6" s="2"/>
      <c r="I6" s="83"/>
      <c r="J6" s="83"/>
      <c r="K6" s="83"/>
      <c r="L6" s="2"/>
      <c r="M6" s="2"/>
      <c r="N6" s="2"/>
      <c r="O6" s="2"/>
      <c r="P6" s="2"/>
      <c r="Q6" s="147">
        <v>0.41666666666666669</v>
      </c>
      <c r="R6" s="146">
        <v>40</v>
      </c>
      <c r="S6" s="147">
        <v>0.36458333333333331</v>
      </c>
      <c r="T6" s="147">
        <v>0.79166666666666663</v>
      </c>
      <c r="AB6" s="72"/>
    </row>
    <row r="7" spans="1:28" ht="19.5" thickBot="1" x14ac:dyDescent="0.3">
      <c r="L7" s="190"/>
      <c r="M7" s="190"/>
      <c r="N7" s="62"/>
      <c r="O7" s="84"/>
      <c r="P7" s="84"/>
      <c r="Q7" s="147">
        <v>0.375</v>
      </c>
      <c r="R7" s="148">
        <v>1.5</v>
      </c>
      <c r="S7" s="148">
        <v>2</v>
      </c>
      <c r="T7" s="149">
        <v>100</v>
      </c>
    </row>
    <row r="8" spans="1:28" ht="42.75" thickBot="1" x14ac:dyDescent="0.3">
      <c r="B8" s="85"/>
      <c r="C8" s="86" t="s">
        <v>12</v>
      </c>
      <c r="D8" s="86" t="s">
        <v>12</v>
      </c>
      <c r="E8" s="87" t="s">
        <v>29</v>
      </c>
      <c r="F8" s="86" t="s">
        <v>12</v>
      </c>
      <c r="G8" s="87" t="s">
        <v>29</v>
      </c>
      <c r="H8" s="87" t="s">
        <v>29</v>
      </c>
      <c r="I8" s="86" t="s">
        <v>12</v>
      </c>
      <c r="J8" s="86" t="s">
        <v>12</v>
      </c>
      <c r="K8" s="87" t="s">
        <v>29</v>
      </c>
      <c r="L8" s="87" t="s">
        <v>29</v>
      </c>
      <c r="M8" s="87" t="s">
        <v>29</v>
      </c>
      <c r="N8" s="86" t="s">
        <v>12</v>
      </c>
      <c r="O8" s="88" t="s">
        <v>34</v>
      </c>
      <c r="P8" s="88" t="s">
        <v>34</v>
      </c>
      <c r="Q8" s="150"/>
      <c r="R8" s="175" t="s">
        <v>4</v>
      </c>
      <c r="S8" s="176"/>
      <c r="T8" s="177"/>
    </row>
    <row r="9" spans="1:28" ht="75" customHeight="1" x14ac:dyDescent="0.25">
      <c r="A9" s="89" t="s">
        <v>0</v>
      </c>
      <c r="B9" s="90" t="s">
        <v>1</v>
      </c>
      <c r="C9" s="91" t="s">
        <v>109</v>
      </c>
      <c r="D9" s="91" t="s">
        <v>25</v>
      </c>
      <c r="E9" s="92" t="s">
        <v>69</v>
      </c>
      <c r="F9" s="91" t="s">
        <v>73</v>
      </c>
      <c r="G9" s="92" t="s">
        <v>70</v>
      </c>
      <c r="H9" s="91" t="s">
        <v>54</v>
      </c>
      <c r="I9" s="91" t="s">
        <v>113</v>
      </c>
      <c r="J9" s="91" t="s">
        <v>130</v>
      </c>
      <c r="K9" s="91" t="s">
        <v>112</v>
      </c>
      <c r="L9" s="91" t="s">
        <v>3</v>
      </c>
      <c r="M9" s="91" t="s">
        <v>114</v>
      </c>
      <c r="N9" s="91" t="s">
        <v>33</v>
      </c>
      <c r="O9" s="93" t="s">
        <v>71</v>
      </c>
      <c r="P9" s="94" t="s">
        <v>72</v>
      </c>
      <c r="Q9" s="151" t="s">
        <v>161</v>
      </c>
      <c r="R9" s="152" t="s">
        <v>10</v>
      </c>
      <c r="S9" s="153" t="s">
        <v>11</v>
      </c>
      <c r="T9" s="154" t="s">
        <v>5</v>
      </c>
    </row>
    <row r="10" spans="1:28" s="75" customFormat="1" ht="36.950000000000003" customHeight="1" x14ac:dyDescent="0.25">
      <c r="A10" s="130">
        <v>45525</v>
      </c>
      <c r="B10" s="133" t="str">
        <f t="shared" ref="B10:B13" si="0">IF(A10="","",TEXT(A10,"ddddd"))</f>
        <v>Wednesday</v>
      </c>
      <c r="C10" s="69"/>
      <c r="D10" s="66">
        <v>0.33333333333333331</v>
      </c>
      <c r="E10" s="126">
        <f>IF(OR($C10=$AC$72,$C10=$AC$73,$C10=$AC$74,$C10=$AC$75,$C10=$AC$76,$C10=$AC$77,$C10=$AC$78,$C10=$AC$80,$C10=$AC$81,$C10=$AC$82,$C10=$AC$83,$C10=$AC$84,$C10=$AC$85),$Q$5,(IF(O10=$AB$67,D10,IF(D10&lt;$S$6,$S$6,D10))))</f>
        <v>0.33333333333333331</v>
      </c>
      <c r="F10" s="64">
        <v>0.75</v>
      </c>
      <c r="G10" s="126">
        <f>IF(OR($C10=$AC$72,$C10=$AC$73,$C10=$AC$74,$C10=$AC$75,$C10=$AC$76,$C10=$AC$77,$C10=$AC$78,$C10=$AC$80,$C10=$AC$81,$C10=$AC$82,$C10=$AC$83,,$C10=$AC$85),$Q$5,(IF(P10=$AB$67,F10,IF(F10&gt;$T$5,$T$5,F10))))</f>
        <v>0.75</v>
      </c>
      <c r="H10" s="127">
        <f t="shared" ref="H10:H13" si="1">MOD(G10-E10,1)</f>
        <v>0.41666666666666669</v>
      </c>
      <c r="I10" s="64">
        <v>0.5</v>
      </c>
      <c r="J10" s="64">
        <v>0.54166666666666663</v>
      </c>
      <c r="K10" s="126">
        <f t="shared" ref="K10:K12" si="2">IF(C10&lt;&gt;"",0,IF(J10&gt;I10+TIME(0,30,0),J10-I10,TIME(0,30,0)))</f>
        <v>4.166666666666663E-2</v>
      </c>
      <c r="L10" s="127">
        <f>IF(OR($C10=$AC$70,$C10=$AC$71,$C10=$AC$72,$C10=$AC$73,$C10=$AC$74,$C10=$AC$75,$C10=$AC$76,$C10=$AC$77,$C10=$AC$78,$C10=$AC$83,$C10=$AC$81),$AD$72,(IF(OR($C10=$AC$85),$AD$86,(IF(OR($C10=$AC$80,$C10=$AC$82,$C10=$AC$84),$Q$5,H10-K10)))))</f>
        <v>0.37500000000000006</v>
      </c>
      <c r="M10" s="128">
        <f t="shared" ref="M10:M13" si="3">L10*24</f>
        <v>9.0000000000000018</v>
      </c>
      <c r="N10" s="67"/>
      <c r="O10" s="68" t="s">
        <v>115</v>
      </c>
      <c r="P10" s="68" t="s">
        <v>115</v>
      </c>
      <c r="Q10" s="95"/>
      <c r="R10" s="158">
        <f t="shared" ref="R10:R11" si="4">IF(M10&lt;=8,0,(M10-$T$3))</f>
        <v>1.0000000000000018</v>
      </c>
      <c r="S10" s="159"/>
      <c r="T10" s="157">
        <f t="shared" ref="T10:T11" si="5">IF(AND(G10&gt;=$T$6,L10&gt;=$Q$6),$T$7,0)</f>
        <v>0</v>
      </c>
      <c r="U10" s="72"/>
      <c r="V10" s="72"/>
      <c r="W10" s="72"/>
      <c r="X10" s="72"/>
      <c r="Y10" s="72"/>
      <c r="Z10" s="72"/>
      <c r="AA10" s="99"/>
    </row>
    <row r="11" spans="1:28" s="75" customFormat="1" ht="36.950000000000003" customHeight="1" x14ac:dyDescent="0.25">
      <c r="A11" s="130">
        <v>45526</v>
      </c>
      <c r="B11" s="133" t="str">
        <f t="shared" si="0"/>
        <v>Thursday</v>
      </c>
      <c r="C11" s="63"/>
      <c r="D11" s="64">
        <v>0.33333333333333331</v>
      </c>
      <c r="E11" s="126">
        <f>IF(OR($C11=$AC$72,$C11=$AC$73,$C11=$AC$74,$C11=$AC$75,$C11=$AC$76,$C11=$AC$77,$C11=$AC$78,$C11=$AC$80,$C11=$AC$81,$C11=$AC$82,$C11=$AC$83,$C11=$AC$84,$C11=$AC$85),$Q$5,(IF(O11=$AB$67,D11,IF(D11&lt;$S$6,$S$6,D11))))</f>
        <v>0.33333333333333331</v>
      </c>
      <c r="F11" s="64">
        <v>0.75</v>
      </c>
      <c r="G11" s="126">
        <f>IF(OR($C11=$AC$72,$C11=$AC$73,$C11=$AC$74,$C11=$AC$75,$C11=$AC$76,$C11=$AC$77,$C11=$AC$78,$C11=$AC$80,$C11=$AC$81,$C11=$AC$82,$C11=$AC$83,,$C11=$AC$85),$Q$5,(IF(P11=$AB$67,F11,IF(F11&gt;$T$5,$T$5,F11))))</f>
        <v>0.75</v>
      </c>
      <c r="H11" s="127">
        <f t="shared" si="1"/>
        <v>0.41666666666666669</v>
      </c>
      <c r="I11" s="64">
        <v>0.5</v>
      </c>
      <c r="J11" s="64">
        <v>0.54166666666666663</v>
      </c>
      <c r="K11" s="126">
        <f t="shared" si="2"/>
        <v>4.166666666666663E-2</v>
      </c>
      <c r="L11" s="127">
        <f>IF(OR($C11=$AC$70,$C11=$AC$71,$C11=$AC$72,$C11=$AC$73,$C11=$AC$74,$C11=$AC$75,$C11=$AC$76,$C11=$AC$77,$C11=$AC$78,$C11=$AC$83,$C11=$AC$81),$AD$72,(IF(OR($C11=$AC$85),$AD$86,(IF(OR($C11=$AC$80,$C11=$AC$82,$C11=$AC$84),$Q$5,H11-K11)))))</f>
        <v>0.37500000000000006</v>
      </c>
      <c r="M11" s="128">
        <f t="shared" si="3"/>
        <v>9.0000000000000018</v>
      </c>
      <c r="N11" s="67"/>
      <c r="O11" s="68" t="s">
        <v>115</v>
      </c>
      <c r="P11" s="68" t="s">
        <v>115</v>
      </c>
      <c r="Q11" s="95"/>
      <c r="R11" s="158">
        <f t="shared" si="4"/>
        <v>1.0000000000000018</v>
      </c>
      <c r="S11" s="159"/>
      <c r="T11" s="157">
        <f t="shared" si="5"/>
        <v>0</v>
      </c>
      <c r="U11" s="72"/>
      <c r="V11" s="72"/>
      <c r="W11" s="72"/>
      <c r="X11" s="72"/>
      <c r="AA11" s="99"/>
    </row>
    <row r="12" spans="1:28" s="75" customFormat="1" ht="36.950000000000003" customHeight="1" x14ac:dyDescent="0.25">
      <c r="A12" s="130">
        <v>45527</v>
      </c>
      <c r="B12" s="133" t="str">
        <f t="shared" si="0"/>
        <v>Friday</v>
      </c>
      <c r="C12" s="63"/>
      <c r="D12" s="64">
        <v>0.33333333333333331</v>
      </c>
      <c r="E12" s="126">
        <f>IF(OR($C12=$AC$72,$C12=$AC$73,$C12=$AC$74,$C12=$AC$75,$C12=$AC$76,$C12=$AC$77,$C12=$AC$78,$C12=$AC$80,$C12=$AC$81,$C12=$AC$82,$C12=$AC$83,$C12=$AC$84,$C12=$AC$85),$Q$5,(IF(O12=$AB$67,D12,IF(D12&lt;$S$6,$S$6,D12))))</f>
        <v>0.33333333333333331</v>
      </c>
      <c r="F12" s="64">
        <v>0.75</v>
      </c>
      <c r="G12" s="126">
        <f>IF(OR($C12=$AC$72,$C12=$AC$73,$C12=$AC$74,$C12=$AC$75,$C12=$AC$76,$C12=$AC$77,$C12=$AC$78,$C12=$AC$80,$C12=$AC$81,$C12=$AC$82,$C12=$AC$83,,$C12=$AC$85),$Q$5,(IF(P12=$AB$67,F12,IF(F12&gt;$T$5,$T$5,F12))))</f>
        <v>0.75</v>
      </c>
      <c r="H12" s="127">
        <f t="shared" si="1"/>
        <v>0.41666666666666669</v>
      </c>
      <c r="I12" s="64">
        <v>0.5</v>
      </c>
      <c r="J12" s="64">
        <v>0.54166666666666663</v>
      </c>
      <c r="K12" s="126">
        <f t="shared" si="2"/>
        <v>4.166666666666663E-2</v>
      </c>
      <c r="L12" s="127">
        <f>IF(OR($C12=$AC$70,$C12=$AC$71,$C12=$AC$72,$C12=$AC$73,$C12=$AC$74,$C12=$AC$75,$C12=$AC$76,$C12=$AC$77,$C12=$AC$78,$C12=$AC$83,$C12=$AC$81),$AD$72,(IF(OR($C12=$AC$85),$AD$86,(IF(OR($C12=$AC$80,$C12=$AC$82,$C12=$AC$84),$Q$5,H12-K12)))))</f>
        <v>0.37500000000000006</v>
      </c>
      <c r="M12" s="128">
        <f t="shared" si="3"/>
        <v>9.0000000000000018</v>
      </c>
      <c r="N12" s="67"/>
      <c r="O12" s="68" t="s">
        <v>115</v>
      </c>
      <c r="P12" s="68" t="s">
        <v>115</v>
      </c>
      <c r="Q12" s="95"/>
      <c r="R12" s="158"/>
      <c r="S12" s="159"/>
      <c r="T12" s="157"/>
      <c r="AA12" s="99"/>
    </row>
    <row r="13" spans="1:28" s="75" customFormat="1" ht="36.950000000000003" customHeight="1" x14ac:dyDescent="0.25">
      <c r="A13" s="130">
        <v>45528</v>
      </c>
      <c r="B13" s="133" t="str">
        <f t="shared" si="0"/>
        <v>Saturday</v>
      </c>
      <c r="C13" s="63"/>
      <c r="D13" s="64"/>
      <c r="E13" s="126">
        <f>IF(OR($C13=$AC$72,$C13=$AC$73,$C13=$AC$74,$C13=$AC$75,$C13=$AC$76,$C13=$AC$77,$C13=$AC$78,$C13=$AC$80,$C13=$AC$81,$C13=$AC$82,$C13=$AC$83,$C13=$AC$84,$C13=$AC$85),$Q$5,(IF(O13=$AB$67,D13,IF(D13&lt;$S$6,$S$6,D13))))</f>
        <v>0.36458333333333331</v>
      </c>
      <c r="F13" s="64"/>
      <c r="G13" s="126">
        <f>IF(OR($C13=$AC$72,$C13=$AC$73,$C13=$AC$74,$C13=$AC$75,$C13=$AC$76,$C13=$AC$77,$C13=$AC$78,$C13=$AC$80,$C13=$AC$81,$C13=$AC$82,$C13=$AC$83,,$C13=$AC$85),$Q$5,(IF(P13=$AB$67,F13,IF(F13&gt;$T$5,$T$5,F13))))</f>
        <v>0</v>
      </c>
      <c r="H13" s="127">
        <f t="shared" si="1"/>
        <v>0.63541666666666674</v>
      </c>
      <c r="I13" s="64"/>
      <c r="J13" s="64"/>
      <c r="K13" s="145">
        <f>J13-I13</f>
        <v>0</v>
      </c>
      <c r="L13" s="127">
        <f>IF(OR($C13=$AC$70,$C13=$AC$71,$C13=$AC$72,$C13=$AC$73,$C13=$AC$74,$C13=$AC$75,$C13=$AC$76,$C13=$AC$77,$C13=$AC$78,$C13=$AC$83,$C13=$AC$81),$AD$72,(IF(OR($C13=$AC$85),$AD$86,(IF(OR($C13=$AC$80,$C13=$AC$82,$C13=$AC$84),$Q$5,H13-K13)))))</f>
        <v>0.63541666666666674</v>
      </c>
      <c r="M13" s="128">
        <f t="shared" si="3"/>
        <v>15.250000000000002</v>
      </c>
      <c r="N13" s="67"/>
      <c r="O13" s="68"/>
      <c r="P13" s="68"/>
      <c r="Q13" s="95"/>
      <c r="R13" s="158">
        <f t="shared" ref="R13" si="6">IF(M13&lt;=8,0,(M13-$T$3))</f>
        <v>7.2500000000000018</v>
      </c>
      <c r="S13" s="159"/>
      <c r="T13" s="157">
        <f t="shared" ref="T13" si="7">IF(AND(G13&gt;=$T$6,L13&gt;=$Q$6),$T$7,0)</f>
        <v>0</v>
      </c>
      <c r="AA13" s="99"/>
    </row>
    <row r="14" spans="1:28" s="97" customFormat="1" ht="20.100000000000001" customHeight="1" x14ac:dyDescent="0.25">
      <c r="A14" s="132"/>
      <c r="B14" s="131"/>
      <c r="C14" s="65"/>
      <c r="D14" s="66"/>
      <c r="E14" s="126"/>
      <c r="F14" s="64"/>
      <c r="G14" s="126"/>
      <c r="H14" s="127"/>
      <c r="I14" s="64"/>
      <c r="J14" s="64"/>
      <c r="K14" s="126"/>
      <c r="L14" s="127"/>
      <c r="M14" s="128"/>
      <c r="N14" s="100" t="s">
        <v>142</v>
      </c>
      <c r="O14" s="68"/>
      <c r="P14" s="68"/>
      <c r="Q14" s="95"/>
      <c r="R14" s="160"/>
      <c r="S14" s="161"/>
      <c r="T14" s="157"/>
      <c r="U14" s="72"/>
      <c r="V14" s="75"/>
      <c r="W14" s="75"/>
      <c r="X14" s="75"/>
      <c r="Y14" s="75"/>
      <c r="Z14" s="75"/>
      <c r="AA14" s="99"/>
      <c r="AB14" s="75"/>
    </row>
    <row r="15" spans="1:28" s="97" customFormat="1" ht="36.950000000000003" customHeight="1" x14ac:dyDescent="0.25">
      <c r="A15" s="132">
        <v>45529</v>
      </c>
      <c r="B15" s="131" t="str">
        <f t="shared" ref="B15" si="8">IF(A15="","",TEXT(A15,"ddddd"))</f>
        <v>Sunday</v>
      </c>
      <c r="C15" s="69"/>
      <c r="D15" s="64"/>
      <c r="E15" s="129">
        <f>IF(OR($C15=$AC$72,$C15=$AC$73,$C15=$AC$75,$C15=$AC$76,$C15=$AC$77,$C15=$AC$80,$C15=$AC$81,$C15=$AC$82,$C15=$AC$84,$C15=$AC$85),$Q$5,(IF(O15=$AB$67,D15,IF(D15&lt;$S$6,$S$6,D15))))</f>
        <v>0.36458333333333331</v>
      </c>
      <c r="F15" s="66"/>
      <c r="G15" s="129">
        <f>IF(OR($C15=$AC$72,$C15=$AC$73,$C15=$AC$74,$C15=$AC$75,$C15=$AC$76,$C15=$AC$77,$C15=$AC$78,$C15=$AC$80,$C15=$AC$81,$C15=$AC$82,$C15=$AC$83,$C15=$AC$85),$Q$5,(IF(P15=$AB$67,F15,IF(F15&gt;$T$5,$T$5,F15))))</f>
        <v>0</v>
      </c>
      <c r="H15" s="124">
        <f t="shared" ref="H15" si="9">MOD(G15-E15,1)</f>
        <v>0.63541666666666674</v>
      </c>
      <c r="I15" s="66"/>
      <c r="J15" s="66"/>
      <c r="K15" s="123">
        <f>J15-I15</f>
        <v>0</v>
      </c>
      <c r="L15" s="124">
        <f>IF(OR($C15=$AC$70,$C15=$AC$71,$C15=$AC$72,$C15=$AC$73,$C15=$AC$74,$C15=$AC$75,$C15=$AC$76,$C15=$AC$77,$C15=$AC$78,$C15=$AC$83,$C15=$AC$81),$AD$72,(IF(OR($C15=$AC$85),$AD$86,(IF(OR($C15=$AC$80,$C15=$AC$82,$C15=$AC$84),$Q$5,H15-K15)))))</f>
        <v>0.63541666666666674</v>
      </c>
      <c r="M15" s="125">
        <f t="shared" ref="M15" si="10">L15*24</f>
        <v>15.250000000000002</v>
      </c>
      <c r="N15" s="70"/>
      <c r="O15" s="71"/>
      <c r="P15" s="71"/>
      <c r="Q15" s="95"/>
      <c r="R15" s="155"/>
      <c r="S15" s="156">
        <f>IF(OR(C15=$AC$70,C15=$AC$71,C15=$AC$72,C15=$AC$73,C15=$AC$74,C15=$AC$75,C15=$AC$76,C15=$AC$77,C15=$AC$78,C15=$AC$82,C15=$AC$83,C15=$AC$85),0,M15)</f>
        <v>15.250000000000002</v>
      </c>
      <c r="T15" s="157">
        <f>IF(AND(G15&gt;=$T$6,L15&gt;=$Q$6),$T$7,0)</f>
        <v>0</v>
      </c>
      <c r="U15" s="72"/>
      <c r="V15" s="72"/>
      <c r="W15" s="72"/>
      <c r="X15" s="72"/>
      <c r="Y15" s="72"/>
      <c r="Z15" s="75"/>
      <c r="AA15" s="99"/>
      <c r="AB15" s="75"/>
    </row>
    <row r="16" spans="1:28" s="97" customFormat="1" ht="20.100000000000001" customHeight="1" x14ac:dyDescent="0.25">
      <c r="A16" s="132"/>
      <c r="B16" s="131"/>
      <c r="C16" s="65"/>
      <c r="D16" s="66"/>
      <c r="E16" s="126"/>
      <c r="F16" s="64"/>
      <c r="G16" s="126"/>
      <c r="H16" s="127"/>
      <c r="I16" s="64"/>
      <c r="J16" s="64"/>
      <c r="K16" s="126"/>
      <c r="L16" s="127"/>
      <c r="M16" s="128"/>
      <c r="N16" s="100" t="s">
        <v>142</v>
      </c>
      <c r="O16" s="68"/>
      <c r="P16" s="68"/>
      <c r="Q16" s="95"/>
      <c r="R16" s="160"/>
      <c r="S16" s="161"/>
      <c r="T16" s="157"/>
      <c r="U16" s="72"/>
      <c r="V16" s="75"/>
      <c r="W16" s="75"/>
      <c r="X16" s="75"/>
      <c r="Y16" s="75"/>
      <c r="Z16" s="75"/>
      <c r="AA16" s="99"/>
      <c r="AB16" s="75"/>
    </row>
    <row r="17" spans="1:28" s="75" customFormat="1" ht="36.950000000000003" customHeight="1" x14ac:dyDescent="0.25">
      <c r="A17" s="130">
        <v>45530</v>
      </c>
      <c r="B17" s="133" t="str">
        <f t="shared" ref="B17:B19" si="11">IF(A17="","",TEXT(A17,"ddddd"))</f>
        <v>Monday</v>
      </c>
      <c r="C17" s="63"/>
      <c r="D17" s="64">
        <v>0.33333333333333331</v>
      </c>
      <c r="E17" s="126">
        <f t="shared" ref="E17:E22" si="12">IF(OR($C17=$AC$72,$C17=$AC$73,$C17=$AC$74,$C17=$AC$75,$C17=$AC$76,$C17=$AC$77,$C17=$AC$78,$C17=$AC$80,$C17=$AC$81,$C17=$AC$82,$C17=$AC$83,$C17=$AC$84,$C17=$AC$85),$Q$5,(IF(O17=$AB$67,D17,IF(D17&lt;$S$6,$S$6,D17))))</f>
        <v>0.33333333333333331</v>
      </c>
      <c r="F17" s="64">
        <v>0.75</v>
      </c>
      <c r="G17" s="126">
        <f t="shared" ref="G17:G22" si="13">IF(OR($C17=$AC$72,$C17=$AC$73,$C17=$AC$74,$C17=$AC$75,$C17=$AC$76,$C17=$AC$77,$C17=$AC$78,$C17=$AC$80,$C17=$AC$81,$C17=$AC$82,$C17=$AC$83,,$C17=$AC$85),$Q$5,(IF(P17=$AB$67,F17,IF(F17&gt;$T$5,$T$5,F17))))</f>
        <v>0.75</v>
      </c>
      <c r="H17" s="127">
        <f t="shared" ref="H17:H19" si="14">MOD(G17-E17,1)</f>
        <v>0.41666666666666669</v>
      </c>
      <c r="I17" s="64">
        <v>0.5</v>
      </c>
      <c r="J17" s="64">
        <v>0.54166666666666663</v>
      </c>
      <c r="K17" s="126">
        <f t="shared" ref="K17:K19" si="15">IF(C17&lt;&gt;"",0,IF(J17&gt;I17+TIME(0,30,0),J17-I17,TIME(0,30,0)))</f>
        <v>4.166666666666663E-2</v>
      </c>
      <c r="L17" s="127">
        <f t="shared" ref="L17:L22" si="16">IF(OR($C17=$AC$70,$C17=$AC$71,$C17=$AC$72,$C17=$AC$73,$C17=$AC$74,$C17=$AC$75,$C17=$AC$76,$C17=$AC$77,$C17=$AC$78,$C17=$AC$83,$C17=$AC$81),$AD$72,(IF(OR($C17=$AC$85),$AD$86,(IF(OR($C17=$AC$80,$C17=$AC$82,$C17=$AC$84),$Q$5,H17-K17)))))</f>
        <v>0.37500000000000006</v>
      </c>
      <c r="M17" s="128">
        <f t="shared" ref="M17:M19" si="17">L17*24</f>
        <v>9.0000000000000018</v>
      </c>
      <c r="N17" s="67"/>
      <c r="O17" s="68" t="s">
        <v>115</v>
      </c>
      <c r="P17" s="68" t="s">
        <v>115</v>
      </c>
      <c r="Q17" s="95"/>
      <c r="R17" s="158">
        <f t="shared" ref="R17:R19" si="18">IF(M17&lt;=8,0,(M17-$T$3))</f>
        <v>1.0000000000000018</v>
      </c>
      <c r="S17" s="159"/>
      <c r="T17" s="157">
        <f t="shared" ref="T17:T19" si="19">IF(AND(G17&gt;=$T$6,L17&gt;=$Q$6),$T$7,0)</f>
        <v>0</v>
      </c>
      <c r="U17" s="72"/>
      <c r="V17" s="72"/>
      <c r="W17" s="72"/>
      <c r="X17" s="72"/>
      <c r="AA17" s="99"/>
    </row>
    <row r="18" spans="1:28" s="97" customFormat="1" ht="36.950000000000003" customHeight="1" x14ac:dyDescent="0.25">
      <c r="A18" s="130">
        <v>45531</v>
      </c>
      <c r="B18" s="133" t="str">
        <f t="shared" si="11"/>
        <v>Tuesday</v>
      </c>
      <c r="C18" s="69"/>
      <c r="D18" s="64">
        <v>0.33333333333333331</v>
      </c>
      <c r="E18" s="126">
        <f t="shared" si="12"/>
        <v>0.33333333333333331</v>
      </c>
      <c r="F18" s="64">
        <v>0.75</v>
      </c>
      <c r="G18" s="126">
        <f t="shared" si="13"/>
        <v>0.75</v>
      </c>
      <c r="H18" s="127">
        <f t="shared" si="14"/>
        <v>0.41666666666666669</v>
      </c>
      <c r="I18" s="64">
        <v>0.5</v>
      </c>
      <c r="J18" s="64">
        <v>0.54166666666666663</v>
      </c>
      <c r="K18" s="126">
        <f t="shared" si="15"/>
        <v>4.166666666666663E-2</v>
      </c>
      <c r="L18" s="127">
        <f t="shared" si="16"/>
        <v>0.37500000000000006</v>
      </c>
      <c r="M18" s="128">
        <f t="shared" si="17"/>
        <v>9.0000000000000018</v>
      </c>
      <c r="N18" s="67"/>
      <c r="O18" s="68" t="s">
        <v>115</v>
      </c>
      <c r="P18" s="68" t="s">
        <v>115</v>
      </c>
      <c r="Q18" s="95"/>
      <c r="R18" s="158">
        <f t="shared" si="18"/>
        <v>1.0000000000000018</v>
      </c>
      <c r="S18" s="156"/>
      <c r="T18" s="167" t="s">
        <v>176</v>
      </c>
      <c r="X18" s="75"/>
      <c r="Y18" s="75"/>
      <c r="AA18" s="98"/>
    </row>
    <row r="19" spans="1:28" s="75" customFormat="1" ht="36.950000000000003" customHeight="1" x14ac:dyDescent="0.25">
      <c r="A19" s="130">
        <v>45532</v>
      </c>
      <c r="B19" s="133" t="str">
        <f t="shared" si="11"/>
        <v>Wednesday</v>
      </c>
      <c r="C19" s="69"/>
      <c r="D19" s="66">
        <v>0.33333333333333331</v>
      </c>
      <c r="E19" s="126">
        <f t="shared" si="12"/>
        <v>0.33333333333333331</v>
      </c>
      <c r="F19" s="64">
        <v>0.75</v>
      </c>
      <c r="G19" s="126">
        <f t="shared" si="13"/>
        <v>0.75</v>
      </c>
      <c r="H19" s="127">
        <f t="shared" si="14"/>
        <v>0.41666666666666669</v>
      </c>
      <c r="I19" s="64">
        <v>0.5</v>
      </c>
      <c r="J19" s="64">
        <v>0.54166666666666663</v>
      </c>
      <c r="K19" s="126">
        <f t="shared" si="15"/>
        <v>4.166666666666663E-2</v>
      </c>
      <c r="L19" s="127">
        <f t="shared" si="16"/>
        <v>0.37500000000000006</v>
      </c>
      <c r="M19" s="128">
        <f t="shared" si="17"/>
        <v>9.0000000000000018</v>
      </c>
      <c r="N19" s="67"/>
      <c r="O19" s="68" t="s">
        <v>115</v>
      </c>
      <c r="P19" s="68" t="s">
        <v>115</v>
      </c>
      <c r="Q19" s="95"/>
      <c r="R19" s="158">
        <f t="shared" si="18"/>
        <v>1.0000000000000018</v>
      </c>
      <c r="S19" s="159"/>
      <c r="T19" s="157">
        <f t="shared" si="19"/>
        <v>0</v>
      </c>
      <c r="U19" s="72"/>
      <c r="V19" s="72"/>
      <c r="W19" s="72"/>
      <c r="X19" s="72"/>
      <c r="Z19" s="72"/>
      <c r="AA19" s="99"/>
    </row>
    <row r="20" spans="1:28" s="75" customFormat="1" ht="36.950000000000003" customHeight="1" x14ac:dyDescent="0.25">
      <c r="A20" s="130">
        <v>45533</v>
      </c>
      <c r="B20" s="133" t="str">
        <f t="shared" ref="B20:B22" si="20">IF(A20="","",TEXT(A20,"ddddd"))</f>
        <v>Thursday</v>
      </c>
      <c r="C20" s="69"/>
      <c r="D20" s="66">
        <v>0.33333333333333331</v>
      </c>
      <c r="E20" s="126">
        <f t="shared" si="12"/>
        <v>0.33333333333333331</v>
      </c>
      <c r="F20" s="64">
        <v>0.75</v>
      </c>
      <c r="G20" s="126">
        <f t="shared" si="13"/>
        <v>0.75</v>
      </c>
      <c r="H20" s="127">
        <f t="shared" ref="H20:H22" si="21">MOD(G20-E20,1)</f>
        <v>0.41666666666666669</v>
      </c>
      <c r="I20" s="64">
        <v>0.5</v>
      </c>
      <c r="J20" s="64">
        <v>0.54166666666666663</v>
      </c>
      <c r="K20" s="126">
        <f t="shared" ref="K20:K22" si="22">IF(C20&lt;&gt;"",0,IF(J20&gt;I20+TIME(0,30,0),J20-I20,TIME(0,30,0)))</f>
        <v>4.166666666666663E-2</v>
      </c>
      <c r="L20" s="127">
        <f t="shared" si="16"/>
        <v>0.37500000000000006</v>
      </c>
      <c r="M20" s="128">
        <f t="shared" ref="M20:M22" si="23">L20*24</f>
        <v>9.0000000000000018</v>
      </c>
      <c r="N20" s="67"/>
      <c r="O20" s="68" t="s">
        <v>115</v>
      </c>
      <c r="P20" s="68" t="s">
        <v>115</v>
      </c>
      <c r="Q20" s="95"/>
      <c r="R20" s="158"/>
      <c r="S20" s="159"/>
      <c r="T20" s="157"/>
      <c r="U20" s="72"/>
      <c r="V20" s="72"/>
      <c r="W20" s="72"/>
      <c r="X20" s="72"/>
      <c r="Y20" s="72"/>
      <c r="Z20" s="72"/>
      <c r="AA20" s="99"/>
    </row>
    <row r="21" spans="1:28" s="75" customFormat="1" ht="36.950000000000003" customHeight="1" x14ac:dyDescent="0.25">
      <c r="A21" s="130">
        <v>45534</v>
      </c>
      <c r="B21" s="133" t="str">
        <f t="shared" si="20"/>
        <v>Friday</v>
      </c>
      <c r="C21" s="69"/>
      <c r="D21" s="66">
        <v>0.33333333333333331</v>
      </c>
      <c r="E21" s="126">
        <f t="shared" si="12"/>
        <v>0.33333333333333331</v>
      </c>
      <c r="F21" s="64">
        <v>0.75</v>
      </c>
      <c r="G21" s="126">
        <f t="shared" si="13"/>
        <v>0.75</v>
      </c>
      <c r="H21" s="127">
        <f t="shared" si="21"/>
        <v>0.41666666666666669</v>
      </c>
      <c r="I21" s="64">
        <v>0.5</v>
      </c>
      <c r="J21" s="64">
        <v>0.54166666666666663</v>
      </c>
      <c r="K21" s="126">
        <f t="shared" si="22"/>
        <v>4.166666666666663E-2</v>
      </c>
      <c r="L21" s="127">
        <f t="shared" si="16"/>
        <v>0.37500000000000006</v>
      </c>
      <c r="M21" s="128">
        <f t="shared" si="23"/>
        <v>9.0000000000000018</v>
      </c>
      <c r="N21" s="67"/>
      <c r="O21" s="68" t="s">
        <v>115</v>
      </c>
      <c r="P21" s="68" t="s">
        <v>115</v>
      </c>
      <c r="Q21" s="95"/>
      <c r="R21" s="158"/>
      <c r="S21" s="159"/>
      <c r="T21" s="157"/>
      <c r="U21" s="72"/>
      <c r="V21" s="72"/>
      <c r="W21" s="72"/>
      <c r="X21" s="72"/>
      <c r="Y21" s="72"/>
      <c r="Z21" s="72"/>
      <c r="AA21" s="99"/>
    </row>
    <row r="22" spans="1:28" s="75" customFormat="1" ht="36.950000000000003" customHeight="1" x14ac:dyDescent="0.25">
      <c r="A22" s="130">
        <v>45535</v>
      </c>
      <c r="B22" s="133" t="str">
        <f t="shared" si="20"/>
        <v>Saturday</v>
      </c>
      <c r="C22" s="69"/>
      <c r="D22" s="66"/>
      <c r="E22" s="126">
        <f t="shared" si="12"/>
        <v>0.36458333333333331</v>
      </c>
      <c r="F22" s="64"/>
      <c r="G22" s="126">
        <f t="shared" si="13"/>
        <v>0</v>
      </c>
      <c r="H22" s="127">
        <f t="shared" si="21"/>
        <v>0.63541666666666674</v>
      </c>
      <c r="I22" s="64"/>
      <c r="J22" s="64"/>
      <c r="K22" s="126">
        <f t="shared" si="22"/>
        <v>2.0833333333333332E-2</v>
      </c>
      <c r="L22" s="127">
        <f t="shared" si="16"/>
        <v>0.61458333333333337</v>
      </c>
      <c r="M22" s="128">
        <f t="shared" si="23"/>
        <v>14.75</v>
      </c>
      <c r="N22" s="67"/>
      <c r="O22" s="68"/>
      <c r="P22" s="68"/>
      <c r="Q22" s="95"/>
      <c r="R22" s="158">
        <f t="shared" ref="R22" si="24">IF(M22&lt;=8,0,(M22-$T$3))</f>
        <v>6.75</v>
      </c>
      <c r="S22" s="159"/>
      <c r="T22" s="157">
        <f t="shared" ref="T22" si="25">IF(AND(G22&gt;=$T$6,L22&gt;=$Q$6),$T$7,0)</f>
        <v>0</v>
      </c>
      <c r="U22" s="72"/>
      <c r="V22" s="72"/>
      <c r="W22" s="72"/>
      <c r="X22" s="72"/>
      <c r="Y22" s="72"/>
      <c r="Z22" s="72"/>
      <c r="AA22" s="99"/>
    </row>
    <row r="23" spans="1:28" s="97" customFormat="1" ht="20.100000000000001" customHeight="1" x14ac:dyDescent="0.25">
      <c r="A23" s="132"/>
      <c r="B23" s="131"/>
      <c r="C23" s="65"/>
      <c r="D23" s="66"/>
      <c r="E23" s="126"/>
      <c r="F23" s="64"/>
      <c r="G23" s="126"/>
      <c r="H23" s="127"/>
      <c r="I23" s="64"/>
      <c r="J23" s="64"/>
      <c r="K23" s="126"/>
      <c r="L23" s="127"/>
      <c r="M23" s="128"/>
      <c r="N23" s="100" t="s">
        <v>142</v>
      </c>
      <c r="O23" s="68"/>
      <c r="P23" s="68"/>
      <c r="Q23" s="95"/>
      <c r="R23" s="160"/>
      <c r="S23" s="161"/>
      <c r="T23" s="157"/>
      <c r="U23" s="72"/>
      <c r="V23" s="75"/>
      <c r="W23" s="75"/>
      <c r="X23" s="75"/>
      <c r="Y23" s="75"/>
      <c r="Z23" s="75"/>
      <c r="AA23" s="99"/>
      <c r="AB23" s="75"/>
    </row>
    <row r="24" spans="1:28" s="97" customFormat="1" ht="36.950000000000003" customHeight="1" x14ac:dyDescent="0.25">
      <c r="A24" s="132">
        <v>45536</v>
      </c>
      <c r="B24" s="131" t="str">
        <f t="shared" ref="B24" si="26">IF(A24="","",TEXT(A24,"ddddd"))</f>
        <v>Sunday</v>
      </c>
      <c r="C24" s="69"/>
      <c r="D24" s="64"/>
      <c r="E24" s="129">
        <f>IF(OR($C24=$AC$72,$C24=$AC$73,$C24=$AC$75,$C24=$AC$76,$C24=$AC$77,$C24=$AC$80,$C24=$AC$81,$C24=$AC$82,$C24=$AC$84,$C24=$AC$85),$Q$5,(IF(O24=$AB$67,D24,IF(D24&lt;$S$6,$S$6,D24))))</f>
        <v>0.36458333333333331</v>
      </c>
      <c r="F24" s="66"/>
      <c r="G24" s="129">
        <f>IF(OR($C24=$AC$72,$C24=$AC$73,$C24=$AC$74,$C24=$AC$75,$C24=$AC$76,$C24=$AC$77,$C24=$AC$78,$C24=$AC$80,$C24=$AC$81,$C24=$AC$82,$C24=$AC$83,$C24=$AC$85),$Q$5,(IF(P24=$AB$67,F24,IF(F24&gt;$T$5,$T$5,F24))))</f>
        <v>0</v>
      </c>
      <c r="H24" s="124">
        <f t="shared" ref="H24" si="27">MOD(G24-E24,1)</f>
        <v>0.63541666666666674</v>
      </c>
      <c r="I24" s="66"/>
      <c r="J24" s="66"/>
      <c r="K24" s="123">
        <f>J24-I24</f>
        <v>0</v>
      </c>
      <c r="L24" s="124">
        <f>IF(OR($C24=$AC$70,$C24=$AC$71,$C24=$AC$72,$C24=$AC$73,$C24=$AC$74,$C24=$AC$75,$C24=$AC$76,$C24=$AC$77,$C24=$AC$78,$C24=$AC$83,$C24=$AC$81),$AD$72,(IF(OR($C24=$AC$85),$AD$86,(IF(OR($C24=$AC$80,$C24=$AC$82,$C24=$AC$84),$Q$5,H24-K24)))))</f>
        <v>0.63541666666666674</v>
      </c>
      <c r="M24" s="125">
        <f t="shared" ref="M24" si="28">L24*24</f>
        <v>15.250000000000002</v>
      </c>
      <c r="N24" s="70"/>
      <c r="O24" s="71"/>
      <c r="P24" s="71"/>
      <c r="Q24" s="95"/>
      <c r="R24" s="155"/>
      <c r="S24" s="156">
        <f>IF(OR(C24=$AC$70,C24=$AC$71,C24=$AC$72,C24=$AC$73,C24=$AC$74,C24=$AC$75,C24=$AC$76,C24=$AC$77,C24=$AC$78,C24=$AC$82,C24=$AC$83,C24=$AC$85),0,M24)</f>
        <v>15.250000000000002</v>
      </c>
      <c r="T24" s="157">
        <f>IF(AND(G24&gt;=$T$6,L24&gt;=$Q$6),$T$7,0)</f>
        <v>0</v>
      </c>
      <c r="U24" s="72"/>
      <c r="V24" s="72"/>
      <c r="W24" s="72"/>
      <c r="X24" s="72"/>
      <c r="Y24" s="72"/>
      <c r="Z24" s="75"/>
      <c r="AA24" s="99"/>
      <c r="AB24" s="75"/>
    </row>
    <row r="25" spans="1:28" s="97" customFormat="1" ht="20.100000000000001" customHeight="1" x14ac:dyDescent="0.25">
      <c r="A25" s="132"/>
      <c r="B25" s="131"/>
      <c r="C25" s="65"/>
      <c r="D25" s="66"/>
      <c r="E25" s="126"/>
      <c r="F25" s="64"/>
      <c r="G25" s="126"/>
      <c r="H25" s="127"/>
      <c r="I25" s="64"/>
      <c r="J25" s="64"/>
      <c r="K25" s="126"/>
      <c r="L25" s="127"/>
      <c r="M25" s="128"/>
      <c r="N25" s="100" t="s">
        <v>142</v>
      </c>
      <c r="O25" s="68"/>
      <c r="P25" s="68"/>
      <c r="Q25" s="95"/>
      <c r="R25" s="160"/>
      <c r="S25" s="161"/>
      <c r="T25" s="157"/>
      <c r="U25" s="72"/>
      <c r="V25" s="75"/>
      <c r="W25" s="75"/>
      <c r="X25" s="75"/>
      <c r="Y25" s="75"/>
      <c r="Z25" s="75"/>
      <c r="AA25" s="99"/>
      <c r="AB25" s="75"/>
    </row>
    <row r="26" spans="1:28" s="75" customFormat="1" ht="36.950000000000003" customHeight="1" x14ac:dyDescent="0.25">
      <c r="A26" s="130">
        <v>45537</v>
      </c>
      <c r="B26" s="133" t="str">
        <f t="shared" ref="B26" si="29">IF(A26="","",TEXT(A26,"ddddd"))</f>
        <v>Monday</v>
      </c>
      <c r="C26" s="63"/>
      <c r="D26" s="64">
        <v>0.33333333333333331</v>
      </c>
      <c r="E26" s="126">
        <f t="shared" ref="E26:E31" si="30">IF(OR($C26=$AC$72,$C26=$AC$73,$C26=$AC$74,$C26=$AC$75,$C26=$AC$76,$C26=$AC$77,$C26=$AC$78,$C26=$AC$80,$C26=$AC$81,$C26=$AC$82,$C26=$AC$83,$C26=$AC$84,$C26=$AC$85),$Q$5,(IF(O26=$AB$67,D26,IF(D26&lt;$S$6,$S$6,D26))))</f>
        <v>0.33333333333333331</v>
      </c>
      <c r="F26" s="64">
        <v>0.75</v>
      </c>
      <c r="G26" s="126">
        <f t="shared" ref="G26:G31" si="31">IF(OR($C26=$AC$72,$C26=$AC$73,$C26=$AC$74,$C26=$AC$75,$C26=$AC$76,$C26=$AC$77,$C26=$AC$78,$C26=$AC$80,$C26=$AC$81,$C26=$AC$82,$C26=$AC$83,,$C26=$AC$85),$Q$5,(IF(P26=$AB$67,F26,IF(F26&gt;$T$5,$T$5,F26))))</f>
        <v>0.75</v>
      </c>
      <c r="H26" s="127">
        <f t="shared" ref="H26:H31" si="32">MOD(G26-E26,1)</f>
        <v>0.41666666666666669</v>
      </c>
      <c r="I26" s="64">
        <v>0.5</v>
      </c>
      <c r="J26" s="64">
        <v>0.54166666666666663</v>
      </c>
      <c r="K26" s="126">
        <f t="shared" ref="K26:K31" si="33">IF(C26&lt;&gt;"",0,IF(J26&gt;I26+TIME(0,30,0),J26-I26,TIME(0,30,0)))</f>
        <v>4.166666666666663E-2</v>
      </c>
      <c r="L26" s="127">
        <f t="shared" ref="L26:L31" si="34">IF(OR($C26=$AC$70,$C26=$AC$71,$C26=$AC$72,$C26=$AC$73,$C26=$AC$74,$C26=$AC$75,$C26=$AC$76,$C26=$AC$77,$C26=$AC$78,$C26=$AC$83,$C26=$AC$81),$AD$72,(IF(OR($C26=$AC$85),$AD$86,(IF(OR($C26=$AC$80,$C26=$AC$82,$C26=$AC$84),$Q$5,H26-K26)))))</f>
        <v>0.37500000000000006</v>
      </c>
      <c r="M26" s="128">
        <f t="shared" ref="M26:M31" si="35">L26*24</f>
        <v>9.0000000000000018</v>
      </c>
      <c r="N26" s="67"/>
      <c r="O26" s="68" t="s">
        <v>115</v>
      </c>
      <c r="P26" s="68" t="s">
        <v>115</v>
      </c>
      <c r="Q26" s="95"/>
      <c r="R26" s="158">
        <f t="shared" ref="R26:R28" si="36">IF(M26&lt;=8,0,(M26-$T$3))</f>
        <v>1.0000000000000018</v>
      </c>
      <c r="S26" s="159"/>
      <c r="T26" s="157">
        <f t="shared" ref="T26:T28" si="37">IF(AND(G26&gt;=$T$6,L26&gt;=$Q$6),$T$7,0)</f>
        <v>0</v>
      </c>
      <c r="U26" s="72"/>
      <c r="V26" s="72"/>
      <c r="W26" s="72"/>
      <c r="X26" s="72"/>
      <c r="AA26" s="99"/>
    </row>
    <row r="27" spans="1:28" s="75" customFormat="1" ht="36.950000000000003" customHeight="1" x14ac:dyDescent="0.25">
      <c r="A27" s="130">
        <v>45538</v>
      </c>
      <c r="B27" s="133" t="str">
        <f t="shared" ref="B27:B31" si="38">IF(A27="","",TEXT(A27,"ddddd"))</f>
        <v>Tuesday</v>
      </c>
      <c r="C27" s="63"/>
      <c r="D27" s="64">
        <v>0.33333333333333331</v>
      </c>
      <c r="E27" s="126">
        <f t="shared" si="30"/>
        <v>0.33333333333333331</v>
      </c>
      <c r="F27" s="64">
        <v>0.75</v>
      </c>
      <c r="G27" s="126">
        <f t="shared" si="31"/>
        <v>0.75</v>
      </c>
      <c r="H27" s="127">
        <f t="shared" ref="H27" si="39">MOD(G27-E27,1)</f>
        <v>0.41666666666666669</v>
      </c>
      <c r="I27" s="64">
        <v>0.5</v>
      </c>
      <c r="J27" s="64">
        <v>0.54166666666666663</v>
      </c>
      <c r="K27" s="126">
        <f t="shared" ref="K27" si="40">IF(C27&lt;&gt;"",0,IF(J27&gt;I27+TIME(0,30,0),J27-I27,TIME(0,30,0)))</f>
        <v>4.166666666666663E-2</v>
      </c>
      <c r="L27" s="127">
        <f t="shared" si="34"/>
        <v>0.37500000000000006</v>
      </c>
      <c r="M27" s="128">
        <f t="shared" ref="M27" si="41">L27*24</f>
        <v>9.0000000000000018</v>
      </c>
      <c r="N27" s="67"/>
      <c r="O27" s="68" t="s">
        <v>115</v>
      </c>
      <c r="P27" s="68" t="s">
        <v>115</v>
      </c>
      <c r="Q27" s="95"/>
      <c r="R27" s="158"/>
      <c r="S27" s="159"/>
      <c r="T27" s="157"/>
      <c r="U27" s="72"/>
      <c r="V27" s="72"/>
      <c r="W27" s="72"/>
      <c r="X27" s="72"/>
      <c r="AA27" s="99"/>
    </row>
    <row r="28" spans="1:28" s="97" customFormat="1" ht="37.5" customHeight="1" x14ac:dyDescent="0.25">
      <c r="A28" s="130">
        <v>45539</v>
      </c>
      <c r="B28" s="133" t="str">
        <f t="shared" si="38"/>
        <v>Wednesday</v>
      </c>
      <c r="C28" s="69"/>
      <c r="D28" s="64">
        <v>0.33333333333333331</v>
      </c>
      <c r="E28" s="126">
        <f t="shared" si="30"/>
        <v>0.33333333333333331</v>
      </c>
      <c r="F28" s="64">
        <v>0.75</v>
      </c>
      <c r="G28" s="126">
        <f t="shared" si="31"/>
        <v>0.75</v>
      </c>
      <c r="H28" s="127">
        <f t="shared" si="32"/>
        <v>0.41666666666666669</v>
      </c>
      <c r="I28" s="64">
        <v>0.5</v>
      </c>
      <c r="J28" s="64">
        <v>0.54166666666666663</v>
      </c>
      <c r="K28" s="126">
        <f t="shared" si="33"/>
        <v>4.166666666666663E-2</v>
      </c>
      <c r="L28" s="127">
        <f t="shared" si="34"/>
        <v>0.37500000000000006</v>
      </c>
      <c r="M28" s="128">
        <f t="shared" si="35"/>
        <v>9.0000000000000018</v>
      </c>
      <c r="N28" s="67"/>
      <c r="O28" s="68" t="s">
        <v>115</v>
      </c>
      <c r="P28" s="68" t="s">
        <v>115</v>
      </c>
      <c r="Q28" s="95"/>
      <c r="R28" s="158">
        <f t="shared" si="36"/>
        <v>1.0000000000000018</v>
      </c>
      <c r="S28" s="156"/>
      <c r="T28" s="157">
        <f t="shared" si="37"/>
        <v>0</v>
      </c>
      <c r="U28" s="72"/>
      <c r="V28" s="96"/>
      <c r="W28" s="96"/>
      <c r="X28" s="96"/>
      <c r="AA28" s="98"/>
    </row>
    <row r="29" spans="1:28" s="75" customFormat="1" ht="36.950000000000003" customHeight="1" x14ac:dyDescent="0.25">
      <c r="A29" s="130">
        <v>45540</v>
      </c>
      <c r="B29" s="133" t="str">
        <f t="shared" si="38"/>
        <v>Thursday</v>
      </c>
      <c r="C29" s="69"/>
      <c r="D29" s="66">
        <v>0.33333333333333331</v>
      </c>
      <c r="E29" s="126">
        <f t="shared" si="30"/>
        <v>0.33333333333333331</v>
      </c>
      <c r="F29" s="64">
        <v>0.75</v>
      </c>
      <c r="G29" s="126">
        <f t="shared" si="31"/>
        <v>0.75</v>
      </c>
      <c r="H29" s="127">
        <f t="shared" si="32"/>
        <v>0.41666666666666669</v>
      </c>
      <c r="I29" s="64">
        <v>0.5</v>
      </c>
      <c r="J29" s="64">
        <v>0.54166666666666663</v>
      </c>
      <c r="K29" s="126">
        <f t="shared" si="33"/>
        <v>4.166666666666663E-2</v>
      </c>
      <c r="L29" s="127">
        <f t="shared" si="34"/>
        <v>0.37500000000000006</v>
      </c>
      <c r="M29" s="128">
        <f t="shared" si="35"/>
        <v>9.0000000000000018</v>
      </c>
      <c r="N29" s="67"/>
      <c r="O29" s="68" t="s">
        <v>115</v>
      </c>
      <c r="P29" s="68" t="s">
        <v>115</v>
      </c>
      <c r="Q29" s="95"/>
      <c r="R29" s="158"/>
      <c r="S29" s="159"/>
      <c r="T29" s="157"/>
      <c r="U29" s="72"/>
      <c r="V29" s="72"/>
      <c r="W29" s="72"/>
      <c r="X29" s="72"/>
      <c r="Y29" s="72"/>
      <c r="Z29" s="72"/>
      <c r="AA29" s="99"/>
    </row>
    <row r="30" spans="1:28" s="75" customFormat="1" ht="36.950000000000003" customHeight="1" x14ac:dyDescent="0.25">
      <c r="A30" s="130">
        <v>45541</v>
      </c>
      <c r="B30" s="133" t="str">
        <f t="shared" si="38"/>
        <v>Friday</v>
      </c>
      <c r="C30" s="69"/>
      <c r="D30" s="66">
        <v>0.33333333333333331</v>
      </c>
      <c r="E30" s="126">
        <f t="shared" si="30"/>
        <v>0.33333333333333331</v>
      </c>
      <c r="F30" s="64">
        <v>0.75</v>
      </c>
      <c r="G30" s="126">
        <f t="shared" si="31"/>
        <v>0.75</v>
      </c>
      <c r="H30" s="127">
        <f t="shared" si="32"/>
        <v>0.41666666666666669</v>
      </c>
      <c r="I30" s="64">
        <v>0.5</v>
      </c>
      <c r="J30" s="64">
        <v>0.54166666666666663</v>
      </c>
      <c r="K30" s="126">
        <f t="shared" si="33"/>
        <v>4.166666666666663E-2</v>
      </c>
      <c r="L30" s="127">
        <f t="shared" si="34"/>
        <v>0.37500000000000006</v>
      </c>
      <c r="M30" s="128">
        <f t="shared" si="35"/>
        <v>9.0000000000000018</v>
      </c>
      <c r="N30" s="67"/>
      <c r="O30" s="68" t="s">
        <v>115</v>
      </c>
      <c r="P30" s="68" t="s">
        <v>115</v>
      </c>
      <c r="Q30" s="95"/>
      <c r="R30" s="158"/>
      <c r="S30" s="159"/>
      <c r="T30" s="157"/>
      <c r="U30" s="72"/>
      <c r="V30" s="72"/>
      <c r="W30" s="72"/>
      <c r="X30" s="72"/>
      <c r="Y30" s="72"/>
      <c r="Z30" s="72"/>
      <c r="AA30" s="99"/>
    </row>
    <row r="31" spans="1:28" s="75" customFormat="1" ht="36.950000000000003" customHeight="1" x14ac:dyDescent="0.25">
      <c r="A31" s="130">
        <v>45542</v>
      </c>
      <c r="B31" s="133" t="str">
        <f t="shared" si="38"/>
        <v>Saturday</v>
      </c>
      <c r="C31" s="69"/>
      <c r="D31" s="66"/>
      <c r="E31" s="126">
        <f t="shared" si="30"/>
        <v>0.36458333333333331</v>
      </c>
      <c r="F31" s="64"/>
      <c r="G31" s="126">
        <f t="shared" si="31"/>
        <v>0</v>
      </c>
      <c r="H31" s="127">
        <f t="shared" si="32"/>
        <v>0.63541666666666674</v>
      </c>
      <c r="I31" s="64"/>
      <c r="J31" s="64"/>
      <c r="K31" s="126">
        <f t="shared" si="33"/>
        <v>2.0833333333333332E-2</v>
      </c>
      <c r="L31" s="127">
        <f t="shared" si="34"/>
        <v>0.61458333333333337</v>
      </c>
      <c r="M31" s="128">
        <f t="shared" si="35"/>
        <v>14.75</v>
      </c>
      <c r="N31" s="67"/>
      <c r="O31" s="68"/>
      <c r="P31" s="68"/>
      <c r="Q31" s="95"/>
      <c r="R31" s="158">
        <f t="shared" ref="R31" si="42">IF(M31&lt;=8,0,(M31-$T$3))</f>
        <v>6.75</v>
      </c>
      <c r="S31" s="159"/>
      <c r="T31" s="157">
        <f t="shared" ref="T31" si="43">IF(AND(G31&gt;=$T$6,L31&gt;=$Q$6),$T$7,0)</f>
        <v>0</v>
      </c>
      <c r="U31" s="72"/>
      <c r="V31" s="72"/>
      <c r="W31" s="72"/>
      <c r="X31" s="72"/>
      <c r="Y31" s="72"/>
      <c r="Z31" s="72"/>
      <c r="AA31" s="99"/>
    </row>
    <row r="32" spans="1:28" s="97" customFormat="1" ht="20.100000000000001" customHeight="1" x14ac:dyDescent="0.25">
      <c r="A32" s="132"/>
      <c r="B32" s="131"/>
      <c r="C32" s="65"/>
      <c r="D32" s="66"/>
      <c r="E32" s="126"/>
      <c r="F32" s="64"/>
      <c r="G32" s="126"/>
      <c r="H32" s="127"/>
      <c r="I32" s="64"/>
      <c r="J32" s="64"/>
      <c r="K32" s="126"/>
      <c r="L32" s="127"/>
      <c r="M32" s="128"/>
      <c r="N32" s="100" t="s">
        <v>142</v>
      </c>
      <c r="O32" s="68"/>
      <c r="P32" s="68"/>
      <c r="Q32" s="95"/>
      <c r="R32" s="160"/>
      <c r="S32" s="161"/>
      <c r="T32" s="157"/>
      <c r="U32" s="72"/>
      <c r="V32" s="75"/>
      <c r="W32" s="75"/>
      <c r="X32" s="75"/>
      <c r="Y32" s="75"/>
      <c r="Z32" s="75"/>
      <c r="AA32" s="99"/>
      <c r="AB32" s="75"/>
    </row>
    <row r="33" spans="1:28" s="97" customFormat="1" ht="36.950000000000003" customHeight="1" x14ac:dyDescent="0.25">
      <c r="A33" s="132">
        <v>45543</v>
      </c>
      <c r="B33" s="131" t="str">
        <f t="shared" ref="B33" si="44">IF(A33="","",TEXT(A33,"ddddd"))</f>
        <v>Sunday</v>
      </c>
      <c r="C33" s="69"/>
      <c r="D33" s="64"/>
      <c r="E33" s="129">
        <f>IF(OR($C33=$AC$72,$C33=$AC$73,$C33=$AC$75,$C33=$AC$76,$C33=$AC$77,$C33=$AC$80,$C33=$AC$81,$C33=$AC$82,$C33=$AC$84,$C33=$AC$85),$Q$5,(IF(O33=$AB$67,D33,IF(D33&lt;$S$6,$S$6,D33))))</f>
        <v>0.36458333333333331</v>
      </c>
      <c r="F33" s="66"/>
      <c r="G33" s="129">
        <f>IF(OR($C33=$AC$72,$C33=$AC$73,$C33=$AC$74,$C33=$AC$75,$C33=$AC$76,$C33=$AC$77,$C33=$AC$78,$C33=$AC$80,$C33=$AC$81,$C33=$AC$82,$C33=$AC$83,$C33=$AC$85),$Q$5,(IF(P33=$AB$67,F33,IF(F33&gt;$T$5,$T$5,F33))))</f>
        <v>0</v>
      </c>
      <c r="H33" s="124">
        <f t="shared" ref="H33" si="45">MOD(G33-E33,1)</f>
        <v>0.63541666666666674</v>
      </c>
      <c r="I33" s="66"/>
      <c r="J33" s="66"/>
      <c r="K33" s="123">
        <f>J33-I33</f>
        <v>0</v>
      </c>
      <c r="L33" s="124">
        <f>IF(OR($C33=$AC$70,$C33=$AC$71,$C33=$AC$72,$C33=$AC$73,$C33=$AC$74,$C33=$AC$75,$C33=$AC$76,$C33=$AC$77,$C33=$AC$78,$C33=$AC$83,$C33=$AC$81),$AD$72,(IF(OR($C33=$AC$85),$AD$86,(IF(OR($C33=$AC$80,$C33=$AC$82,$C33=$AC$84),$Q$5,H33-K33)))))</f>
        <v>0.63541666666666674</v>
      </c>
      <c r="M33" s="125">
        <f t="shared" ref="M33" si="46">L33*24</f>
        <v>15.250000000000002</v>
      </c>
      <c r="N33" s="70"/>
      <c r="O33" s="71"/>
      <c r="P33" s="71"/>
      <c r="Q33" s="95"/>
      <c r="R33" s="155"/>
      <c r="S33" s="156">
        <f>IF(OR(C33=$AC$70,C33=$AC$71,C33=$AC$72,C33=$AC$73,C33=$AC$74,C33=$AC$75,C33=$AC$76,C33=$AC$77,C33=$AC$78,C33=$AC$82,C33=$AC$83,C33=$AC$85),0,M33)</f>
        <v>15.250000000000002</v>
      </c>
      <c r="T33" s="157">
        <f>IF(AND(G33&gt;=$T$6,L33&gt;=$Q$6),$T$7,0)</f>
        <v>0</v>
      </c>
      <c r="U33" s="72"/>
      <c r="V33" s="72"/>
      <c r="W33" s="72"/>
      <c r="X33" s="72"/>
      <c r="Y33" s="72"/>
      <c r="Z33" s="75"/>
      <c r="AA33" s="99"/>
      <c r="AB33" s="75"/>
    </row>
    <row r="34" spans="1:28" s="97" customFormat="1" ht="20.100000000000001" customHeight="1" x14ac:dyDescent="0.25">
      <c r="A34" s="132"/>
      <c r="B34" s="131"/>
      <c r="C34" s="65"/>
      <c r="D34" s="66"/>
      <c r="E34" s="126"/>
      <c r="F34" s="64"/>
      <c r="G34" s="126"/>
      <c r="H34" s="127"/>
      <c r="I34" s="64"/>
      <c r="J34" s="64"/>
      <c r="K34" s="126"/>
      <c r="L34" s="127"/>
      <c r="M34" s="128"/>
      <c r="N34" s="100" t="s">
        <v>142</v>
      </c>
      <c r="O34" s="68"/>
      <c r="P34" s="68"/>
      <c r="Q34" s="95"/>
      <c r="R34" s="160"/>
      <c r="S34" s="161"/>
      <c r="T34" s="157"/>
      <c r="U34" s="72"/>
      <c r="V34" s="75"/>
      <c r="W34" s="75"/>
      <c r="X34" s="75"/>
      <c r="Y34" s="75"/>
      <c r="Z34" s="75"/>
      <c r="AA34" s="99"/>
      <c r="AB34" s="75"/>
    </row>
    <row r="35" spans="1:28" s="75" customFormat="1" ht="36.950000000000003" customHeight="1" x14ac:dyDescent="0.25">
      <c r="A35" s="130">
        <v>45544</v>
      </c>
      <c r="B35" s="133" t="str">
        <f t="shared" ref="B35:B40" si="47">IF(A35="","",TEXT(A35,"ddddd"))</f>
        <v>Monday</v>
      </c>
      <c r="C35" s="63"/>
      <c r="D35" s="64">
        <v>0.33333333333333331</v>
      </c>
      <c r="E35" s="126">
        <f t="shared" ref="E35:E40" si="48">IF(OR($C35=$AC$72,$C35=$AC$73,$C35=$AC$74,$C35=$AC$75,$C35=$AC$76,$C35=$AC$77,$C35=$AC$78,$C35=$AC$80,$C35=$AC$81,$C35=$AC$82,$C35=$AC$83,$C35=$AC$84,$C35=$AC$85),$Q$5,(IF(O35=$AB$67,D35,IF(D35&lt;$S$6,$S$6,D35))))</f>
        <v>0.33333333333333331</v>
      </c>
      <c r="F35" s="64">
        <v>0.75</v>
      </c>
      <c r="G35" s="126">
        <f t="shared" ref="G35:G40" si="49">IF(OR($C35=$AC$72,$C35=$AC$73,$C35=$AC$74,$C35=$AC$75,$C35=$AC$76,$C35=$AC$77,$C35=$AC$78,$C35=$AC$80,$C35=$AC$81,$C35=$AC$82,$C35=$AC$83,,$C35=$AC$85),$Q$5,(IF(P35=$AB$67,F35,IF(F35&gt;$T$5,$T$5,F35))))</f>
        <v>0.75</v>
      </c>
      <c r="H35" s="127">
        <f t="shared" ref="H35:H40" si="50">MOD(G35-E35,1)</f>
        <v>0.41666666666666669</v>
      </c>
      <c r="I35" s="64">
        <v>0.5</v>
      </c>
      <c r="J35" s="64">
        <v>0.54166666666666663</v>
      </c>
      <c r="K35" s="126">
        <f t="shared" ref="K35:K40" si="51">IF(C35&lt;&gt;"",0,IF(J35&gt;I35+TIME(0,30,0),J35-I35,TIME(0,30,0)))</f>
        <v>4.166666666666663E-2</v>
      </c>
      <c r="L35" s="127">
        <f t="shared" ref="L35:L40" si="52">IF(OR($C35=$AC$70,$C35=$AC$71,$C35=$AC$72,$C35=$AC$73,$C35=$AC$74,$C35=$AC$75,$C35=$AC$76,$C35=$AC$77,$C35=$AC$78,$C35=$AC$83,$C35=$AC$81),$AD$72,(IF(OR($C35=$AC$85),$AD$86,(IF(OR($C35=$AC$80,$C35=$AC$82,$C35=$AC$84),$Q$5,H35-K35)))))</f>
        <v>0.37500000000000006</v>
      </c>
      <c r="M35" s="128">
        <f t="shared" ref="M35:M40" si="53">L35*24</f>
        <v>9.0000000000000018</v>
      </c>
      <c r="N35" s="67"/>
      <c r="O35" s="68" t="s">
        <v>115</v>
      </c>
      <c r="P35" s="68" t="s">
        <v>115</v>
      </c>
      <c r="Q35" s="95"/>
      <c r="R35" s="158">
        <f t="shared" ref="R35:R36" si="54">IF(M35&lt;=8,0,(M35-$T$3))</f>
        <v>1.0000000000000018</v>
      </c>
      <c r="S35" s="159"/>
      <c r="T35" s="157">
        <f t="shared" ref="T35:T36" si="55">IF(AND(G35&gt;=$T$6,L35&gt;=$Q$6),$T$7,0)</f>
        <v>0</v>
      </c>
      <c r="U35" s="72"/>
      <c r="V35" s="72"/>
      <c r="W35" s="72"/>
      <c r="X35" s="72"/>
      <c r="AA35" s="99"/>
    </row>
    <row r="36" spans="1:28" s="75" customFormat="1" ht="36.950000000000003" customHeight="1" x14ac:dyDescent="0.25">
      <c r="A36" s="130">
        <v>45545</v>
      </c>
      <c r="B36" s="133" t="str">
        <f t="shared" si="47"/>
        <v>Tuesday</v>
      </c>
      <c r="C36" s="63"/>
      <c r="D36" s="64">
        <v>0.33333333333333331</v>
      </c>
      <c r="E36" s="126">
        <f t="shared" si="48"/>
        <v>0.33333333333333331</v>
      </c>
      <c r="F36" s="64">
        <v>0.75</v>
      </c>
      <c r="G36" s="126">
        <f t="shared" si="49"/>
        <v>0.75</v>
      </c>
      <c r="H36" s="127">
        <f t="shared" si="50"/>
        <v>0.41666666666666669</v>
      </c>
      <c r="I36" s="64">
        <v>0.5</v>
      </c>
      <c r="J36" s="64">
        <v>0.54166666666666663</v>
      </c>
      <c r="K36" s="126">
        <f t="shared" si="51"/>
        <v>4.166666666666663E-2</v>
      </c>
      <c r="L36" s="127">
        <f t="shared" si="52"/>
        <v>0.37500000000000006</v>
      </c>
      <c r="M36" s="128">
        <f t="shared" si="53"/>
        <v>9.0000000000000018</v>
      </c>
      <c r="N36" s="67"/>
      <c r="O36" s="68" t="s">
        <v>115</v>
      </c>
      <c r="P36" s="68" t="s">
        <v>115</v>
      </c>
      <c r="Q36" s="95"/>
      <c r="R36" s="158">
        <f t="shared" si="54"/>
        <v>1.0000000000000018</v>
      </c>
      <c r="S36" s="159"/>
      <c r="T36" s="157">
        <f t="shared" si="55"/>
        <v>0</v>
      </c>
      <c r="U36" s="72"/>
      <c r="V36" s="72"/>
      <c r="W36" s="72"/>
      <c r="X36" s="72"/>
      <c r="AA36" s="99"/>
    </row>
    <row r="37" spans="1:28" s="75" customFormat="1" ht="36.950000000000003" customHeight="1" x14ac:dyDescent="0.25">
      <c r="A37" s="130">
        <v>45546</v>
      </c>
      <c r="B37" s="133" t="str">
        <f t="shared" si="47"/>
        <v>Wednesday</v>
      </c>
      <c r="C37" s="63"/>
      <c r="D37" s="64">
        <v>0.33333333333333331</v>
      </c>
      <c r="E37" s="126">
        <f t="shared" si="48"/>
        <v>0.33333333333333331</v>
      </c>
      <c r="F37" s="64">
        <v>0.75</v>
      </c>
      <c r="G37" s="126">
        <f t="shared" si="49"/>
        <v>0.75</v>
      </c>
      <c r="H37" s="127">
        <f t="shared" si="50"/>
        <v>0.41666666666666669</v>
      </c>
      <c r="I37" s="64">
        <v>0.5</v>
      </c>
      <c r="J37" s="64">
        <v>0.54166666666666663</v>
      </c>
      <c r="K37" s="126">
        <f t="shared" si="51"/>
        <v>4.166666666666663E-2</v>
      </c>
      <c r="L37" s="127">
        <f t="shared" si="52"/>
        <v>0.37500000000000006</v>
      </c>
      <c r="M37" s="128">
        <f t="shared" si="53"/>
        <v>9.0000000000000018</v>
      </c>
      <c r="N37" s="67"/>
      <c r="O37" s="68" t="s">
        <v>115</v>
      </c>
      <c r="P37" s="68" t="s">
        <v>115</v>
      </c>
      <c r="Q37" s="95"/>
      <c r="R37" s="158"/>
      <c r="S37" s="159"/>
      <c r="T37" s="157"/>
      <c r="U37" s="72"/>
      <c r="V37" s="72"/>
      <c r="W37" s="72"/>
      <c r="X37" s="72"/>
      <c r="AA37" s="99"/>
    </row>
    <row r="38" spans="1:28" s="75" customFormat="1" ht="36.950000000000003" customHeight="1" x14ac:dyDescent="0.25">
      <c r="A38" s="130">
        <v>45547</v>
      </c>
      <c r="B38" s="133" t="str">
        <f t="shared" si="47"/>
        <v>Thursday</v>
      </c>
      <c r="C38" s="69"/>
      <c r="D38" s="66">
        <v>0.33333333333333331</v>
      </c>
      <c r="E38" s="126">
        <f t="shared" si="48"/>
        <v>0.33333333333333331</v>
      </c>
      <c r="F38" s="64">
        <v>0.75</v>
      </c>
      <c r="G38" s="126">
        <f t="shared" si="49"/>
        <v>0.75</v>
      </c>
      <c r="H38" s="127">
        <f t="shared" si="50"/>
        <v>0.41666666666666669</v>
      </c>
      <c r="I38" s="64">
        <v>0.5</v>
      </c>
      <c r="J38" s="64">
        <v>0.54166666666666663</v>
      </c>
      <c r="K38" s="126">
        <f t="shared" si="51"/>
        <v>4.166666666666663E-2</v>
      </c>
      <c r="L38" s="127">
        <f t="shared" si="52"/>
        <v>0.37500000000000006</v>
      </c>
      <c r="M38" s="128">
        <f t="shared" si="53"/>
        <v>9.0000000000000018</v>
      </c>
      <c r="N38" s="67"/>
      <c r="O38" s="68" t="s">
        <v>115</v>
      </c>
      <c r="P38" s="68" t="s">
        <v>115</v>
      </c>
      <c r="Q38" s="95"/>
      <c r="R38" s="158"/>
      <c r="S38" s="159"/>
      <c r="T38" s="157"/>
      <c r="U38" s="72"/>
      <c r="V38" s="72"/>
      <c r="W38" s="72"/>
      <c r="X38" s="72"/>
      <c r="Y38" s="72"/>
      <c r="Z38" s="72"/>
      <c r="AA38" s="99"/>
    </row>
    <row r="39" spans="1:28" s="75" customFormat="1" ht="36.950000000000003" customHeight="1" x14ac:dyDescent="0.25">
      <c r="A39" s="130">
        <v>45548</v>
      </c>
      <c r="B39" s="133" t="str">
        <f t="shared" si="47"/>
        <v>Friday</v>
      </c>
      <c r="C39" s="69"/>
      <c r="D39" s="66">
        <v>0.33333333333333331</v>
      </c>
      <c r="E39" s="126">
        <f t="shared" si="48"/>
        <v>0.33333333333333331</v>
      </c>
      <c r="F39" s="64">
        <v>0.75</v>
      </c>
      <c r="G39" s="126">
        <f t="shared" si="49"/>
        <v>0.75</v>
      </c>
      <c r="H39" s="127">
        <f t="shared" si="50"/>
        <v>0.41666666666666669</v>
      </c>
      <c r="I39" s="64">
        <v>0.5</v>
      </c>
      <c r="J39" s="64">
        <v>0.54166666666666663</v>
      </c>
      <c r="K39" s="126">
        <f t="shared" si="51"/>
        <v>4.166666666666663E-2</v>
      </c>
      <c r="L39" s="127">
        <f t="shared" si="52"/>
        <v>0.37500000000000006</v>
      </c>
      <c r="M39" s="128">
        <f t="shared" si="53"/>
        <v>9.0000000000000018</v>
      </c>
      <c r="N39" s="67"/>
      <c r="O39" s="68" t="s">
        <v>115</v>
      </c>
      <c r="P39" s="68" t="s">
        <v>115</v>
      </c>
      <c r="Q39" s="95"/>
      <c r="R39" s="158">
        <f t="shared" ref="R39:R40" si="56">IF(M39&lt;=8,0,(M39-$T$3))</f>
        <v>1.0000000000000018</v>
      </c>
      <c r="S39" s="159"/>
      <c r="T39" s="157">
        <f t="shared" ref="T39:T40" si="57">IF(AND(G39&gt;=$T$6,L39&gt;=$Q$6),$T$7,0)</f>
        <v>0</v>
      </c>
      <c r="U39" s="72"/>
      <c r="V39" s="72"/>
      <c r="W39" s="72"/>
      <c r="X39" s="72"/>
      <c r="Y39" s="72"/>
      <c r="Z39" s="72"/>
      <c r="AA39" s="99"/>
    </row>
    <row r="40" spans="1:28" s="75" customFormat="1" ht="36.950000000000003" customHeight="1" x14ac:dyDescent="0.25">
      <c r="A40" s="130">
        <v>45549</v>
      </c>
      <c r="B40" s="133" t="str">
        <f t="shared" si="47"/>
        <v>Saturday</v>
      </c>
      <c r="C40" s="69"/>
      <c r="D40" s="66"/>
      <c r="E40" s="126">
        <f t="shared" si="48"/>
        <v>0.36458333333333331</v>
      </c>
      <c r="F40" s="64"/>
      <c r="G40" s="126">
        <f t="shared" si="49"/>
        <v>0</v>
      </c>
      <c r="H40" s="127">
        <f t="shared" si="50"/>
        <v>0.63541666666666674</v>
      </c>
      <c r="I40" s="64"/>
      <c r="J40" s="64"/>
      <c r="K40" s="126">
        <f t="shared" si="51"/>
        <v>2.0833333333333332E-2</v>
      </c>
      <c r="L40" s="127">
        <f t="shared" si="52"/>
        <v>0.61458333333333337</v>
      </c>
      <c r="M40" s="128">
        <f t="shared" si="53"/>
        <v>14.75</v>
      </c>
      <c r="N40" s="67"/>
      <c r="O40" s="68"/>
      <c r="P40" s="68"/>
      <c r="Q40" s="95"/>
      <c r="R40" s="158">
        <f t="shared" si="56"/>
        <v>6.75</v>
      </c>
      <c r="S40" s="159"/>
      <c r="T40" s="157">
        <f t="shared" si="57"/>
        <v>0</v>
      </c>
      <c r="U40" s="72"/>
      <c r="V40" s="72"/>
      <c r="W40" s="72"/>
      <c r="X40" s="72"/>
      <c r="Y40" s="72"/>
      <c r="Z40" s="72"/>
      <c r="AA40" s="99"/>
    </row>
    <row r="41" spans="1:28" s="97" customFormat="1" ht="20.100000000000001" customHeight="1" x14ac:dyDescent="0.25">
      <c r="A41" s="170"/>
      <c r="B41" s="65"/>
      <c r="C41" s="65"/>
      <c r="D41" s="66"/>
      <c r="E41" s="64"/>
      <c r="F41" s="64"/>
      <c r="G41" s="64"/>
      <c r="H41" s="168"/>
      <c r="I41" s="64"/>
      <c r="J41" s="64"/>
      <c r="K41" s="64"/>
      <c r="L41" s="168"/>
      <c r="M41" s="169"/>
      <c r="N41" s="100" t="s">
        <v>142</v>
      </c>
      <c r="O41" s="68"/>
      <c r="P41" s="68"/>
      <c r="Q41" s="95"/>
      <c r="R41" s="160"/>
      <c r="S41" s="161"/>
      <c r="T41" s="157"/>
      <c r="U41" s="72"/>
      <c r="V41" s="75"/>
      <c r="W41" s="75"/>
      <c r="X41" s="75"/>
      <c r="Y41" s="75"/>
      <c r="Z41" s="75"/>
      <c r="AA41" s="99"/>
      <c r="AB41" s="75"/>
    </row>
    <row r="42" spans="1:28" s="97" customFormat="1" ht="36.950000000000003" customHeight="1" x14ac:dyDescent="0.25">
      <c r="A42" s="132">
        <v>45550</v>
      </c>
      <c r="B42" s="131" t="str">
        <f t="shared" ref="B42" si="58">IF(A42="","",TEXT(A42,"ddddd"))</f>
        <v>Sunday</v>
      </c>
      <c r="C42" s="69"/>
      <c r="D42" s="64"/>
      <c r="E42" s="129">
        <f>IF(OR($C42=$AC$72,$C42=$AC$73,$C42=$AC$75,$C42=$AC$76,$C42=$AC$77,$C42=$AC$80,$C42=$AC$81,$C42=$AC$82,$C42=$AC$84,$C42=$AC$85),$Q$5,(IF(O42=$AB$67,D42,IF(D42&lt;$S$6,$S$6,D42))))</f>
        <v>0.36458333333333331</v>
      </c>
      <c r="F42" s="66"/>
      <c r="G42" s="129">
        <f>IF(OR($C42=$AC$72,$C42=$AC$73,$C42=$AC$74,$C42=$AC$75,$C42=$AC$76,$C42=$AC$77,$C42=$AC$78,$C42=$AC$80,$C42=$AC$81,$C42=$AC$82,$C42=$AC$83,$C42=$AC$85),$Q$5,(IF(P42=$AB$67,F42,IF(F42&gt;$T$5,$T$5,F42))))</f>
        <v>0</v>
      </c>
      <c r="H42" s="124">
        <f t="shared" ref="H42" si="59">MOD(G42-E42,1)</f>
        <v>0.63541666666666674</v>
      </c>
      <c r="I42" s="66"/>
      <c r="J42" s="66"/>
      <c r="K42" s="123">
        <f>J42-I42</f>
        <v>0</v>
      </c>
      <c r="L42" s="124">
        <f>IF(OR($C42=$AC$70,$C42=$AC$71,$C42=$AC$72,$C42=$AC$73,$C42=$AC$74,$C42=$AC$75,$C42=$AC$76,$C42=$AC$77,$C42=$AC$78,$C42=$AC$83,$C42=$AC$81),$AD$72,(IF(OR($C42=$AC$85),$AD$86,(IF(OR($C42=$AC$80,$C42=$AC$82,$C42=$AC$84),$Q$5,H42-K42)))))</f>
        <v>0.63541666666666674</v>
      </c>
      <c r="M42" s="125">
        <f t="shared" ref="M42" si="60">L42*24</f>
        <v>15.250000000000002</v>
      </c>
      <c r="N42" s="70"/>
      <c r="O42" s="71"/>
      <c r="P42" s="71"/>
      <c r="Q42" s="95"/>
      <c r="R42" s="155"/>
      <c r="S42" s="156">
        <f>IF(OR(C42=$AC$70,C42=$AC$71,C42=$AC$72,C42=$AC$73,C42=$AC$74,C42=$AC$75,C42=$AC$76,C42=$AC$77,C42=$AC$78,C42=$AC$82,C42=$AC$83,C42=$AC$85),0,M42)</f>
        <v>15.250000000000002</v>
      </c>
      <c r="T42" s="157">
        <f>IF(AND(G42&gt;=$T$6,L42&gt;=$Q$6),$T$7,0)</f>
        <v>0</v>
      </c>
      <c r="U42" s="72"/>
      <c r="V42" s="72"/>
      <c r="W42" s="72"/>
      <c r="X42" s="72"/>
      <c r="Y42" s="72"/>
      <c r="Z42" s="75"/>
      <c r="AA42" s="99"/>
      <c r="AB42" s="75"/>
    </row>
    <row r="43" spans="1:28" s="97" customFormat="1" ht="20.100000000000001" customHeight="1" x14ac:dyDescent="0.25">
      <c r="A43" s="132"/>
      <c r="B43" s="131"/>
      <c r="C43" s="65"/>
      <c r="D43" s="66"/>
      <c r="E43" s="126"/>
      <c r="F43" s="64"/>
      <c r="G43" s="126"/>
      <c r="H43" s="127"/>
      <c r="I43" s="64"/>
      <c r="J43" s="64"/>
      <c r="K43" s="126"/>
      <c r="L43" s="127"/>
      <c r="M43" s="128"/>
      <c r="N43" s="100" t="s">
        <v>142</v>
      </c>
      <c r="O43" s="68"/>
      <c r="P43" s="68"/>
      <c r="Q43" s="95"/>
      <c r="R43" s="160"/>
      <c r="S43" s="161"/>
      <c r="T43" s="157"/>
      <c r="U43" s="72"/>
      <c r="V43" s="75"/>
      <c r="W43" s="75"/>
      <c r="X43" s="75"/>
      <c r="Y43" s="75"/>
      <c r="Z43" s="75"/>
      <c r="AA43" s="99"/>
      <c r="AB43" s="75"/>
    </row>
    <row r="44" spans="1:28" s="75" customFormat="1" ht="36.950000000000003" customHeight="1" x14ac:dyDescent="0.25">
      <c r="A44" s="130">
        <v>45551</v>
      </c>
      <c r="B44" s="133" t="str">
        <f t="shared" ref="B44:B48" si="61">IF(A44="","",TEXT(A44,"ddddd"))</f>
        <v>Monday</v>
      </c>
      <c r="C44" s="63"/>
      <c r="D44" s="64"/>
      <c r="E44" s="126">
        <f>IF(OR($C44=$AC$72,$C44=$AC$73,$C44=$AC$74,$C44=$AC$75,$C44=$AC$76,$C44=$AC$77,$C44=$AC$78,$C44=$AC$80,$C44=$AC$81,$C44=$AC$82,$C44=$AC$83,$C44=$AC$84,$C44=$AC$85),$Q$5,(IF(O44=$AB$67,D44,IF(D44&lt;$S$6,$S$6,D44))))</f>
        <v>0.36458333333333331</v>
      </c>
      <c r="F44" s="64"/>
      <c r="G44" s="126">
        <f>IF(OR($C44=$AC$72,$C44=$AC$73,$C44=$AC$74,$C44=$AC$75,$C44=$AC$76,$C44=$AC$77,$C44=$AC$78,$C44=$AC$80,$C44=$AC$81,$C44=$AC$82,$C44=$AC$83,,$C44=$AC$85),$Q$5,(IF(P44=$AB$67,F44,IF(F44&gt;$T$5,$T$5,F44))))</f>
        <v>0</v>
      </c>
      <c r="H44" s="127">
        <f t="shared" ref="H44:H48" si="62">MOD(G44-E44,1)</f>
        <v>0.63541666666666674</v>
      </c>
      <c r="I44" s="64"/>
      <c r="J44" s="64"/>
      <c r="K44" s="126">
        <f t="shared" ref="K44:K48" si="63">IF(C44&lt;&gt;"",0,IF(J44&gt;I44+TIME(0,30,0),J44-I44,TIME(0,30,0)))</f>
        <v>2.0833333333333332E-2</v>
      </c>
      <c r="L44" s="127">
        <f>IF(OR($C44=$AC$70,$C44=$AC$71,$C44=$AC$72,$C44=$AC$73,$C44=$AC$74,$C44=$AC$75,$C44=$AC$76,$C44=$AC$77,$C44=$AC$78,$C44=$AC$83,$C44=$AC$81),$AD$72,(IF(OR($C44=$AC$85),$AD$86,(IF(OR($C44=$AC$80,$C44=$AC$82,$C44=$AC$84),$Q$5,H44-K44)))))</f>
        <v>0.61458333333333337</v>
      </c>
      <c r="M44" s="128">
        <f t="shared" ref="M44:M48" si="64">L44*24</f>
        <v>14.75</v>
      </c>
      <c r="N44" s="67"/>
      <c r="O44" s="68"/>
      <c r="P44" s="68"/>
      <c r="Q44" s="95"/>
      <c r="R44" s="158">
        <f t="shared" ref="R44:R45" si="65">IF(M44&lt;=8,0,(M44-$T$3))</f>
        <v>6.75</v>
      </c>
      <c r="S44" s="159"/>
      <c r="T44" s="157">
        <f t="shared" ref="T44:T45" si="66">IF(AND(G44&gt;=$T$6,L44&gt;=$Q$6),$T$7,0)</f>
        <v>0</v>
      </c>
      <c r="U44" s="72"/>
      <c r="V44" s="72"/>
      <c r="W44" s="72"/>
      <c r="X44" s="72"/>
      <c r="AA44" s="99"/>
    </row>
    <row r="45" spans="1:28" s="75" customFormat="1" ht="36.950000000000003" customHeight="1" x14ac:dyDescent="0.25">
      <c r="A45" s="130">
        <v>45552</v>
      </c>
      <c r="B45" s="133" t="str">
        <f t="shared" si="61"/>
        <v>Tuesday</v>
      </c>
      <c r="C45" s="63"/>
      <c r="D45" s="64"/>
      <c r="E45" s="126">
        <f>IF(OR($C45=$AC$72,$C45=$AC$73,$C45=$AC$74,$C45=$AC$75,$C45=$AC$76,$C45=$AC$77,$C45=$AC$78,$C45=$AC$80,$C45=$AC$81,$C45=$AC$82,$C45=$AC$83,$C45=$AC$84,$C45=$AC$85),$Q$5,(IF(O45=$AB$67,D45,IF(D45&lt;$S$6,$S$6,D45))))</f>
        <v>0.36458333333333331</v>
      </c>
      <c r="F45" s="64"/>
      <c r="G45" s="126">
        <f>IF(OR($C45=$AC$72,$C45=$AC$73,$C45=$AC$74,$C45=$AC$75,$C45=$AC$76,$C45=$AC$77,$C45=$AC$78,$C45=$AC$80,$C45=$AC$81,$C45=$AC$82,$C45=$AC$83,,$C45=$AC$85),$Q$5,(IF(P45=$AB$67,F45,IF(F45&gt;$T$5,$T$5,F45))))</f>
        <v>0</v>
      </c>
      <c r="H45" s="127">
        <f t="shared" si="62"/>
        <v>0.63541666666666674</v>
      </c>
      <c r="I45" s="64"/>
      <c r="J45" s="64"/>
      <c r="K45" s="126">
        <f t="shared" si="63"/>
        <v>2.0833333333333332E-2</v>
      </c>
      <c r="L45" s="127">
        <f>IF(OR($C45=$AC$70,$C45=$AC$71,$C45=$AC$72,$C45=$AC$73,$C45=$AC$74,$C45=$AC$75,$C45=$AC$76,$C45=$AC$77,$C45=$AC$78,$C45=$AC$83,$C45=$AC$81),$AD$72,(IF(OR($C45=$AC$85),$AD$86,(IF(OR($C45=$AC$80,$C45=$AC$82,$C45=$AC$84),$Q$5,H45-K45)))))</f>
        <v>0.61458333333333337</v>
      </c>
      <c r="M45" s="128">
        <f t="shared" si="64"/>
        <v>14.75</v>
      </c>
      <c r="N45" s="67"/>
      <c r="O45" s="68"/>
      <c r="P45" s="68"/>
      <c r="Q45" s="95"/>
      <c r="R45" s="158">
        <f t="shared" si="65"/>
        <v>6.75</v>
      </c>
      <c r="S45" s="159"/>
      <c r="T45" s="157">
        <f t="shared" si="66"/>
        <v>0</v>
      </c>
      <c r="U45" s="72"/>
      <c r="V45" s="72"/>
      <c r="W45" s="72"/>
      <c r="X45" s="72"/>
      <c r="AA45" s="99"/>
    </row>
    <row r="46" spans="1:28" s="75" customFormat="1" ht="36.950000000000003" customHeight="1" x14ac:dyDescent="0.25">
      <c r="A46" s="130">
        <v>45553</v>
      </c>
      <c r="B46" s="133" t="str">
        <f t="shared" si="61"/>
        <v>Wednesday</v>
      </c>
      <c r="C46" s="63"/>
      <c r="D46" s="64"/>
      <c r="E46" s="126">
        <f>IF(OR($C46=$AC$72,$C46=$AC$73,$C46=$AC$74,$C46=$AC$75,$C46=$AC$76,$C46=$AC$77,$C46=$AC$78,$C46=$AC$80,$C46=$AC$81,$C46=$AC$82,$C46=$AC$83,$C46=$AC$84,$C46=$AC$85),$Q$5,(IF(O46=$AB$67,D46,IF(D46&lt;$S$6,$S$6,D46))))</f>
        <v>0.36458333333333331</v>
      </c>
      <c r="F46" s="64"/>
      <c r="G46" s="126">
        <f>IF(OR($C46=$AC$72,$C46=$AC$73,$C46=$AC$74,$C46=$AC$75,$C46=$AC$76,$C46=$AC$77,$C46=$AC$78,$C46=$AC$80,$C46=$AC$81,$C46=$AC$82,$C46=$AC$83,,$C46=$AC$85),$Q$5,(IF(P46=$AB$67,F46,IF(F46&gt;$T$5,$T$5,F46))))</f>
        <v>0</v>
      </c>
      <c r="H46" s="127">
        <f t="shared" si="62"/>
        <v>0.63541666666666674</v>
      </c>
      <c r="I46" s="64"/>
      <c r="J46" s="64"/>
      <c r="K46" s="126">
        <f t="shared" si="63"/>
        <v>2.0833333333333332E-2</v>
      </c>
      <c r="L46" s="127">
        <f>IF(OR($C46=$AC$70,$C46=$AC$71,$C46=$AC$72,$C46=$AC$73,$C46=$AC$74,$C46=$AC$75,$C46=$AC$76,$C46=$AC$77,$C46=$AC$78,$C46=$AC$83,$C46=$AC$81),$AD$72,(IF(OR($C46=$AC$85),$AD$86,(IF(OR($C46=$AC$80,$C46=$AC$82,$C46=$AC$84),$Q$5,H46-K46)))))</f>
        <v>0.61458333333333337</v>
      </c>
      <c r="M46" s="128">
        <f t="shared" si="64"/>
        <v>14.75</v>
      </c>
      <c r="N46" s="67"/>
      <c r="O46" s="68"/>
      <c r="P46" s="68"/>
      <c r="Q46" s="95"/>
      <c r="R46" s="158"/>
      <c r="S46" s="159"/>
      <c r="T46" s="157"/>
      <c r="U46" s="72"/>
      <c r="V46" s="72"/>
      <c r="W46" s="72"/>
      <c r="X46" s="72"/>
      <c r="AA46" s="99"/>
    </row>
    <row r="47" spans="1:28" s="75" customFormat="1" ht="36.950000000000003" customHeight="1" x14ac:dyDescent="0.25">
      <c r="A47" s="130">
        <v>45554</v>
      </c>
      <c r="B47" s="133" t="str">
        <f t="shared" si="61"/>
        <v>Thursday</v>
      </c>
      <c r="C47" s="69"/>
      <c r="D47" s="66"/>
      <c r="E47" s="126">
        <f>IF(OR($C47=$AC$72,$C47=$AC$73,$C47=$AC$74,$C47=$AC$75,$C47=$AC$76,$C47=$AC$77,$C47=$AC$78,$C47=$AC$80,$C47=$AC$81,$C47=$AC$82,$C47=$AC$83,$C47=$AC$84,$C47=$AC$85),$Q$5,(IF(O47=$AB$67,D47,IF(D47&lt;$S$6,$S$6,D47))))</f>
        <v>0.36458333333333331</v>
      </c>
      <c r="F47" s="64"/>
      <c r="G47" s="126">
        <f>IF(OR($C47=$AC$72,$C47=$AC$73,$C47=$AC$74,$C47=$AC$75,$C47=$AC$76,$C47=$AC$77,$C47=$AC$78,$C47=$AC$80,$C47=$AC$81,$C47=$AC$82,$C47=$AC$83,,$C47=$AC$85),$Q$5,(IF(P47=$AB$67,F47,IF(F47&gt;$T$5,$T$5,F47))))</f>
        <v>0</v>
      </c>
      <c r="H47" s="127">
        <f t="shared" si="62"/>
        <v>0.63541666666666674</v>
      </c>
      <c r="I47" s="64"/>
      <c r="J47" s="64"/>
      <c r="K47" s="126">
        <f t="shared" si="63"/>
        <v>2.0833333333333332E-2</v>
      </c>
      <c r="L47" s="127">
        <f>IF(OR($C47=$AC$70,$C47=$AC$71,$C47=$AC$72,$C47=$AC$73,$C47=$AC$74,$C47=$AC$75,$C47=$AC$76,$C47=$AC$77,$C47=$AC$78,$C47=$AC$83,$C47=$AC$81),$AD$72,(IF(OR($C47=$AC$85),$AD$86,(IF(OR($C47=$AC$80,$C47=$AC$82,$C47=$AC$84),$Q$5,H47-K47)))))</f>
        <v>0.61458333333333337</v>
      </c>
      <c r="M47" s="128">
        <f t="shared" si="64"/>
        <v>14.75</v>
      </c>
      <c r="N47" s="67"/>
      <c r="O47" s="68"/>
      <c r="P47" s="68"/>
      <c r="Q47" s="95"/>
      <c r="R47" s="158"/>
      <c r="S47" s="159"/>
      <c r="T47" s="157"/>
      <c r="U47" s="72"/>
      <c r="V47" s="72"/>
      <c r="W47" s="72"/>
      <c r="X47" s="72"/>
      <c r="Y47" s="72"/>
      <c r="Z47" s="72"/>
      <c r="AA47" s="99"/>
    </row>
    <row r="48" spans="1:28" s="75" customFormat="1" ht="36.950000000000003" customHeight="1" thickBot="1" x14ac:dyDescent="0.3">
      <c r="A48" s="130">
        <v>45555</v>
      </c>
      <c r="B48" s="133" t="str">
        <f t="shared" si="61"/>
        <v>Friday</v>
      </c>
      <c r="C48" s="69"/>
      <c r="D48" s="66"/>
      <c r="E48" s="126">
        <f>IF(OR($C48=$AC$72,$C48=$AC$73,$C48=$AC$74,$C48=$AC$75,$C48=$AC$76,$C48=$AC$77,$C48=$AC$78,$C48=$AC$80,$C48=$AC$81,$C48=$AC$82,$C48=$AC$83,$C48=$AC$84,$C48=$AC$85),$Q$5,(IF(O48=$AB$67,D48,IF(D48&lt;$S$6,$S$6,D48))))</f>
        <v>0.36458333333333331</v>
      </c>
      <c r="F48" s="64"/>
      <c r="G48" s="126">
        <f>IF(OR($C48=$AC$72,$C48=$AC$73,$C48=$AC$74,$C48=$AC$75,$C48=$AC$76,$C48=$AC$77,$C48=$AC$78,$C48=$AC$80,$C48=$AC$81,$C48=$AC$82,$C48=$AC$83,,$C48=$AC$85),$Q$5,(IF(P48=$AB$67,F48,IF(F48&gt;$T$5,$T$5,F48))))</f>
        <v>0</v>
      </c>
      <c r="H48" s="127">
        <f t="shared" si="62"/>
        <v>0.63541666666666674</v>
      </c>
      <c r="I48" s="64"/>
      <c r="J48" s="64"/>
      <c r="K48" s="126">
        <f t="shared" si="63"/>
        <v>2.0833333333333332E-2</v>
      </c>
      <c r="L48" s="127">
        <f>IF(OR($C48=$AC$70,$C48=$AC$71,$C48=$AC$72,$C48=$AC$73,$C48=$AC$74,$C48=$AC$75,$C48=$AC$76,$C48=$AC$77,$C48=$AC$78,$C48=$AC$83,$C48=$AC$81),$AD$72,(IF(OR($C48=$AC$85),$AD$86,(IF(OR($C48=$AC$80,$C48=$AC$82,$C48=$AC$84),$Q$5,H48-K48)))))</f>
        <v>0.61458333333333337</v>
      </c>
      <c r="M48" s="128">
        <f t="shared" si="64"/>
        <v>14.75</v>
      </c>
      <c r="N48" s="67"/>
      <c r="O48" s="68"/>
      <c r="P48" s="68"/>
      <c r="Q48" s="95"/>
      <c r="R48" s="158">
        <f t="shared" ref="R48" si="67">IF(M48&lt;=8,0,(M48-$T$3))</f>
        <v>6.75</v>
      </c>
      <c r="S48" s="159"/>
      <c r="T48" s="157">
        <f t="shared" ref="T48" si="68">IF(AND(G48&gt;=$T$6,L48&gt;=$Q$6),$T$7,0)</f>
        <v>0</v>
      </c>
      <c r="U48" s="72"/>
      <c r="V48" s="72"/>
      <c r="W48" s="72"/>
      <c r="X48" s="72"/>
      <c r="Y48" s="72"/>
      <c r="Z48" s="72"/>
      <c r="AA48" s="99"/>
    </row>
    <row r="49" spans="1:29" s="97" customFormat="1" ht="36.950000000000003" customHeight="1" thickBot="1" x14ac:dyDescent="0.3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101" t="s">
        <v>6</v>
      </c>
      <c r="N49" s="165">
        <f>SUM(N10:N48)</f>
        <v>0</v>
      </c>
      <c r="O49" s="102"/>
      <c r="P49" s="103"/>
      <c r="Q49" s="162" t="e">
        <f>SUM(#REF!)</f>
        <v>#REF!</v>
      </c>
      <c r="R49" s="163" t="e">
        <f>IF(SUM(#REF!,#REF!,#REF!,#REF!,#REF!)&gt;=136.5,0,SUM(#REF!,#REF!,#REF!,#REF!,#REF!))</f>
        <v>#REF!</v>
      </c>
      <c r="S49" s="163" t="e">
        <f>IF(SUM(#REF!,#REF!,#REF!,#REF!,#REF!,#REF!,#REF!,#REF!,#REF!,#REF!)&gt;=60,0,SUM(#REF!,#REF!,#REF!,#REF!,#REF!,#REF!,#REF!,#REF!,#REF!,#REF!))</f>
        <v>#REF!</v>
      </c>
      <c r="T49" s="164" t="e">
        <f>SUM(#REF!)</f>
        <v>#REF!</v>
      </c>
      <c r="V49" s="72"/>
      <c r="W49" s="72"/>
      <c r="X49" s="72"/>
      <c r="Y49" s="72"/>
      <c r="Z49" s="72"/>
      <c r="AA49" s="75"/>
      <c r="AB49" s="99"/>
      <c r="AC49" s="75"/>
    </row>
    <row r="50" spans="1:29" s="97" customFormat="1" ht="20.100000000000001" customHeight="1" x14ac:dyDescent="0.25">
      <c r="A50" s="75"/>
      <c r="B50" s="75"/>
      <c r="C50" s="75"/>
      <c r="D50" s="75"/>
      <c r="E50" s="75"/>
      <c r="F50" s="75"/>
      <c r="G50" s="75"/>
      <c r="H50" s="75"/>
      <c r="I50" s="75"/>
      <c r="J50" s="75"/>
      <c r="K50" s="75"/>
      <c r="L50" s="75"/>
      <c r="M50" s="136"/>
      <c r="N50" s="136"/>
      <c r="O50" s="136"/>
      <c r="P50" s="136"/>
      <c r="Q50" s="136"/>
      <c r="R50" s="136"/>
      <c r="S50" s="136"/>
      <c r="T50" s="136"/>
      <c r="U50" s="136"/>
      <c r="V50" s="72"/>
      <c r="W50" s="75"/>
      <c r="X50" s="75"/>
      <c r="Y50" s="75"/>
      <c r="Z50" s="75"/>
      <c r="AA50" s="75"/>
      <c r="AB50" s="99"/>
      <c r="AC50" s="75"/>
    </row>
    <row r="51" spans="1:29" s="97" customFormat="1" ht="20.100000000000001" customHeight="1" x14ac:dyDescent="0.25">
      <c r="A51" s="72"/>
      <c r="B51" s="72"/>
      <c r="C51" s="72"/>
      <c r="D51" s="72"/>
      <c r="E51" s="72"/>
      <c r="F51" s="72"/>
      <c r="G51" s="72"/>
      <c r="H51" s="72"/>
      <c r="I51" s="72"/>
      <c r="J51" s="72"/>
      <c r="K51" s="72"/>
      <c r="L51" s="72"/>
      <c r="M51" s="137"/>
      <c r="N51" s="137"/>
      <c r="O51" s="137"/>
      <c r="P51" s="187" t="s">
        <v>128</v>
      </c>
      <c r="Q51" s="187"/>
      <c r="R51" s="187"/>
      <c r="S51" s="187"/>
      <c r="T51" s="187"/>
      <c r="U51" s="187"/>
      <c r="V51" s="72"/>
      <c r="W51" s="75"/>
      <c r="X51" s="75"/>
      <c r="Y51" s="75"/>
      <c r="Z51" s="75"/>
      <c r="AA51" s="75"/>
      <c r="AB51" s="99"/>
      <c r="AC51" s="75"/>
    </row>
    <row r="52" spans="1:29" s="75" customFormat="1" ht="36.950000000000003" customHeight="1" x14ac:dyDescent="0.25">
      <c r="A52" s="74" t="s">
        <v>38</v>
      </c>
      <c r="B52" s="1"/>
      <c r="C52" s="3"/>
      <c r="D52" s="3"/>
      <c r="E52" s="3"/>
      <c r="F52" s="6"/>
      <c r="G52" s="1"/>
      <c r="H52" s="104" t="s">
        <v>2</v>
      </c>
      <c r="I52" s="7"/>
      <c r="J52" s="7"/>
      <c r="K52" s="7"/>
      <c r="L52" s="1"/>
      <c r="M52" s="166"/>
      <c r="N52" s="166"/>
      <c r="O52" s="166"/>
      <c r="P52" s="188" t="s">
        <v>122</v>
      </c>
      <c r="Q52" s="188"/>
      <c r="R52" s="188"/>
      <c r="S52" s="138" t="e">
        <f>IF($R$49&gt;=150,0,$R$49)</f>
        <v>#REF!</v>
      </c>
      <c r="T52" s="139" t="s">
        <v>27</v>
      </c>
      <c r="U52" s="138" t="e">
        <f>S52*R7</f>
        <v>#REF!</v>
      </c>
      <c r="V52" s="72"/>
      <c r="AB52" s="99"/>
    </row>
    <row r="53" spans="1:29" s="97" customFormat="1" ht="33" customHeight="1" x14ac:dyDescent="0.25">
      <c r="A53" s="1" t="s">
        <v>37</v>
      </c>
      <c r="B53" s="1"/>
      <c r="C53" s="1"/>
      <c r="D53" s="1"/>
      <c r="E53" s="1"/>
      <c r="F53" s="1"/>
      <c r="G53" s="1"/>
      <c r="H53" s="1"/>
      <c r="L53" s="1"/>
      <c r="M53" s="166"/>
      <c r="N53" s="140"/>
      <c r="O53" s="141" t="s">
        <v>156</v>
      </c>
      <c r="P53" s="188" t="s">
        <v>123</v>
      </c>
      <c r="Q53" s="188"/>
      <c r="R53" s="188"/>
      <c r="S53" s="138" t="e">
        <f>IF($S$49&gt;=90,0,$S$49)</f>
        <v>#REF!</v>
      </c>
      <c r="T53" s="138" t="s">
        <v>126</v>
      </c>
      <c r="U53" s="138" t="e">
        <f>S53*S7</f>
        <v>#REF!</v>
      </c>
      <c r="V53" s="72"/>
      <c r="W53" s="75"/>
      <c r="X53" s="75"/>
      <c r="Y53" s="75"/>
      <c r="Z53" s="75"/>
      <c r="AA53" s="75"/>
      <c r="AB53" s="99"/>
      <c r="AC53" s="75"/>
    </row>
    <row r="54" spans="1:29" s="75" customFormat="1" ht="36.950000000000003" customHeight="1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M54" s="173" t="s">
        <v>155</v>
      </c>
      <c r="N54" s="173"/>
      <c r="O54" s="134"/>
      <c r="P54" s="188" t="s">
        <v>124</v>
      </c>
      <c r="Q54" s="188"/>
      <c r="R54" s="188"/>
      <c r="S54" s="134">
        <f>$N$49</f>
        <v>0</v>
      </c>
      <c r="T54" s="142"/>
      <c r="U54" s="142"/>
      <c r="V54" s="72"/>
      <c r="AB54" s="99"/>
    </row>
    <row r="55" spans="1:29" s="75" customFormat="1" ht="36.950000000000003" customHeight="1" x14ac:dyDescent="0.25">
      <c r="A55" s="74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73" t="s">
        <v>157</v>
      </c>
      <c r="N55" s="173"/>
      <c r="O55" s="134"/>
      <c r="P55" s="188" t="s">
        <v>125</v>
      </c>
      <c r="Q55" s="188"/>
      <c r="R55" s="188"/>
      <c r="S55" s="134" t="e">
        <f>IF(T49&gt;2000,0,T49)</f>
        <v>#REF!</v>
      </c>
      <c r="T55" s="134"/>
      <c r="U55" s="143"/>
      <c r="V55" s="72"/>
      <c r="AB55" s="99"/>
    </row>
    <row r="56" spans="1:29" s="97" customFormat="1" ht="38.25" customHeight="1" x14ac:dyDescent="0.25">
      <c r="A56" s="74" t="s">
        <v>36</v>
      </c>
      <c r="B56" s="1"/>
      <c r="C56" s="3"/>
      <c r="D56" s="3"/>
      <c r="E56" s="6"/>
      <c r="F56" s="6"/>
      <c r="G56" s="1"/>
      <c r="H56" s="104" t="s">
        <v>2</v>
      </c>
      <c r="I56" s="7"/>
      <c r="J56" s="7"/>
      <c r="K56" s="7"/>
      <c r="L56" s="4"/>
      <c r="M56" s="173" t="s">
        <v>154</v>
      </c>
      <c r="N56" s="173"/>
      <c r="O56" s="134"/>
      <c r="P56" s="174" t="s">
        <v>133</v>
      </c>
      <c r="Q56" s="174"/>
      <c r="R56" s="174"/>
      <c r="S56" s="134">
        <f>O56</f>
        <v>0</v>
      </c>
      <c r="T56" s="134"/>
      <c r="U56" s="143"/>
      <c r="V56" s="72"/>
      <c r="W56" s="75"/>
      <c r="X56" s="75"/>
      <c r="Y56" s="75"/>
      <c r="Z56" s="75"/>
      <c r="AA56" s="75"/>
      <c r="AB56" s="99"/>
      <c r="AC56" s="75"/>
    </row>
    <row r="57" spans="1:29" s="97" customFormat="1" ht="33.75" customHeight="1" x14ac:dyDescent="0.25">
      <c r="A57" s="74" t="s">
        <v>146</v>
      </c>
      <c r="B57" s="4"/>
      <c r="C57" s="4"/>
      <c r="D57" s="4"/>
      <c r="E57" s="4"/>
      <c r="F57" s="4"/>
      <c r="G57" s="4"/>
      <c r="H57" s="4"/>
      <c r="I57" s="74"/>
      <c r="J57" s="74"/>
      <c r="K57" s="74"/>
      <c r="M57" s="140"/>
      <c r="N57" s="140"/>
      <c r="O57" s="135"/>
      <c r="P57" s="174" t="s">
        <v>160</v>
      </c>
      <c r="Q57" s="174"/>
      <c r="R57" s="174"/>
      <c r="S57" s="138" t="e">
        <f>AF73/8</f>
        <v>#REF!</v>
      </c>
      <c r="T57" s="144"/>
      <c r="U57" s="144"/>
      <c r="V57" s="72"/>
      <c r="W57" s="75"/>
      <c r="X57" s="75"/>
      <c r="Y57" s="75"/>
      <c r="Z57" s="75"/>
      <c r="AA57" s="75"/>
      <c r="AB57" s="99"/>
      <c r="AC57" s="75"/>
    </row>
    <row r="58" spans="1:29" s="75" customFormat="1" ht="36.950000000000003" customHeight="1" thickBot="1" x14ac:dyDescent="0.3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N58" s="72"/>
      <c r="O58" s="72"/>
      <c r="P58" s="106" t="s">
        <v>132</v>
      </c>
      <c r="Q58" s="106"/>
      <c r="R58" s="107"/>
      <c r="S58" s="105"/>
      <c r="T58" s="106" t="s">
        <v>127</v>
      </c>
      <c r="U58" s="4"/>
      <c r="V58" s="72"/>
      <c r="AB58" s="99"/>
    </row>
    <row r="59" spans="1:29" s="97" customFormat="1" ht="15" customHeight="1" x14ac:dyDescent="0.2">
      <c r="A59" s="178" t="s">
        <v>158</v>
      </c>
      <c r="B59" s="179"/>
      <c r="C59" s="179"/>
      <c r="D59" s="179"/>
      <c r="E59" s="179"/>
      <c r="F59" s="179"/>
      <c r="G59" s="179"/>
      <c r="H59" s="180"/>
      <c r="I59" s="4"/>
      <c r="J59" s="4"/>
      <c r="K59" s="4"/>
      <c r="L59" s="4"/>
      <c r="M59" s="4"/>
      <c r="N59" s="4"/>
      <c r="O59" s="4"/>
      <c r="P59" s="108"/>
      <c r="Q59" s="109"/>
      <c r="R59" s="109"/>
      <c r="S59" s="110"/>
      <c r="T59" s="108"/>
      <c r="U59" s="109"/>
      <c r="V59" s="110"/>
      <c r="W59" s="75"/>
      <c r="X59" s="75"/>
      <c r="Y59" s="75"/>
      <c r="Z59" s="75"/>
      <c r="AA59" s="75"/>
      <c r="AB59" s="99"/>
      <c r="AC59" s="75"/>
    </row>
    <row r="60" spans="1:29" s="75" customFormat="1" x14ac:dyDescent="0.2">
      <c r="A60" s="181"/>
      <c r="B60" s="182"/>
      <c r="C60" s="182"/>
      <c r="D60" s="182"/>
      <c r="E60" s="182"/>
      <c r="F60" s="182"/>
      <c r="G60" s="182"/>
      <c r="H60" s="183"/>
      <c r="I60" s="4"/>
      <c r="J60" s="4"/>
      <c r="K60" s="4"/>
      <c r="L60" s="4"/>
      <c r="M60" s="4"/>
      <c r="N60" s="4"/>
      <c r="O60" s="4"/>
      <c r="P60" s="111"/>
      <c r="Q60" s="112"/>
      <c r="R60" s="112"/>
      <c r="S60" s="113"/>
      <c r="T60" s="111"/>
      <c r="U60" s="112"/>
      <c r="V60" s="113"/>
      <c r="AB60" s="99"/>
    </row>
    <row r="61" spans="1:29" s="75" customFormat="1" ht="15.75" thickBot="1" x14ac:dyDescent="0.25">
      <c r="A61" s="184"/>
      <c r="B61" s="185"/>
      <c r="C61" s="185"/>
      <c r="D61" s="185"/>
      <c r="E61" s="185"/>
      <c r="F61" s="185"/>
      <c r="G61" s="185"/>
      <c r="H61" s="186"/>
      <c r="I61" s="4"/>
      <c r="J61" s="4"/>
      <c r="K61" s="4"/>
      <c r="L61" s="4"/>
      <c r="M61" s="4"/>
      <c r="N61" s="4"/>
      <c r="O61" s="4"/>
      <c r="P61" s="114"/>
      <c r="Q61" s="115"/>
      <c r="R61" s="115"/>
      <c r="S61" s="116"/>
      <c r="T61" s="114"/>
      <c r="U61" s="115"/>
      <c r="V61" s="116"/>
      <c r="AB61" s="99"/>
    </row>
    <row r="62" spans="1:29" s="75" customFormat="1" ht="36.950000000000003" customHeight="1" x14ac:dyDescent="0.25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72"/>
      <c r="T62" s="72"/>
      <c r="U62" s="72"/>
      <c r="V62" s="72"/>
      <c r="W62" s="72"/>
      <c r="X62" s="72"/>
      <c r="Y62" s="72"/>
      <c r="Z62" s="72"/>
      <c r="AB62" s="99"/>
    </row>
    <row r="63" spans="1:29" s="75" customFormat="1" ht="36.950000000000003" customHeight="1" x14ac:dyDescent="0.25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72"/>
      <c r="T63" s="72"/>
      <c r="U63" s="72"/>
      <c r="V63" s="72"/>
      <c r="AB63" s="99"/>
    </row>
    <row r="64" spans="1:29" s="75" customFormat="1" ht="36.950000000000003" customHeight="1" x14ac:dyDescent="0.25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72"/>
      <c r="T64" s="72"/>
      <c r="U64" s="72"/>
      <c r="V64" s="72"/>
      <c r="W64" s="97"/>
      <c r="X64" s="97"/>
      <c r="Y64" s="97"/>
      <c r="Z64" s="97"/>
      <c r="AA64" s="97"/>
      <c r="AB64" s="99"/>
      <c r="AC64" s="97"/>
    </row>
    <row r="65" spans="1:34" s="75" customFormat="1" ht="36.950000000000003" customHeight="1" x14ac:dyDescent="0.2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72"/>
      <c r="T65" s="72"/>
      <c r="U65" s="72"/>
      <c r="V65" s="72"/>
      <c r="W65" s="117"/>
      <c r="X65" s="117"/>
      <c r="Y65" s="117"/>
      <c r="Z65" s="97"/>
      <c r="AA65" s="97"/>
      <c r="AB65" s="98"/>
      <c r="AC65" s="97"/>
    </row>
    <row r="66" spans="1:34" s="97" customFormat="1" ht="33.950000000000003" customHeight="1" x14ac:dyDescent="0.25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72"/>
      <c r="T66" s="72"/>
      <c r="U66" s="72"/>
      <c r="V66" s="75"/>
      <c r="W66" s="75"/>
      <c r="X66" s="75"/>
      <c r="Y66" s="75"/>
      <c r="Z66" s="75"/>
      <c r="AA66" s="75"/>
      <c r="AB66" s="99"/>
      <c r="AC66" s="75"/>
    </row>
    <row r="67" spans="1:34" s="97" customFormat="1" ht="36.950000000000003" customHeight="1" x14ac:dyDescent="0.25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72"/>
      <c r="T67" s="72"/>
      <c r="U67" s="72"/>
      <c r="V67" s="75"/>
      <c r="W67" s="75"/>
      <c r="X67" s="75"/>
      <c r="Y67" s="75"/>
      <c r="Z67" s="75"/>
      <c r="AA67" s="75"/>
      <c r="AB67" s="98" t="s">
        <v>115</v>
      </c>
      <c r="AC67" s="75"/>
    </row>
    <row r="68" spans="1:34" s="75" customFormat="1" x14ac:dyDescent="0.25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72"/>
      <c r="T68" s="72"/>
      <c r="U68" s="72"/>
      <c r="AB68" s="98" t="s">
        <v>116</v>
      </c>
    </row>
    <row r="69" spans="1:34" s="75" customFormat="1" ht="35.1" customHeight="1" x14ac:dyDescent="0.25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72"/>
      <c r="T69" s="72"/>
      <c r="U69" s="72"/>
      <c r="V69" s="72"/>
      <c r="W69" s="72"/>
      <c r="X69" s="72"/>
      <c r="Y69" s="72"/>
      <c r="Z69" s="72"/>
      <c r="AA69" s="72"/>
      <c r="AB69" s="72"/>
      <c r="AC69" s="72"/>
    </row>
    <row r="70" spans="1:34" s="75" customFormat="1" ht="20.100000000000001" customHeight="1" x14ac:dyDescent="0.25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72"/>
      <c r="T70" s="72"/>
      <c r="U70" s="72"/>
      <c r="V70" s="97"/>
      <c r="W70" s="97"/>
      <c r="X70" s="97"/>
      <c r="Y70" s="97"/>
      <c r="Z70" s="97"/>
      <c r="AA70" s="97"/>
      <c r="AB70" s="119" t="s">
        <v>117</v>
      </c>
      <c r="AC70" s="120" t="s">
        <v>15</v>
      </c>
      <c r="AD70" s="64">
        <v>0.33333333333333331</v>
      </c>
    </row>
    <row r="71" spans="1:34" ht="24.75" customHeight="1" x14ac:dyDescent="0.25">
      <c r="V71" s="97"/>
      <c r="W71" s="97"/>
      <c r="X71" s="97"/>
      <c r="Y71" s="97"/>
      <c r="Z71" s="97"/>
      <c r="AA71" s="97"/>
      <c r="AB71" s="119" t="s">
        <v>117</v>
      </c>
      <c r="AC71" s="120" t="s">
        <v>20</v>
      </c>
      <c r="AD71" s="64">
        <v>0.33333333333333331</v>
      </c>
    </row>
    <row r="72" spans="1:34" s="97" customFormat="1" ht="32.1" customHeight="1" x14ac:dyDescent="0.25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72"/>
      <c r="T72" s="72"/>
      <c r="U72" s="72"/>
      <c r="AB72" s="119" t="s">
        <v>117</v>
      </c>
      <c r="AC72" s="121" t="s">
        <v>26</v>
      </c>
      <c r="AD72" s="64">
        <v>0.33333333333333331</v>
      </c>
      <c r="AF72" s="171" t="s">
        <v>159</v>
      </c>
      <c r="AG72" s="171"/>
      <c r="AH72" s="171"/>
    </row>
    <row r="73" spans="1:34" s="97" customFormat="1" ht="32.1" customHeight="1" x14ac:dyDescent="0.25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72"/>
      <c r="T73" s="72"/>
      <c r="U73" s="72"/>
      <c r="AB73" s="119" t="s">
        <v>117</v>
      </c>
      <c r="AC73" s="121" t="s">
        <v>17</v>
      </c>
      <c r="AD73" s="64">
        <v>0.33333333333333331</v>
      </c>
      <c r="AF73" s="172" t="e">
        <f>Q49/60</f>
        <v>#REF!</v>
      </c>
      <c r="AG73" s="172"/>
      <c r="AH73" s="172"/>
    </row>
    <row r="74" spans="1:34" s="97" customFormat="1" ht="32.1" customHeight="1" x14ac:dyDescent="0.25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72"/>
      <c r="T74" s="72"/>
      <c r="U74" s="72"/>
      <c r="V74" s="72"/>
      <c r="W74" s="72"/>
      <c r="X74" s="72"/>
      <c r="Y74" s="72"/>
      <c r="Z74" s="72"/>
      <c r="AA74" s="72"/>
      <c r="AB74" s="119" t="s">
        <v>117</v>
      </c>
      <c r="AC74" s="121" t="s">
        <v>140</v>
      </c>
      <c r="AD74" s="64">
        <v>0.33333333333333331</v>
      </c>
    </row>
    <row r="75" spans="1:34" ht="32.1" customHeight="1" x14ac:dyDescent="0.25">
      <c r="V75" s="4"/>
      <c r="AB75" s="95" t="s">
        <v>117</v>
      </c>
      <c r="AC75" s="121" t="s">
        <v>18</v>
      </c>
      <c r="AD75" s="64">
        <v>0.33333333333333331</v>
      </c>
    </row>
    <row r="76" spans="1:34" s="4" customFormat="1" ht="15.75" x14ac:dyDescent="0.25">
      <c r="S76" s="72"/>
      <c r="T76" s="72"/>
      <c r="U76" s="72"/>
      <c r="V76" s="72"/>
      <c r="W76" s="72"/>
      <c r="X76" s="72"/>
      <c r="Y76" s="72"/>
      <c r="Z76" s="72"/>
      <c r="AA76" s="72"/>
      <c r="AB76" s="95" t="s">
        <v>117</v>
      </c>
      <c r="AC76" s="121" t="s">
        <v>30</v>
      </c>
      <c r="AD76" s="64">
        <v>0.33333333333333331</v>
      </c>
    </row>
    <row r="77" spans="1:34" s="4" customFormat="1" ht="35.25" customHeight="1" x14ac:dyDescent="0.25">
      <c r="S77" s="72"/>
      <c r="T77" s="72"/>
      <c r="U77" s="72"/>
      <c r="V77" s="118"/>
      <c r="W77" s="72"/>
      <c r="X77" s="72"/>
      <c r="Y77" s="72"/>
      <c r="Z77" s="72"/>
      <c r="AA77" s="72"/>
      <c r="AB77" s="95" t="s">
        <v>117</v>
      </c>
      <c r="AC77" s="121" t="s">
        <v>163</v>
      </c>
      <c r="AD77" s="64">
        <v>0.33333333333333331</v>
      </c>
    </row>
    <row r="78" spans="1:34" s="4" customFormat="1" ht="15.75" customHeight="1" x14ac:dyDescent="0.25">
      <c r="S78" s="72"/>
      <c r="T78" s="72"/>
      <c r="U78" s="72"/>
      <c r="V78" s="118"/>
      <c r="W78" s="72"/>
      <c r="X78" s="72"/>
      <c r="Y78" s="72"/>
      <c r="Z78" s="72"/>
      <c r="AA78" s="72"/>
      <c r="AB78" s="95" t="s">
        <v>117</v>
      </c>
      <c r="AC78" s="121" t="s">
        <v>135</v>
      </c>
      <c r="AD78" s="64">
        <v>0.33333333333333331</v>
      </c>
    </row>
    <row r="79" spans="1:34" ht="6" customHeight="1" x14ac:dyDescent="0.25">
      <c r="AB79" s="95" t="s">
        <v>120</v>
      </c>
      <c r="AC79" s="122" t="s">
        <v>21</v>
      </c>
      <c r="AD79" s="64">
        <v>0.33333333333333331</v>
      </c>
    </row>
    <row r="80" spans="1:34" ht="15.75" x14ac:dyDescent="0.25">
      <c r="AB80" s="95" t="s">
        <v>118</v>
      </c>
      <c r="AC80" s="121" t="s">
        <v>14</v>
      </c>
      <c r="AD80" s="64"/>
    </row>
    <row r="81" spans="28:30" ht="15.75" x14ac:dyDescent="0.25">
      <c r="AB81" s="95" t="s">
        <v>118</v>
      </c>
      <c r="AC81" s="121" t="s">
        <v>143</v>
      </c>
      <c r="AD81" s="64"/>
    </row>
    <row r="82" spans="28:30" ht="15.75" x14ac:dyDescent="0.25">
      <c r="AB82" s="95" t="s">
        <v>118</v>
      </c>
      <c r="AC82" s="120" t="s">
        <v>138</v>
      </c>
      <c r="AD82" s="64">
        <v>0</v>
      </c>
    </row>
    <row r="83" spans="28:30" ht="15.75" x14ac:dyDescent="0.25">
      <c r="AB83" s="119" t="s">
        <v>129</v>
      </c>
      <c r="AC83" s="121" t="s">
        <v>121</v>
      </c>
      <c r="AD83" s="64">
        <v>0</v>
      </c>
    </row>
    <row r="84" spans="28:30" ht="15.75" x14ac:dyDescent="0.25">
      <c r="AB84" s="95" t="s">
        <v>129</v>
      </c>
      <c r="AC84" s="121" t="s">
        <v>141</v>
      </c>
      <c r="AD84" s="64">
        <v>0.33333333333333331</v>
      </c>
    </row>
    <row r="85" spans="28:30" ht="15.75" x14ac:dyDescent="0.25">
      <c r="AB85" s="95" t="s">
        <v>129</v>
      </c>
      <c r="AC85" s="121" t="s">
        <v>131</v>
      </c>
      <c r="AD85" s="64">
        <v>0</v>
      </c>
    </row>
    <row r="86" spans="28:30" ht="15.75" x14ac:dyDescent="0.25">
      <c r="AD86" s="64">
        <v>0.125</v>
      </c>
    </row>
  </sheetData>
  <sheetProtection algorithmName="SHA-512" hashValue="Z3FN6c9FUTMTuSBLgUKFvk9PF40qeBOg/Z8rZSQHZpgk2W30SlVDShslSoqbF/BwM+3fE4UL0wOFRoWq9QFAOg==" saltValue="tcumsBVplpFe5vixk4gFsg==" spinCount="100000" sheet="1" objects="1" scenarios="1"/>
  <dataConsolidate/>
  <mergeCells count="23">
    <mergeCell ref="J5:L5"/>
    <mergeCell ref="L7:M7"/>
    <mergeCell ref="A1:U1"/>
    <mergeCell ref="B2:C2"/>
    <mergeCell ref="B3:D3"/>
    <mergeCell ref="B5:E5"/>
    <mergeCell ref="H3:I3"/>
    <mergeCell ref="H5:I5"/>
    <mergeCell ref="F2:L2"/>
    <mergeCell ref="R8:T8"/>
    <mergeCell ref="A59:H61"/>
    <mergeCell ref="P56:R56"/>
    <mergeCell ref="P51:U51"/>
    <mergeCell ref="P53:R53"/>
    <mergeCell ref="P54:R54"/>
    <mergeCell ref="P55:R55"/>
    <mergeCell ref="P52:R52"/>
    <mergeCell ref="AF72:AH72"/>
    <mergeCell ref="AF73:AH73"/>
    <mergeCell ref="M54:N54"/>
    <mergeCell ref="M55:N55"/>
    <mergeCell ref="P57:R57"/>
    <mergeCell ref="M56:N56"/>
  </mergeCells>
  <dataValidations count="4">
    <dataValidation type="list" allowBlank="1" showInputMessage="1" showErrorMessage="1" sqref="O16:P16 O14:P14 O23:P23 O25:P25 O32:P32 O34:P34 O41:P41 O43:P43" xr:uid="{00000000-0002-0000-0000-000000000000}">
      <formula1>#REF!</formula1>
    </dataValidation>
    <dataValidation type="list" allowBlank="1" showInputMessage="1" showErrorMessage="1" sqref="O35:P40 O33:P33 O26:P31 O24:P24 O17:P22 O15:P15 O10:P13 O42:P42 O44:P48" xr:uid="{00000000-0002-0000-0000-000001000000}">
      <formula1>$AB$67:$AB$68</formula1>
    </dataValidation>
    <dataValidation type="list" allowBlank="1" showInputMessage="1" showErrorMessage="1" sqref="B2:C2" xr:uid="{00000000-0002-0000-0000-000002000000}">
      <formula1>#REF!</formula1>
    </dataValidation>
    <dataValidation type="list" allowBlank="1" showInputMessage="1" showErrorMessage="1" sqref="C10:C48" xr:uid="{00000000-0002-0000-0000-000003000000}">
      <formula1>$AC$70:$AC$85</formula1>
    </dataValidation>
  </dataValidations>
  <pageMargins left="0.11811023622047245" right="0.31496062992125984" top="0" bottom="0" header="0.31496062992125984" footer="0.31496062992125984"/>
  <pageSetup paperSize="9" scale="39"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000-000004000000}">
          <x14:formula1>
            <xm:f>Sheet1!$A$1:$A$12</xm:f>
          </x14:formula1>
          <xm:sqref>A1:U1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F0000"/>
  </sheetPr>
  <dimension ref="A1:AE114"/>
  <sheetViews>
    <sheetView showGridLines="0" zoomScaleNormal="100" workbookViewId="0">
      <selection activeCell="A3" sqref="A3"/>
    </sheetView>
  </sheetViews>
  <sheetFormatPr baseColWidth="10" defaultColWidth="9.140625" defaultRowHeight="15.75" x14ac:dyDescent="0.25"/>
  <cols>
    <col min="1" max="1" width="37.42578125" style="40" customWidth="1"/>
    <col min="2" max="2" width="17" style="40" customWidth="1"/>
    <col min="3" max="3" width="11.7109375" style="40" bestFit="1" customWidth="1"/>
    <col min="4" max="4" width="11.140625" style="40" customWidth="1"/>
    <col min="5" max="5" width="21.7109375" style="40" customWidth="1"/>
    <col min="6" max="6" width="1.7109375" style="40" customWidth="1"/>
    <col min="7" max="7" width="6.28515625" style="40" customWidth="1"/>
    <col min="8" max="9" width="9.140625" style="40" customWidth="1"/>
    <col min="10" max="10" width="11.42578125" style="40" customWidth="1"/>
    <col min="11" max="31" width="9.140625" style="53"/>
    <col min="32" max="16384" width="9.140625" style="40"/>
  </cols>
  <sheetData>
    <row r="1" spans="1:5" ht="36" x14ac:dyDescent="0.55000000000000004">
      <c r="A1" s="200" t="s">
        <v>75</v>
      </c>
      <c r="B1" s="200"/>
      <c r="C1" s="200"/>
      <c r="D1" s="200"/>
      <c r="E1" s="200"/>
    </row>
    <row r="3" spans="1:5" x14ac:dyDescent="0.25">
      <c r="A3" s="40" t="s">
        <v>77</v>
      </c>
    </row>
    <row r="4" spans="1:5" x14ac:dyDescent="0.25">
      <c r="A4" s="40" t="s">
        <v>78</v>
      </c>
    </row>
    <row r="5" spans="1:5" ht="21" x14ac:dyDescent="0.35">
      <c r="A5" s="41" t="s">
        <v>76</v>
      </c>
      <c r="B5" s="41"/>
    </row>
    <row r="6" spans="1:5" x14ac:dyDescent="0.25">
      <c r="A6" s="40" t="s">
        <v>79</v>
      </c>
    </row>
    <row r="8" spans="1:5" x14ac:dyDescent="0.25">
      <c r="A8" s="42" t="s">
        <v>49</v>
      </c>
      <c r="B8" s="42" t="s">
        <v>50</v>
      </c>
    </row>
    <row r="9" spans="1:5" x14ac:dyDescent="0.25">
      <c r="A9" s="14" t="s">
        <v>0</v>
      </c>
      <c r="B9" s="15" t="s">
        <v>1</v>
      </c>
    </row>
    <row r="10" spans="1:5" x14ac:dyDescent="0.25">
      <c r="A10" s="40" t="s">
        <v>42</v>
      </c>
      <c r="B10" s="40" t="s">
        <v>42</v>
      </c>
    </row>
    <row r="12" spans="1:5" x14ac:dyDescent="0.25">
      <c r="A12" s="42" t="s">
        <v>44</v>
      </c>
    </row>
    <row r="13" spans="1:5" ht="47.25" x14ac:dyDescent="0.25">
      <c r="A13" s="16" t="s">
        <v>80</v>
      </c>
    </row>
    <row r="14" spans="1:5" x14ac:dyDescent="0.25">
      <c r="A14" s="40" t="s">
        <v>52</v>
      </c>
    </row>
    <row r="15" spans="1:5" ht="18.75" x14ac:dyDescent="0.3">
      <c r="A15" s="43" t="s">
        <v>93</v>
      </c>
    </row>
    <row r="16" spans="1:5" ht="18.75" x14ac:dyDescent="0.3">
      <c r="A16" s="43" t="s">
        <v>94</v>
      </c>
    </row>
    <row r="18" spans="1:1" ht="16.5" thickBot="1" x14ac:dyDescent="0.3">
      <c r="A18" s="42" t="s">
        <v>45</v>
      </c>
    </row>
    <row r="19" spans="1:1" ht="47.25" x14ac:dyDescent="0.25">
      <c r="A19" s="17" t="s">
        <v>25</v>
      </c>
    </row>
    <row r="20" spans="1:1" x14ac:dyDescent="0.25">
      <c r="A20" s="40" t="s">
        <v>41</v>
      </c>
    </row>
    <row r="22" spans="1:1" ht="16.5" thickBot="1" x14ac:dyDescent="0.3">
      <c r="A22" s="42" t="s">
        <v>46</v>
      </c>
    </row>
    <row r="23" spans="1:1" ht="31.5" x14ac:dyDescent="0.25">
      <c r="A23" s="18" t="s">
        <v>69</v>
      </c>
    </row>
    <row r="24" spans="1:1" x14ac:dyDescent="0.25">
      <c r="A24" s="40" t="s">
        <v>91</v>
      </c>
    </row>
    <row r="25" spans="1:1" x14ac:dyDescent="0.25">
      <c r="A25" s="40" t="s">
        <v>92</v>
      </c>
    </row>
    <row r="26" spans="1:1" x14ac:dyDescent="0.25">
      <c r="A26" s="40" t="s">
        <v>83</v>
      </c>
    </row>
    <row r="28" spans="1:1" ht="16.5" thickBot="1" x14ac:dyDescent="0.3">
      <c r="A28" s="42" t="s">
        <v>47</v>
      </c>
    </row>
    <row r="29" spans="1:1" ht="47.25" x14ac:dyDescent="0.25">
      <c r="A29" s="17" t="s">
        <v>73</v>
      </c>
    </row>
    <row r="30" spans="1:1" x14ac:dyDescent="0.25">
      <c r="A30" s="40" t="s">
        <v>43</v>
      </c>
    </row>
    <row r="32" spans="1:1" ht="16.5" thickBot="1" x14ac:dyDescent="0.3">
      <c r="A32" s="42" t="s">
        <v>48</v>
      </c>
    </row>
    <row r="33" spans="1:1" ht="31.5" x14ac:dyDescent="0.25">
      <c r="A33" s="18" t="s">
        <v>70</v>
      </c>
    </row>
    <row r="34" spans="1:1" x14ac:dyDescent="0.25">
      <c r="A34" s="40" t="s">
        <v>95</v>
      </c>
    </row>
    <row r="35" spans="1:1" x14ac:dyDescent="0.25">
      <c r="A35" s="40" t="s">
        <v>96</v>
      </c>
    </row>
    <row r="36" spans="1:1" x14ac:dyDescent="0.25">
      <c r="A36" s="40" t="s">
        <v>84</v>
      </c>
    </row>
    <row r="38" spans="1:1" ht="16.5" thickBot="1" x14ac:dyDescent="0.3">
      <c r="A38" s="42" t="s">
        <v>51</v>
      </c>
    </row>
    <row r="39" spans="1:1" x14ac:dyDescent="0.25">
      <c r="A39" s="17" t="s">
        <v>54</v>
      </c>
    </row>
    <row r="40" spans="1:1" x14ac:dyDescent="0.25">
      <c r="A40" s="40" t="s">
        <v>55</v>
      </c>
    </row>
    <row r="42" spans="1:1" ht="16.5" thickBot="1" x14ac:dyDescent="0.3">
      <c r="A42" s="42" t="s">
        <v>53</v>
      </c>
    </row>
    <row r="43" spans="1:1" ht="28.5" x14ac:dyDescent="0.25">
      <c r="A43" s="5" t="s">
        <v>101</v>
      </c>
    </row>
    <row r="44" spans="1:1" x14ac:dyDescent="0.25">
      <c r="A44" s="40" t="s">
        <v>103</v>
      </c>
    </row>
    <row r="46" spans="1:1" ht="16.5" thickBot="1" x14ac:dyDescent="0.3">
      <c r="A46" s="42" t="s">
        <v>56</v>
      </c>
    </row>
    <row r="47" spans="1:1" ht="28.5" x14ac:dyDescent="0.25">
      <c r="A47" s="5" t="s">
        <v>102</v>
      </c>
    </row>
    <row r="48" spans="1:1" x14ac:dyDescent="0.25">
      <c r="A48" s="40" t="s">
        <v>104</v>
      </c>
    </row>
    <row r="50" spans="1:1" ht="16.5" thickBot="1" x14ac:dyDescent="0.3">
      <c r="A50" s="42" t="s">
        <v>58</v>
      </c>
    </row>
    <row r="51" spans="1:1" ht="28.5" x14ac:dyDescent="0.25">
      <c r="A51" s="5" t="s">
        <v>22</v>
      </c>
    </row>
    <row r="52" spans="1:1" x14ac:dyDescent="0.25">
      <c r="A52" s="40" t="s">
        <v>105</v>
      </c>
    </row>
    <row r="54" spans="1:1" ht="16.5" thickBot="1" x14ac:dyDescent="0.3">
      <c r="A54" s="42" t="s">
        <v>60</v>
      </c>
    </row>
    <row r="55" spans="1:1" x14ac:dyDescent="0.25">
      <c r="A55" s="5" t="s">
        <v>3</v>
      </c>
    </row>
    <row r="56" spans="1:1" x14ac:dyDescent="0.25">
      <c r="A56" s="40" t="s">
        <v>105</v>
      </c>
    </row>
    <row r="57" spans="1:1" x14ac:dyDescent="0.25">
      <c r="A57" s="54"/>
    </row>
    <row r="58" spans="1:1" ht="16.5" thickBot="1" x14ac:dyDescent="0.3">
      <c r="A58" s="42" t="s">
        <v>62</v>
      </c>
    </row>
    <row r="59" spans="1:1" ht="42.75" x14ac:dyDescent="0.25">
      <c r="A59" s="5" t="s">
        <v>9</v>
      </c>
    </row>
    <row r="60" spans="1:1" x14ac:dyDescent="0.25">
      <c r="A60" s="40" t="s">
        <v>85</v>
      </c>
    </row>
    <row r="61" spans="1:1" x14ac:dyDescent="0.25">
      <c r="A61" s="40" t="s">
        <v>86</v>
      </c>
    </row>
    <row r="62" spans="1:1" x14ac:dyDescent="0.25">
      <c r="A62" s="40" t="s">
        <v>87</v>
      </c>
    </row>
    <row r="63" spans="1:1" x14ac:dyDescent="0.25">
      <c r="A63" s="40" t="s">
        <v>88</v>
      </c>
    </row>
    <row r="65" spans="1:3" x14ac:dyDescent="0.25">
      <c r="A65" s="196" t="s">
        <v>28</v>
      </c>
      <c r="B65" s="197"/>
      <c r="C65" s="19"/>
    </row>
    <row r="66" spans="1:3" x14ac:dyDescent="0.25">
      <c r="A66" s="40" t="s">
        <v>57</v>
      </c>
    </row>
    <row r="68" spans="1:3" ht="16.5" thickBot="1" x14ac:dyDescent="0.3">
      <c r="A68" s="42" t="s">
        <v>63</v>
      </c>
    </row>
    <row r="69" spans="1:3" ht="47.25" x14ac:dyDescent="0.25">
      <c r="A69" s="17" t="s">
        <v>33</v>
      </c>
    </row>
    <row r="70" spans="1:3" x14ac:dyDescent="0.25">
      <c r="A70" s="40" t="s">
        <v>59</v>
      </c>
    </row>
    <row r="72" spans="1:3" ht="16.5" thickBot="1" x14ac:dyDescent="0.3">
      <c r="A72" s="42" t="s">
        <v>64</v>
      </c>
    </row>
    <row r="73" spans="1:3" ht="31.5" x14ac:dyDescent="0.25">
      <c r="A73" s="20" t="s">
        <v>71</v>
      </c>
    </row>
    <row r="74" spans="1:3" x14ac:dyDescent="0.25">
      <c r="A74" s="40" t="s">
        <v>145</v>
      </c>
    </row>
    <row r="75" spans="1:3" x14ac:dyDescent="0.25">
      <c r="A75" s="40" t="s">
        <v>81</v>
      </c>
    </row>
    <row r="76" spans="1:3" x14ac:dyDescent="0.25">
      <c r="A76" s="40" t="s">
        <v>61</v>
      </c>
    </row>
    <row r="77" spans="1:3" x14ac:dyDescent="0.25">
      <c r="A77" s="40" t="s">
        <v>89</v>
      </c>
    </row>
    <row r="79" spans="1:3" ht="16.5" thickBot="1" x14ac:dyDescent="0.3">
      <c r="A79" s="42" t="s">
        <v>65</v>
      </c>
    </row>
    <row r="80" spans="1:3" ht="31.5" x14ac:dyDescent="0.25">
      <c r="A80" s="21" t="s">
        <v>72</v>
      </c>
    </row>
    <row r="81" spans="1:4" x14ac:dyDescent="0.25">
      <c r="A81" s="40" t="s">
        <v>145</v>
      </c>
    </row>
    <row r="82" spans="1:4" x14ac:dyDescent="0.25">
      <c r="A82" s="40" t="s">
        <v>82</v>
      </c>
    </row>
    <row r="83" spans="1:4" x14ac:dyDescent="0.25">
      <c r="A83" s="40" t="s">
        <v>74</v>
      </c>
    </row>
    <row r="84" spans="1:4" x14ac:dyDescent="0.25">
      <c r="A84" s="40" t="s">
        <v>90</v>
      </c>
    </row>
    <row r="86" spans="1:4" ht="16.5" thickBot="1" x14ac:dyDescent="0.3">
      <c r="A86" s="42"/>
      <c r="B86" s="42" t="s">
        <v>106</v>
      </c>
      <c r="C86" s="42" t="s">
        <v>107</v>
      </c>
      <c r="D86" s="42" t="s">
        <v>108</v>
      </c>
    </row>
    <row r="87" spans="1:4" ht="47.25" x14ac:dyDescent="0.25">
      <c r="A87" s="22"/>
      <c r="B87" s="23" t="s">
        <v>10</v>
      </c>
      <c r="C87" s="24" t="s">
        <v>11</v>
      </c>
      <c r="D87" s="25" t="s">
        <v>5</v>
      </c>
    </row>
    <row r="88" spans="1:4" x14ac:dyDescent="0.25">
      <c r="A88" s="40" t="s">
        <v>66</v>
      </c>
    </row>
    <row r="89" spans="1:4" x14ac:dyDescent="0.25">
      <c r="A89" s="40" t="s">
        <v>152</v>
      </c>
    </row>
    <row r="91" spans="1:4" x14ac:dyDescent="0.25">
      <c r="A91" s="40" t="s">
        <v>97</v>
      </c>
    </row>
    <row r="92" spans="1:4" x14ac:dyDescent="0.25">
      <c r="A92" s="40" t="s">
        <v>98</v>
      </c>
    </row>
    <row r="95" spans="1:4" ht="30" customHeight="1" thickBot="1" x14ac:dyDescent="0.3">
      <c r="A95" s="26"/>
      <c r="B95" s="26"/>
      <c r="C95" s="27" t="s">
        <v>35</v>
      </c>
    </row>
    <row r="96" spans="1:4" ht="16.5" thickBot="1" x14ac:dyDescent="0.3">
      <c r="A96" s="198" t="s">
        <v>32</v>
      </c>
      <c r="B96" s="199"/>
      <c r="C96" s="44"/>
    </row>
    <row r="97" spans="1:8" x14ac:dyDescent="0.25">
      <c r="A97" s="40" t="s">
        <v>153</v>
      </c>
    </row>
    <row r="99" spans="1:8" x14ac:dyDescent="0.25">
      <c r="A99" s="45"/>
      <c r="B99" s="46"/>
      <c r="C99" s="46"/>
    </row>
    <row r="100" spans="1:8" ht="24.75" customHeight="1" x14ac:dyDescent="0.25">
      <c r="A100" s="28" t="s">
        <v>38</v>
      </c>
      <c r="B100" s="26"/>
      <c r="C100" s="48"/>
    </row>
    <row r="101" spans="1:8" x14ac:dyDescent="0.25">
      <c r="A101" s="30" t="s">
        <v>37</v>
      </c>
      <c r="B101" s="26"/>
      <c r="C101" s="26"/>
    </row>
    <row r="102" spans="1:8" x14ac:dyDescent="0.25">
      <c r="A102" s="32"/>
      <c r="B102" s="33"/>
      <c r="C102" s="33"/>
    </row>
    <row r="103" spans="1:8" x14ac:dyDescent="0.25">
      <c r="A103" s="40" t="s">
        <v>67</v>
      </c>
      <c r="B103" s="26"/>
      <c r="C103" s="26"/>
      <c r="D103" s="46"/>
      <c r="E103" s="46"/>
      <c r="F103" s="46"/>
      <c r="G103" s="46"/>
      <c r="H103" s="47"/>
    </row>
    <row r="104" spans="1:8" x14ac:dyDescent="0.25">
      <c r="A104" s="26"/>
      <c r="B104" s="26"/>
      <c r="C104" s="26"/>
      <c r="D104" s="48"/>
      <c r="E104" s="48"/>
      <c r="F104" s="26"/>
      <c r="G104" s="29" t="s">
        <v>2</v>
      </c>
      <c r="H104" s="49"/>
    </row>
    <row r="105" spans="1:8" x14ac:dyDescent="0.25">
      <c r="A105" s="26"/>
      <c r="B105" s="26"/>
      <c r="C105" s="26"/>
      <c r="D105" s="26"/>
      <c r="E105" s="26"/>
      <c r="F105" s="26"/>
      <c r="G105" s="26"/>
      <c r="H105" s="31"/>
    </row>
    <row r="106" spans="1:8" x14ac:dyDescent="0.25">
      <c r="A106" s="26"/>
      <c r="B106" s="26"/>
      <c r="C106" s="26"/>
      <c r="D106" s="33"/>
      <c r="E106" s="33"/>
      <c r="F106" s="33"/>
      <c r="G106" s="33"/>
      <c r="H106" s="34"/>
    </row>
    <row r="107" spans="1:8" x14ac:dyDescent="0.25">
      <c r="A107" s="35"/>
      <c r="B107" s="36"/>
      <c r="C107" s="36"/>
      <c r="D107" s="26"/>
      <c r="E107" s="26"/>
      <c r="F107" s="26"/>
      <c r="G107" s="26"/>
      <c r="H107" s="26"/>
    </row>
    <row r="108" spans="1:8" x14ac:dyDescent="0.25">
      <c r="A108" s="28" t="s">
        <v>36</v>
      </c>
      <c r="B108" s="26"/>
      <c r="C108" s="48"/>
      <c r="D108" s="26"/>
      <c r="E108" s="26"/>
      <c r="F108" s="26"/>
      <c r="G108" s="26"/>
      <c r="H108" s="26"/>
    </row>
    <row r="109" spans="1:8" x14ac:dyDescent="0.25">
      <c r="A109" s="28" t="s">
        <v>146</v>
      </c>
      <c r="B109" s="38"/>
      <c r="C109" s="38"/>
      <c r="D109" s="26"/>
      <c r="E109" s="26"/>
      <c r="F109" s="26"/>
      <c r="G109" s="26"/>
      <c r="H109" s="26"/>
    </row>
    <row r="110" spans="1:8" x14ac:dyDescent="0.25">
      <c r="A110" s="50"/>
      <c r="B110" s="51"/>
      <c r="C110" s="51"/>
      <c r="D110" s="26"/>
      <c r="E110" s="26"/>
      <c r="F110" s="26"/>
      <c r="G110" s="26"/>
      <c r="H110" s="26"/>
    </row>
    <row r="111" spans="1:8" x14ac:dyDescent="0.25">
      <c r="A111" s="40" t="s">
        <v>147</v>
      </c>
      <c r="D111" s="36"/>
      <c r="E111" s="36"/>
      <c r="F111" s="36"/>
      <c r="G111" s="36"/>
      <c r="H111" s="37"/>
    </row>
    <row r="112" spans="1:8" x14ac:dyDescent="0.25">
      <c r="D112" s="48"/>
      <c r="E112" s="26"/>
      <c r="F112" s="26"/>
      <c r="G112" s="29" t="s">
        <v>2</v>
      </c>
      <c r="H112" s="49"/>
    </row>
    <row r="113" spans="4:8" x14ac:dyDescent="0.25">
      <c r="D113" s="38"/>
      <c r="E113" s="38"/>
      <c r="F113" s="38"/>
      <c r="G113" s="38"/>
      <c r="H113" s="39"/>
    </row>
    <row r="114" spans="4:8" x14ac:dyDescent="0.25">
      <c r="D114" s="51"/>
      <c r="E114" s="51"/>
      <c r="F114" s="51"/>
      <c r="G114" s="51"/>
      <c r="H114" s="52"/>
    </row>
  </sheetData>
  <mergeCells count="3">
    <mergeCell ref="A65:B65"/>
    <mergeCell ref="A96:B96"/>
    <mergeCell ref="A1:E1"/>
  </mergeCells>
  <pageMargins left="0.7" right="0.7" top="0.75" bottom="0.75" header="0.3" footer="0.3"/>
  <pageSetup paperSize="9" scale="63" orientation="portrait" r:id="rId1"/>
  <rowBreaks count="1" manualBreakCount="1">
    <brk id="67" max="9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53"/>
  <sheetViews>
    <sheetView workbookViewId="0">
      <selection sqref="A1:A12"/>
    </sheetView>
  </sheetViews>
  <sheetFormatPr baseColWidth="10" defaultColWidth="9.140625" defaultRowHeight="15" x14ac:dyDescent="0.25"/>
  <cols>
    <col min="1" max="1" width="13.85546875" customWidth="1"/>
    <col min="2" max="2" width="24.28515625" bestFit="1" customWidth="1"/>
  </cols>
  <sheetData>
    <row r="1" spans="1:2" x14ac:dyDescent="0.25">
      <c r="A1" s="8" t="s">
        <v>164</v>
      </c>
      <c r="B1" s="8"/>
    </row>
    <row r="2" spans="1:2" x14ac:dyDescent="0.25">
      <c r="A2" t="s">
        <v>165</v>
      </c>
      <c r="B2" s="9"/>
    </row>
    <row r="3" spans="1:2" x14ac:dyDescent="0.25">
      <c r="A3" t="s">
        <v>166</v>
      </c>
    </row>
    <row r="4" spans="1:2" x14ac:dyDescent="0.25">
      <c r="A4" t="s">
        <v>167</v>
      </c>
    </row>
    <row r="5" spans="1:2" x14ac:dyDescent="0.25">
      <c r="A5" t="s">
        <v>168</v>
      </c>
      <c r="B5" s="9"/>
    </row>
    <row r="6" spans="1:2" x14ac:dyDescent="0.25">
      <c r="A6" t="s">
        <v>169</v>
      </c>
      <c r="B6" s="9"/>
    </row>
    <row r="7" spans="1:2" x14ac:dyDescent="0.25">
      <c r="A7" t="s">
        <v>170</v>
      </c>
    </row>
    <row r="8" spans="1:2" x14ac:dyDescent="0.25">
      <c r="A8" t="s">
        <v>171</v>
      </c>
    </row>
    <row r="9" spans="1:2" x14ac:dyDescent="0.25">
      <c r="A9" t="s">
        <v>172</v>
      </c>
    </row>
    <row r="10" spans="1:2" x14ac:dyDescent="0.25">
      <c r="A10" t="s">
        <v>173</v>
      </c>
      <c r="B10" s="9"/>
    </row>
    <row r="11" spans="1:2" x14ac:dyDescent="0.25">
      <c r="A11" t="s">
        <v>174</v>
      </c>
      <c r="B11" s="9"/>
    </row>
    <row r="12" spans="1:2" x14ac:dyDescent="0.25">
      <c r="A12" t="s">
        <v>175</v>
      </c>
      <c r="B12" s="10"/>
    </row>
    <row r="13" spans="1:2" x14ac:dyDescent="0.25">
      <c r="A13" s="13"/>
    </row>
    <row r="14" spans="1:2" x14ac:dyDescent="0.25">
      <c r="A14" t="s">
        <v>148</v>
      </c>
      <c r="B14" s="10"/>
    </row>
    <row r="15" spans="1:2" x14ac:dyDescent="0.25">
      <c r="B15" s="10"/>
    </row>
    <row r="16" spans="1:2" x14ac:dyDescent="0.25">
      <c r="A16" s="13"/>
    </row>
    <row r="17" spans="1:7" x14ac:dyDescent="0.25">
      <c r="A17" s="13" t="s">
        <v>149</v>
      </c>
    </row>
    <row r="18" spans="1:7" x14ac:dyDescent="0.25">
      <c r="A18" s="13" t="s">
        <v>150</v>
      </c>
    </row>
    <row r="19" spans="1:7" x14ac:dyDescent="0.25">
      <c r="A19" s="13" t="s">
        <v>151</v>
      </c>
    </row>
    <row r="20" spans="1:7" x14ac:dyDescent="0.25">
      <c r="A20" s="13"/>
    </row>
    <row r="21" spans="1:7" x14ac:dyDescent="0.25">
      <c r="A21" s="60" t="s">
        <v>115</v>
      </c>
    </row>
    <row r="22" spans="1:7" x14ac:dyDescent="0.25">
      <c r="A22" s="60" t="s">
        <v>116</v>
      </c>
    </row>
    <row r="23" spans="1:7" x14ac:dyDescent="0.25">
      <c r="A23" s="13"/>
    </row>
    <row r="24" spans="1:7" ht="17.100000000000001" customHeight="1" x14ac:dyDescent="0.25">
      <c r="A24" s="57" t="s">
        <v>117</v>
      </c>
      <c r="B24" s="58" t="s">
        <v>15</v>
      </c>
      <c r="C24" s="12">
        <v>0.33333333333333331</v>
      </c>
    </row>
    <row r="25" spans="1:7" ht="17.100000000000001" customHeight="1" x14ac:dyDescent="0.25">
      <c r="A25" s="57" t="s">
        <v>117</v>
      </c>
      <c r="B25" s="58" t="s">
        <v>20</v>
      </c>
      <c r="C25" s="12">
        <v>0.33333333333333331</v>
      </c>
    </row>
    <row r="26" spans="1:7" ht="17.100000000000001" customHeight="1" x14ac:dyDescent="0.25">
      <c r="A26" s="57" t="s">
        <v>117</v>
      </c>
      <c r="B26" s="58" t="s">
        <v>136</v>
      </c>
      <c r="C26" s="12">
        <v>0.33333333333333331</v>
      </c>
      <c r="D26" t="s">
        <v>137</v>
      </c>
    </row>
    <row r="27" spans="1:7" ht="17.100000000000001" customHeight="1" x14ac:dyDescent="0.25">
      <c r="A27" s="57" t="s">
        <v>117</v>
      </c>
      <c r="B27" s="61" t="s">
        <v>17</v>
      </c>
      <c r="C27" s="12">
        <v>0.33333333333333331</v>
      </c>
    </row>
    <row r="28" spans="1:7" ht="17.100000000000001" customHeight="1" x14ac:dyDescent="0.25">
      <c r="A28" s="57" t="s">
        <v>117</v>
      </c>
      <c r="B28" s="61" t="s">
        <v>13</v>
      </c>
      <c r="C28" s="12">
        <v>0.33333333333333331</v>
      </c>
    </row>
    <row r="29" spans="1:7" ht="17.100000000000001" customHeight="1" x14ac:dyDescent="0.25">
      <c r="A29" s="56" t="s">
        <v>117</v>
      </c>
      <c r="B29" s="61" t="s">
        <v>24</v>
      </c>
      <c r="C29" s="12">
        <v>0.33333333333333331</v>
      </c>
    </row>
    <row r="30" spans="1:7" ht="17.100000000000001" customHeight="1" x14ac:dyDescent="0.25">
      <c r="A30" s="56" t="s">
        <v>117</v>
      </c>
      <c r="B30" s="61" t="s">
        <v>18</v>
      </c>
      <c r="C30" s="12">
        <v>0.33333333333333331</v>
      </c>
    </row>
    <row r="31" spans="1:7" ht="17.100000000000001" customHeight="1" x14ac:dyDescent="0.25">
      <c r="A31" s="56" t="s">
        <v>117</v>
      </c>
      <c r="B31" s="61" t="s">
        <v>30</v>
      </c>
      <c r="C31" s="12">
        <v>0.33333333333333331</v>
      </c>
    </row>
    <row r="32" spans="1:7" ht="17.100000000000001" customHeight="1" x14ac:dyDescent="0.25">
      <c r="A32" s="56" t="s">
        <v>117</v>
      </c>
      <c r="B32" s="61" t="s">
        <v>19</v>
      </c>
      <c r="C32" s="12">
        <v>0.33333333333333331</v>
      </c>
      <c r="G32" t="s">
        <v>119</v>
      </c>
    </row>
    <row r="33" spans="1:3" ht="17.100000000000001" customHeight="1" x14ac:dyDescent="0.25">
      <c r="A33" s="56" t="s">
        <v>117</v>
      </c>
      <c r="B33" s="61" t="s">
        <v>23</v>
      </c>
      <c r="C33" s="12">
        <v>0.33333333333333331</v>
      </c>
    </row>
    <row r="34" spans="1:3" ht="17.100000000000001" customHeight="1" x14ac:dyDescent="0.25">
      <c r="A34" s="56" t="s">
        <v>117</v>
      </c>
      <c r="B34" s="61" t="s">
        <v>31</v>
      </c>
      <c r="C34" s="12">
        <v>0.33333333333333331</v>
      </c>
    </row>
    <row r="35" spans="1:3" ht="17.100000000000001" customHeight="1" x14ac:dyDescent="0.25">
      <c r="A35" s="56" t="s">
        <v>117</v>
      </c>
      <c r="B35" s="61" t="s">
        <v>39</v>
      </c>
      <c r="C35" s="12">
        <v>0.33333333333333331</v>
      </c>
    </row>
    <row r="36" spans="1:3" ht="17.100000000000001" customHeight="1" x14ac:dyDescent="0.25">
      <c r="A36" s="56" t="s">
        <v>117</v>
      </c>
      <c r="B36" s="61" t="s">
        <v>40</v>
      </c>
      <c r="C36" s="12">
        <v>0.33333333333333331</v>
      </c>
    </row>
    <row r="37" spans="1:3" ht="17.100000000000001" customHeight="1" x14ac:dyDescent="0.25">
      <c r="A37" s="56" t="s">
        <v>120</v>
      </c>
      <c r="B37" s="59" t="s">
        <v>21</v>
      </c>
      <c r="C37" s="12"/>
    </row>
    <row r="38" spans="1:3" ht="17.100000000000001" customHeight="1" x14ac:dyDescent="0.25">
      <c r="A38" s="56" t="s">
        <v>120</v>
      </c>
      <c r="B38" s="59" t="s">
        <v>16</v>
      </c>
      <c r="C38" s="12"/>
    </row>
    <row r="39" spans="1:3" ht="17.100000000000001" customHeight="1" x14ac:dyDescent="0.25">
      <c r="A39" s="56" t="s">
        <v>120</v>
      </c>
      <c r="B39" s="59" t="s">
        <v>68</v>
      </c>
      <c r="C39" s="12"/>
    </row>
    <row r="40" spans="1:3" ht="17.100000000000001" customHeight="1" x14ac:dyDescent="0.25">
      <c r="A40" s="56" t="s">
        <v>118</v>
      </c>
      <c r="B40" s="61" t="s">
        <v>14</v>
      </c>
      <c r="C40" s="12">
        <v>0</v>
      </c>
    </row>
    <row r="41" spans="1:3" ht="17.100000000000001" customHeight="1" x14ac:dyDescent="0.25">
      <c r="A41" s="56" t="s">
        <v>118</v>
      </c>
      <c r="B41" s="58" t="s">
        <v>138</v>
      </c>
      <c r="C41" s="12">
        <v>0</v>
      </c>
    </row>
    <row r="42" spans="1:3" ht="17.100000000000001" customHeight="1" x14ac:dyDescent="0.25">
      <c r="A42" s="57" t="s">
        <v>129</v>
      </c>
      <c r="B42" s="61" t="s">
        <v>121</v>
      </c>
      <c r="C42" s="12">
        <v>0.33333333333333331</v>
      </c>
    </row>
    <row r="43" spans="1:3" ht="17.100000000000001" customHeight="1" x14ac:dyDescent="0.25">
      <c r="A43" s="56" t="s">
        <v>129</v>
      </c>
      <c r="B43" s="61" t="s">
        <v>139</v>
      </c>
      <c r="C43" s="12">
        <v>0</v>
      </c>
    </row>
    <row r="44" spans="1:3" ht="17.100000000000001" customHeight="1" x14ac:dyDescent="0.25">
      <c r="A44" s="56" t="s">
        <v>129</v>
      </c>
      <c r="B44" s="61" t="s">
        <v>141</v>
      </c>
      <c r="C44" s="12">
        <v>0</v>
      </c>
    </row>
    <row r="45" spans="1:3" ht="17.100000000000001" customHeight="1" x14ac:dyDescent="0.25">
      <c r="A45" s="56" t="s">
        <v>129</v>
      </c>
      <c r="B45" s="61" t="s">
        <v>134</v>
      </c>
      <c r="C45" s="12">
        <v>0.125</v>
      </c>
    </row>
    <row r="46" spans="1:3" x14ac:dyDescent="0.25">
      <c r="B46" s="55"/>
      <c r="C46" s="11"/>
    </row>
    <row r="47" spans="1:3" x14ac:dyDescent="0.25">
      <c r="B47" s="55"/>
      <c r="C47" s="11"/>
    </row>
    <row r="48" spans="1:3" x14ac:dyDescent="0.25">
      <c r="B48" s="55"/>
      <c r="C48" s="11"/>
    </row>
    <row r="49" spans="2:3" x14ac:dyDescent="0.25">
      <c r="B49" s="55"/>
      <c r="C49" s="11"/>
    </row>
    <row r="50" spans="2:3" x14ac:dyDescent="0.25">
      <c r="B50" s="55"/>
      <c r="C50" s="11"/>
    </row>
    <row r="51" spans="2:3" x14ac:dyDescent="0.25">
      <c r="B51" s="55"/>
      <c r="C51" s="11"/>
    </row>
    <row r="52" spans="2:3" x14ac:dyDescent="0.25">
      <c r="B52" s="55"/>
      <c r="C52" s="11"/>
    </row>
    <row r="53" spans="2:3" x14ac:dyDescent="0.25">
      <c r="B53" s="55"/>
      <c r="C53" s="11"/>
    </row>
  </sheetData>
  <sortState xmlns:xlrd2="http://schemas.microsoft.com/office/spreadsheetml/2017/richdata2" ref="A50:C71">
    <sortCondition ref="A50:A71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3</vt:i4>
      </vt:variant>
      <vt:variant>
        <vt:lpstr>Plages nommées</vt:lpstr>
      </vt:variant>
      <vt:variant>
        <vt:i4>2</vt:i4>
      </vt:variant>
    </vt:vector>
  </HeadingPairs>
  <TitlesOfParts>
    <vt:vector size="5" baseType="lpstr">
      <vt:lpstr>092024</vt:lpstr>
      <vt:lpstr>Userguide</vt:lpstr>
      <vt:lpstr>Sheet1</vt:lpstr>
      <vt:lpstr>'092024'!Zone_d_impression</vt:lpstr>
      <vt:lpstr>Userguide!Zone_d_impression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Nishika Jhoree</dc:creator>
  <cp:lastModifiedBy>Tahindraza Nico</cp:lastModifiedBy>
  <cp:lastPrinted>2022-03-22T07:02:08Z</cp:lastPrinted>
  <dcterms:created xsi:type="dcterms:W3CDTF">2018-01-11T09:33:07Z</dcterms:created>
  <dcterms:modified xsi:type="dcterms:W3CDTF">2024-09-16T06:36:34Z</dcterms:modified>
</cp:coreProperties>
</file>