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E:\■ 신입사원 用\03 양식\01 보고서 양식\기계설비관리\3. 성능점검\"/>
    </mc:Choice>
  </mc:AlternateContent>
  <bookViews>
    <workbookView xWindow="28680" yWindow="-120" windowWidth="29040" windowHeight="15840" tabRatio="937" firstSheet="3" activeTab="10"/>
  </bookViews>
  <sheets>
    <sheet name="IV. 표지" sheetId="13" r:id="rId1"/>
    <sheet name="검토사항" sheetId="12" r:id="rId2"/>
    <sheet name="IV. 기계설비 시스템검토" sheetId="10" r:id="rId3"/>
    <sheet name="V. 표지" sheetId="14" r:id="rId4"/>
    <sheet name="V. 성능개선 계획수립" sheetId="8" r:id="rId5"/>
    <sheet name="VI. 표지" sheetId="15" r:id="rId6"/>
    <sheet name="VI. 에너지사용량검토-도시가스(MJ)+지역난방" sheetId="24" r:id="rId7"/>
    <sheet name="VI. 에너지사용량검토-지역난방(Gcal)" sheetId="20" r:id="rId8"/>
    <sheet name="VI. 에너지사용량검토-지역난방(kWh)" sheetId="21" r:id="rId9"/>
    <sheet name="VI. 에너지사용량검토-도시가스(Nm3)" sheetId="22" r:id="rId10"/>
    <sheet name="VI. 에너지사용량검토-LPG(kg)" sheetId="25" r:id="rId11"/>
    <sheet name="VI. 에너지사용량검토-도시가스(MJ)" sheetId="23" r:id="rId12"/>
  </sheets>
  <externalReferences>
    <externalReference r:id="rId13"/>
  </externalReferences>
  <definedNames>
    <definedName name="_xlnm.Print_Area" localSheetId="2">'IV. 기계설비 시스템검토'!$A$1:$X$548</definedName>
    <definedName name="_xlnm.Print_Area" localSheetId="0">'IV. 표지'!$A$1:$X$35</definedName>
    <definedName name="_xlnm.Print_Area" localSheetId="4">'V. 성능개선 계획수립'!$A$1:$X$210</definedName>
    <definedName name="_xlnm.Print_Area" localSheetId="3">'V. 표지'!$A$1:$X$35</definedName>
    <definedName name="_xlnm.Print_Area" localSheetId="10">'VI. 에너지사용량검토-LPG(kg)'!$A$1:$X$155</definedName>
    <definedName name="_xlnm.Print_Area" localSheetId="11">'VI. 에너지사용량검토-도시가스(MJ)'!$A$1:$X$156</definedName>
    <definedName name="_xlnm.Print_Area" localSheetId="6">'VI. 에너지사용량검토-도시가스(MJ)+지역난방'!$A$1:$X$239</definedName>
    <definedName name="_xlnm.Print_Area" localSheetId="9">'VI. 에너지사용량검토-도시가스(Nm3)'!$A$1:$X$155</definedName>
    <definedName name="_xlnm.Print_Area" localSheetId="7">'VI. 에너지사용량검토-지역난방(Gcal)'!$A$1:$X$142</definedName>
    <definedName name="_xlnm.Print_Area" localSheetId="8">'VI. 에너지사용량검토-지역난방(kWh)'!$A$1:$X$145</definedName>
    <definedName name="_xlnm.Print_Area" localSheetId="5">'VI. 표지'!$A$1:$X$35</definedName>
    <definedName name="_xlnm.Print_Area" localSheetId="1">검토사항!$A$1:$X$15</definedName>
    <definedName name="산출자">[1]수량_산출표!$U$2:$U$8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4" i="25" l="1"/>
  <c r="L94" i="25"/>
  <c r="F94" i="25"/>
  <c r="O15" i="25"/>
  <c r="K15" i="25"/>
  <c r="K14" i="25"/>
  <c r="O14" i="25" s="1"/>
  <c r="O16" i="25" s="1"/>
  <c r="K12" i="25"/>
  <c r="O12" i="25" s="1"/>
  <c r="K11" i="25"/>
  <c r="O11" i="25" s="1"/>
  <c r="O13" i="25" s="1"/>
  <c r="O9" i="25"/>
  <c r="O10" i="25" s="1"/>
  <c r="K9" i="25"/>
  <c r="O8" i="25"/>
  <c r="K8" i="25"/>
  <c r="R86" i="25"/>
  <c r="L86" i="25"/>
  <c r="F86" i="25"/>
  <c r="R60" i="25"/>
  <c r="L60" i="25"/>
  <c r="F60" i="25"/>
  <c r="R47" i="25"/>
  <c r="L47" i="25"/>
  <c r="F47" i="25"/>
  <c r="R32" i="25"/>
  <c r="L32" i="25"/>
  <c r="F32" i="25"/>
  <c r="R19" i="25"/>
  <c r="L19" i="25"/>
  <c r="F19" i="25"/>
  <c r="F95" i="25"/>
  <c r="L95" i="25" l="1"/>
  <c r="L96" i="25"/>
  <c r="O95" i="25" s="1"/>
  <c r="R95" i="25"/>
  <c r="M301" i="10"/>
  <c r="M300" i="10" s="1"/>
  <c r="J301" i="10"/>
  <c r="G300" i="10"/>
  <c r="O94" i="25" l="1"/>
  <c r="F96" i="25"/>
  <c r="R96" i="25"/>
  <c r="U94" i="25" s="1"/>
  <c r="J300" i="10"/>
  <c r="P301" i="10"/>
  <c r="P300" i="10" s="1"/>
  <c r="L230" i="10"/>
  <c r="H230" i="10"/>
  <c r="H222" i="10"/>
  <c r="H218" i="10"/>
  <c r="H226" i="10" s="1"/>
  <c r="L206" i="10"/>
  <c r="H206" i="10"/>
  <c r="H199" i="10"/>
  <c r="H194" i="10"/>
  <c r="H182" i="10"/>
  <c r="H175" i="10"/>
  <c r="H170" i="10"/>
  <c r="H178" i="10" s="1"/>
  <c r="L182" i="10"/>
  <c r="L175" i="10"/>
  <c r="L170" i="10"/>
  <c r="U95" i="25" l="1"/>
  <c r="I95" i="25"/>
  <c r="I94" i="25"/>
  <c r="H202" i="10"/>
  <c r="L141" i="10"/>
  <c r="H141" i="10"/>
  <c r="H134" i="10"/>
  <c r="H129" i="10"/>
  <c r="H137" i="10" s="1"/>
  <c r="AD471" i="10" l="1"/>
  <c r="T471" i="10"/>
  <c r="AD470" i="10"/>
  <c r="T470" i="10"/>
  <c r="AD469" i="10"/>
  <c r="T469" i="10"/>
  <c r="AD468" i="10"/>
  <c r="T468" i="10"/>
  <c r="AD467" i="10"/>
  <c r="T467" i="10"/>
  <c r="AD466" i="10"/>
  <c r="T466" i="10"/>
  <c r="AD465" i="10"/>
  <c r="T465" i="10"/>
  <c r="AD464" i="10"/>
  <c r="T464" i="10"/>
  <c r="V436" i="10"/>
  <c r="R436" i="10"/>
  <c r="O436" i="10"/>
  <c r="V435" i="10"/>
  <c r="R435" i="10"/>
  <c r="O435" i="10"/>
  <c r="V434" i="10"/>
  <c r="R434" i="10"/>
  <c r="O434" i="10"/>
  <c r="V433" i="10"/>
  <c r="R433" i="10"/>
  <c r="O433" i="10"/>
  <c r="V432" i="10"/>
  <c r="R432" i="10"/>
  <c r="O432" i="10"/>
  <c r="K428" i="10"/>
  <c r="H428" i="10"/>
  <c r="K427" i="10"/>
  <c r="H427" i="10"/>
  <c r="K426" i="10"/>
  <c r="H426" i="10"/>
  <c r="K425" i="10"/>
  <c r="H425" i="10"/>
  <c r="K424" i="10"/>
  <c r="H424" i="10"/>
  <c r="T434" i="10" l="1"/>
  <c r="T433" i="10"/>
  <c r="T435" i="10"/>
  <c r="T432" i="10"/>
  <c r="T436" i="10"/>
  <c r="L199" i="10" l="1"/>
  <c r="L194" i="10"/>
  <c r="H383" i="10"/>
  <c r="H380" i="10"/>
  <c r="G357" i="10"/>
  <c r="I354" i="10"/>
  <c r="G354" i="10"/>
  <c r="T319" i="10"/>
  <c r="L319" i="10"/>
  <c r="P312" i="10"/>
  <c r="M312" i="10"/>
  <c r="J312" i="10"/>
  <c r="AA311" i="10"/>
  <c r="S301" i="10"/>
  <c r="L240" i="10"/>
  <c r="H240" i="10"/>
  <c r="L222" i="10"/>
  <c r="L218" i="10"/>
  <c r="L134" i="10"/>
  <c r="L129" i="10"/>
  <c r="R169" i="24"/>
  <c r="L169" i="24"/>
  <c r="F169" i="24"/>
  <c r="R143" i="24"/>
  <c r="L143" i="24"/>
  <c r="K14" i="24" s="1"/>
  <c r="L179" i="24" s="1"/>
  <c r="F143" i="24"/>
  <c r="K10" i="24" s="1"/>
  <c r="F179" i="24" s="1"/>
  <c r="R130" i="24"/>
  <c r="L130" i="24"/>
  <c r="F130" i="24"/>
  <c r="R103" i="24"/>
  <c r="L103" i="24"/>
  <c r="K13" i="24" s="1"/>
  <c r="F103" i="24"/>
  <c r="K9" i="24" s="1"/>
  <c r="R90" i="24"/>
  <c r="L90" i="24"/>
  <c r="F90" i="24"/>
  <c r="R63" i="24"/>
  <c r="K16" i="24" s="1"/>
  <c r="O16" i="24" s="1"/>
  <c r="L63" i="24"/>
  <c r="K12" i="24" s="1"/>
  <c r="L177" i="24" s="1"/>
  <c r="F63" i="24"/>
  <c r="K8" i="24" s="1"/>
  <c r="O8" i="24" s="1"/>
  <c r="R50" i="24"/>
  <c r="L50" i="24"/>
  <c r="F50" i="24"/>
  <c r="K18" i="24"/>
  <c r="O18" i="24" s="1"/>
  <c r="K17" i="24"/>
  <c r="O17" i="24" s="1"/>
  <c r="O14" i="20"/>
  <c r="R86" i="23"/>
  <c r="L86" i="23"/>
  <c r="F86" i="23"/>
  <c r="R60" i="23"/>
  <c r="K15" i="23" s="1"/>
  <c r="L60" i="23"/>
  <c r="K12" i="23" s="1"/>
  <c r="O12" i="23" s="1"/>
  <c r="F60" i="23"/>
  <c r="K9" i="23" s="1"/>
  <c r="R47" i="23"/>
  <c r="L47" i="23"/>
  <c r="F47" i="23"/>
  <c r="R32" i="23"/>
  <c r="K14" i="23" s="1"/>
  <c r="L32" i="23"/>
  <c r="K11" i="23" s="1"/>
  <c r="F32" i="23"/>
  <c r="K8" i="23" s="1"/>
  <c r="F94" i="23" s="1"/>
  <c r="R19" i="23"/>
  <c r="L19" i="23"/>
  <c r="F19" i="23"/>
  <c r="AE16" i="23"/>
  <c r="AG15" i="23"/>
  <c r="AJ15" i="23" s="1"/>
  <c r="AE15" i="23"/>
  <c r="R86" i="22"/>
  <c r="L86" i="22"/>
  <c r="F86" i="22"/>
  <c r="R60" i="22"/>
  <c r="K15" i="22" s="1"/>
  <c r="O15" i="22" s="1"/>
  <c r="L60" i="22"/>
  <c r="K12" i="22" s="1"/>
  <c r="F60" i="22"/>
  <c r="K9" i="22" s="1"/>
  <c r="O9" i="22" s="1"/>
  <c r="R47" i="22"/>
  <c r="L47" i="22"/>
  <c r="F47" i="22"/>
  <c r="R32" i="22"/>
  <c r="K14" i="22" s="1"/>
  <c r="L32" i="22"/>
  <c r="K11" i="22" s="1"/>
  <c r="L94" i="22" s="1"/>
  <c r="F32" i="22"/>
  <c r="K8" i="22" s="1"/>
  <c r="O8" i="22" s="1"/>
  <c r="R19" i="22"/>
  <c r="L19" i="22"/>
  <c r="F19" i="22"/>
  <c r="R85" i="21"/>
  <c r="L85" i="21"/>
  <c r="F85" i="21"/>
  <c r="R59" i="21"/>
  <c r="K14" i="21" s="1"/>
  <c r="O14" i="21" s="1"/>
  <c r="L59" i="21"/>
  <c r="K11" i="21" s="1"/>
  <c r="F59" i="21"/>
  <c r="K8" i="21" s="1"/>
  <c r="O8" i="21" s="1"/>
  <c r="R46" i="21"/>
  <c r="L46" i="21"/>
  <c r="F46" i="21"/>
  <c r="R31" i="21"/>
  <c r="K13" i="21" s="1"/>
  <c r="L31" i="21"/>
  <c r="K10" i="21" s="1"/>
  <c r="F31" i="21"/>
  <c r="K7" i="21" s="1"/>
  <c r="R18" i="21"/>
  <c r="L18" i="21"/>
  <c r="F18" i="21"/>
  <c r="BE15" i="21"/>
  <c r="BE19" i="21" s="1"/>
  <c r="R85" i="20"/>
  <c r="L85" i="20"/>
  <c r="F85" i="20"/>
  <c r="R59" i="20"/>
  <c r="K14" i="20" s="1"/>
  <c r="L59" i="20"/>
  <c r="K11" i="20" s="1"/>
  <c r="F59" i="20"/>
  <c r="R46" i="20"/>
  <c r="L46" i="20"/>
  <c r="F46" i="20"/>
  <c r="R31" i="20"/>
  <c r="K13" i="20" s="1"/>
  <c r="L31" i="20"/>
  <c r="K10" i="20" s="1"/>
  <c r="F31" i="20"/>
  <c r="R18" i="20"/>
  <c r="L18" i="20"/>
  <c r="F18" i="20"/>
  <c r="K8" i="20"/>
  <c r="O8" i="20" s="1"/>
  <c r="K7" i="20"/>
  <c r="F93" i="20" s="1"/>
  <c r="L137" i="10" l="1"/>
  <c r="P137" i="10" s="1"/>
  <c r="L226" i="10"/>
  <c r="P226" i="10" s="1"/>
  <c r="P240" i="10"/>
  <c r="L202" i="10"/>
  <c r="P202" i="10" s="1"/>
  <c r="R179" i="24"/>
  <c r="O10" i="21"/>
  <c r="L93" i="21"/>
  <c r="O11" i="21"/>
  <c r="L94" i="21"/>
  <c r="L94" i="20"/>
  <c r="O11" i="20"/>
  <c r="O19" i="24"/>
  <c r="R177" i="24"/>
  <c r="O7" i="20"/>
  <c r="O9" i="20" s="1"/>
  <c r="S312" i="10"/>
  <c r="L178" i="10"/>
  <c r="P178" i="10" s="1"/>
  <c r="O15" i="23"/>
  <c r="R95" i="23"/>
  <c r="L94" i="23"/>
  <c r="O11" i="23"/>
  <c r="O13" i="23" s="1"/>
  <c r="F95" i="23"/>
  <c r="F96" i="23" s="1"/>
  <c r="I94" i="23" s="1"/>
  <c r="O9" i="23"/>
  <c r="L95" i="22"/>
  <c r="L96" i="22" s="1"/>
  <c r="O95" i="22" s="1"/>
  <c r="O12" i="22"/>
  <c r="O9" i="24"/>
  <c r="F178" i="24"/>
  <c r="R180" i="24"/>
  <c r="U179" i="24" s="1"/>
  <c r="O13" i="24"/>
  <c r="L178" i="24"/>
  <c r="R178" i="24"/>
  <c r="O10" i="24"/>
  <c r="O11" i="24" s="1"/>
  <c r="O14" i="24"/>
  <c r="F177" i="24"/>
  <c r="O12" i="24"/>
  <c r="F93" i="21"/>
  <c r="O7" i="21"/>
  <c r="O9" i="21" s="1"/>
  <c r="L93" i="20"/>
  <c r="O10" i="20"/>
  <c r="F95" i="22"/>
  <c r="O13" i="20"/>
  <c r="O15" i="20" s="1"/>
  <c r="R93" i="20"/>
  <c r="R94" i="20"/>
  <c r="L95" i="23"/>
  <c r="L96" i="23" s="1"/>
  <c r="O94" i="23" s="1"/>
  <c r="O14" i="22"/>
  <c r="O16" i="22" s="1"/>
  <c r="R94" i="22"/>
  <c r="O14" i="23"/>
  <c r="R94" i="23"/>
  <c r="F95" i="20"/>
  <c r="I93" i="20" s="1"/>
  <c r="R93" i="21"/>
  <c r="O13" i="21"/>
  <c r="R94" i="21"/>
  <c r="O10" i="22"/>
  <c r="F94" i="21"/>
  <c r="F94" i="20"/>
  <c r="L95" i="21"/>
  <c r="O93" i="21" s="1"/>
  <c r="R95" i="22"/>
  <c r="O8" i="23"/>
  <c r="O11" i="22"/>
  <c r="O13" i="22" s="1"/>
  <c r="F94" i="22"/>
  <c r="U177" i="24" l="1"/>
  <c r="O10" i="23"/>
  <c r="O15" i="24"/>
  <c r="O12" i="21"/>
  <c r="O16" i="23"/>
  <c r="I95" i="23"/>
  <c r="F180" i="24"/>
  <c r="I179" i="24" s="1"/>
  <c r="L180" i="24"/>
  <c r="U178" i="24"/>
  <c r="I94" i="20"/>
  <c r="O15" i="21"/>
  <c r="O94" i="21"/>
  <c r="U94" i="20"/>
  <c r="F95" i="21"/>
  <c r="I93" i="21" s="1"/>
  <c r="F96" i="22"/>
  <c r="I95" i="22" s="1"/>
  <c r="I94" i="21"/>
  <c r="U93" i="21"/>
  <c r="R95" i="21"/>
  <c r="U94" i="21" s="1"/>
  <c r="R96" i="23"/>
  <c r="U95" i="23" s="1"/>
  <c r="R95" i="20"/>
  <c r="U93" i="20"/>
  <c r="O12" i="20"/>
  <c r="O95" i="23"/>
  <c r="L95" i="20"/>
  <c r="O94" i="20" s="1"/>
  <c r="R96" i="22"/>
  <c r="U94" i="22" s="1"/>
  <c r="O94" i="22"/>
  <c r="U94" i="23" l="1"/>
  <c r="U95" i="22"/>
  <c r="I94" i="22"/>
  <c r="O177" i="24"/>
  <c r="O179" i="24"/>
  <c r="O178" i="24"/>
  <c r="I177" i="24"/>
  <c r="I178" i="24"/>
  <c r="O93" i="20"/>
</calcChain>
</file>

<file path=xl/comments1.xml><?xml version="1.0" encoding="utf-8"?>
<comments xmlns="http://schemas.openxmlformats.org/spreadsheetml/2006/main">
  <authors>
    <author>김명철</author>
  </authors>
  <commentList>
    <comment ref="AA307" authorId="0" shapeId="0">
      <text>
        <r>
          <rPr>
            <b/>
            <sz val="9"/>
            <color indexed="81"/>
            <rFont val="돋움"/>
            <family val="3"/>
            <charset val="129"/>
          </rPr>
          <t>현황표에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표시된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차측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온도에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게이지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압력</t>
        </r>
      </text>
    </comment>
    <comment ref="G309" authorId="0" shapeId="0">
      <text>
        <r>
          <rPr>
            <b/>
            <sz val="9"/>
            <color indexed="81"/>
            <rFont val="돋움"/>
            <family val="3"/>
            <charset val="129"/>
          </rPr>
          <t>열교환기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온도</t>
        </r>
      </text>
    </comment>
    <comment ref="M309" authorId="0" shapeId="0">
      <text>
        <r>
          <rPr>
            <sz val="9"/>
            <color indexed="81"/>
            <rFont val="돋움"/>
            <family val="3"/>
            <charset val="129"/>
          </rPr>
          <t>장비일람표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  <comment ref="G310" authorId="0" shapeId="0">
      <text>
        <r>
          <rPr>
            <b/>
            <sz val="9"/>
            <color indexed="81"/>
            <rFont val="돋움"/>
            <family val="3"/>
            <charset val="129"/>
          </rPr>
          <t>열교환기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온도</t>
        </r>
      </text>
    </comment>
    <comment ref="M310" authorId="0" shapeId="0">
      <text>
        <r>
          <rPr>
            <sz val="9"/>
            <color indexed="81"/>
            <rFont val="돋움"/>
            <family val="3"/>
            <charset val="129"/>
          </rPr>
          <t>장비일람표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  <comment ref="G311" authorId="0" shapeId="0">
      <text>
        <r>
          <rPr>
            <b/>
            <sz val="9"/>
            <color indexed="81"/>
            <rFont val="돋움"/>
            <family val="3"/>
            <charset val="129"/>
          </rPr>
          <t>증기유량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계산값</t>
        </r>
      </text>
    </comment>
    <comment ref="M311" authorId="0" shapeId="0">
      <text>
        <r>
          <rPr>
            <sz val="9"/>
            <color indexed="81"/>
            <rFont val="돋움"/>
            <family val="3"/>
            <charset val="129"/>
          </rPr>
          <t>장비일람표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  <comment ref="M312" authorId="0" shapeId="0">
      <text>
        <r>
          <rPr>
            <sz val="9"/>
            <color indexed="81"/>
            <rFont val="돋움"/>
            <family val="3"/>
            <charset val="129"/>
          </rPr>
          <t>장비일람표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</commentList>
</comments>
</file>

<file path=xl/comments2.xml><?xml version="1.0" encoding="utf-8"?>
<comments xmlns="http://schemas.openxmlformats.org/spreadsheetml/2006/main">
  <authors>
    <author>mypc</author>
  </authors>
  <commentList>
    <comment ref="AE16" authorId="0" shapeId="0">
      <text>
        <r>
          <rPr>
            <b/>
            <sz val="9"/>
            <color indexed="81"/>
            <rFont val="돋움"/>
            <family val="3"/>
            <charset val="129"/>
          </rPr>
          <t>도시가스</t>
        </r>
        <r>
          <rPr>
            <b/>
            <sz val="9"/>
            <color indexed="81"/>
            <rFont val="Tahoma"/>
            <family val="2"/>
          </rPr>
          <t>(LNG) 1 Nm3 
= 43.1 MJ = 10,290 kcal = 1.029 x 10^-3 toe
1MJ = 1.029 x 10^-3 / 43.1 toe
       = 0.00002387 toe</t>
        </r>
      </text>
    </comment>
  </commentList>
</comments>
</file>

<file path=xl/sharedStrings.xml><?xml version="1.0" encoding="utf-8"?>
<sst xmlns="http://schemas.openxmlformats.org/spreadsheetml/2006/main" count="1646" uniqueCount="731">
  <si>
    <t>점검항목</t>
    <phoneticPr fontId="1" type="noConversion"/>
  </si>
  <si>
    <t>기계설비 시스템 검토</t>
    <phoneticPr fontId="1" type="noConversion"/>
  </si>
  <si>
    <t>세부 검토사항</t>
    <phoneticPr fontId="1" type="noConversion"/>
  </si>
  <si>
    <t>성능개선 계획 수립</t>
    <phoneticPr fontId="1" type="noConversion"/>
  </si>
  <si>
    <t>에너지사용량 검토</t>
    <phoneticPr fontId="1" type="noConversion"/>
  </si>
  <si>
    <t>결과 요약</t>
    <phoneticPr fontId="1" type="noConversion"/>
  </si>
  <si>
    <t>유지관리지침서의 적정성</t>
    <phoneticPr fontId="1" type="noConversion"/>
  </si>
  <si>
    <t>기계설비 시스템의 작동 상태</t>
    <phoneticPr fontId="1" type="noConversion"/>
  </si>
  <si>
    <t>점검대상 현황표 상의 설계값과 측정값 일치 여부</t>
    <phoneticPr fontId="1" type="noConversion"/>
  </si>
  <si>
    <t>기계설비의 내구연수에 따른 노후도</t>
    <phoneticPr fontId="1" type="noConversion"/>
  </si>
  <si>
    <t>성능개선 필요성 및 연도별 세부개선계획</t>
    <phoneticPr fontId="1" type="noConversion"/>
  </si>
  <si>
    <t>냉난방설비 등 분류별 에너지 사용량</t>
    <phoneticPr fontId="1" type="noConversion"/>
  </si>
  <si>
    <t>환기설비 중 송풍기(EF-18)의 경우 기존 설계 풍량보다 적으므로, 추후 환기 관련 민원 발생 시 교체 우선 대상에 포함시킬 것을 권장</t>
    <phoneticPr fontId="1" type="noConversion"/>
  </si>
  <si>
    <t>1)</t>
    <phoneticPr fontId="1" type="noConversion"/>
  </si>
  <si>
    <t>유지관리지침서 서류 구비</t>
    <phoneticPr fontId="1" type="noConversion"/>
  </si>
  <si>
    <t>항목</t>
    <phoneticPr fontId="1" type="noConversion"/>
  </si>
  <si>
    <t>기계설비 준공도서</t>
    <phoneticPr fontId="1" type="noConversion"/>
  </si>
  <si>
    <t>준공도면</t>
    <phoneticPr fontId="1" type="noConversion"/>
  </si>
  <si>
    <t>시방서</t>
    <phoneticPr fontId="1" type="noConversion"/>
  </si>
  <si>
    <t>기계설비 시스템 운용 매뉴얼</t>
    <phoneticPr fontId="1" type="noConversion"/>
  </si>
  <si>
    <t>기계설비 사용 전 확인표</t>
    <phoneticPr fontId="1" type="noConversion"/>
  </si>
  <si>
    <t>기계설비 성능확인서</t>
    <phoneticPr fontId="1" type="noConversion"/>
  </si>
  <si>
    <t>기계설비 안전확인서</t>
    <phoneticPr fontId="1" type="noConversion"/>
  </si>
  <si>
    <t>기계설비 사용적합확인서</t>
    <phoneticPr fontId="1" type="noConversion"/>
  </si>
  <si>
    <t>「기계설비 기술기준」 별지 제3호서식</t>
    <phoneticPr fontId="1" type="noConversion"/>
  </si>
  <si>
    <t>세부항목</t>
    <phoneticPr fontId="1" type="noConversion"/>
  </si>
  <si>
    <t>「기계설비 기술기준」 별지 제6호서식</t>
    <phoneticPr fontId="1" type="noConversion"/>
  </si>
  <si>
    <t>고시 이전 
건축물</t>
    <phoneticPr fontId="1" type="noConversion"/>
  </si>
  <si>
    <t>고시 이후 
건축물</t>
    <phoneticPr fontId="1" type="noConversion"/>
  </si>
  <si>
    <t>○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</si>
  <si>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</si>
  <si>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</si>
  <si>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</si>
  <si>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</si>
  <si>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「기계설비 유지관리기준」 고시일(2021년 8월 9일) 이전에 「건축법」 제11조에 따른 건축허가를</t>
    <phoneticPr fontId="1" type="noConversion"/>
  </si>
  <si>
    <t>신청했거나 건축허가를 받은 건축물 등 및 이미 설치된 기존 건축물 등에 대해서는 부칙 제2조에</t>
    <phoneticPr fontId="1" type="noConversion"/>
  </si>
  <si>
    <t>따라 아래 표와 같이 유지관리지침서의 서류가 구비되어 있는 것으로 간주함.</t>
    <phoneticPr fontId="1" type="noConversion"/>
  </si>
  <si>
    <t>부하 및 장비선정 계산서</t>
    <phoneticPr fontId="1" type="noConversion"/>
  </si>
  <si>
    <t>운용 매뉴얼</t>
    <phoneticPr fontId="1" type="noConversion"/>
  </si>
  <si>
    <t>기계설비 제조사의 검사서 또는 성적서</t>
    <phoneticPr fontId="1" type="noConversion"/>
  </si>
  <si>
    <t>「기계설비 기술기준」 별지 제4호서식</t>
    <phoneticPr fontId="1" type="noConversion"/>
  </si>
  <si>
    <t>「기계설비 기술기준」 별지 제5호서식</t>
    <phoneticPr fontId="1" type="noConversion"/>
  </si>
  <si>
    <t>구비서류</t>
    <phoneticPr fontId="1" type="noConversion"/>
  </si>
  <si>
    <t>기계설비 사용 전 확인표
(「기계설비 기술기준」 별지 제3호서식)</t>
    <phoneticPr fontId="1" type="noConversion"/>
  </si>
  <si>
    <t>기계설비 성능확인서
(「기계설비 기술기준」 별지 제4호서식)</t>
    <phoneticPr fontId="1" type="noConversion"/>
  </si>
  <si>
    <t>기계설비 안전확인서
(「기계설비 기술기준」 별지 제5호서식)</t>
    <phoneticPr fontId="1" type="noConversion"/>
  </si>
  <si>
    <t>기계설비 사용적합확인서
(「기계설비 기술기준」 별지 제6호서식)</t>
    <phoneticPr fontId="1" type="noConversion"/>
  </si>
  <si>
    <t>유</t>
    <phoneticPr fontId="1" type="noConversion"/>
  </si>
  <si>
    <t>무</t>
    <phoneticPr fontId="1" type="noConversion"/>
  </si>
  <si>
    <t>부하 및 장비선정 계산서</t>
    <phoneticPr fontId="1" type="noConversion"/>
  </si>
  <si>
    <t>운용 매뉴얼</t>
    <phoneticPr fontId="1" type="noConversion"/>
  </si>
  <si>
    <t>기계설비 제조사의 검사서 또는 성적서</t>
    <phoneticPr fontId="1" type="noConversion"/>
  </si>
  <si>
    <t>구분</t>
    <phoneticPr fontId="1" type="noConversion"/>
  </si>
  <si>
    <t>열원 및 냉난방설비</t>
    <phoneticPr fontId="1" type="noConversion"/>
  </si>
  <si>
    <t>대상설비</t>
    <phoneticPr fontId="1" type="noConversion"/>
  </si>
  <si>
    <t>냉동기</t>
    <phoneticPr fontId="1" type="noConversion"/>
  </si>
  <si>
    <t>냉각탑</t>
    <phoneticPr fontId="1" type="noConversion"/>
  </si>
  <si>
    <t>보일러</t>
    <phoneticPr fontId="1" type="noConversion"/>
  </si>
  <si>
    <t>팽창탱크</t>
    <phoneticPr fontId="1" type="noConversion"/>
  </si>
  <si>
    <t>신재생(지열)</t>
    <phoneticPr fontId="1" type="noConversion"/>
  </si>
  <si>
    <t>신재생(태양열)</t>
    <phoneticPr fontId="1" type="noConversion"/>
  </si>
  <si>
    <t>패키지 에어컨</t>
    <phoneticPr fontId="1" type="noConversion"/>
  </si>
  <si>
    <t>공기조화설비</t>
    <phoneticPr fontId="1" type="noConversion"/>
  </si>
  <si>
    <t>공기조화기</t>
    <phoneticPr fontId="1" type="noConversion"/>
  </si>
  <si>
    <t>비고</t>
    <phoneticPr fontId="1" type="noConversion"/>
  </si>
  <si>
    <t>비고</t>
    <phoneticPr fontId="1" type="noConversion"/>
  </si>
  <si>
    <t>축열조</t>
    <phoneticPr fontId="1" type="noConversion"/>
  </si>
  <si>
    <t>열교환기</t>
    <phoneticPr fontId="1" type="noConversion"/>
  </si>
  <si>
    <t>펌프(냉·난방)</t>
    <phoneticPr fontId="1" type="noConversion"/>
  </si>
  <si>
    <t>신재생(연료전지)</t>
    <phoneticPr fontId="1" type="noConversion"/>
  </si>
  <si>
    <t>항온항습기</t>
    <phoneticPr fontId="1" type="noConversion"/>
  </si>
  <si>
    <t>팬코일유닛</t>
    <phoneticPr fontId="1" type="noConversion"/>
  </si>
  <si>
    <t>오·배수 통기 및 우수배수설비</t>
    <phoneticPr fontId="1" type="noConversion"/>
  </si>
  <si>
    <t>덕트설비</t>
    <phoneticPr fontId="1" type="noConversion"/>
  </si>
  <si>
    <t>환기설비</t>
    <phoneticPr fontId="1" type="noConversion"/>
  </si>
  <si>
    <t>배관설비</t>
    <phoneticPr fontId="1" type="noConversion"/>
  </si>
  <si>
    <t>보온설비</t>
    <phoneticPr fontId="1" type="noConversion"/>
  </si>
  <si>
    <t>방음·방진·내진설비</t>
    <phoneticPr fontId="1" type="noConversion"/>
  </si>
  <si>
    <t>작동
상태</t>
    <phoneticPr fontId="1" type="noConversion"/>
  </si>
  <si>
    <t>자동제어
설비</t>
    <phoneticPr fontId="1" type="noConversion"/>
  </si>
  <si>
    <t>오 ·배수통기 및 우수배수
설비</t>
    <phoneticPr fontId="1" type="noConversion"/>
  </si>
  <si>
    <t>위생기구
설비</t>
    <phoneticPr fontId="1" type="noConversion"/>
  </si>
  <si>
    <t>급수급탕
설비</t>
    <phoneticPr fontId="1" type="noConversion"/>
  </si>
  <si>
    <t>오수정화 및 물재이용
설비</t>
    <phoneticPr fontId="1" type="noConversion"/>
  </si>
  <si>
    <t>대상설비</t>
    <phoneticPr fontId="1" type="noConversion"/>
  </si>
  <si>
    <t>환기설비</t>
    <phoneticPr fontId="1" type="noConversion"/>
  </si>
  <si>
    <t>필터</t>
    <phoneticPr fontId="1" type="noConversion"/>
  </si>
  <si>
    <t>위생기구설비</t>
    <phoneticPr fontId="1" type="noConversion"/>
  </si>
  <si>
    <t>급수·급탕설비</t>
    <phoneticPr fontId="1" type="noConversion"/>
  </si>
  <si>
    <t>고·저수조</t>
    <phoneticPr fontId="1" type="noConversion"/>
  </si>
  <si>
    <t>물 재이용설비</t>
    <phoneticPr fontId="1" type="noConversion"/>
  </si>
  <si>
    <t>배관설비</t>
    <phoneticPr fontId="1" type="noConversion"/>
  </si>
  <si>
    <t>덕트설비</t>
    <phoneticPr fontId="1" type="noConversion"/>
  </si>
  <si>
    <t>보온설비</t>
    <phoneticPr fontId="1" type="noConversion"/>
  </si>
  <si>
    <t>자동제어설비</t>
    <phoneticPr fontId="1" type="noConversion"/>
  </si>
  <si>
    <t>방음·방진·내진설비</t>
    <phoneticPr fontId="1" type="noConversion"/>
  </si>
  <si>
    <t>점검
결과</t>
    <phoneticPr fontId="1" type="noConversion"/>
  </si>
  <si>
    <t>점검
결과</t>
    <phoneticPr fontId="1" type="noConversion"/>
  </si>
  <si>
    <t>점검대상 기계설비</t>
    <phoneticPr fontId="16" type="noConversion"/>
  </si>
  <si>
    <t>열원설비
및
냉난방설비</t>
    <phoneticPr fontId="16" type="noConversion"/>
  </si>
  <si>
    <t>냉동기</t>
    <phoneticPr fontId="16" type="noConversion"/>
  </si>
  <si>
    <t>냉각탑</t>
    <phoneticPr fontId="16" type="noConversion"/>
  </si>
  <si>
    <t>축열조</t>
    <phoneticPr fontId="16" type="noConversion"/>
  </si>
  <si>
    <t>보일러</t>
    <phoneticPr fontId="16" type="noConversion"/>
  </si>
  <si>
    <t>공기조화설비</t>
    <phoneticPr fontId="16" type="noConversion"/>
  </si>
  <si>
    <t>환기설비</t>
    <phoneticPr fontId="16" type="noConversion"/>
  </si>
  <si>
    <t>필터</t>
    <phoneticPr fontId="16" type="noConversion"/>
  </si>
  <si>
    <t>위생기구설비</t>
    <phoneticPr fontId="16" type="noConversion"/>
  </si>
  <si>
    <t>급수·급탕
설비</t>
    <phoneticPr fontId="16" type="noConversion"/>
  </si>
  <si>
    <t>고·저수조</t>
    <phoneticPr fontId="16" type="noConversion"/>
  </si>
  <si>
    <t>오수정화 및 물 재이용설비</t>
    <phoneticPr fontId="1" type="noConversion"/>
  </si>
  <si>
    <t>물 재이용설비</t>
    <phoneticPr fontId="1" type="noConversion"/>
  </si>
  <si>
    <t>배관설비</t>
    <phoneticPr fontId="16" type="noConversion"/>
  </si>
  <si>
    <t>덕트설비</t>
    <phoneticPr fontId="16" type="noConversion"/>
  </si>
  <si>
    <t>보온설비</t>
    <phoneticPr fontId="16" type="noConversion"/>
  </si>
  <si>
    <t>자동제어설비</t>
    <phoneticPr fontId="16" type="noConversion"/>
  </si>
  <si>
    <t>방음·방진·내진 설비</t>
    <phoneticPr fontId="16" type="noConversion"/>
  </si>
  <si>
    <t>장비번호, 계통명</t>
    <phoneticPr fontId="1" type="noConversion"/>
  </si>
  <si>
    <t>내구연한</t>
    <phoneticPr fontId="1" type="noConversion"/>
  </si>
  <si>
    <t>사용연수</t>
    <phoneticPr fontId="1" type="noConversion"/>
  </si>
  <si>
    <t>비고</t>
    <phoneticPr fontId="1" type="noConversion"/>
  </si>
  <si>
    <t>열교환기</t>
    <phoneticPr fontId="16" type="noConversion"/>
  </si>
  <si>
    <t>팽창탱크</t>
    <phoneticPr fontId="16" type="noConversion"/>
  </si>
  <si>
    <t>펌프</t>
    <phoneticPr fontId="16" type="noConversion"/>
  </si>
  <si>
    <t>패키지에어컨</t>
    <phoneticPr fontId="16" type="noConversion"/>
  </si>
  <si>
    <t>항온항습기</t>
    <phoneticPr fontId="16" type="noConversion"/>
  </si>
  <si>
    <t>공기조화기</t>
    <phoneticPr fontId="16" type="noConversion"/>
  </si>
  <si>
    <t>팬코일유닛</t>
    <phoneticPr fontId="16" type="noConversion"/>
  </si>
  <si>
    <t>-</t>
    <phoneticPr fontId="1" type="noConversion"/>
  </si>
  <si>
    <t>신재생에너지 (지열)</t>
    <phoneticPr fontId="16" type="noConversion"/>
  </si>
  <si>
    <t>신재생에너지 (태양열)</t>
    <phoneticPr fontId="16" type="noConversion"/>
  </si>
  <si>
    <t>신재생에너지 (연료전지)</t>
    <phoneticPr fontId="16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</si>
  <si>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</si>
  <si>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</si>
  <si>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</si>
  <si>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</si>
  <si>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없음</t>
    <phoneticPr fontId="1" type="noConversion"/>
  </si>
  <si>
    <t>없음</t>
    <phoneticPr fontId="1" type="noConversion"/>
  </si>
  <si>
    <t>급수펌프, 급탕탱크 등</t>
    <phoneticPr fontId="16" type="noConversion"/>
  </si>
  <si>
    <t>-</t>
    <phoneticPr fontId="1" type="noConversion"/>
  </si>
  <si>
    <t>점검결과</t>
    <phoneticPr fontId="1" type="noConversion"/>
  </si>
  <si>
    <t>&lt;기계설비 장기수선 계획 참고자료(공동주택관리법)&gt;</t>
    <phoneticPr fontId="1" type="noConversion"/>
  </si>
  <si>
    <t>전면교체</t>
  </si>
  <si>
    <t>자동제어 기기</t>
    <phoneticPr fontId="1" type="noConversion"/>
  </si>
  <si>
    <t>순환펌프</t>
    <phoneticPr fontId="1" type="noConversion"/>
  </si>
  <si>
    <t>&lt;기계설비 내구연한 참고 자료(조달청 및 한국부동산원)&gt;</t>
    <phoneticPr fontId="1" type="noConversion"/>
  </si>
  <si>
    <t>구분</t>
    <phoneticPr fontId="1" type="noConversion"/>
  </si>
  <si>
    <t>냉동기</t>
    <phoneticPr fontId="1" type="noConversion"/>
  </si>
  <si>
    <t>냉각탑</t>
    <phoneticPr fontId="1" type="noConversion"/>
  </si>
  <si>
    <t>보일러</t>
    <phoneticPr fontId="1" type="noConversion"/>
  </si>
  <si>
    <t>열교환기</t>
    <phoneticPr fontId="1" type="noConversion"/>
  </si>
  <si>
    <t>펌프</t>
    <phoneticPr fontId="1" type="noConversion"/>
  </si>
  <si>
    <t>패키지에어컨</t>
    <phoneticPr fontId="1" type="noConversion"/>
  </si>
  <si>
    <t>항온항습기</t>
    <phoneticPr fontId="1" type="noConversion"/>
  </si>
  <si>
    <t>공기조화기</t>
    <phoneticPr fontId="1" type="noConversion"/>
  </si>
  <si>
    <t>팬코일유닛</t>
    <phoneticPr fontId="1" type="noConversion"/>
  </si>
  <si>
    <t>환기설비</t>
    <phoneticPr fontId="1" type="noConversion"/>
  </si>
  <si>
    <t>위생기구설비</t>
    <phoneticPr fontId="1" type="noConversion"/>
  </si>
  <si>
    <t>급탕탱크</t>
    <phoneticPr fontId="1" type="noConversion"/>
  </si>
  <si>
    <t>고·저수조</t>
    <phoneticPr fontId="1" type="noConversion"/>
  </si>
  <si>
    <t>오수정화 및 물 재이용설비</t>
    <phoneticPr fontId="1" type="noConversion"/>
  </si>
  <si>
    <t>조달청</t>
    <phoneticPr fontId="1" type="noConversion"/>
  </si>
  <si>
    <t>내용연수</t>
    <phoneticPr fontId="1" type="noConversion"/>
  </si>
  <si>
    <t>비고</t>
    <phoneticPr fontId="1" type="noConversion"/>
  </si>
  <si>
    <t>왕복동냉동기</t>
    <phoneticPr fontId="1" type="noConversion"/>
  </si>
  <si>
    <t>한국부동산원</t>
    <phoneticPr fontId="1" type="noConversion"/>
  </si>
  <si>
    <t>내용연수</t>
    <phoneticPr fontId="1" type="noConversion"/>
  </si>
  <si>
    <t>비고</t>
    <phoneticPr fontId="1" type="noConversion"/>
  </si>
  <si>
    <t>10/10/12</t>
    <phoneticPr fontId="1" type="noConversion"/>
  </si>
  <si>
    <t>12/7/10</t>
    <phoneticPr fontId="1" type="noConversion"/>
  </si>
  <si>
    <t>터보냉동기</t>
    <phoneticPr fontId="1" type="noConversion"/>
  </si>
  <si>
    <t>연관/수관/입형</t>
    <phoneticPr fontId="1" type="noConversion"/>
  </si>
  <si>
    <t>전기</t>
    <phoneticPr fontId="1" type="noConversion"/>
  </si>
  <si>
    <t>천연가스</t>
    <phoneticPr fontId="1" type="noConversion"/>
  </si>
  <si>
    <t>소형기름보일러</t>
    <phoneticPr fontId="1" type="noConversion"/>
  </si>
  <si>
    <t>엔진펌프</t>
    <phoneticPr fontId="1" type="noConversion"/>
  </si>
  <si>
    <t>수중</t>
    <phoneticPr fontId="1" type="noConversion"/>
  </si>
  <si>
    <t>열펌프</t>
    <phoneticPr fontId="1" type="noConversion"/>
  </si>
  <si>
    <t>원심/엔진/정량</t>
    <phoneticPr fontId="1" type="noConversion"/>
  </si>
  <si>
    <t>냉·난방기</t>
    <phoneticPr fontId="1" type="noConversion"/>
  </si>
  <si>
    <t>제습기/항온항습기</t>
    <phoneticPr fontId="1" type="noConversion"/>
  </si>
  <si>
    <t>공기조화기</t>
    <phoneticPr fontId="1" type="noConversion"/>
  </si>
  <si>
    <t>배기장치/공기순환기</t>
    <phoneticPr fontId="1" type="noConversion"/>
  </si>
  <si>
    <t>공기여과기/공기청정기</t>
    <phoneticPr fontId="1" type="noConversion"/>
  </si>
  <si>
    <t>송풍기</t>
    <phoneticPr fontId="1" type="noConversion"/>
  </si>
  <si>
    <t>온수탱크</t>
    <phoneticPr fontId="1" type="noConversion"/>
  </si>
  <si>
    <t>10 ~ 15</t>
    <phoneticPr fontId="1" type="noConversion"/>
  </si>
  <si>
    <t>10 ~ 15</t>
    <phoneticPr fontId="1" type="noConversion"/>
  </si>
  <si>
    <t>7 ~ 10</t>
    <phoneticPr fontId="1" type="noConversion"/>
  </si>
  <si>
    <t>냉동설비</t>
    <phoneticPr fontId="1" type="noConversion"/>
  </si>
  <si>
    <t>원통/수관/주철/특수</t>
    <phoneticPr fontId="1" type="noConversion"/>
  </si>
  <si>
    <t>가정용(유류/가스)</t>
    <phoneticPr fontId="1" type="noConversion"/>
  </si>
  <si>
    <t>원심/축류/왕복/
회전/특수</t>
    <phoneticPr fontId="1" type="noConversion"/>
  </si>
  <si>
    <t>10 ~ 15</t>
    <phoneticPr fontId="1" type="noConversion"/>
  </si>
  <si>
    <t>냉·난방설비</t>
    <phoneticPr fontId="1" type="noConversion"/>
  </si>
  <si>
    <t>10 ~ 12</t>
    <phoneticPr fontId="1" type="noConversion"/>
  </si>
  <si>
    <t>항온기</t>
    <phoneticPr fontId="1" type="noConversion"/>
  </si>
  <si>
    <t>10 ~ 15</t>
    <phoneticPr fontId="1" type="noConversion"/>
  </si>
  <si>
    <t>송풍기/공기여과기</t>
    <phoneticPr fontId="1" type="noConversion"/>
  </si>
  <si>
    <t>위생설비 배관/장비</t>
    <phoneticPr fontId="1" type="noConversion"/>
  </si>
  <si>
    <t>급탕설비</t>
    <phoneticPr fontId="1" type="noConversion"/>
  </si>
  <si>
    <t>10 ~ 15</t>
    <phoneticPr fontId="1" type="noConversion"/>
  </si>
  <si>
    <t>FRP/SMC/PDF</t>
    <phoneticPr fontId="1" type="noConversion"/>
  </si>
  <si>
    <t>Steel</t>
    <phoneticPr fontId="1" type="noConversion"/>
  </si>
  <si>
    <t>STS</t>
    <phoneticPr fontId="1" type="noConversion"/>
  </si>
  <si>
    <t>20 ~ 25</t>
    <phoneticPr fontId="1" type="noConversion"/>
  </si>
  <si>
    <t>오수처리 외</t>
    <phoneticPr fontId="1" type="noConversion"/>
  </si>
  <si>
    <t>성능개선 필요성</t>
    <phoneticPr fontId="1" type="noConversion"/>
  </si>
  <si>
    <t>세부개선 계획(성능점검일 기준)</t>
    <phoneticPr fontId="1" type="noConversion"/>
  </si>
  <si>
    <t>1년차</t>
    <phoneticPr fontId="1" type="noConversion"/>
  </si>
  <si>
    <t>2년차</t>
  </si>
  <si>
    <t>3년차</t>
  </si>
  <si>
    <t>4년차</t>
  </si>
  <si>
    <t>5년차</t>
  </si>
  <si>
    <t>비고</t>
    <phoneticPr fontId="1" type="noConversion"/>
  </si>
  <si>
    <t>온수보일러의 적정공기비 유지와 불완전연소를 방지하여 배기가스에 의한 열손실을</t>
    <phoneticPr fontId="1" type="noConversion"/>
  </si>
  <si>
    <t>줄이도록 운전관리 필요</t>
    <phoneticPr fontId="1" type="noConversion"/>
  </si>
  <si>
    <t>냉난방을 시행하지 않는 기간에는 실외기의 전원을 차단하여 불필요하게 소모되는</t>
    <phoneticPr fontId="1" type="noConversion"/>
  </si>
  <si>
    <t>-</t>
    <phoneticPr fontId="1" type="noConversion"/>
  </si>
  <si>
    <t>송풍기(EF-18)의 경우 풍량이 다소 적게 나타나는 경향이 있어 추후 민원 발생 가능성</t>
    <phoneticPr fontId="1" type="noConversion"/>
  </si>
  <si>
    <t>고려하여야 할 것으로 판단됨</t>
    <phoneticPr fontId="1" type="noConversion"/>
  </si>
  <si>
    <t>합계</t>
    <phoneticPr fontId="1" type="noConversion"/>
  </si>
  <si>
    <t>단위</t>
    <phoneticPr fontId="1" type="noConversion"/>
  </si>
  <si>
    <t>에너지원별 
사용 비율</t>
    <phoneticPr fontId="1" type="noConversion"/>
  </si>
  <si>
    <r>
      <t>연면적(m</t>
    </r>
    <r>
      <rPr>
        <vertAlign val="superscript"/>
        <sz val="11"/>
        <color theme="1"/>
        <rFont val="KoPub돋움체 Light"/>
        <family val="1"/>
        <charset val="129"/>
      </rPr>
      <t>2</t>
    </r>
    <r>
      <rPr>
        <sz val="11"/>
        <color theme="1"/>
        <rFont val="KoPub돋움체 Light"/>
        <family val="1"/>
        <charset val="129"/>
      </rPr>
      <t>)</t>
    </r>
    <phoneticPr fontId="1" type="noConversion"/>
  </si>
  <si>
    <t>분석결과</t>
    <phoneticPr fontId="1" type="noConversion"/>
  </si>
  <si>
    <t>열원 및 
냉난방설비</t>
    <phoneticPr fontId="1" type="noConversion"/>
  </si>
  <si>
    <t>급수·급탕
설비</t>
    <phoneticPr fontId="1" type="noConversion"/>
  </si>
  <si>
    <t>기계설비 사진</t>
    <phoneticPr fontId="1" type="noConversion"/>
  </si>
  <si>
    <t>조치필요사항</t>
    <phoneticPr fontId="1" type="noConversion"/>
  </si>
  <si>
    <t>없음</t>
    <phoneticPr fontId="1" type="noConversion"/>
  </si>
  <si>
    <t>없음</t>
    <phoneticPr fontId="1" type="noConversion"/>
  </si>
  <si>
    <t>P-1-1외 23대</t>
    <phoneticPr fontId="1" type="noConversion"/>
  </si>
  <si>
    <t>PAC-1외 16대</t>
    <phoneticPr fontId="1" type="noConversion"/>
  </si>
  <si>
    <t>F-1-1 외 39대</t>
    <phoneticPr fontId="1" type="noConversion"/>
  </si>
  <si>
    <t>ET-1 외 6대</t>
    <phoneticPr fontId="1" type="noConversion"/>
  </si>
  <si>
    <t>HX-1 외 9대</t>
    <phoneticPr fontId="1" type="noConversion"/>
  </si>
  <si>
    <t>HX-8 압력계 고장</t>
    <phoneticPr fontId="1" type="noConversion"/>
  </si>
  <si>
    <t>압력계 교체 要</t>
    <phoneticPr fontId="1" type="noConversion"/>
  </si>
  <si>
    <t>정격 1.2배로 조정 要</t>
    <phoneticPr fontId="1" type="noConversion"/>
  </si>
  <si>
    <t>P-7-1, P-7-2 전류 차단 장치 설정값 : 34A (정격의 1.1배)</t>
    <phoneticPr fontId="1" type="noConversion"/>
  </si>
  <si>
    <t>P-10-1 트립 안되고 운전 전류가 5.4A(정격 3.7A 보다 높게 운전 중)</t>
    <phoneticPr fontId="1" type="noConversion"/>
  </si>
  <si>
    <t>검증 확인 필요</t>
    <phoneticPr fontId="1" type="noConversion"/>
  </si>
  <si>
    <t>양변기 막힘 및 소변기 센서 불량</t>
    <phoneticPr fontId="1" type="noConversion"/>
  </si>
  <si>
    <t>막힘 조치 및 센서 교체 要</t>
    <phoneticPr fontId="1" type="noConversion"/>
  </si>
  <si>
    <t>교체 또는 수리 要</t>
    <phoneticPr fontId="1" type="noConversion"/>
  </si>
  <si>
    <t>102동 B7F 수중펌프 #5 고장</t>
    <phoneticPr fontId="1" type="noConversion"/>
  </si>
  <si>
    <t>동파방지 열선 수동으로 ON/OFF 시켜서 사용 중</t>
    <phoneticPr fontId="1" type="noConversion"/>
  </si>
  <si>
    <t>· 압력계 교체 要</t>
    <phoneticPr fontId="1" type="noConversion"/>
  </si>
  <si>
    <t>· 압력계 고장으로 전후 
  압력 측정 불가</t>
    <phoneticPr fontId="1" type="noConversion"/>
  </si>
  <si>
    <t>· 트립 안되고 운전 전류가
  5.4 A(정격 3.7A 보다 
  높게 운전 중)</t>
    <phoneticPr fontId="1" type="noConversion"/>
  </si>
  <si>
    <t>· 전류 차단 장치 설정값 :
  34A (정격의 1.1배)</t>
    <phoneticPr fontId="1" type="noConversion"/>
  </si>
  <si>
    <t>· 전류 차단 장치 설정값 :
   34A (정격의 1.1배)</t>
    <phoneticPr fontId="1" type="noConversion"/>
  </si>
  <si>
    <t>· 정격 1.2배로 조정 要</t>
    <phoneticPr fontId="1" type="noConversion"/>
  </si>
  <si>
    <t>· 검증 확인 필요</t>
    <phoneticPr fontId="1" type="noConversion"/>
  </si>
  <si>
    <t>위생기구설비
[지상1층 남자화장실]</t>
    <phoneticPr fontId="1" type="noConversion"/>
  </si>
  <si>
    <t>위생기구설비
[지하1층 여자화장실]</t>
    <phoneticPr fontId="1" type="noConversion"/>
  </si>
  <si>
    <t>· 양변기 고장</t>
    <phoneticPr fontId="1" type="noConversion"/>
  </si>
  <si>
    <t>· 수리 要</t>
    <phoneticPr fontId="1" type="noConversion"/>
  </si>
  <si>
    <t>· 센서 불량</t>
    <phoneticPr fontId="1" type="noConversion"/>
  </si>
  <si>
    <t>· 센서 수리 또는 교체 要</t>
    <phoneticPr fontId="1" type="noConversion"/>
  </si>
  <si>
    <t>· 양변기 고장</t>
    <phoneticPr fontId="1" type="noConversion"/>
  </si>
  <si>
    <t>· 수리 要</t>
    <phoneticPr fontId="1" type="noConversion"/>
  </si>
  <si>
    <t>자동으로 ON/OFF 시켜서 사용할 수 있도록 조치 要</t>
    <phoneticPr fontId="1" type="noConversion"/>
  </si>
  <si>
    <t>위생기구설비
[지상2층 남자화장실]</t>
    <phoneticPr fontId="1" type="noConversion"/>
  </si>
  <si>
    <t>Gcal</t>
    <phoneticPr fontId="1" type="noConversion"/>
  </si>
  <si>
    <r>
      <t>지역난방(kWh/m</t>
    </r>
    <r>
      <rPr>
        <vertAlign val="superscript"/>
        <sz val="11"/>
        <color theme="1"/>
        <rFont val="KoPub돋움체 Light"/>
        <family val="1"/>
        <charset val="129"/>
      </rPr>
      <t>2</t>
    </r>
    <r>
      <rPr>
        <sz val="11"/>
        <color theme="1"/>
        <rFont val="KoPub돋움체 Light"/>
        <family val="1"/>
        <charset val="129"/>
      </rPr>
      <t>)</t>
    </r>
    <phoneticPr fontId="1" type="noConversion"/>
  </si>
  <si>
    <r>
      <t>전기(kWh/m</t>
    </r>
    <r>
      <rPr>
        <vertAlign val="superscript"/>
        <sz val="11"/>
        <color theme="1"/>
        <rFont val="KoPub돋움체 Light"/>
        <family val="1"/>
        <charset val="129"/>
      </rPr>
      <t>2</t>
    </r>
    <r>
      <rPr>
        <sz val="11"/>
        <color theme="1"/>
        <rFont val="KoPub돋움체 Light"/>
        <family val="1"/>
        <charset val="129"/>
      </rPr>
      <t>)</t>
    </r>
    <phoneticPr fontId="1" type="noConversion"/>
  </si>
  <si>
    <r>
      <t>합계(kWh/m</t>
    </r>
    <r>
      <rPr>
        <vertAlign val="superscript"/>
        <sz val="11"/>
        <color theme="1"/>
        <rFont val="KoPub돋움체 Light"/>
        <family val="1"/>
        <charset val="129"/>
      </rPr>
      <t>2</t>
    </r>
    <r>
      <rPr>
        <sz val="11"/>
        <color theme="1"/>
        <rFont val="KoPub돋움체 Light"/>
        <family val="1"/>
        <charset val="129"/>
      </rPr>
      <t>)</t>
    </r>
    <phoneticPr fontId="1" type="noConversion"/>
  </si>
  <si>
    <t>열교환기 [HX-8]
- 열교환 효율점검</t>
    <phoneticPr fontId="1" type="noConversion"/>
  </si>
  <si>
    <t>펌프 [P-7-1]
- 이상전류 차단 장치
   동작 상태</t>
    <phoneticPr fontId="1" type="noConversion"/>
  </si>
  <si>
    <t>펌프 [P-7-2]
- 이상전류 차단 장치
   동작 상태</t>
    <phoneticPr fontId="1" type="noConversion"/>
  </si>
  <si>
    <t>펌프 [P-10-1]
- 이상전류 차단 장치
   동작 상태</t>
    <phoneticPr fontId="1" type="noConversion"/>
  </si>
  <si>
    <t xml:space="preserve">유지관리 지침서의 적정성    </t>
    <phoneticPr fontId="1" type="noConversion"/>
  </si>
  <si>
    <t>기계설비 시스템의 작동 상태</t>
    <phoneticPr fontId="1" type="noConversion"/>
  </si>
  <si>
    <t>점검대상 현황표상의 설계값과 측정값의 일치 여부</t>
    <phoneticPr fontId="1" type="noConversion"/>
  </si>
  <si>
    <t xml:space="preserve">V. 성능개선 계획 수립 </t>
    <phoneticPr fontId="1" type="noConversion"/>
  </si>
  <si>
    <t>기계설비 내구연수에 따른 노후도</t>
    <phoneticPr fontId="1" type="noConversion"/>
  </si>
  <si>
    <t>성능개선 필요성 및 연도별 세부개선계획</t>
    <phoneticPr fontId="1" type="noConversion"/>
  </si>
  <si>
    <t>VI. 에너지 사용량 검토</t>
    <phoneticPr fontId="1" type="noConversion"/>
  </si>
  <si>
    <t>총 에너지 사용량 분석</t>
    <phoneticPr fontId="1" type="noConversion"/>
  </si>
  <si>
    <t>에너지원별 1차 에너지 사용량 분석</t>
    <phoneticPr fontId="1" type="noConversion"/>
  </si>
  <si>
    <t>에너지사용량 분석 결과</t>
    <phoneticPr fontId="1" type="noConversion"/>
  </si>
  <si>
    <t>IV. 기계설비 시스템 검토</t>
    <phoneticPr fontId="1" type="noConversion"/>
  </si>
  <si>
    <t xml:space="preserve">
CHAPTER IV.
기계설비 시스템 검토</t>
    <phoneticPr fontId="1" type="noConversion"/>
  </si>
  <si>
    <t xml:space="preserve">
CHAPTER V.
성능개선 계획수립</t>
    <phoneticPr fontId="1" type="noConversion"/>
  </si>
  <si>
    <t xml:space="preserve">
CHAPTER VI.
에너지 사용량 검토</t>
    <phoneticPr fontId="1" type="noConversion"/>
  </si>
  <si>
    <t>기계설비 성능점검시 검토사항</t>
    <phoneticPr fontId="1" type="noConversion"/>
  </si>
  <si>
    <t>Notice</t>
    <phoneticPr fontId="1" type="noConversion"/>
  </si>
  <si>
    <t>부속설비에 한함</t>
  </si>
  <si>
    <t>6개월 주기 교체</t>
  </si>
  <si>
    <t>6개월</t>
  </si>
  <si>
    <t>2021.02 교체</t>
  </si>
  <si>
    <t>에너지 사용량 과다</t>
    <phoneticPr fontId="1" type="noConversion"/>
  </si>
  <si>
    <t>보수</t>
    <phoneticPr fontId="1" type="noConversion"/>
  </si>
  <si>
    <t>실외기 전원관리</t>
    <phoneticPr fontId="1" type="noConversion"/>
  </si>
  <si>
    <t>개선</t>
    <phoneticPr fontId="1" type="noConversion"/>
  </si>
  <si>
    <t>점검</t>
    <phoneticPr fontId="1" type="noConversion"/>
  </si>
  <si>
    <t>장비 노후 및 풍량 부족</t>
    <phoneticPr fontId="1" type="noConversion"/>
  </si>
  <si>
    <t>송풍기(EF-18) 풍량 부족</t>
    <phoneticPr fontId="1" type="noConversion"/>
  </si>
  <si>
    <t>교체</t>
    <phoneticPr fontId="1" type="noConversion"/>
  </si>
  <si>
    <t>기계설비 유지관리기준 제6조에 따라 검토한 결과 특이사항 없음.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</si>
  <si>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</si>
  <si>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</si>
  <si>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</si>
  <si>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</si>
  <si>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</si>
  <si>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</si>
  <si>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</si>
  <si>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</si>
  <si>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</si>
  <si>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</si>
  <si>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r>
      <t>냉동기 사용전력 : 전년도 사용량 440,202 kWh에서 354,094 kWh로 24.3% 정도 감소함
보일러 가스 사용량 : 162,999 Nm</t>
    </r>
    <r>
      <rPr>
        <vertAlign val="superscript"/>
        <sz val="11"/>
        <color rgb="FFFF0000"/>
        <rFont val="KoPub돋움체 Light"/>
        <family val="1"/>
        <charset val="129"/>
      </rPr>
      <t>3</t>
    </r>
    <r>
      <rPr>
        <sz val="11"/>
        <color rgb="FFFF0000"/>
        <rFont val="KoPub돋움체 Light"/>
        <family val="1"/>
        <charset val="129"/>
      </rPr>
      <t>에서 150,885 Nm</t>
    </r>
    <r>
      <rPr>
        <vertAlign val="superscript"/>
        <sz val="11"/>
        <color rgb="FFFF0000"/>
        <rFont val="KoPub돋움체 Light"/>
        <family val="1"/>
        <charset val="129"/>
      </rPr>
      <t>3</t>
    </r>
    <r>
      <rPr>
        <sz val="11"/>
        <color rgb="FFFF0000"/>
        <rFont val="KoPub돋움체 Light"/>
        <family val="1"/>
        <charset val="129"/>
      </rPr>
      <t>로 전년 대비 8% 감소함</t>
    </r>
    <phoneticPr fontId="1" type="noConversion"/>
  </si>
  <si>
    <t>사진</t>
    <phoneticPr fontId="1" type="noConversion"/>
  </si>
  <si>
    <t>년도</t>
    <phoneticPr fontId="1" type="noConversion"/>
  </si>
  <si>
    <t>종류</t>
    <phoneticPr fontId="1" type="noConversion"/>
  </si>
  <si>
    <t>총 사용량</t>
    <phoneticPr fontId="1" type="noConversion"/>
  </si>
  <si>
    <t>TOE/년</t>
    <phoneticPr fontId="1" type="noConversion"/>
  </si>
  <si>
    <t>지역난방</t>
    <phoneticPr fontId="1" type="noConversion"/>
  </si>
  <si>
    <t>kWh</t>
    <phoneticPr fontId="1" type="noConversion"/>
  </si>
  <si>
    <t>지역난방 (Gcal)</t>
    <phoneticPr fontId="1" type="noConversion"/>
  </si>
  <si>
    <t>1월</t>
    <phoneticPr fontId="1" type="noConversion"/>
  </si>
  <si>
    <t>2월</t>
    <phoneticPr fontId="1" type="noConversion"/>
  </si>
  <si>
    <t>전기 사용량 (kWh)</t>
    <phoneticPr fontId="1" type="noConversion"/>
  </si>
  <si>
    <t>연도별 에너지 사용량은 공급처 고지 기준</t>
    <phoneticPr fontId="1" type="noConversion"/>
  </si>
  <si>
    <t>전기 및 지역난방 사용량의 경우 현저한 변화는 나타나지 않음.</t>
    <phoneticPr fontId="1" type="noConversion"/>
  </si>
  <si>
    <t>도시가스</t>
    <phoneticPr fontId="1" type="noConversion"/>
  </si>
  <si>
    <r>
      <t>Nm</t>
    </r>
    <r>
      <rPr>
        <vertAlign val="superscript"/>
        <sz val="11"/>
        <color theme="1"/>
        <rFont val="KoPub돋움체 Light"/>
        <family val="1"/>
        <charset val="129"/>
      </rPr>
      <t>3</t>
    </r>
    <phoneticPr fontId="1" type="noConversion"/>
  </si>
  <si>
    <r>
      <t>도시가스 (Nm</t>
    </r>
    <r>
      <rPr>
        <vertAlign val="superscript"/>
        <sz val="11"/>
        <color theme="1"/>
        <rFont val="KoPub돋움체 Medium"/>
        <family val="1"/>
        <charset val="129"/>
      </rPr>
      <t>3</t>
    </r>
    <r>
      <rPr>
        <sz val="11"/>
        <color theme="1"/>
        <rFont val="KoPub돋움체 Medium"/>
        <family val="1"/>
        <charset val="129"/>
      </rPr>
      <t>)</t>
    </r>
    <phoneticPr fontId="1" type="noConversion"/>
  </si>
  <si>
    <t>도시가스와 전기는 냉방기간인 6, 7, 8월에 Peak 사용량을 보임.</t>
    <phoneticPr fontId="1" type="noConversion"/>
  </si>
  <si>
    <t>전기 및 도시가스 사용량의 경우 현저한 변화는 나타나지 않음.</t>
  </si>
  <si>
    <t>자동제어설비(BAS/BMS)를 통해 시스템 작동상태를 확인하였으며, 점검 결과 특이사항 없음.</t>
    <phoneticPr fontId="1" type="noConversion"/>
  </si>
  <si>
    <r>
      <t>도시가스(kWh/m</t>
    </r>
    <r>
      <rPr>
        <vertAlign val="superscript"/>
        <sz val="11"/>
        <color theme="1"/>
        <rFont val="KoPub돋움체 Light"/>
        <family val="1"/>
        <charset val="129"/>
      </rPr>
      <t>2</t>
    </r>
    <r>
      <rPr>
        <sz val="11"/>
        <color theme="1"/>
        <rFont val="KoPub돋움체 Light"/>
        <family val="1"/>
        <charset val="129"/>
      </rPr>
      <t>)</t>
    </r>
    <phoneticPr fontId="1" type="noConversion"/>
  </si>
  <si>
    <t>MJ</t>
  </si>
  <si>
    <t>※ 도시가스</t>
    <phoneticPr fontId="1" type="noConversion"/>
  </si>
  <si>
    <r>
      <t>Nm</t>
    </r>
    <r>
      <rPr>
        <vertAlign val="superscript"/>
        <sz val="11"/>
        <color theme="1"/>
        <rFont val="KoPub돋움체 Light"/>
        <family val="3"/>
        <charset val="129"/>
      </rPr>
      <t>3</t>
    </r>
    <r>
      <rPr>
        <sz val="11"/>
        <color theme="1"/>
        <rFont val="KoPub돋움체 Light"/>
        <family val="1"/>
        <charset val="129"/>
      </rPr>
      <t xml:space="preserve"> =</t>
    </r>
    <phoneticPr fontId="1" type="noConversion"/>
  </si>
  <si>
    <t>kcal</t>
    <phoneticPr fontId="1" type="noConversion"/>
  </si>
  <si>
    <t>kW =</t>
    <phoneticPr fontId="1" type="noConversion"/>
  </si>
  <si>
    <t>MJ =</t>
    <phoneticPr fontId="1" type="noConversion"/>
  </si>
  <si>
    <t>kcal =</t>
    <phoneticPr fontId="1" type="noConversion"/>
  </si>
  <si>
    <r>
      <t>Nm</t>
    </r>
    <r>
      <rPr>
        <vertAlign val="superscript"/>
        <sz val="11"/>
        <color theme="1"/>
        <rFont val="KoPub돋움체 Light"/>
        <family val="3"/>
        <charset val="129"/>
      </rPr>
      <t>3</t>
    </r>
    <phoneticPr fontId="1" type="noConversion"/>
  </si>
  <si>
    <t>=</t>
    <phoneticPr fontId="1" type="noConversion"/>
  </si>
  <si>
    <t>TOE</t>
    <phoneticPr fontId="1" type="noConversion"/>
  </si>
  <si>
    <t>도시가스 (MJ)</t>
  </si>
  <si>
    <t xml:space="preserve">2019년 에너지원별 1차 에너지 사용량 도시가스 1.2% 전기 98.8% </t>
    <phoneticPr fontId="1" type="noConversion"/>
  </si>
  <si>
    <t>2019년 연간 TOE 도시가스 19 전기 3,950</t>
    <phoneticPr fontId="1" type="noConversion"/>
  </si>
  <si>
    <r>
      <t>1차 에너지 사용량은 2019년에 748 kWh/m</t>
    </r>
    <r>
      <rPr>
        <vertAlign val="superscript"/>
        <sz val="11"/>
        <color rgb="FFFF0000"/>
        <rFont val="KoPub돋움체 Light"/>
        <family val="3"/>
        <charset val="129"/>
      </rPr>
      <t>2</t>
    </r>
    <r>
      <rPr>
        <sz val="11"/>
        <color rgb="FFFF0000"/>
        <rFont val="KoPub돋움체 Light"/>
        <family val="1"/>
        <charset val="129"/>
      </rPr>
      <t>으로 가장 높음.</t>
    </r>
    <phoneticPr fontId="1" type="noConversion"/>
  </si>
  <si>
    <t>에너지원별 전체 1차 에너지 사용량은 2019년 도시가스 1.2%, 전기 98.8%, 2020년</t>
    <phoneticPr fontId="1" type="noConversion"/>
  </si>
  <si>
    <t>도시가스 1.1%, 전기 98.9%, 2021년 도시가스 1.2%, 전기 98.8% 사용현황을 보임.</t>
    <phoneticPr fontId="1" type="noConversion"/>
  </si>
  <si>
    <t>로컬 판넬 및 현장 확인을 통해 시스템 작동상태를 확인하였으며, 특이사항은 없음.</t>
    <phoneticPr fontId="1" type="noConversion"/>
  </si>
  <si>
    <t>TOE =</t>
    <phoneticPr fontId="1" type="noConversion"/>
  </si>
  <si>
    <t>kW</t>
    <phoneticPr fontId="1" type="noConversion"/>
  </si>
  <si>
    <t>지역난방 (kWh)</t>
    <phoneticPr fontId="1" type="noConversion"/>
  </si>
  <si>
    <t xml:space="preserve"> kW =</t>
    <phoneticPr fontId="1" type="noConversion"/>
  </si>
  <si>
    <r>
      <t>1차 에너지 사용량은 2022년에 28.3 kWh/m</t>
    </r>
    <r>
      <rPr>
        <vertAlign val="superscript"/>
        <sz val="11"/>
        <color rgb="FFFF0000"/>
        <rFont val="KoPub돋움체 Light"/>
        <family val="3"/>
        <charset val="129"/>
      </rPr>
      <t>2</t>
    </r>
    <r>
      <rPr>
        <sz val="11"/>
        <color rgb="FFFF0000"/>
        <rFont val="KoPub돋움체 Light"/>
        <family val="1"/>
        <charset val="129"/>
      </rPr>
      <t>으로 가장 높음.</t>
    </r>
    <phoneticPr fontId="1" type="noConversion"/>
  </si>
  <si>
    <t>전기 55.5%</t>
    <phoneticPr fontId="1" type="noConversion"/>
  </si>
  <si>
    <t>전기 64.2% 사용현황을 보임.</t>
    <phoneticPr fontId="1" type="noConversion"/>
  </si>
  <si>
    <t>특이사항은 관찰되지 않음.</t>
    <phoneticPr fontId="1" type="noConversion"/>
  </si>
  <si>
    <t>지역난방 열사용량 경우 난방 및 급탕용으로 난방기간 교사(校舍) 운영률에 따른 사용량 변화로</t>
    <phoneticPr fontId="1" type="noConversion"/>
  </si>
  <si>
    <t>특이사항은 없는 것으로 사료됨.</t>
    <phoneticPr fontId="1" type="noConversion"/>
  </si>
  <si>
    <t>사용량을 나타내며 특이사항은 없는 것으로 보임.</t>
    <phoneticPr fontId="1" type="noConversion"/>
  </si>
  <si>
    <t>&lt;일반냉동기&gt;</t>
    <phoneticPr fontId="1" type="noConversion"/>
  </si>
  <si>
    <t>설계</t>
    <phoneticPr fontId="1" type="noConversion"/>
  </si>
  <si>
    <t>측정</t>
    <phoneticPr fontId="1" type="noConversion"/>
  </si>
  <si>
    <t>%</t>
    <phoneticPr fontId="1" type="noConversion"/>
  </si>
  <si>
    <t>설치년도</t>
    <phoneticPr fontId="1" type="noConversion"/>
  </si>
  <si>
    <t>증발기
(냉수)</t>
    <phoneticPr fontId="1" type="noConversion"/>
  </si>
  <si>
    <t>입구온도(℃)</t>
    <phoneticPr fontId="1" type="noConversion"/>
  </si>
  <si>
    <t>출구온도(℃)</t>
    <phoneticPr fontId="1" type="noConversion"/>
  </si>
  <si>
    <t>유량(LPM)</t>
    <phoneticPr fontId="1" type="noConversion"/>
  </si>
  <si>
    <t>증발열량
(kcal/h)</t>
    <phoneticPr fontId="1" type="noConversion"/>
  </si>
  <si>
    <t>압축기</t>
    <phoneticPr fontId="1" type="noConversion"/>
  </si>
  <si>
    <t>전압(V)</t>
    <phoneticPr fontId="1" type="noConversion"/>
  </si>
  <si>
    <t>전류(A)</t>
    <phoneticPr fontId="1" type="noConversion"/>
  </si>
  <si>
    <t>동력(kW)</t>
    <phoneticPr fontId="1" type="noConversion"/>
  </si>
  <si>
    <t>압축열량
(kcal/h)</t>
    <phoneticPr fontId="1" type="noConversion"/>
  </si>
  <si>
    <t>부하율(%)</t>
    <phoneticPr fontId="1" type="noConversion"/>
  </si>
  <si>
    <t>COP</t>
    <phoneticPr fontId="1" type="noConversion"/>
  </si>
  <si>
    <t>응축기
(냉각수)</t>
    <phoneticPr fontId="1" type="noConversion"/>
  </si>
  <si>
    <t>응축열량
(kcal/h)</t>
    <phoneticPr fontId="1" type="noConversion"/>
  </si>
  <si>
    <t>&lt;흡수식냉동기&gt;</t>
    <phoneticPr fontId="1" type="noConversion"/>
  </si>
  <si>
    <t>구분</t>
  </si>
  <si>
    <t>설계</t>
  </si>
  <si>
    <t>측정</t>
  </si>
  <si>
    <t>%</t>
  </si>
  <si>
    <t>비고</t>
  </si>
  <si>
    <t>설치년도</t>
  </si>
  <si>
    <t>재생기</t>
    <phoneticPr fontId="40" type="noConversion"/>
  </si>
  <si>
    <r>
      <t>공급압력kg/c</t>
    </r>
    <r>
      <rPr>
        <sz val="11"/>
        <color rgb="FF000000"/>
        <rFont val="맑은 고딕"/>
        <family val="3"/>
        <charset val="129"/>
      </rPr>
      <t>㎡</t>
    </r>
    <phoneticPr fontId="40" type="noConversion"/>
  </si>
  <si>
    <t>회수온도(℃)</t>
    <phoneticPr fontId="40" type="noConversion"/>
  </si>
  <si>
    <t>증발기
 (냉수)</t>
    <phoneticPr fontId="40" type="noConversion"/>
  </si>
  <si>
    <t>입구온도(℃)</t>
    <phoneticPr fontId="40" type="noConversion"/>
  </si>
  <si>
    <t>출구온도(℃)</t>
  </si>
  <si>
    <t>유량(LPM)</t>
  </si>
  <si>
    <t>증발열량
(kcal/h)</t>
  </si>
  <si>
    <t>재생기(중온수)</t>
    <phoneticPr fontId="40" type="noConversion"/>
  </si>
  <si>
    <t>입구온도(℃)</t>
  </si>
  <si>
    <t>가열량
(kcal/h)</t>
    <phoneticPr fontId="40" type="noConversion"/>
  </si>
  <si>
    <t>부하율(%)</t>
  </si>
  <si>
    <t>COP</t>
  </si>
  <si>
    <t>응축기
(냉각수)</t>
  </si>
  <si>
    <t>응축열량
(kcal/h)</t>
  </si>
  <si>
    <t>&lt;흡수식냉온수기&gt;</t>
    <phoneticPr fontId="1" type="noConversion"/>
  </si>
  <si>
    <t>연료</t>
    <phoneticPr fontId="40" type="noConversion"/>
  </si>
  <si>
    <r>
      <t>소비량(N</t>
    </r>
    <r>
      <rPr>
        <sz val="11"/>
        <color rgb="FF000000"/>
        <rFont val="맑은 고딕"/>
        <family val="3"/>
        <charset val="129"/>
      </rPr>
      <t>㎥</t>
    </r>
    <r>
      <rPr>
        <sz val="11"/>
        <color rgb="FF000000"/>
        <rFont val="KoPub돋움체 Light"/>
        <family val="1"/>
        <charset val="129"/>
      </rPr>
      <t>/h)</t>
    </r>
    <phoneticPr fontId="40" type="noConversion"/>
  </si>
  <si>
    <t>도시가스발열량</t>
    <phoneticPr fontId="40" type="noConversion"/>
  </si>
  <si>
    <t>부하율(%)</t>
    <phoneticPr fontId="40" type="noConversion"/>
  </si>
  <si>
    <t>9,420kcal/N㎥</t>
    <phoneticPr fontId="40" type="noConversion"/>
  </si>
  <si>
    <t>배기
가스</t>
    <phoneticPr fontId="40" type="noConversion"/>
  </si>
  <si>
    <t>온도(℃)</t>
    <phoneticPr fontId="40" type="noConversion"/>
  </si>
  <si>
    <t>연소효율(%)</t>
    <phoneticPr fontId="40" type="noConversion"/>
  </si>
  <si>
    <t>&lt;냉각탑&gt;</t>
    <phoneticPr fontId="1" type="noConversion"/>
  </si>
  <si>
    <t>냉각수</t>
    <phoneticPr fontId="1" type="noConversion"/>
  </si>
  <si>
    <t>냉각열량
(kcal/h)</t>
    <phoneticPr fontId="1" type="noConversion"/>
  </si>
  <si>
    <t>외기
조건</t>
    <phoneticPr fontId="1" type="noConversion"/>
  </si>
  <si>
    <t>온도(℃)</t>
    <phoneticPr fontId="1" type="noConversion"/>
  </si>
  <si>
    <t>37 / 27</t>
    <phoneticPr fontId="1" type="noConversion"/>
  </si>
  <si>
    <t>15 / 10</t>
    <phoneticPr fontId="1" type="noConversion"/>
  </si>
  <si>
    <t>41% / 37%</t>
    <phoneticPr fontId="1" type="noConversion"/>
  </si>
  <si>
    <t>건구/습구 온도</t>
    <phoneticPr fontId="1" type="noConversion"/>
  </si>
  <si>
    <t>습도(%)</t>
    <phoneticPr fontId="1" type="noConversion"/>
  </si>
  <si>
    <t>엔탈피(kcal/h)</t>
    <phoneticPr fontId="1" type="noConversion"/>
  </si>
  <si>
    <t>&lt;축열조&gt;</t>
    <phoneticPr fontId="1" type="noConversion"/>
  </si>
  <si>
    <t>브라인</t>
    <phoneticPr fontId="1" type="noConversion"/>
  </si>
  <si>
    <t>&lt;보일러&gt;</t>
    <phoneticPr fontId="1" type="noConversion"/>
  </si>
  <si>
    <t>보일러-1</t>
    <phoneticPr fontId="1" type="noConversion"/>
  </si>
  <si>
    <t>보일러-2</t>
    <phoneticPr fontId="1" type="noConversion"/>
  </si>
  <si>
    <t>보일러-3</t>
    <phoneticPr fontId="1" type="noConversion"/>
  </si>
  <si>
    <t>실내 온도</t>
    <phoneticPr fontId="1" type="noConversion"/>
  </si>
  <si>
    <t>℃</t>
    <phoneticPr fontId="1" type="noConversion"/>
  </si>
  <si>
    <t>외기 온도</t>
    <phoneticPr fontId="1" type="noConversion"/>
  </si>
  <si>
    <t>연료</t>
    <phoneticPr fontId="1" type="noConversion"/>
  </si>
  <si>
    <t>연료 사용량</t>
    <phoneticPr fontId="1" type="noConversion"/>
  </si>
  <si>
    <r>
      <t>m</t>
    </r>
    <r>
      <rPr>
        <vertAlign val="superscript"/>
        <sz val="11"/>
        <color theme="1"/>
        <rFont val="KoPub돋움체 Light"/>
        <family val="1"/>
        <charset val="129"/>
      </rPr>
      <t>3</t>
    </r>
    <r>
      <rPr>
        <sz val="11"/>
        <color theme="1"/>
        <rFont val="KoPub돋움체 Light"/>
        <family val="1"/>
        <charset val="129"/>
      </rPr>
      <t>/h</t>
    </r>
    <phoneticPr fontId="1" type="noConversion"/>
  </si>
  <si>
    <t>연료 공급온도</t>
    <phoneticPr fontId="1" type="noConversion"/>
  </si>
  <si>
    <t>급수</t>
    <phoneticPr fontId="1" type="noConversion"/>
  </si>
  <si>
    <t>급수 유량</t>
    <phoneticPr fontId="1" type="noConversion"/>
  </si>
  <si>
    <t>l/h</t>
    <phoneticPr fontId="1" type="noConversion"/>
  </si>
  <si>
    <t>급수 온도</t>
    <phoneticPr fontId="1" type="noConversion"/>
  </si>
  <si>
    <t>발생 증기압력</t>
    <phoneticPr fontId="1" type="noConversion"/>
  </si>
  <si>
    <r>
      <t>kg/cm</t>
    </r>
    <r>
      <rPr>
        <vertAlign val="superscript"/>
        <sz val="11"/>
        <color theme="1"/>
        <rFont val="KoPub돋움체 Light"/>
        <family val="1"/>
        <charset val="129"/>
      </rPr>
      <t>2</t>
    </r>
    <phoneticPr fontId="1" type="noConversion"/>
  </si>
  <si>
    <t>연소용 공기온도</t>
    <phoneticPr fontId="1" type="noConversion"/>
  </si>
  <si>
    <t>부하율</t>
    <phoneticPr fontId="1" type="noConversion"/>
  </si>
  <si>
    <t>공기비</t>
    <phoneticPr fontId="1" type="noConversion"/>
  </si>
  <si>
    <t>&lt;열교환기&gt;</t>
    <phoneticPr fontId="1" type="noConversion"/>
  </si>
  <si>
    <t>HEX-1 난방용</t>
    <phoneticPr fontId="1" type="noConversion"/>
  </si>
  <si>
    <t>1차측(중온수)</t>
    <phoneticPr fontId="1" type="noConversion"/>
  </si>
  <si>
    <t>2차측(온수)</t>
    <phoneticPr fontId="1" type="noConversion"/>
  </si>
  <si>
    <t>처리열량(kcal/h)</t>
    <phoneticPr fontId="1" type="noConversion"/>
  </si>
  <si>
    <t xml:space="preserve">※ HEX-G101 측정값 항목 자료 없음. 현황표 1차측 온도로 </t>
    <phoneticPr fontId="1" type="noConversion"/>
  </si>
  <si>
    <t>1차측(증기)</t>
    <phoneticPr fontId="1" type="noConversion"/>
  </si>
  <si>
    <t xml:space="preserve">    증기압력 유추하여 증기유량 산출함. 2차측 설계값은 현황표 값 입력</t>
    <phoneticPr fontId="1" type="noConversion"/>
  </si>
  <si>
    <t>증기압력</t>
    <phoneticPr fontId="1" type="noConversion"/>
  </si>
  <si>
    <r>
      <t>kg/cm</t>
    </r>
    <r>
      <rPr>
        <vertAlign val="superscript"/>
        <sz val="11"/>
        <color theme="1"/>
        <rFont val="KoPub돋움체 Light"/>
        <family val="1"/>
        <charset val="129"/>
      </rPr>
      <t>2</t>
    </r>
    <r>
      <rPr>
        <sz val="11"/>
        <color theme="1"/>
        <rFont val="KoPub돋움체 Light"/>
        <family val="1"/>
        <charset val="129"/>
      </rPr>
      <t>g</t>
    </r>
    <phoneticPr fontId="1" type="noConversion"/>
  </si>
  <si>
    <r>
      <t>=절대압력 3 kg/cm</t>
    </r>
    <r>
      <rPr>
        <vertAlign val="superscript"/>
        <sz val="11"/>
        <color theme="1"/>
        <rFont val="KoPub돋움체 Light"/>
        <family val="1"/>
        <charset val="129"/>
      </rPr>
      <t>2</t>
    </r>
    <phoneticPr fontId="1" type="noConversion"/>
  </si>
  <si>
    <t>포화온도</t>
    <phoneticPr fontId="1" type="noConversion"/>
  </si>
  <si>
    <t>포화증기표값</t>
    <phoneticPr fontId="1" type="noConversion"/>
  </si>
  <si>
    <t>증발열</t>
    <phoneticPr fontId="1" type="noConversion"/>
  </si>
  <si>
    <t>kcal/kg</t>
    <phoneticPr fontId="1" type="noConversion"/>
  </si>
  <si>
    <t>열교환기 처리열량</t>
    <phoneticPr fontId="1" type="noConversion"/>
  </si>
  <si>
    <t>kcal/hr</t>
    <phoneticPr fontId="1" type="noConversion"/>
  </si>
  <si>
    <t>설계값</t>
    <phoneticPr fontId="1" type="noConversion"/>
  </si>
  <si>
    <t>증기유량</t>
    <phoneticPr fontId="1" type="noConversion"/>
  </si>
  <si>
    <t>kg/hr</t>
    <phoneticPr fontId="1" type="noConversion"/>
  </si>
  <si>
    <t>계산값</t>
    <phoneticPr fontId="1" type="noConversion"/>
  </si>
  <si>
    <t>&lt;펌프&gt;</t>
    <phoneticPr fontId="1" type="noConversion"/>
  </si>
  <si>
    <t>P-01</t>
    <phoneticPr fontId="1" type="noConversion"/>
  </si>
  <si>
    <t>P-02</t>
    <phoneticPr fontId="1" type="noConversion"/>
  </si>
  <si>
    <t>흡입</t>
    <phoneticPr fontId="1" type="noConversion"/>
  </si>
  <si>
    <t>토출</t>
    <phoneticPr fontId="1" type="noConversion"/>
  </si>
  <si>
    <t xml:space="preserve">&lt;공조기&gt; </t>
    <phoneticPr fontId="1" type="noConversion"/>
  </si>
  <si>
    <t>설치
년도</t>
    <phoneticPr fontId="1" type="noConversion"/>
  </si>
  <si>
    <t>풍량(CMH)</t>
    <phoneticPr fontId="1" type="noConversion"/>
  </si>
  <si>
    <t>정압(mmAq)</t>
    <phoneticPr fontId="1" type="noConversion"/>
  </si>
  <si>
    <t>필터정압
손실
(mmAq)</t>
    <phoneticPr fontId="1" type="noConversion"/>
  </si>
  <si>
    <t>SA</t>
    <phoneticPr fontId="1" type="noConversion"/>
  </si>
  <si>
    <t>RA</t>
    <phoneticPr fontId="1" type="noConversion"/>
  </si>
  <si>
    <t>AHU-01</t>
    <phoneticPr fontId="1" type="noConversion"/>
  </si>
  <si>
    <t>AHU-02</t>
    <phoneticPr fontId="1" type="noConversion"/>
  </si>
  <si>
    <t>RA 없음</t>
    <phoneticPr fontId="1" type="noConversion"/>
  </si>
  <si>
    <t xml:space="preserve">&lt;송풍기&gt; </t>
    <phoneticPr fontId="1" type="noConversion"/>
  </si>
  <si>
    <t>풍량
(CMH)</t>
    <phoneticPr fontId="1" type="noConversion"/>
  </si>
  <si>
    <t>흡입측</t>
    <phoneticPr fontId="1" type="noConversion"/>
  </si>
  <si>
    <t>토출측</t>
    <phoneticPr fontId="1" type="noConversion"/>
  </si>
  <si>
    <t>SF-01</t>
    <phoneticPr fontId="1" type="noConversion"/>
  </si>
  <si>
    <t>EF-01</t>
    <phoneticPr fontId="1" type="noConversion"/>
  </si>
  <si>
    <t xml:space="preserve">&lt;급수급탕설비&gt; </t>
    <phoneticPr fontId="1" type="noConversion"/>
  </si>
  <si>
    <t>설비번호</t>
    <phoneticPr fontId="1" type="noConversion"/>
  </si>
  <si>
    <t>1차측 증기압력</t>
    <phoneticPr fontId="1" type="noConversion"/>
  </si>
  <si>
    <t>2차측 공급압력</t>
    <phoneticPr fontId="1" type="noConversion"/>
  </si>
  <si>
    <t>2차측 급탕온도</t>
    <phoneticPr fontId="1" type="noConversion"/>
  </si>
  <si>
    <t>(℃)</t>
    <phoneticPr fontId="1" type="noConversion"/>
  </si>
  <si>
    <t>미흡사항</t>
    <phoneticPr fontId="1" type="noConversion"/>
  </si>
  <si>
    <t>성능점검표에 따른 미흡사항 및 조치필요사항</t>
    <phoneticPr fontId="1" type="noConversion"/>
  </si>
  <si>
    <t>서류적인 미비사항(유지관리점검표) 외 미흡사항 및 조치필요사항 없음</t>
    <phoneticPr fontId="1" type="noConversion"/>
  </si>
  <si>
    <t>2023년 에너지원별 1차 에너지 사용량 지역난방 5.8% 전기 94.2%</t>
    <phoneticPr fontId="1" type="noConversion"/>
  </si>
  <si>
    <t xml:space="preserve">2023년 연간 TOE 지역난방 15.9 전기 633 </t>
    <phoneticPr fontId="1" type="noConversion"/>
  </si>
  <si>
    <t>에너지원별 전체 1차 에너지 사용량은 2021년 지역난방 41.2%, 전기 58.8%, 2022년</t>
    <phoneticPr fontId="1" type="noConversion"/>
  </si>
  <si>
    <t>지역난방 42.7%, 전기 57.3%, 2023년 지역난방 41.7%, 전기 58.3% 사용현황을 보임.</t>
    <phoneticPr fontId="1" type="noConversion"/>
  </si>
  <si>
    <t xml:space="preserve">2021년 에너지원별 1차 에너지 사용량 도시가스 33.4% 전기 66.6% </t>
    <phoneticPr fontId="1" type="noConversion"/>
  </si>
  <si>
    <t xml:space="preserve">2021년 연간 TOE 도시가스 809 전기 3,950 </t>
    <phoneticPr fontId="1" type="noConversion"/>
  </si>
  <si>
    <r>
      <t>1차 에너지 사용량은 2021년에 1,110.8 kWh/m</t>
    </r>
    <r>
      <rPr>
        <vertAlign val="superscript"/>
        <sz val="11"/>
        <color rgb="FFFF0000"/>
        <rFont val="KoPub돋움체 Light"/>
        <family val="3"/>
        <charset val="129"/>
      </rPr>
      <t>2</t>
    </r>
    <r>
      <rPr>
        <sz val="11"/>
        <color rgb="FFFF0000"/>
        <rFont val="KoPub돋움체 Light"/>
        <family val="1"/>
        <charset val="129"/>
      </rPr>
      <t>으로 가장 높음.</t>
    </r>
    <phoneticPr fontId="1" type="noConversion"/>
  </si>
  <si>
    <t>에너지원별 전체 1차 에너지 사용량은 2021년 도시가스 33.4%, 전기 66.6%, 2022년</t>
    <phoneticPr fontId="1" type="noConversion"/>
  </si>
  <si>
    <t>도시가스 32.5%, 전기 67.5%, 2023년 도시가스 34%, 전기 66% 사용현황을 보임.</t>
    <phoneticPr fontId="1" type="noConversion"/>
  </si>
  <si>
    <t xml:space="preserve">2023년 에너지원별 1차 에너지 사용량 지역난방 41.7% 전기 58.3% </t>
    <phoneticPr fontId="1" type="noConversion"/>
  </si>
  <si>
    <t>2023년 연간 TOE 지역난방 301 전기 1,034</t>
    <phoneticPr fontId="1" type="noConversion"/>
  </si>
  <si>
    <r>
      <t>1차 에너지 사용량은 2023년에 80.4 kWh/m</t>
    </r>
    <r>
      <rPr>
        <vertAlign val="superscript"/>
        <sz val="11"/>
        <color rgb="FFFF0000"/>
        <rFont val="KoPub돋움체 Light"/>
        <family val="3"/>
        <charset val="129"/>
      </rPr>
      <t>2</t>
    </r>
    <r>
      <rPr>
        <sz val="11"/>
        <color rgb="FFFF0000"/>
        <rFont val="KoPub돋움체 Light"/>
        <family val="1"/>
        <charset val="129"/>
      </rPr>
      <t>으로 가장 높음.</t>
    </r>
    <phoneticPr fontId="1" type="noConversion"/>
  </si>
  <si>
    <t>2022년 에너지원별 1차 에너지 사용량 도시가스 1.2% 지역난방 43.2%</t>
    <phoneticPr fontId="1" type="noConversion"/>
  </si>
  <si>
    <t>2022년 연간 TOE 도시가스 0.6 지역난방 22.5 전기 76.8</t>
    <phoneticPr fontId="1" type="noConversion"/>
  </si>
  <si>
    <r>
      <t>1차 에너지 사용량은 2022년에 52 kWh/m</t>
    </r>
    <r>
      <rPr>
        <vertAlign val="superscript"/>
        <sz val="11"/>
        <color rgb="FFFF0000"/>
        <rFont val="KoPub돋움체 Light"/>
        <family val="3"/>
        <charset val="129"/>
      </rPr>
      <t>2</t>
    </r>
    <r>
      <rPr>
        <sz val="11"/>
        <color rgb="FFFF0000"/>
        <rFont val="KoPub돋움체 Light"/>
        <family val="1"/>
        <charset val="129"/>
      </rPr>
      <t>으로 가장 높음.</t>
    </r>
    <phoneticPr fontId="1" type="noConversion"/>
  </si>
  <si>
    <t xml:space="preserve">에너지원별 전체 1차 에너지 사용량은 2021년 도시가스 1.3%, 지역난방 24.4%, 전기 74.3%, </t>
    <phoneticPr fontId="1" type="noConversion"/>
  </si>
  <si>
    <t>2022년 도시가스 1.2%, 지역난방 43.2%, 전기 55.5%, 2023년 도시가스 1.1%, 지역난방 34.7%</t>
    <phoneticPr fontId="1" type="noConversion"/>
  </si>
  <si>
    <t>오수정화설비</t>
    <phoneticPr fontId="1" type="noConversion"/>
  </si>
  <si>
    <t xml:space="preserve">   효율적인 에너지사용을 위한 
   설비 운용 방법</t>
    <phoneticPr fontId="1" type="noConversion"/>
  </si>
  <si>
    <t>효율적인 에너지 사용을 위한 설비운용 방법</t>
    <phoneticPr fontId="1" type="noConversion"/>
  </si>
  <si>
    <t>재생기(증기)</t>
    <phoneticPr fontId="40" type="noConversion"/>
  </si>
  <si>
    <t>입/출구온도(℃)</t>
    <phoneticPr fontId="40" type="noConversion"/>
  </si>
  <si>
    <t>증발잠열(kcal/kg)</t>
    <phoneticPr fontId="40" type="noConversion"/>
  </si>
  <si>
    <t>증기소비량(kg/h)</t>
    <phoneticPr fontId="40" type="noConversion"/>
  </si>
  <si>
    <t>[적합 ○, 미흡사항 X, 해당없음 /]</t>
  </si>
  <si>
    <r>
      <t xml:space="preserve">양정
</t>
    </r>
    <r>
      <rPr>
        <sz val="9"/>
        <color theme="1"/>
        <rFont val="KoPub돋움체 Light"/>
        <family val="1"/>
        <charset val="129"/>
      </rPr>
      <t>(mAq)</t>
    </r>
    <phoneticPr fontId="1" type="noConversion"/>
  </si>
  <si>
    <t>패키지 에어컨(2021.02 교체)을 제외하고 전체적인 설비의 사용연수는 10년 이상 경과되었으나 전반적인 상태는 양호한 수준임.</t>
    <phoneticPr fontId="1" type="noConversion"/>
  </si>
  <si>
    <t>실외기의 대기전력 비용을 절감.</t>
    <phoneticPr fontId="1" type="noConversion"/>
  </si>
  <si>
    <t>당건축물(ㅇㅇㅇ빌딩)은 준공 후 ㅇㅇ년차가 되는 건축물로써 전반적으로 설비의 내구연한을 초과하였으나 운영상 문제점은 발생되지 않음.
다만 내구연한을 초과함에 따라 해당 설비의 유지보수 비용이 추가로 발생될 수 있어 장기수선 계획에 반영할 것을 권장함.</t>
    <phoneticPr fontId="1" type="noConversion"/>
  </si>
  <si>
    <t>2021~2023년 공통적으로 전기 사용량이 도시가스 사용량보다 많음.</t>
    <phoneticPr fontId="1" type="noConversion"/>
  </si>
  <si>
    <t>도시가스는 식당 급탕용으로 계절적 요인 및 사용 수요에 따라 연중 불균일한 사용현황을 나타내나</t>
    <phoneticPr fontId="1" type="noConversion"/>
  </si>
  <si>
    <t>전기 사용량은 냉방기간보다 난방기간 중 특히 1월과 12월에 난방기기 가동으로 인해 연중 Peak</t>
    <phoneticPr fontId="1" type="noConversion"/>
  </si>
  <si>
    <t>2021~2023년 공통적으로 전기 사용량이 지역난방 사용량보다 많음.</t>
    <phoneticPr fontId="1" type="noConversion"/>
  </si>
  <si>
    <t>지역난방은 난방기간인 1월과 12월에, 전기는 냉방기간인 7, 8월에 Peak 사용량을 보임.</t>
    <phoneticPr fontId="1" type="noConversion"/>
  </si>
  <si>
    <t>2019~2021년 공통적으로 전기 사용량이 도시가스 사용량보다 많음.</t>
    <phoneticPr fontId="1" type="noConversion"/>
  </si>
  <si>
    <t>[ /  ]</t>
  </si>
  <si>
    <t>[ ○ ]</t>
  </si>
  <si>
    <t>단위 : dB</t>
    <phoneticPr fontId="40" type="noConversion"/>
  </si>
  <si>
    <t>구분</t>
    <phoneticPr fontId="40" type="noConversion"/>
  </si>
  <si>
    <t>OUH-8-1</t>
  </si>
  <si>
    <t>OUH-8-2</t>
  </si>
  <si>
    <t>OUH-12-1</t>
  </si>
  <si>
    <t>OUH-12-2</t>
  </si>
  <si>
    <t>소음
측정값</t>
    <phoneticPr fontId="40" type="noConversion"/>
  </si>
  <si>
    <t xml:space="preserve">&lt;패키지에어컨&gt; </t>
    <phoneticPr fontId="1" type="noConversion"/>
  </si>
  <si>
    <t xml:space="preserve">&lt;항온항습기&gt; </t>
    <phoneticPr fontId="1" type="noConversion"/>
  </si>
  <si>
    <t xml:space="preserve">&lt;필터&gt; </t>
    <phoneticPr fontId="1" type="noConversion"/>
  </si>
  <si>
    <t>구   분</t>
  </si>
  <si>
    <t>차압(mmAq)</t>
    <phoneticPr fontId="40" type="noConversion"/>
  </si>
  <si>
    <t>오염
상태</t>
  </si>
  <si>
    <t>세척및
교체주기</t>
  </si>
  <si>
    <t>결 과</t>
  </si>
  <si>
    <t>설비번호</t>
  </si>
  <si>
    <t>위치</t>
  </si>
  <si>
    <t>필터종류</t>
  </si>
  <si>
    <t>FU-103</t>
  </si>
  <si>
    <t>10층 옥탑</t>
  </si>
  <si>
    <t>활성탄</t>
  </si>
  <si>
    <t>적합</t>
    <phoneticPr fontId="1" type="noConversion"/>
  </si>
  <si>
    <t>화장실용</t>
  </si>
  <si>
    <t>FU-104</t>
  </si>
  <si>
    <t>옥탑</t>
  </si>
  <si>
    <t>FU-105</t>
  </si>
  <si>
    <t>FU-106</t>
  </si>
  <si>
    <t>12층 옥탑</t>
  </si>
  <si>
    <r>
      <t>(kg/cm</t>
    </r>
    <r>
      <rPr>
        <vertAlign val="superscript"/>
        <sz val="11"/>
        <color theme="1"/>
        <rFont val="KoPub돋움체 Medium"/>
        <family val="1"/>
        <charset val="129"/>
      </rPr>
      <t>2</t>
    </r>
    <r>
      <rPr>
        <sz val="11"/>
        <color theme="1"/>
        <rFont val="KoPub돋움체 Medium"/>
        <family val="1"/>
        <charset val="129"/>
      </rPr>
      <t>g)</t>
    </r>
    <phoneticPr fontId="1" type="noConversion"/>
  </si>
  <si>
    <t>측정위치
(샤프트 No.)</t>
  </si>
  <si>
    <t>최상층 수전압력</t>
  </si>
  <si>
    <t>최하층 수전압력</t>
  </si>
  <si>
    <t>공무동</t>
    <phoneticPr fontId="1" type="noConversion"/>
  </si>
  <si>
    <t>공용 부분 화장실</t>
    <phoneticPr fontId="1" type="noConversion"/>
  </si>
  <si>
    <t xml:space="preserve">&lt;위생기구&gt; </t>
    <phoneticPr fontId="1" type="noConversion"/>
  </si>
  <si>
    <r>
      <t>(kg/cm</t>
    </r>
    <r>
      <rPr>
        <vertAlign val="superscript"/>
        <sz val="11"/>
        <color rgb="FF000000"/>
        <rFont val="KoPub돋움체 Medium"/>
        <family val="1"/>
        <charset val="129"/>
      </rPr>
      <t>2</t>
    </r>
    <r>
      <rPr>
        <sz val="11"/>
        <color rgb="FF000000"/>
        <rFont val="KoPub돋움체 Medium"/>
        <family val="1"/>
        <charset val="129"/>
      </rPr>
      <t>g)</t>
    </r>
    <phoneticPr fontId="1" type="noConversion"/>
  </si>
  <si>
    <t>측정내용</t>
  </si>
  <si>
    <t>측정위치</t>
  </si>
  <si>
    <t>측정값(mm)</t>
  </si>
  <si>
    <t>추정 잔존수명
(연수)</t>
  </si>
  <si>
    <t>결  과</t>
  </si>
  <si>
    <t>초음파
두께
측정</t>
  </si>
  <si>
    <t>기계실-1</t>
    <phoneticPr fontId="40" type="noConversion"/>
  </si>
  <si>
    <t>7~10</t>
  </si>
  <si>
    <t>적합</t>
  </si>
  <si>
    <t>기계실-2</t>
    <phoneticPr fontId="40" type="noConversion"/>
  </si>
  <si>
    <t>10년 이상</t>
  </si>
  <si>
    <t>기계실-3</t>
  </si>
  <si>
    <t>기계실-4</t>
  </si>
  <si>
    <t>기계실-5</t>
  </si>
  <si>
    <t>재질</t>
  </si>
  <si>
    <t>공칭치수</t>
  </si>
  <si>
    <t>공칭두께</t>
  </si>
  <si>
    <t>측정두께</t>
  </si>
  <si>
    <t>사용연수</t>
  </si>
  <si>
    <t>최대침식도</t>
  </si>
  <si>
    <t>최소허용두께</t>
  </si>
  <si>
    <t>추정잔존수명</t>
  </si>
  <si>
    <t>침식률</t>
  </si>
  <si>
    <t>A</t>
  </si>
  <si>
    <t>B</t>
  </si>
  <si>
    <t>Y</t>
  </si>
  <si>
    <r>
      <t>M</t>
    </r>
    <r>
      <rPr>
        <sz val="10"/>
        <color rgb="FF000000"/>
        <rFont val="KoPub돋움체 Medium"/>
        <family val="1"/>
        <charset val="129"/>
      </rPr>
      <t>er</t>
    </r>
  </si>
  <si>
    <r>
      <t>t</t>
    </r>
    <r>
      <rPr>
        <sz val="11"/>
        <color rgb="FF000000"/>
        <rFont val="KoPub돋움체 Medium"/>
        <family val="1"/>
        <charset val="129"/>
      </rPr>
      <t>m</t>
    </r>
  </si>
  <si>
    <t>N</t>
  </si>
  <si>
    <t>SPP</t>
    <phoneticPr fontId="1" type="noConversion"/>
  </si>
  <si>
    <t>200A</t>
    <phoneticPr fontId="1" type="noConversion"/>
  </si>
  <si>
    <t>냉수</t>
    <phoneticPr fontId="1" type="noConversion"/>
  </si>
  <si>
    <t>SUS</t>
    <phoneticPr fontId="1" type="noConversion"/>
  </si>
  <si>
    <t>150A</t>
    <phoneticPr fontId="1" type="noConversion"/>
  </si>
  <si>
    <t>증기</t>
    <phoneticPr fontId="1" type="noConversion"/>
  </si>
  <si>
    <t>STPG</t>
    <phoneticPr fontId="1" type="noConversion"/>
  </si>
  <si>
    <t>65A</t>
    <phoneticPr fontId="1" type="noConversion"/>
  </si>
  <si>
    <t>난방</t>
    <phoneticPr fontId="1" type="noConversion"/>
  </si>
  <si>
    <t>급탕</t>
    <phoneticPr fontId="1" type="noConversion"/>
  </si>
  <si>
    <t xml:space="preserve">&lt;배관설비&gt; </t>
    <phoneticPr fontId="1" type="noConversion"/>
  </si>
  <si>
    <t>기준값(dB)</t>
    <phoneticPr fontId="40" type="noConversion"/>
  </si>
  <si>
    <t>측정값(dB)</t>
    <phoneticPr fontId="40" type="noConversion"/>
  </si>
  <si>
    <t>소음측정</t>
  </si>
  <si>
    <t>3층 내용고형제공조실</t>
  </si>
  <si>
    <t>주사제공조실 DC101</t>
  </si>
  <si>
    <t>주사제공조실 AHU-G106</t>
  </si>
  <si>
    <t>주사제공조실 AHU-G103</t>
  </si>
  <si>
    <t>주사제공조실 AHU-G107</t>
  </si>
  <si>
    <t>주사제공조실 SF-601</t>
  </si>
  <si>
    <t>주사제공조실 AHU-G105</t>
  </si>
  <si>
    <t>내용고형제공조실 SF-G202A</t>
  </si>
  <si>
    <t>설계값(CMH)</t>
  </si>
  <si>
    <t>측정값(CMH)</t>
  </si>
  <si>
    <t>판정,설계풍량의 
±10% 초과경우</t>
  </si>
  <si>
    <t>설계값</t>
  </si>
  <si>
    <t>풍량측정</t>
  </si>
  <si>
    <t>3층 공조실 배기EF-G220</t>
  </si>
  <si>
    <t>CMM</t>
  </si>
  <si>
    <t>CMH</t>
  </si>
  <si>
    <t>주사제공조실 SF-G101</t>
  </si>
  <si>
    <t>주사제공조실 EF-G107</t>
  </si>
  <si>
    <t>주사제공조실 EF-G109</t>
  </si>
  <si>
    <t>주사제공조실 EF-G108</t>
  </si>
  <si>
    <t>내용고형제공조실EF-G213A</t>
  </si>
  <si>
    <t>내용고형제공조실SF-G220</t>
  </si>
  <si>
    <t>내용고형제공조실SF-G202A</t>
  </si>
  <si>
    <t xml:space="preserve">&lt;덕트설비&gt; </t>
    <phoneticPr fontId="1" type="noConversion"/>
  </si>
  <si>
    <t>기준값(mm)</t>
  </si>
  <si>
    <t>비고</t>
    <phoneticPr fontId="40" type="noConversion"/>
  </si>
  <si>
    <t>보온재 두께</t>
  </si>
  <si>
    <t>기계실-1</t>
  </si>
  <si>
    <t>기계실-2</t>
  </si>
  <si>
    <t>기계실-6</t>
  </si>
  <si>
    <t>기계실-7</t>
  </si>
  <si>
    <t>기계실-8</t>
  </si>
  <si>
    <t>기계실-9</t>
  </si>
  <si>
    <t>기계실-10</t>
  </si>
  <si>
    <t>측정위치</t>
    <phoneticPr fontId="40" type="noConversion"/>
  </si>
  <si>
    <t>표면온도(℃)</t>
    <phoneticPr fontId="40" type="noConversion"/>
  </si>
  <si>
    <t>보온재 표면온도
 (열누출) 상태</t>
    <phoneticPr fontId="40" type="noConversion"/>
  </si>
  <si>
    <t xml:space="preserve">&lt;보온설비&gt; </t>
    <phoneticPr fontId="1" type="noConversion"/>
  </si>
  <si>
    <t>B6F 기계실</t>
    <phoneticPr fontId="1" type="noConversion"/>
  </si>
  <si>
    <t>B1F 피트실</t>
    <phoneticPr fontId="1" type="noConversion"/>
  </si>
  <si>
    <t>B6F 기계실-1</t>
    <phoneticPr fontId="1" type="noConversion"/>
  </si>
  <si>
    <t>B6F 기계실-2</t>
    <phoneticPr fontId="1" type="noConversion"/>
  </si>
  <si>
    <t>B6F 기계실-3</t>
  </si>
  <si>
    <t>B6F 기계실-4</t>
  </si>
  <si>
    <t>B6F 기계실-5</t>
  </si>
  <si>
    <t>B6F 기계실-6</t>
  </si>
  <si>
    <t>B6F 기계실-7</t>
  </si>
  <si>
    <t>B1F 1번 공조기실-1</t>
    <phoneticPr fontId="1" type="noConversion"/>
  </si>
  <si>
    <t xml:space="preserve">&lt;방음방진설비&gt; </t>
    <phoneticPr fontId="1" type="noConversion"/>
  </si>
  <si>
    <t>※ 운전상태는 O, X로 표시</t>
  </si>
  <si>
    <t>설치
년도</t>
  </si>
  <si>
    <t>운전상태</t>
  </si>
  <si>
    <t>단계별 운전상태</t>
  </si>
  <si>
    <t>출구온도
(℃)</t>
  </si>
  <si>
    <t>ON</t>
  </si>
  <si>
    <t>OFF</t>
  </si>
  <si>
    <t>강</t>
  </si>
  <si>
    <t>중</t>
  </si>
  <si>
    <t>약</t>
  </si>
  <si>
    <t>FCU-106-1</t>
    <phoneticPr fontId="1" type="noConversion"/>
  </si>
  <si>
    <t>객실</t>
    <phoneticPr fontId="1" type="noConversion"/>
  </si>
  <si>
    <t>FCU-106-2</t>
    <phoneticPr fontId="1" type="noConversion"/>
  </si>
  <si>
    <t>FCU-106-3</t>
  </si>
  <si>
    <t>FCU-106-4</t>
  </si>
  <si>
    <t>FCU-106-5</t>
  </si>
  <si>
    <t>FCU-106-6</t>
  </si>
  <si>
    <t>FCU-106-7</t>
  </si>
  <si>
    <t>FCU-106-8</t>
  </si>
  <si>
    <t xml:space="preserve">&lt;팬코일유닛&gt; </t>
    <phoneticPr fontId="1" type="noConversion"/>
  </si>
  <si>
    <t xml:space="preserve">    에너지 기준년 설정 
    - 계절별, 시간별, 원단위별 기준설정 
       운용
    에너지절약 관리 설정 운용</t>
    <phoneticPr fontId="1" type="noConversion"/>
  </si>
  <si>
    <t>아래 총 18종의 기계설비 설계값과 측정값을 비교하였으며 미흡사항은 없음.
- 냉동기, 냉각탑, 축열조, 보일러, 열교환기, 펌프, 패키지에어컨, 항온항습기, 공기조화기, 팬코일유닛, 환기설비, 필터, 위생기구, 급수·급탕, 배관, 덕트, 보온, 방음·방진설비</t>
    <phoneticPr fontId="1" type="noConversion"/>
  </si>
  <si>
    <t>오·배수 통기 및 우수배수설비</t>
    <phoneticPr fontId="16" type="noConversion"/>
  </si>
  <si>
    <t>오·배수 통기 및 우수배수설비</t>
    <phoneticPr fontId="16" type="noConversion"/>
  </si>
  <si>
    <t>오·배수 통기 및 우수배수설비</t>
    <phoneticPr fontId="16" type="noConversion"/>
  </si>
  <si>
    <t>구분</t>
    <phoneticPr fontId="1" type="noConversion"/>
  </si>
  <si>
    <t>공사종별</t>
    <phoneticPr fontId="1" type="noConversion"/>
  </si>
  <si>
    <t>수선방법</t>
    <phoneticPr fontId="1" type="noConversion"/>
  </si>
  <si>
    <t>수선율
(%)</t>
    <phoneticPr fontId="1" type="noConversion"/>
  </si>
  <si>
    <t>수선주기
(년)</t>
    <phoneticPr fontId="1" type="noConversion"/>
  </si>
  <si>
    <t>급수·배수 및 환기설비</t>
    <phoneticPr fontId="1" type="noConversion"/>
  </si>
  <si>
    <t>급수설비</t>
    <phoneticPr fontId="1" type="noConversion"/>
  </si>
  <si>
    <t>급수펌프</t>
    <phoneticPr fontId="1" type="noConversion"/>
  </si>
  <si>
    <t>전면교체</t>
    <phoneticPr fontId="1" type="noConversion"/>
  </si>
  <si>
    <t>저수조[스테인레스(STS), 합성수지]</t>
    <phoneticPr fontId="1" type="noConversion"/>
  </si>
  <si>
    <t>전면교체</t>
    <phoneticPr fontId="1" type="noConversion"/>
  </si>
  <si>
    <t>급수관(강관)</t>
    <phoneticPr fontId="1" type="noConversion"/>
  </si>
  <si>
    <t>배수설비</t>
    <phoneticPr fontId="1" type="noConversion"/>
  </si>
  <si>
    <t>펌프</t>
    <phoneticPr fontId="1" type="noConversion"/>
  </si>
  <si>
    <t>오배수관(주철)</t>
    <phoneticPr fontId="1" type="noConversion"/>
  </si>
  <si>
    <t>부분수선</t>
    <phoneticPr fontId="1" type="noConversion"/>
  </si>
  <si>
    <t>부분수선</t>
    <phoneticPr fontId="1" type="noConversion"/>
  </si>
  <si>
    <t>오배수관[폴리염화비닐(PVC)]</t>
    <phoneticPr fontId="1" type="noConversion"/>
  </si>
  <si>
    <t>환기설비</t>
    <phoneticPr fontId="1" type="noConversion"/>
  </si>
  <si>
    <t>환기팬</t>
    <phoneticPr fontId="1" type="noConversion"/>
  </si>
  <si>
    <t>난방 및 급탕설비</t>
    <phoneticPr fontId="1" type="noConversion"/>
  </si>
  <si>
    <t>난방설비</t>
    <phoneticPr fontId="1" type="noConversion"/>
  </si>
  <si>
    <t>보일러</t>
    <phoneticPr fontId="1" type="noConversion"/>
  </si>
  <si>
    <t>급수탱크</t>
    <phoneticPr fontId="1" type="noConversion"/>
  </si>
  <si>
    <t>전면교체</t>
    <phoneticPr fontId="1" type="noConversion"/>
  </si>
  <si>
    <t>난방관(강관)</t>
    <phoneticPr fontId="1" type="noConversion"/>
  </si>
  <si>
    <t>열교환기</t>
    <phoneticPr fontId="1" type="noConversion"/>
  </si>
  <si>
    <t>급탕탱크</t>
    <phoneticPr fontId="1" type="noConversion"/>
  </si>
  <si>
    <t>급탕관(강관)</t>
    <phoneticPr fontId="1" type="noConversion"/>
  </si>
  <si>
    <t xml:space="preserve">
1. 에너지 기준년 설정 운용
    2025년도의 에너지 사용 패턴을 분석하여 기준으로 설정합니다.
    - 계절별 : 난방과 급탕 공급 기준을 설정.
    - 시간별 : 하루 중 시간대별 공급체계와 기준을 설정
    - 원단위 : 계절별, 월별, 기타 관리하고 싶은 항목 등으로 원단위, 기준을 설정
                     - 전력 에너지 경우 피크 타임 전략 수립
                     - 에너지 효율 관리 : 사용실태 분석
                     - 전력에너지 : 전등관리 철저 (필요한 곳에 필요한 때만 점등)
                     - 동절기, 하절기 에너지 절약 실시
2. 에너지 절약 관리 설정 운용
   - 기계설비 유지관리 점검 기준에 의한 점검 철저
   - 점검시 발견된 이상 및 문제점 즉시 보수 정비 실시
   - 예비 기계설비(펌프 등)가 있는경우 순차적 순환 가동 실시 
   - 급배기 휀 가동을 최적화하여 가동을 최소화</t>
    <phoneticPr fontId="50" type="noConversion"/>
  </si>
  <si>
    <t xml:space="preserve">
1. 에너지 기준년 설정 운용
    2025년도의 에너지 사용 패턴을 분석하여 기준으로 설정합니다.
    - 계절별 : 난방과 급탕 공급 기준을 설정.
    - 시간별 : 하루 중 시간대별 공급체계와 기준을 설정
    - 원단위 : 계절별, 월별, 기타 관리하고 싶은 항목 등으로 원단위, 기준을 설정
                     - 전력 에너지 경우 피크 타임 전략 수립
                     - 에너지 효율 관리 : 사용실태 분석
                     - 전력에너지 : 전등관리 철저 (필요한 곳에 필요한 때만 점등)
                     - 동절기, 하절기 에너지 절약 실시
2. 에너지 절약 관리 설정 운용
   - 기계설비 유지관리 점검 기준에 의한 점검 철저
   - 점검시 발견된 이상 및 문제점 즉시 보수 정비 실시
   - 예비 기계설비(펌프 등)가 있는경우 순차적 순환 가동 실시 
   - 급배기 휀 가동을 최적화하여 가동을 최소화</t>
    <phoneticPr fontId="50" type="noConversion"/>
  </si>
  <si>
    <t xml:space="preserve">
1. 에너지 기준년 설정 운용
    2025년도의 에너지 사용 패턴을 분석하여 기준으로 설정합니다.
    - 계절별 : 난방과 급탕 공급 기준을 설정.
    - 시간별 : 하루 중 시간대별 공급체계와 기준을 설정
    - 원단위 : 계절별, 월별, 기타 관리하고 싶은 항목 등으로 원단위, 기준을 설정
                     - 전력 에너지 경우 피크 타임 전략 수립
                     - 에너지 효율 관리 : 사용실태 분석
                     - 전력에너지 : 전등관리 철저 (필요한 곳에 필요한 때만 점등)
                     - 동절기, 하절기 에너지 절약 실시
2. 에너지 절약 관리 설정 운용
   - 기계설비 유지관리 점검 기준에 의한 점검 철저
   - 점검시 발견된 이상 및 문제점 즉시 보수 정비 실시
   - 예비 기계설비(펌프 등)가 있는경우 순차적 순환 가동 실시 
   - 급배기 휀 가동을 최적화하여 가동을 최소화</t>
    <phoneticPr fontId="50" type="noConversion"/>
  </si>
  <si>
    <t>LPG</t>
  </si>
  <si>
    <t>kg</t>
  </si>
  <si>
    <t>전기</t>
    <phoneticPr fontId="1" type="noConversion"/>
  </si>
  <si>
    <t>kWh</t>
    <phoneticPr fontId="1" type="noConversion"/>
  </si>
  <si>
    <t>전기</t>
    <phoneticPr fontId="1" type="noConversion"/>
  </si>
  <si>
    <t xml:space="preserve">2021년 에너지원별 1차 에너지 사용량 LPG 33.4% 전기 66.6% </t>
  </si>
  <si>
    <t xml:space="preserve">2021년 연간 TOE LPG 809 전기 3,950 </t>
  </si>
  <si>
    <t>에너지원별 전체 1차 에너지 사용량은 2021년 LPG 33.4%, 전기 66.6%, 2022년</t>
  </si>
  <si>
    <t>LPG 32.5%, 전기 67.5%, 2023년 LPG 34%, 전기 66% 사용현황을 보임.</t>
  </si>
  <si>
    <t>2021~2023년 공통적으로 전기 사용량이 LPG 사용량보다 많음.</t>
  </si>
  <si>
    <t>LPG와 전기는 냉방기간인 6, 7, 8월에 Peak 사용량을 보임.</t>
  </si>
  <si>
    <t>전기 및 LPG 사용량의 경우 현저한 변화는 나타나지 않음.</t>
  </si>
  <si>
    <t>LPG (kg)</t>
  </si>
  <si>
    <r>
      <t>LPG(kWh/m</t>
    </r>
    <r>
      <rPr>
        <vertAlign val="superscript"/>
        <sz val="11"/>
        <color theme="1"/>
        <rFont val="KoPub돋움체 Light"/>
        <family val="3"/>
        <charset val="129"/>
      </rPr>
      <t>2</t>
    </r>
    <r>
      <rPr>
        <sz val="11"/>
        <color theme="1"/>
        <rFont val="KoPub돋움체 Light"/>
        <family val="1"/>
        <charset val="129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</si>
</sst>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_-;\-* #,##0_-;_-* &quot;-&quot;??_-;_-@_-"/>
    <numFmt numFmtId="178" formatCode="_-* #,##0.0_-;\-* #,##0.0_-;_-* &quot;-&quot;_-;_-@_-"/>
    <numFmt numFmtId="179" formatCode="#,##0.0"/>
    <numFmt numFmtId="180" formatCode="_-* #,##0.0_-;\-* #,##0.0_-;_-* &quot;-&quot;??_-;_-@_-"/>
    <numFmt numFmtId="181" formatCode="0.000"/>
    <numFmt numFmtId="182" formatCode="_-* #,##0.00000000_-;\-* #,##0.00000000_-;_-* &quot;-&quot;??_-;_-@_-"/>
    <numFmt numFmtId="183" formatCode="#&quot;년&quot;"/>
    <numFmt numFmtId="184" formatCode="_-* #,##0.00_-;\-* #,##0.00_-;_-* &quot;-&quot;_-;_-@_-"/>
    <numFmt numFmtId="185" formatCode="#,###"/>
    <numFmt numFmtId="186" formatCode="#\ &quot;kg/h&quot;"/>
    <numFmt numFmtId="187" formatCode="0.0"/>
    <numFmt numFmtId="188" formatCode="#,###.00"/>
    <numFmt numFmtId="189" formatCode="0.0000"/>
    <numFmt numFmtId="190" formatCode="#,##0_);[Red]\(#,##0\)"/>
    <numFmt numFmtId="191" formatCode="#,##0.0_);[Red]\(#,##0.0\)"/>
    <numFmt numFmtId="192" formatCode="#,##0.00_ "/>
  </numFmts>
  <fonts count="6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KoPub돋움체 Light"/>
      <family val="1"/>
      <charset val="129"/>
    </font>
    <font>
      <b/>
      <sz val="12"/>
      <color theme="1"/>
      <name val="KoPub돋움체 Light"/>
      <family val="1"/>
      <charset val="129"/>
    </font>
    <font>
      <b/>
      <sz val="11"/>
      <color theme="1"/>
      <name val="KoPub돋움체 Light"/>
      <family val="1"/>
      <charset val="129"/>
    </font>
    <font>
      <sz val="12"/>
      <color theme="1"/>
      <name val="KoPub돋움체 Light"/>
      <family val="1"/>
      <charset val="129"/>
    </font>
    <font>
      <sz val="11"/>
      <color rgb="FF000000"/>
      <name val="KoPub돋움체 Light"/>
      <family val="1"/>
      <charset val="129"/>
    </font>
    <font>
      <b/>
      <sz val="13"/>
      <color theme="1"/>
      <name val="KoPub돋움체 Light"/>
      <family val="1"/>
      <charset val="129"/>
    </font>
    <font>
      <sz val="10"/>
      <color rgb="FF000000"/>
      <name val="KoPub돋움체 Light"/>
      <family val="1"/>
      <charset val="129"/>
    </font>
    <font>
      <sz val="11"/>
      <color rgb="FFFF0000"/>
      <name val="KoPub돋움체 Light"/>
      <family val="1"/>
      <charset val="129"/>
    </font>
    <font>
      <sz val="17"/>
      <color theme="1"/>
      <name val="KoPub돋움체 Light"/>
      <family val="1"/>
      <charset val="129"/>
    </font>
    <font>
      <b/>
      <sz val="15"/>
      <color theme="1"/>
      <name val="KoPub돋움체 Light"/>
      <family val="1"/>
      <charset val="129"/>
    </font>
    <font>
      <vertAlign val="superscript"/>
      <sz val="11"/>
      <color theme="1"/>
      <name val="KoPub돋움체 Light"/>
      <family val="1"/>
      <charset val="129"/>
    </font>
    <font>
      <sz val="11"/>
      <color theme="4" tint="-0.249977111117893"/>
      <name val="KoPub돋움체 Light"/>
      <family val="1"/>
      <charset val="129"/>
    </font>
    <font>
      <sz val="10"/>
      <color theme="1"/>
      <name val="KoPub돋움체 Light"/>
      <family val="1"/>
      <charset val="129"/>
    </font>
    <font>
      <sz val="8"/>
      <name val="맑은 고딕"/>
      <family val="2"/>
      <charset val="129"/>
    </font>
    <font>
      <sz val="9"/>
      <color rgb="FF000000"/>
      <name val="Malgun Gothic"/>
      <family val="3"/>
      <charset val="129"/>
    </font>
    <font>
      <sz val="11"/>
      <color theme="4"/>
      <name val="KoPub돋움체 Light"/>
      <family val="1"/>
      <charset val="129"/>
    </font>
    <font>
      <sz val="11"/>
      <color theme="1"/>
      <name val="KoPub돋움체 Bold"/>
      <family val="1"/>
      <charset val="129"/>
    </font>
    <font>
      <sz val="10"/>
      <color theme="1"/>
      <name val="KoPub돋움체 Medium"/>
      <family val="1"/>
      <charset val="129"/>
    </font>
    <font>
      <b/>
      <sz val="15"/>
      <color theme="1"/>
      <name val="KoPub돋움체 Bold"/>
      <family val="1"/>
      <charset val="129"/>
    </font>
    <font>
      <sz val="11"/>
      <color theme="1"/>
      <name val="KoPub돋움체 Medium"/>
      <family val="1"/>
      <charset val="129"/>
    </font>
    <font>
      <sz val="10"/>
      <color rgb="FF000000"/>
      <name val="KoPub돋움체 Medium"/>
      <family val="1"/>
      <charset val="129"/>
    </font>
    <font>
      <b/>
      <sz val="11"/>
      <color theme="1"/>
      <name val="KoPub돋움체 Medium"/>
      <family val="1"/>
      <charset val="129"/>
    </font>
    <font>
      <b/>
      <sz val="20"/>
      <color theme="1"/>
      <name val="KoPub돋움체 Bold"/>
      <family val="1"/>
      <charset val="129"/>
    </font>
    <font>
      <b/>
      <sz val="20"/>
      <color theme="1"/>
      <name val="KoPub돋움체 Light"/>
      <family val="1"/>
      <charset val="129"/>
    </font>
    <font>
      <sz val="22"/>
      <color theme="1"/>
      <name val="KoPub돋움체 Bold"/>
      <family val="1"/>
      <charset val="129"/>
    </font>
    <font>
      <sz val="18"/>
      <color theme="1"/>
      <name val="KoPub돋움체 Bold"/>
      <family val="1"/>
      <charset val="129"/>
    </font>
    <font>
      <vertAlign val="superscript"/>
      <sz val="11"/>
      <color theme="1"/>
      <name val="KoPub돋움체 Medium"/>
      <family val="1"/>
      <charset val="129"/>
    </font>
    <font>
      <sz val="10"/>
      <color theme="4" tint="-0.249977111117893"/>
      <name val="KoPub돋움체 Light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vertAlign val="superscript"/>
      <sz val="11"/>
      <color rgb="FFFF0000"/>
      <name val="KoPub돋움체 Light"/>
      <family val="1"/>
      <charset val="129"/>
    </font>
    <font>
      <sz val="10"/>
      <color rgb="FFFF0000"/>
      <name val="KoPub돋움체 Light"/>
      <family val="1"/>
      <charset val="129"/>
    </font>
    <font>
      <sz val="9"/>
      <color rgb="FFFF0000"/>
      <name val="KoPub돋움체 Light"/>
      <family val="1"/>
      <charset val="129"/>
    </font>
    <font>
      <sz val="11"/>
      <color rgb="FFFF0000"/>
      <name val="KoPub돋움체 Light"/>
      <family val="3"/>
      <charset val="129"/>
    </font>
    <font>
      <vertAlign val="superscript"/>
      <sz val="11"/>
      <color rgb="FFFF0000"/>
      <name val="KoPub돋움체 Light"/>
      <family val="3"/>
      <charset val="129"/>
    </font>
    <font>
      <vertAlign val="superscript"/>
      <sz val="11"/>
      <color theme="1"/>
      <name val="KoPub돋움체 Light"/>
      <family val="3"/>
      <charset val="129"/>
    </font>
    <font>
      <sz val="11"/>
      <name val="KoPub돋움체 Light"/>
      <family val="1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theme="1"/>
      <name val="KoPub돋움체 Light"/>
      <family val="1"/>
      <charset val="129"/>
    </font>
    <font>
      <b/>
      <sz val="11"/>
      <name val="KoPub돋움체 Light"/>
      <family val="1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rgb="FF000000"/>
      <name val="KoPub돋움체 Light"/>
      <family val="1"/>
      <charset val="129"/>
    </font>
    <font>
      <sz val="9"/>
      <color rgb="FF000000"/>
      <name val="KoPub돋움체 Light"/>
      <family val="3"/>
      <charset val="129"/>
    </font>
    <font>
      <sz val="11"/>
      <color theme="1"/>
      <name val="KoPub돋움체 Light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KoPub돋움체 Medium"/>
      <family val="3"/>
      <charset val="129"/>
    </font>
    <font>
      <sz val="11"/>
      <color rgb="FFFF0000"/>
      <name val="KoPub돋움체 Medium"/>
      <family val="3"/>
      <charset val="129"/>
    </font>
    <font>
      <sz val="11"/>
      <color rgb="FFBFBFBF"/>
      <name val="KoPub돋움체 Light"/>
      <family val="1"/>
      <charset val="129"/>
    </font>
    <font>
      <sz val="11"/>
      <color rgb="FF000000"/>
      <name val="KoPub돋움체 Medium"/>
      <family val="1"/>
      <charset val="129"/>
    </font>
    <font>
      <vertAlign val="superscript"/>
      <sz val="11"/>
      <color rgb="FF000000"/>
      <name val="KoPub돋움체 Medium"/>
      <family val="1"/>
      <charset val="129"/>
    </font>
    <font>
      <sz val="11"/>
      <color theme="1"/>
      <name val="KoPub돋움체 Medium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KoPub돋움체 Light"/>
      <family val="3"/>
      <charset val="129"/>
    </font>
    <font>
      <sz val="9"/>
      <color theme="1"/>
      <name val="KoPub돋움체 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DDEBF7"/>
        <bgColor indexed="64"/>
      </patternFill>
    </fill>
  </fills>
  <borders count="11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thin">
        <color theme="1" tint="0.499984740745262"/>
      </bottom>
      <diagonal/>
    </border>
    <border>
      <left/>
      <right/>
      <top style="hair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hair">
        <color rgb="FF7F7F7F"/>
      </bottom>
      <diagonal/>
    </border>
    <border>
      <left/>
      <right/>
      <top style="thin">
        <color rgb="FF7F7F7F"/>
      </top>
      <bottom style="hair">
        <color rgb="FF7F7F7F"/>
      </bottom>
      <diagonal/>
    </border>
    <border>
      <left/>
      <right style="thin">
        <color rgb="FF7F7F7F"/>
      </right>
      <top style="thin">
        <color rgb="FF7F7F7F"/>
      </top>
      <bottom style="hair">
        <color rgb="FF7F7F7F"/>
      </bottom>
      <diagonal/>
    </border>
    <border>
      <left style="thin">
        <color rgb="FF7F7F7F"/>
      </left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thin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/>
      <diagonal/>
    </border>
    <border>
      <left/>
      <right style="thin">
        <color theme="1" tint="0.499984740745262"/>
      </right>
      <top style="hair">
        <color theme="1" tint="0.499984740745262"/>
      </top>
      <bottom/>
      <diagonal/>
    </border>
    <border>
      <left style="thin">
        <color rgb="FF7F7F7F"/>
      </left>
      <right/>
      <top style="hair">
        <color rgb="FF7F7F7F"/>
      </top>
      <bottom/>
      <diagonal/>
    </border>
    <border>
      <left/>
      <right/>
      <top style="hair">
        <color rgb="FF7F7F7F"/>
      </top>
      <bottom/>
      <diagonal/>
    </border>
    <border>
      <left/>
      <right style="thin">
        <color rgb="FF7F7F7F"/>
      </right>
      <top style="hair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theme="1" tint="0.499984740745262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rgb="FF7F7F7F"/>
      </left>
      <right/>
      <top/>
      <bottom style="hair">
        <color rgb="FF7F7F7F"/>
      </bottom>
      <diagonal/>
    </border>
    <border>
      <left/>
      <right/>
      <top/>
      <bottom style="hair">
        <color rgb="FF7F7F7F"/>
      </bottom>
      <diagonal/>
    </border>
    <border>
      <left/>
      <right style="thin">
        <color rgb="FF7F7F7F"/>
      </right>
      <top/>
      <bottom style="hair">
        <color rgb="FF7F7F7F"/>
      </bottom>
      <diagonal/>
    </border>
    <border>
      <left style="thin">
        <color rgb="FF7F7F7F"/>
      </left>
      <right/>
      <top style="hair">
        <color rgb="FF7F7F7F"/>
      </top>
      <bottom style="thin">
        <color rgb="FF7F7F7F"/>
      </bottom>
      <diagonal/>
    </border>
    <border>
      <left/>
      <right/>
      <top style="hair">
        <color rgb="FF7F7F7F"/>
      </top>
      <bottom style="thin">
        <color rgb="FF7F7F7F"/>
      </bottom>
      <diagonal/>
    </border>
    <border>
      <left/>
      <right style="thin">
        <color rgb="FF7F7F7F"/>
      </right>
      <top style="hair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theme="1" tint="0.499984740745262"/>
      </bottom>
      <diagonal/>
    </border>
    <border>
      <left/>
      <right style="thin">
        <color rgb="FF7F7F7F"/>
      </right>
      <top/>
      <bottom style="thin">
        <color theme="1" tint="0.499984740745262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/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thin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theme="1" tint="0.499984740745262"/>
      </left>
      <right/>
      <top style="thin">
        <color rgb="FF7F7F7F"/>
      </top>
      <bottom/>
      <diagonal/>
    </border>
    <border>
      <left/>
      <right style="thin">
        <color theme="1" tint="0.499984740745262"/>
      </right>
      <top style="thin">
        <color rgb="FF7F7F7F"/>
      </top>
      <bottom/>
      <diagonal/>
    </border>
    <border>
      <left style="thin">
        <color theme="1" tint="0.499984740745262"/>
      </left>
      <right/>
      <top style="thin">
        <color rgb="FF7F7F7F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thin">
        <color rgb="FF7F7F7F"/>
      </top>
      <bottom style="hair">
        <color theme="1" tint="0.499984740745262"/>
      </bottom>
      <diagonal/>
    </border>
    <border>
      <left/>
      <right/>
      <top style="thin">
        <color rgb="FF7F7F7F"/>
      </top>
      <bottom style="hair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hair">
        <color rgb="FF7F7F7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7F7F7F"/>
      </top>
      <bottom style="hair">
        <color rgb="FF7F7F7F"/>
      </bottom>
      <diagonal/>
    </border>
    <border>
      <left style="thin">
        <color rgb="FF7F7F7F"/>
      </left>
      <right style="thin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rgb="FF7F7F7F"/>
      </top>
      <bottom style="hair">
        <color rgb="FF7F7F7F"/>
      </bottom>
      <diagonal/>
    </border>
    <border>
      <left style="thin">
        <color rgb="FF7F7F7F"/>
      </left>
      <right style="thin">
        <color rgb="FF7F7F7F"/>
      </right>
      <top style="hair">
        <color rgb="FF7F7F7F"/>
      </top>
      <bottom style="thin">
        <color rgb="FF7F7F7F"/>
      </bottom>
      <diagonal/>
    </border>
    <border>
      <left style="thin">
        <color rgb="FF7F7F7F"/>
      </left>
      <right style="hair">
        <color rgb="FF7F7F7F"/>
      </right>
      <top style="thin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thin">
        <color rgb="FF7F7F7F"/>
      </top>
      <bottom style="hair">
        <color rgb="FF7F7F7F"/>
      </bottom>
      <diagonal/>
    </border>
    <border>
      <left style="hair">
        <color rgb="FF7F7F7F"/>
      </left>
      <right style="thin">
        <color rgb="FF7F7F7F"/>
      </right>
      <top style="thin">
        <color rgb="FF7F7F7F"/>
      </top>
      <bottom style="hair">
        <color rgb="FF7F7F7F"/>
      </bottom>
      <diagonal/>
    </border>
    <border>
      <left style="thin">
        <color rgb="FF7F7F7F"/>
      </left>
      <right style="hair">
        <color rgb="FF7F7F7F"/>
      </right>
      <top style="hair">
        <color rgb="FF7F7F7F"/>
      </top>
      <bottom style="thin">
        <color theme="1" tint="0.499984740745262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thin">
        <color theme="1" tint="0.499984740745262"/>
      </bottom>
      <diagonal/>
    </border>
    <border>
      <left style="hair">
        <color rgb="FF7F7F7F"/>
      </left>
      <right style="thin">
        <color rgb="FF7F7F7F"/>
      </right>
      <top style="hair">
        <color rgb="FF7F7F7F"/>
      </top>
      <bottom style="thin">
        <color theme="1" tint="0.499984740745262"/>
      </bottom>
      <diagonal/>
    </border>
    <border>
      <left style="thin">
        <color rgb="FF7F7F7F"/>
      </left>
      <right/>
      <top style="hair">
        <color rgb="FF7F7F7F"/>
      </top>
      <bottom style="thin">
        <color theme="1" tint="0.499984740745262"/>
      </bottom>
      <diagonal/>
    </border>
    <border>
      <left/>
      <right/>
      <top style="hair">
        <color rgb="FF7F7F7F"/>
      </top>
      <bottom style="thin">
        <color theme="1" tint="0.499984740745262"/>
      </bottom>
      <diagonal/>
    </border>
    <border>
      <left/>
      <right style="thin">
        <color rgb="FF7F7F7F"/>
      </right>
      <top style="hair">
        <color rgb="FF7F7F7F"/>
      </top>
      <bottom style="thin">
        <color theme="1" tint="0.499984740745262"/>
      </bottom>
      <diagonal/>
    </border>
    <border>
      <left/>
      <right style="thin">
        <color rgb="FF7F7F7F"/>
      </right>
      <top style="thin">
        <color rgb="FF7F7F7F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7F7F7F"/>
      </top>
      <bottom style="hair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hair">
        <color theme="1" tint="0.499984740745262"/>
      </bottom>
      <diagonal/>
    </border>
    <border>
      <left/>
      <right style="thin">
        <color rgb="FF7F7F7F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7F7F7F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thin">
        <color rgb="FF7F7F7F"/>
      </bottom>
      <diagonal/>
    </border>
    <border>
      <left/>
      <right/>
      <top style="hair">
        <color theme="1" tint="0.499984740745262"/>
      </top>
      <bottom style="thin">
        <color rgb="FF7F7F7F"/>
      </bottom>
      <diagonal/>
    </border>
    <border>
      <left/>
      <right style="thin">
        <color rgb="FF7F7F7F"/>
      </right>
      <top style="hair">
        <color theme="1" tint="0.499984740745262"/>
      </top>
      <bottom style="thin">
        <color rgb="FF7F7F7F"/>
      </bottom>
      <diagonal/>
    </border>
    <border>
      <left style="thin">
        <color rgb="FF7F7F7F"/>
      </left>
      <right/>
      <top style="hair">
        <color theme="1" tint="0.499984740745262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hair">
        <color rgb="FF7F7F7F"/>
      </top>
      <bottom style="thin">
        <color theme="1" tint="0.499984740745262"/>
      </bottom>
      <diagonal/>
    </border>
    <border>
      <left style="thin">
        <color rgb="FF7F7F7F"/>
      </left>
      <right style="thin">
        <color theme="1" tint="0.499984740745262"/>
      </right>
      <top style="thin">
        <color rgb="FF7F7F7F"/>
      </top>
      <bottom style="hair">
        <color rgb="FF7F7F7F"/>
      </bottom>
      <diagonal/>
    </border>
    <border>
      <left style="thin">
        <color rgb="FF7F7F7F"/>
      </left>
      <right style="thin">
        <color theme="1" tint="0.499984740745262"/>
      </right>
      <top style="hair">
        <color rgb="FF7F7F7F"/>
      </top>
      <bottom style="hair">
        <color rgb="FF7F7F7F"/>
      </bottom>
      <diagonal/>
    </border>
    <border>
      <left/>
      <right style="thin">
        <color theme="1" tint="0.499984740745262"/>
      </right>
      <top style="hair">
        <color rgb="FF7F7F7F"/>
      </top>
      <bottom style="hair">
        <color rgb="FF7F7F7F"/>
      </bottom>
      <diagonal/>
    </border>
    <border>
      <left style="thin">
        <color rgb="FF7F7F7F"/>
      </left>
      <right style="thin">
        <color theme="1" tint="0.499984740745262"/>
      </right>
      <top style="hair">
        <color rgb="FF7F7F7F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rgb="FF7F7F7F"/>
      </top>
      <bottom style="thin">
        <color theme="1" tint="0.499984740745262"/>
      </bottom>
      <diagonal/>
    </border>
    <border>
      <left/>
      <right style="thin">
        <color rgb="FF7F7F7F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rgb="FF7F7F7F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rgb="FF7F7F7F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rgb="FF7F7F7F"/>
      </left>
      <right/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>
      <alignment vertical="center"/>
    </xf>
    <xf numFmtId="9" fontId="41" fillId="0" borderId="0">
      <alignment vertical="center"/>
    </xf>
  </cellStyleXfs>
  <cellXfs count="94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quotePrefix="1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41" fontId="9" fillId="0" borderId="0" xfId="1" applyFont="1" applyFill="1" applyBorder="1" applyAlignment="1">
      <alignment horizontal="right" vertical="center"/>
    </xf>
    <xf numFmtId="41" fontId="9" fillId="0" borderId="0" xfId="1" applyFont="1" applyFill="1" applyBorder="1" applyAlignment="1">
      <alignment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10" xfId="0" applyFont="1" applyBorder="1">
      <alignment vertical="center"/>
    </xf>
    <xf numFmtId="0" fontId="15" fillId="0" borderId="8" xfId="0" applyFont="1" applyBorder="1">
      <alignment vertical="center"/>
    </xf>
    <xf numFmtId="0" fontId="15" fillId="0" borderId="9" xfId="0" applyFont="1" applyBorder="1">
      <alignment vertical="center"/>
    </xf>
    <xf numFmtId="0" fontId="15" fillId="0" borderId="12" xfId="0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 applyFill="1" applyBorder="1" applyAlignment="1">
      <alignment horizontal="right" vertical="center"/>
    </xf>
    <xf numFmtId="41" fontId="7" fillId="0" borderId="0" xfId="1" applyFont="1" applyFill="1" applyBorder="1" applyAlignment="1">
      <alignment vertical="center"/>
    </xf>
    <xf numFmtId="0" fontId="18" fillId="0" borderId="12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3" fillId="0" borderId="9" xfId="0" quotePrefix="1" applyFont="1" applyBorder="1" applyAlignment="1">
      <alignment horizontal="right" vertical="center"/>
    </xf>
    <xf numFmtId="0" fontId="3" fillId="0" borderId="15" xfId="0" quotePrefix="1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21" fillId="0" borderId="0" xfId="0" quotePrefix="1" applyFont="1" applyAlignment="1">
      <alignment horizontal="left" vertical="center" indent="1"/>
    </xf>
    <xf numFmtId="0" fontId="21" fillId="0" borderId="0" xfId="0" quotePrefix="1" applyFont="1" applyAlignment="1">
      <alignment horizontal="left" vertical="center"/>
    </xf>
    <xf numFmtId="0" fontId="2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Fill="1" applyBorder="1" applyAlignment="1">
      <alignment horizontal="center" vertical="center"/>
    </xf>
    <xf numFmtId="0" fontId="34" fillId="0" borderId="10" xfId="0" applyFont="1" applyBorder="1">
      <alignment vertical="center"/>
    </xf>
    <xf numFmtId="0" fontId="34" fillId="0" borderId="8" xfId="0" applyFont="1" applyBorder="1">
      <alignment vertical="center"/>
    </xf>
    <xf numFmtId="0" fontId="34" fillId="0" borderId="11" xfId="0" applyFont="1" applyBorder="1">
      <alignment vertical="center"/>
    </xf>
    <xf numFmtId="0" fontId="34" fillId="0" borderId="13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181" fontId="3" fillId="0" borderId="0" xfId="0" applyNumberFormat="1" applyFont="1">
      <alignment vertical="center"/>
    </xf>
    <xf numFmtId="43" fontId="3" fillId="0" borderId="0" xfId="0" applyNumberFormat="1" applyFont="1">
      <alignment vertical="center"/>
    </xf>
    <xf numFmtId="0" fontId="36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3" fontId="3" fillId="0" borderId="1" xfId="0" applyNumberFormat="1" applyFont="1" applyBorder="1">
      <alignment vertical="center"/>
    </xf>
    <xf numFmtId="1" fontId="3" fillId="0" borderId="1" xfId="0" applyNumberFormat="1" applyFont="1" applyBorder="1">
      <alignment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7" fillId="0" borderId="0" xfId="3" applyFont="1">
      <alignment vertical="center"/>
    </xf>
    <xf numFmtId="0" fontId="53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4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 shrinkToFit="1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2" fontId="7" fillId="0" borderId="0" xfId="0" applyNumberFormat="1" applyFont="1" applyAlignment="1">
      <alignment horizontal="center" vertical="center"/>
    </xf>
    <xf numFmtId="187" fontId="7" fillId="0" borderId="0" xfId="0" applyNumberFormat="1" applyFont="1" applyAlignment="1">
      <alignment horizontal="center" vertical="center"/>
    </xf>
    <xf numFmtId="9" fontId="7" fillId="0" borderId="0" xfId="5" applyFont="1" applyAlignment="1">
      <alignment horizontal="center" vertical="center"/>
    </xf>
    <xf numFmtId="9" fontId="7" fillId="0" borderId="0" xfId="5" applyFont="1">
      <alignment vertical="center"/>
    </xf>
    <xf numFmtId="41" fontId="7" fillId="0" borderId="0" xfId="4" applyFont="1">
      <alignment vertical="center"/>
    </xf>
    <xf numFmtId="0" fontId="3" fillId="0" borderId="60" xfId="0" applyFont="1" applyBorder="1" applyAlignment="1">
      <alignment horizontal="center" vertical="center"/>
    </xf>
    <xf numFmtId="0" fontId="49" fillId="0" borderId="48" xfId="0" applyFont="1" applyBorder="1" applyAlignment="1">
      <alignment horizontal="center" vertical="center"/>
    </xf>
    <xf numFmtId="0" fontId="54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41" fontId="7" fillId="0" borderId="53" xfId="1" applyFont="1" applyBorder="1" applyAlignment="1">
      <alignment horizontal="right" vertical="center"/>
    </xf>
    <xf numFmtId="41" fontId="7" fillId="0" borderId="54" xfId="1" applyFont="1" applyBorder="1" applyAlignment="1">
      <alignment horizontal="right" vertical="center"/>
    </xf>
    <xf numFmtId="41" fontId="7" fillId="0" borderId="55" xfId="1" applyFont="1" applyBorder="1" applyAlignment="1">
      <alignment horizontal="right" vertical="center"/>
    </xf>
    <xf numFmtId="41" fontId="7" fillId="0" borderId="67" xfId="1" applyFont="1" applyBorder="1" applyAlignment="1">
      <alignment horizontal="right" vertical="center"/>
    </xf>
    <xf numFmtId="41" fontId="7" fillId="0" borderId="0" xfId="1" applyFont="1" applyAlignment="1">
      <alignment horizontal="right" vertical="center"/>
    </xf>
    <xf numFmtId="41" fontId="7" fillId="0" borderId="68" xfId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 indent="1"/>
    </xf>
    <xf numFmtId="0" fontId="36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14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1" fontId="10" fillId="0" borderId="16" xfId="1" applyFont="1" applyFill="1" applyBorder="1" applyAlignment="1">
      <alignment horizontal="center" vertical="center"/>
    </xf>
    <xf numFmtId="41" fontId="10" fillId="0" borderId="17" xfId="1" applyFont="1" applyFill="1" applyBorder="1" applyAlignment="1">
      <alignment horizontal="center" vertical="center"/>
    </xf>
    <xf numFmtId="41" fontId="10" fillId="0" borderId="18" xfId="1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1" fontId="10" fillId="0" borderId="19" xfId="1" applyFont="1" applyFill="1" applyBorder="1" applyAlignment="1">
      <alignment horizontal="center" vertical="center"/>
    </xf>
    <xf numFmtId="41" fontId="10" fillId="0" borderId="20" xfId="1" applyFont="1" applyFill="1" applyBorder="1" applyAlignment="1">
      <alignment horizontal="center" vertical="center"/>
    </xf>
    <xf numFmtId="41" fontId="10" fillId="0" borderId="21" xfId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9" fontId="3" fillId="0" borderId="22" xfId="2" applyFont="1" applyFill="1" applyBorder="1" applyAlignment="1">
      <alignment horizontal="center" vertical="center"/>
    </xf>
    <xf numFmtId="9" fontId="3" fillId="0" borderId="23" xfId="2" applyFont="1" applyFill="1" applyBorder="1" applyAlignment="1">
      <alignment horizontal="center" vertical="center"/>
    </xf>
    <xf numFmtId="9" fontId="3" fillId="0" borderId="24" xfId="2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41" fontId="10" fillId="0" borderId="16" xfId="1" applyFont="1" applyBorder="1" applyAlignment="1">
      <alignment horizontal="center" vertical="center"/>
    </xf>
    <xf numFmtId="41" fontId="10" fillId="0" borderId="17" xfId="1" applyFont="1" applyBorder="1" applyAlignment="1">
      <alignment horizontal="center" vertical="center"/>
    </xf>
    <xf numFmtId="41" fontId="10" fillId="0" borderId="18" xfId="1" applyFont="1" applyBorder="1" applyAlignment="1">
      <alignment horizontal="center" vertical="center"/>
    </xf>
    <xf numFmtId="187" fontId="10" fillId="0" borderId="19" xfId="0" applyNumberFormat="1" applyFont="1" applyBorder="1" applyAlignment="1">
      <alignment horizontal="center" vertical="center"/>
    </xf>
    <xf numFmtId="187" fontId="10" fillId="0" borderId="20" xfId="0" applyNumberFormat="1" applyFont="1" applyBorder="1" applyAlignment="1">
      <alignment horizontal="center" vertical="center"/>
    </xf>
    <xf numFmtId="187" fontId="10" fillId="0" borderId="21" xfId="0" applyNumberFormat="1" applyFont="1" applyBorder="1" applyAlignment="1">
      <alignment horizontal="center" vertical="center"/>
    </xf>
    <xf numFmtId="9" fontId="3" fillId="0" borderId="22" xfId="2" applyFont="1" applyBorder="1" applyAlignment="1">
      <alignment horizontal="center" vertical="center" shrinkToFit="1"/>
    </xf>
    <xf numFmtId="9" fontId="3" fillId="0" borderId="24" xfId="2" applyFont="1" applyBorder="1" applyAlignment="1">
      <alignment horizontal="center" vertical="center" shrinkToFit="1"/>
    </xf>
    <xf numFmtId="185" fontId="3" fillId="0" borderId="22" xfId="0" applyNumberFormat="1" applyFont="1" applyBorder="1" applyAlignment="1">
      <alignment horizontal="center" vertical="center" shrinkToFit="1"/>
    </xf>
    <xf numFmtId="185" fontId="3" fillId="0" borderId="24" xfId="0" applyNumberFormat="1" applyFont="1" applyBorder="1" applyAlignment="1">
      <alignment horizontal="center" vertical="center" shrinkToFit="1"/>
    </xf>
    <xf numFmtId="187" fontId="44" fillId="0" borderId="0" xfId="0" applyNumberFormat="1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85" fontId="10" fillId="0" borderId="19" xfId="0" applyNumberFormat="1" applyFont="1" applyBorder="1" applyAlignment="1">
      <alignment horizontal="center" vertical="center" shrinkToFit="1"/>
    </xf>
    <xf numFmtId="185" fontId="10" fillId="0" borderId="21" xfId="0" applyNumberFormat="1" applyFont="1" applyBorder="1" applyAlignment="1">
      <alignment horizontal="center" vertical="center" shrinkToFit="1"/>
    </xf>
    <xf numFmtId="179" fontId="10" fillId="0" borderId="19" xfId="0" applyNumberFormat="1" applyFont="1" applyBorder="1" applyAlignment="1">
      <alignment horizontal="center" vertical="center" shrinkToFit="1"/>
    </xf>
    <xf numFmtId="179" fontId="10" fillId="0" borderId="21" xfId="0" applyNumberFormat="1" applyFont="1" applyBorder="1" applyAlignment="1">
      <alignment horizontal="center" vertical="center" shrinkToFit="1"/>
    </xf>
    <xf numFmtId="185" fontId="10" fillId="0" borderId="20" xfId="0" applyNumberFormat="1" applyFont="1" applyBorder="1" applyAlignment="1">
      <alignment horizontal="center" vertical="center" shrinkToFit="1"/>
    </xf>
    <xf numFmtId="185" fontId="10" fillId="0" borderId="16" xfId="0" applyNumberFormat="1" applyFont="1" applyBorder="1" applyAlignment="1">
      <alignment horizontal="center" vertical="center" shrinkToFit="1"/>
    </xf>
    <xf numFmtId="185" fontId="10" fillId="0" borderId="17" xfId="0" applyNumberFormat="1" applyFont="1" applyBorder="1" applyAlignment="1">
      <alignment horizontal="center" vertical="center" shrinkToFit="1"/>
    </xf>
    <xf numFmtId="185" fontId="10" fillId="0" borderId="18" xfId="0" applyNumberFormat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9" fontId="3" fillId="0" borderId="23" xfId="2" applyFont="1" applyBorder="1" applyAlignment="1">
      <alignment horizontal="center" vertical="center" shrinkToFit="1"/>
    </xf>
    <xf numFmtId="9" fontId="3" fillId="0" borderId="0" xfId="2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5" fontId="10" fillId="0" borderId="75" xfId="0" applyNumberFormat="1" applyFont="1" applyBorder="1" applyAlignment="1">
      <alignment horizontal="center" vertical="center" shrinkToFit="1"/>
    </xf>
    <xf numFmtId="185" fontId="10" fillId="0" borderId="77" xfId="0" applyNumberFormat="1" applyFont="1" applyBorder="1" applyAlignment="1">
      <alignment horizontal="center" vertical="center" shrinkToFit="1"/>
    </xf>
    <xf numFmtId="185" fontId="10" fillId="0" borderId="76" xfId="0" applyNumberFormat="1" applyFont="1" applyBorder="1" applyAlignment="1">
      <alignment horizontal="center" vertical="center" shrinkToFit="1"/>
    </xf>
    <xf numFmtId="0" fontId="3" fillId="0" borderId="75" xfId="0" applyFont="1" applyBorder="1" applyAlignment="1">
      <alignment horizontal="center" vertical="center" shrinkToFit="1"/>
    </xf>
    <xf numFmtId="0" fontId="3" fillId="0" borderId="77" xfId="0" applyFont="1" applyBorder="1" applyAlignment="1">
      <alignment horizontal="center" vertical="center" shrinkToFit="1"/>
    </xf>
    <xf numFmtId="0" fontId="3" fillId="0" borderId="76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79" fontId="10" fillId="0" borderId="75" xfId="0" applyNumberFormat="1" applyFont="1" applyBorder="1" applyAlignment="1">
      <alignment horizontal="center" vertical="center" shrinkToFit="1"/>
    </xf>
    <xf numFmtId="179" fontId="10" fillId="0" borderId="76" xfId="0" applyNumberFormat="1" applyFont="1" applyBorder="1" applyAlignment="1">
      <alignment horizontal="center" vertical="center" shrinkToFi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188" fontId="10" fillId="0" borderId="19" xfId="0" applyNumberFormat="1" applyFont="1" applyBorder="1" applyAlignment="1">
      <alignment horizontal="center" vertical="center" shrinkToFit="1"/>
    </xf>
    <xf numFmtId="188" fontId="10" fillId="0" borderId="21" xfId="0" applyNumberFormat="1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9" fontId="3" fillId="0" borderId="4" xfId="2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9" fontId="3" fillId="0" borderId="3" xfId="2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3" fontId="3" fillId="0" borderId="3" xfId="0" applyNumberFormat="1" applyFont="1" applyBorder="1" applyAlignment="1">
      <alignment horizontal="center" vertical="center" shrinkToFit="1"/>
    </xf>
    <xf numFmtId="41" fontId="3" fillId="0" borderId="4" xfId="1" applyFont="1" applyBorder="1" applyAlignment="1">
      <alignment horizontal="center" vertical="center" shrinkToFit="1"/>
    </xf>
    <xf numFmtId="9" fontId="3" fillId="0" borderId="4" xfId="2" applyFont="1" applyBorder="1" applyAlignment="1">
      <alignment horizontal="center" vertical="center"/>
    </xf>
    <xf numFmtId="178" fontId="3" fillId="0" borderId="3" xfId="1" applyNumberFormat="1" applyFont="1" applyBorder="1" applyAlignment="1">
      <alignment horizontal="center" vertical="center"/>
    </xf>
    <xf numFmtId="41" fontId="3" fillId="0" borderId="3" xfId="1" applyFont="1" applyBorder="1" applyAlignment="1">
      <alignment horizontal="center" vertical="center"/>
    </xf>
    <xf numFmtId="186" fontId="3" fillId="0" borderId="3" xfId="1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1" fontId="42" fillId="0" borderId="22" xfId="1" applyFont="1" applyBorder="1" applyAlignment="1">
      <alignment vertical="center" shrinkToFit="1"/>
    </xf>
    <xf numFmtId="41" fontId="42" fillId="0" borderId="23" xfId="1" applyFont="1" applyBorder="1" applyAlignment="1">
      <alignment vertical="center" shrinkToFit="1"/>
    </xf>
    <xf numFmtId="41" fontId="2" fillId="0" borderId="22" xfId="1" applyBorder="1" applyAlignment="1">
      <alignment vertical="center" shrinkToFit="1"/>
    </xf>
    <xf numFmtId="41" fontId="2" fillId="0" borderId="23" xfId="1" applyBorder="1" applyAlignment="1">
      <alignment vertical="center" shrinkToFit="1"/>
    </xf>
    <xf numFmtId="41" fontId="57" fillId="0" borderId="22" xfId="1" applyFont="1" applyBorder="1" applyAlignment="1">
      <alignment vertical="center" shrinkToFit="1"/>
    </xf>
    <xf numFmtId="41" fontId="57" fillId="0" borderId="23" xfId="1" applyFont="1" applyBorder="1" applyAlignment="1">
      <alignment vertical="center" shrinkToFit="1"/>
    </xf>
    <xf numFmtId="41" fontId="57" fillId="0" borderId="24" xfId="1" applyFont="1" applyBorder="1" applyAlignment="1">
      <alignment vertical="center" shrinkToFit="1"/>
    </xf>
    <xf numFmtId="41" fontId="10" fillId="0" borderId="4" xfId="1" applyFont="1" applyBorder="1" applyAlignment="1">
      <alignment horizontal="center" vertical="center" shrinkToFit="1"/>
    </xf>
    <xf numFmtId="9" fontId="2" fillId="0" borderId="22" xfId="2" applyBorder="1">
      <alignment vertical="center"/>
    </xf>
    <xf numFmtId="9" fontId="2" fillId="0" borderId="24" xfId="2" applyBorder="1">
      <alignment vertical="center"/>
    </xf>
    <xf numFmtId="41" fontId="10" fillId="0" borderId="3" xfId="1" applyFont="1" applyBorder="1" applyAlignment="1">
      <alignment horizontal="center" vertical="center"/>
    </xf>
    <xf numFmtId="9" fontId="2" fillId="0" borderId="19" xfId="2" applyBorder="1">
      <alignment vertical="center"/>
    </xf>
    <xf numFmtId="9" fontId="2" fillId="0" borderId="21" xfId="2" applyBorder="1">
      <alignment vertical="center"/>
    </xf>
    <xf numFmtId="9" fontId="2" fillId="0" borderId="0" xfId="2">
      <alignment vertical="center"/>
    </xf>
    <xf numFmtId="9" fontId="10" fillId="0" borderId="3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9" fontId="10" fillId="0" borderId="16" xfId="0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9" fontId="10" fillId="0" borderId="16" xfId="2" applyFont="1" applyBorder="1" applyAlignment="1">
      <alignment horizontal="center" vertical="center"/>
    </xf>
    <xf numFmtId="9" fontId="36" fillId="0" borderId="17" xfId="2" applyFont="1" applyBorder="1" applyAlignment="1">
      <alignment horizontal="center" vertical="center"/>
    </xf>
    <xf numFmtId="9" fontId="36" fillId="0" borderId="18" xfId="2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9" fontId="3" fillId="0" borderId="16" xfId="2" applyFont="1" applyBorder="1" applyAlignment="1">
      <alignment horizontal="center" vertical="center"/>
    </xf>
    <xf numFmtId="9" fontId="3" fillId="0" borderId="17" xfId="2" applyFont="1" applyBorder="1" applyAlignment="1">
      <alignment horizontal="center" vertical="center"/>
    </xf>
    <xf numFmtId="9" fontId="3" fillId="0" borderId="18" xfId="2" applyFont="1" applyBorder="1" applyAlignment="1">
      <alignment horizontal="center" vertical="center"/>
    </xf>
    <xf numFmtId="9" fontId="3" fillId="0" borderId="19" xfId="2" applyFont="1" applyBorder="1" applyAlignment="1">
      <alignment horizontal="center" vertical="center"/>
    </xf>
    <xf numFmtId="9" fontId="3" fillId="0" borderId="20" xfId="2" applyFont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9" fontId="3" fillId="0" borderId="50" xfId="2" applyFont="1" applyBorder="1" applyAlignment="1">
      <alignment horizontal="center" vertical="center"/>
    </xf>
    <xf numFmtId="9" fontId="3" fillId="0" borderId="51" xfId="2" applyFont="1" applyBorder="1" applyAlignment="1">
      <alignment horizontal="center" vertical="center"/>
    </xf>
    <xf numFmtId="9" fontId="3" fillId="0" borderId="52" xfId="2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85" fontId="3" fillId="0" borderId="41" xfId="0" applyNumberFormat="1" applyFont="1" applyBorder="1" applyAlignment="1">
      <alignment horizontal="center" vertical="center"/>
    </xf>
    <xf numFmtId="185" fontId="3" fillId="0" borderId="42" xfId="0" applyNumberFormat="1" applyFont="1" applyBorder="1" applyAlignment="1">
      <alignment horizontal="center" vertical="center"/>
    </xf>
    <xf numFmtId="185" fontId="3" fillId="0" borderId="43" xfId="0" applyNumberFormat="1" applyFont="1" applyBorder="1" applyAlignment="1">
      <alignment horizontal="center" vertical="center"/>
    </xf>
    <xf numFmtId="185" fontId="3" fillId="0" borderId="12" xfId="0" applyNumberFormat="1" applyFont="1" applyBorder="1" applyAlignment="1">
      <alignment horizontal="center" vertical="center"/>
    </xf>
    <xf numFmtId="185" fontId="3" fillId="0" borderId="8" xfId="0" applyNumberFormat="1" applyFont="1" applyBorder="1" applyAlignment="1">
      <alignment horizontal="center" vertical="center"/>
    </xf>
    <xf numFmtId="185" fontId="3" fillId="0" borderId="13" xfId="0" applyNumberFormat="1" applyFont="1" applyBorder="1" applyAlignment="1">
      <alignment horizontal="center" vertical="center"/>
    </xf>
    <xf numFmtId="9" fontId="3" fillId="0" borderId="41" xfId="2" applyFont="1" applyBorder="1" applyAlignment="1">
      <alignment horizontal="center" vertical="center"/>
    </xf>
    <xf numFmtId="9" fontId="3" fillId="0" borderId="42" xfId="2" applyFont="1" applyBorder="1" applyAlignment="1">
      <alignment horizontal="center" vertical="center"/>
    </xf>
    <xf numFmtId="9" fontId="3" fillId="0" borderId="43" xfId="2" applyFont="1" applyBorder="1" applyAlignment="1">
      <alignment horizontal="center" vertical="center"/>
    </xf>
    <xf numFmtId="9" fontId="3" fillId="0" borderId="12" xfId="2" applyFont="1" applyBorder="1" applyAlignment="1">
      <alignment horizontal="center" vertical="center"/>
    </xf>
    <xf numFmtId="9" fontId="3" fillId="0" borderId="8" xfId="2" applyFont="1" applyBorder="1" applyAlignment="1">
      <alignment horizontal="center" vertical="center"/>
    </xf>
    <xf numFmtId="9" fontId="3" fillId="0" borderId="13" xfId="2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41" fontId="10" fillId="0" borderId="35" xfId="1" applyFont="1" applyBorder="1" applyAlignment="1">
      <alignment horizontal="right" vertical="center"/>
    </xf>
    <xf numFmtId="41" fontId="10" fillId="0" borderId="36" xfId="1" applyFont="1" applyBorder="1" applyAlignment="1">
      <alignment horizontal="right" vertical="center"/>
    </xf>
    <xf numFmtId="41" fontId="10" fillId="0" borderId="37" xfId="1" applyFont="1" applyBorder="1" applyAlignment="1">
      <alignment horizontal="right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41" fontId="10" fillId="0" borderId="38" xfId="1" applyFont="1" applyBorder="1" applyAlignment="1">
      <alignment horizontal="right" vertical="center"/>
    </xf>
    <xf numFmtId="41" fontId="10" fillId="0" borderId="39" xfId="1" applyFont="1" applyBorder="1" applyAlignment="1">
      <alignment horizontal="right" vertical="center"/>
    </xf>
    <xf numFmtId="41" fontId="10" fillId="0" borderId="40" xfId="1" applyFont="1" applyBorder="1" applyAlignment="1">
      <alignment horizontal="right" vertical="center"/>
    </xf>
    <xf numFmtId="0" fontId="7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41" fontId="7" fillId="0" borderId="44" xfId="1" applyFont="1" applyBorder="1" applyAlignment="1">
      <alignment horizontal="right" vertical="center"/>
    </xf>
    <xf numFmtId="41" fontId="7" fillId="0" borderId="45" xfId="1" applyFont="1" applyBorder="1" applyAlignment="1">
      <alignment horizontal="right" vertical="center"/>
    </xf>
    <xf numFmtId="41" fontId="7" fillId="0" borderId="46" xfId="1" applyFont="1" applyBorder="1" applyAlignment="1">
      <alignment horizontal="right" vertical="center"/>
    </xf>
    <xf numFmtId="41" fontId="7" fillId="0" borderId="47" xfId="1" applyFont="1" applyBorder="1" applyAlignment="1">
      <alignment horizontal="right" vertical="center"/>
    </xf>
    <xf numFmtId="41" fontId="7" fillId="0" borderId="48" xfId="1" applyFont="1" applyBorder="1" applyAlignment="1">
      <alignment horizontal="right" vertical="center"/>
    </xf>
    <xf numFmtId="41" fontId="7" fillId="0" borderId="49" xfId="1" applyFont="1" applyBorder="1" applyAlignment="1">
      <alignment horizontal="right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41" fontId="7" fillId="0" borderId="56" xfId="1" applyFont="1" applyBorder="1" applyAlignment="1">
      <alignment horizontal="right" vertical="center"/>
    </xf>
    <xf numFmtId="41" fontId="7" fillId="0" borderId="57" xfId="1" applyFont="1" applyBorder="1" applyAlignment="1">
      <alignment horizontal="right" vertical="center"/>
    </xf>
    <xf numFmtId="41" fontId="7" fillId="0" borderId="58" xfId="1" applyFont="1" applyBorder="1" applyAlignment="1">
      <alignment horizontal="right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184" fontId="7" fillId="0" borderId="59" xfId="1" applyNumberFormat="1" applyFont="1" applyBorder="1" applyAlignment="1">
      <alignment horizontal="right" vertical="center"/>
    </xf>
    <xf numFmtId="184" fontId="7" fillId="0" borderId="60" xfId="1" applyNumberFormat="1" applyFont="1" applyBorder="1" applyAlignment="1">
      <alignment horizontal="right" vertical="center"/>
    </xf>
    <xf numFmtId="184" fontId="7" fillId="0" borderId="61" xfId="1" applyNumberFormat="1" applyFont="1" applyBorder="1" applyAlignment="1">
      <alignment horizontal="right" vertical="center"/>
    </xf>
    <xf numFmtId="9" fontId="7" fillId="0" borderId="59" xfId="2" applyFont="1" applyBorder="1" applyAlignment="1">
      <alignment horizontal="center" vertical="center"/>
    </xf>
    <xf numFmtId="9" fontId="7" fillId="0" borderId="60" xfId="2" applyFont="1" applyBorder="1" applyAlignment="1">
      <alignment horizontal="center" vertical="center"/>
    </xf>
    <xf numFmtId="9" fontId="7" fillId="0" borderId="61" xfId="2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190" fontId="7" fillId="0" borderId="44" xfId="1" applyNumberFormat="1" applyFont="1" applyBorder="1" applyAlignment="1">
      <alignment horizontal="right" vertical="center"/>
    </xf>
    <xf numFmtId="190" fontId="7" fillId="0" borderId="45" xfId="1" applyNumberFormat="1" applyFont="1" applyBorder="1" applyAlignment="1">
      <alignment horizontal="right" vertical="center"/>
    </xf>
    <xf numFmtId="190" fontId="7" fillId="0" borderId="46" xfId="1" applyNumberFormat="1" applyFont="1" applyBorder="1" applyAlignment="1">
      <alignment horizontal="right" vertical="center"/>
    </xf>
    <xf numFmtId="190" fontId="7" fillId="0" borderId="47" xfId="1" applyNumberFormat="1" applyFont="1" applyBorder="1" applyAlignment="1">
      <alignment horizontal="right" vertical="center"/>
    </xf>
    <xf numFmtId="190" fontId="7" fillId="0" borderId="48" xfId="1" applyNumberFormat="1" applyFont="1" applyBorder="1" applyAlignment="1">
      <alignment horizontal="right" vertical="center"/>
    </xf>
    <xf numFmtId="190" fontId="7" fillId="0" borderId="49" xfId="1" applyNumberFormat="1" applyFont="1" applyBorder="1" applyAlignment="1">
      <alignment horizontal="right" vertical="center"/>
    </xf>
    <xf numFmtId="0" fontId="7" fillId="3" borderId="59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center" vertical="center"/>
    </xf>
    <xf numFmtId="0" fontId="7" fillId="3" borderId="61" xfId="0" applyFont="1" applyFill="1" applyBorder="1" applyAlignment="1">
      <alignment horizontal="center" vertical="center"/>
    </xf>
    <xf numFmtId="192" fontId="7" fillId="0" borderId="59" xfId="0" applyNumberFormat="1" applyFont="1" applyBorder="1" applyAlignment="1">
      <alignment horizontal="right" vertical="center"/>
    </xf>
    <xf numFmtId="192" fontId="7" fillId="0" borderId="60" xfId="0" applyNumberFormat="1" applyFont="1" applyBorder="1" applyAlignment="1">
      <alignment horizontal="right" vertical="center"/>
    </xf>
    <xf numFmtId="192" fontId="7" fillId="0" borderId="61" xfId="0" applyNumberFormat="1" applyFont="1" applyBorder="1" applyAlignment="1">
      <alignment horizontal="right" vertical="center"/>
    </xf>
    <xf numFmtId="9" fontId="3" fillId="0" borderId="5" xfId="2" applyFont="1" applyBorder="1" applyAlignment="1">
      <alignment horizontal="center" vertical="center"/>
    </xf>
    <xf numFmtId="9" fontId="3" fillId="0" borderId="6" xfId="2" applyFont="1" applyBorder="1" applyAlignment="1">
      <alignment horizontal="center" vertical="center"/>
    </xf>
    <xf numFmtId="9" fontId="3" fillId="0" borderId="7" xfId="2" applyFont="1" applyBorder="1" applyAlignment="1">
      <alignment horizontal="center" vertical="center"/>
    </xf>
    <xf numFmtId="190" fontId="10" fillId="0" borderId="35" xfId="0" applyNumberFormat="1" applyFont="1" applyBorder="1" applyAlignment="1">
      <alignment horizontal="right" vertical="center"/>
    </xf>
    <xf numFmtId="190" fontId="10" fillId="0" borderId="36" xfId="0" applyNumberFormat="1" applyFont="1" applyBorder="1" applyAlignment="1">
      <alignment horizontal="right" vertical="center"/>
    </xf>
    <xf numFmtId="190" fontId="10" fillId="0" borderId="37" xfId="0" applyNumberFormat="1" applyFont="1" applyBorder="1" applyAlignment="1">
      <alignment horizontal="right" vertical="center"/>
    </xf>
    <xf numFmtId="190" fontId="10" fillId="0" borderId="38" xfId="0" applyNumberFormat="1" applyFont="1" applyBorder="1" applyAlignment="1">
      <alignment horizontal="right" vertical="center"/>
    </xf>
    <xf numFmtId="190" fontId="10" fillId="0" borderId="39" xfId="0" applyNumberFormat="1" applyFont="1" applyBorder="1" applyAlignment="1">
      <alignment horizontal="right" vertical="center"/>
    </xf>
    <xf numFmtId="190" fontId="10" fillId="0" borderId="40" xfId="0" applyNumberFormat="1" applyFont="1" applyBorder="1" applyAlignment="1">
      <alignment horizontal="right" vertical="center"/>
    </xf>
    <xf numFmtId="0" fontId="7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190" fontId="7" fillId="0" borderId="38" xfId="1" applyNumberFormat="1" applyFont="1" applyBorder="1" applyAlignment="1">
      <alignment horizontal="right" vertical="center"/>
    </xf>
    <xf numFmtId="190" fontId="7" fillId="0" borderId="39" xfId="1" applyNumberFormat="1" applyFont="1" applyBorder="1" applyAlignment="1">
      <alignment horizontal="right" vertical="center"/>
    </xf>
    <xf numFmtId="190" fontId="7" fillId="0" borderId="40" xfId="1" applyNumberFormat="1" applyFont="1" applyBorder="1" applyAlignment="1">
      <alignment horizontal="right" vertical="center"/>
    </xf>
    <xf numFmtId="190" fontId="7" fillId="0" borderId="56" xfId="0" applyNumberFormat="1" applyFont="1" applyBorder="1" applyAlignment="1">
      <alignment horizontal="right" vertical="center"/>
    </xf>
    <xf numFmtId="190" fontId="7" fillId="0" borderId="57" xfId="0" applyNumberFormat="1" applyFont="1" applyBorder="1" applyAlignment="1">
      <alignment horizontal="right" vertical="center"/>
    </xf>
    <xf numFmtId="190" fontId="7" fillId="0" borderId="58" xfId="0" applyNumberFormat="1" applyFont="1" applyBorder="1" applyAlignment="1">
      <alignment horizontal="right" vertical="center"/>
    </xf>
    <xf numFmtId="190" fontId="7" fillId="0" borderId="62" xfId="1" applyNumberFormat="1" applyFont="1" applyBorder="1" applyAlignment="1">
      <alignment horizontal="right" vertical="center"/>
    </xf>
    <xf numFmtId="190" fontId="7" fillId="0" borderId="8" xfId="1" applyNumberFormat="1" applyFont="1" applyBorder="1" applyAlignment="1">
      <alignment horizontal="right" vertical="center"/>
    </xf>
    <xf numFmtId="190" fontId="7" fillId="0" borderId="63" xfId="1" applyNumberFormat="1" applyFont="1" applyBorder="1" applyAlignment="1">
      <alignment horizontal="right" vertical="center"/>
    </xf>
    <xf numFmtId="191" fontId="7" fillId="0" borderId="59" xfId="0" applyNumberFormat="1" applyFont="1" applyBorder="1" applyAlignment="1">
      <alignment horizontal="right" vertical="center"/>
    </xf>
    <xf numFmtId="191" fontId="7" fillId="0" borderId="60" xfId="0" applyNumberFormat="1" applyFont="1" applyBorder="1" applyAlignment="1">
      <alignment horizontal="right" vertical="center"/>
    </xf>
    <xf numFmtId="191" fontId="7" fillId="0" borderId="61" xfId="0" applyNumberFormat="1" applyFont="1" applyBorder="1" applyAlignment="1">
      <alignment horizontal="right" vertical="center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190" fontId="7" fillId="0" borderId="53" xfId="1" applyNumberFormat="1" applyFont="1" applyBorder="1" applyAlignment="1">
      <alignment horizontal="right" vertical="center"/>
    </xf>
    <xf numFmtId="190" fontId="7" fillId="0" borderId="54" xfId="1" applyNumberFormat="1" applyFont="1" applyBorder="1" applyAlignment="1">
      <alignment horizontal="right" vertical="center"/>
    </xf>
    <xf numFmtId="190" fontId="7" fillId="0" borderId="55" xfId="1" applyNumberFormat="1" applyFont="1" applyBorder="1" applyAlignment="1">
      <alignment horizontal="right" vertical="center"/>
    </xf>
    <xf numFmtId="0" fontId="3" fillId="0" borderId="5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3" fillId="0" borderId="12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13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center" indent="1"/>
    </xf>
    <xf numFmtId="0" fontId="15" fillId="0" borderId="23" xfId="0" applyFont="1" applyBorder="1" applyAlignment="1">
      <alignment horizontal="left" vertical="center" indent="1"/>
    </xf>
    <xf numFmtId="0" fontId="15" fillId="0" borderId="24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4" xfId="0" applyFont="1" applyBorder="1" applyAlignment="1">
      <alignment horizontal="left" vertical="center" indent="1"/>
    </xf>
    <xf numFmtId="0" fontId="34" fillId="0" borderId="2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 indent="1"/>
    </xf>
    <xf numFmtId="0" fontId="15" fillId="0" borderId="17" xfId="0" applyFont="1" applyBorder="1" applyAlignment="1">
      <alignment horizontal="left" vertical="center" indent="1"/>
    </xf>
    <xf numFmtId="0" fontId="15" fillId="0" borderId="18" xfId="0" applyFont="1" applyBorder="1" applyAlignment="1">
      <alignment horizontal="left" vertical="center" indent="1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 indent="1"/>
    </xf>
    <xf numFmtId="0" fontId="15" fillId="0" borderId="20" xfId="0" applyFont="1" applyBorder="1" applyAlignment="1">
      <alignment horizontal="left" vertical="center" indent="1"/>
    </xf>
    <xf numFmtId="0" fontId="15" fillId="0" borderId="21" xfId="0" applyFont="1" applyBorder="1" applyAlignment="1">
      <alignment horizontal="left" vertical="center" indent="1"/>
    </xf>
    <xf numFmtId="0" fontId="15" fillId="0" borderId="5" xfId="0" applyFont="1" applyBorder="1" applyAlignment="1">
      <alignment horizontal="left" vertical="center" indent="1"/>
    </xf>
    <xf numFmtId="0" fontId="15" fillId="0" borderId="6" xfId="0" applyFont="1" applyBorder="1" applyAlignment="1">
      <alignment horizontal="left" vertical="center" indent="1"/>
    </xf>
    <xf numFmtId="0" fontId="15" fillId="0" borderId="7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wrapText="1" indent="1"/>
    </xf>
    <xf numFmtId="0" fontId="15" fillId="0" borderId="9" xfId="0" applyFont="1" applyBorder="1" applyAlignment="1">
      <alignment horizontal="left" vertical="center" wrapText="1" indent="1"/>
    </xf>
    <xf numFmtId="0" fontId="15" fillId="0" borderId="10" xfId="0" applyFont="1" applyBorder="1" applyAlignment="1">
      <alignment horizontal="left" vertical="center" wrapText="1" indent="1"/>
    </xf>
    <xf numFmtId="0" fontId="15" fillId="0" borderId="11" xfId="0" applyFont="1" applyBorder="1" applyAlignment="1">
      <alignment horizontal="left" vertical="center" wrapText="1" indent="1"/>
    </xf>
    <xf numFmtId="0" fontId="15" fillId="0" borderId="12" xfId="0" applyFont="1" applyBorder="1" applyAlignment="1">
      <alignment horizontal="left" vertical="center" wrapText="1" indent="1"/>
    </xf>
    <xf numFmtId="0" fontId="15" fillId="0" borderId="8" xfId="0" applyFont="1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 indent="1"/>
    </xf>
    <xf numFmtId="0" fontId="20" fillId="3" borderId="9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indent="1"/>
    </xf>
    <xf numFmtId="0" fontId="15" fillId="0" borderId="10" xfId="0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0" fontId="15" fillId="0" borderId="15" xfId="0" applyFont="1" applyBorder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15" fillId="0" borderId="14" xfId="0" applyFont="1" applyBorder="1" applyAlignment="1">
      <alignment horizontal="left" vertical="center" indent="1"/>
    </xf>
    <xf numFmtId="0" fontId="15" fillId="0" borderId="12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left" vertical="center" indent="1"/>
    </xf>
    <xf numFmtId="0" fontId="15" fillId="0" borderId="13" xfId="0" applyFont="1" applyBorder="1" applyAlignment="1">
      <alignment horizontal="left" vertical="center" indent="1"/>
    </xf>
    <xf numFmtId="0" fontId="20" fillId="3" borderId="1" xfId="0" applyFont="1" applyFill="1" applyBorder="1" applyAlignment="1">
      <alignment horizontal="center" vertical="center" wrapText="1"/>
    </xf>
    <xf numFmtId="41" fontId="7" fillId="0" borderId="35" xfId="1" applyFont="1" applyBorder="1" applyAlignment="1">
      <alignment horizontal="center" vertical="center"/>
    </xf>
    <xf numFmtId="41" fontId="7" fillId="0" borderId="36" xfId="1" applyFont="1" applyBorder="1" applyAlignment="1">
      <alignment horizontal="center" vertical="center"/>
    </xf>
    <xf numFmtId="41" fontId="7" fillId="0" borderId="37" xfId="1" applyFont="1" applyBorder="1" applyAlignment="1">
      <alignment horizontal="center" vertical="center"/>
    </xf>
    <xf numFmtId="41" fontId="10" fillId="0" borderId="35" xfId="1" applyFont="1" applyBorder="1" applyAlignment="1">
      <alignment horizontal="center" vertical="center"/>
    </xf>
    <xf numFmtId="41" fontId="10" fillId="0" borderId="36" xfId="1" applyFont="1" applyBorder="1" applyAlignment="1">
      <alignment horizontal="center" vertical="center"/>
    </xf>
    <xf numFmtId="41" fontId="10" fillId="0" borderId="37" xfId="1" applyFont="1" applyBorder="1" applyAlignment="1">
      <alignment horizontal="center" vertical="center"/>
    </xf>
    <xf numFmtId="41" fontId="10" fillId="0" borderId="38" xfId="1" applyFont="1" applyBorder="1" applyAlignment="1">
      <alignment horizontal="center" vertical="center"/>
    </xf>
    <xf numFmtId="41" fontId="10" fillId="0" borderId="39" xfId="1" applyFont="1" applyBorder="1" applyAlignment="1">
      <alignment horizontal="center" vertical="center"/>
    </xf>
    <xf numFmtId="41" fontId="10" fillId="0" borderId="40" xfId="1" applyFont="1" applyBorder="1" applyAlignment="1">
      <alignment horizontal="center" vertical="center"/>
    </xf>
    <xf numFmtId="41" fontId="7" fillId="0" borderId="44" xfId="1" applyFont="1" applyBorder="1" applyAlignment="1">
      <alignment horizontal="center" vertical="center"/>
    </xf>
    <xf numFmtId="41" fontId="7" fillId="0" borderId="45" xfId="1" applyFont="1" applyBorder="1" applyAlignment="1">
      <alignment horizontal="center" vertical="center"/>
    </xf>
    <xf numFmtId="41" fontId="7" fillId="0" borderId="46" xfId="1" applyFont="1" applyBorder="1" applyAlignment="1">
      <alignment horizontal="center" vertical="center"/>
    </xf>
    <xf numFmtId="41" fontId="7" fillId="0" borderId="47" xfId="1" applyFont="1" applyBorder="1" applyAlignment="1">
      <alignment horizontal="center" vertical="center"/>
    </xf>
    <xf numFmtId="41" fontId="7" fillId="0" borderId="48" xfId="1" applyFont="1" applyBorder="1" applyAlignment="1">
      <alignment horizontal="center" vertical="center"/>
    </xf>
    <xf numFmtId="41" fontId="7" fillId="0" borderId="49" xfId="1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center" vertical="center" shrinkToFit="1"/>
    </xf>
    <xf numFmtId="41" fontId="7" fillId="0" borderId="53" xfId="1" applyFont="1" applyBorder="1" applyAlignment="1">
      <alignment horizontal="center" vertical="center"/>
    </xf>
    <xf numFmtId="41" fontId="7" fillId="0" borderId="54" xfId="1" applyFont="1" applyBorder="1" applyAlignment="1">
      <alignment horizontal="center" vertical="center"/>
    </xf>
    <xf numFmtId="41" fontId="7" fillId="0" borderId="55" xfId="1" applyFont="1" applyBorder="1" applyAlignment="1">
      <alignment horizontal="center" vertical="center"/>
    </xf>
    <xf numFmtId="41" fontId="7" fillId="0" borderId="56" xfId="1" applyFont="1" applyBorder="1" applyAlignment="1">
      <alignment horizontal="center" vertical="center"/>
    </xf>
    <xf numFmtId="41" fontId="7" fillId="0" borderId="57" xfId="1" applyFont="1" applyBorder="1" applyAlignment="1">
      <alignment horizontal="center" vertical="center"/>
    </xf>
    <xf numFmtId="41" fontId="7" fillId="0" borderId="58" xfId="1" applyFont="1" applyBorder="1" applyAlignment="1">
      <alignment horizontal="center" vertical="center"/>
    </xf>
    <xf numFmtId="0" fontId="51" fillId="3" borderId="1" xfId="3" applyFont="1" applyFill="1" applyBorder="1" applyAlignment="1">
      <alignment horizontal="center" vertical="center" wrapText="1"/>
    </xf>
    <xf numFmtId="0" fontId="52" fillId="3" borderId="1" xfId="3" applyFont="1" applyFill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184" fontId="7" fillId="0" borderId="59" xfId="1" applyNumberFormat="1" applyFont="1" applyBorder="1" applyAlignment="1">
      <alignment horizontal="center" vertical="center"/>
    </xf>
    <xf numFmtId="184" fontId="7" fillId="0" borderId="60" xfId="1" applyNumberFormat="1" applyFont="1" applyBorder="1" applyAlignment="1">
      <alignment horizontal="center" vertical="center"/>
    </xf>
    <xf numFmtId="184" fontId="7" fillId="0" borderId="61" xfId="1" applyNumberFormat="1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 shrinkToFit="1"/>
    </xf>
    <xf numFmtId="0" fontId="34" fillId="0" borderId="81" xfId="0" applyFont="1" applyBorder="1" applyAlignment="1">
      <alignment horizontal="center" vertical="center" wrapText="1"/>
    </xf>
    <xf numFmtId="0" fontId="10" fillId="0" borderId="8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9" fontId="10" fillId="0" borderId="16" xfId="0" applyNumberFormat="1" applyFont="1" applyBorder="1" applyAlignment="1">
      <alignment horizontal="center" vertical="center" shrinkToFit="1"/>
    </xf>
    <xf numFmtId="179" fontId="10" fillId="0" borderId="18" xfId="0" applyNumberFormat="1" applyFont="1" applyBorder="1" applyAlignment="1">
      <alignment horizontal="center" vertical="center" shrinkToFit="1"/>
    </xf>
    <xf numFmtId="0" fontId="53" fillId="0" borderId="83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54" fillId="5" borderId="78" xfId="0" applyFont="1" applyFill="1" applyBorder="1" applyAlignment="1">
      <alignment horizontal="center" vertical="center" wrapText="1"/>
    </xf>
    <xf numFmtId="0" fontId="23" fillId="5" borderId="78" xfId="0" applyFont="1" applyFill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 wrapText="1"/>
    </xf>
    <xf numFmtId="0" fontId="10" fillId="0" borderId="80" xfId="0" applyFont="1" applyBorder="1" applyAlignment="1">
      <alignment horizontal="center" vertical="center" shrinkToFit="1"/>
    </xf>
    <xf numFmtId="0" fontId="34" fillId="0" borderId="79" xfId="0" applyFont="1" applyBorder="1" applyAlignment="1">
      <alignment horizontal="center" vertical="center" wrapText="1"/>
    </xf>
    <xf numFmtId="0" fontId="54" fillId="5" borderId="47" xfId="0" applyFont="1" applyFill="1" applyBorder="1" applyAlignment="1">
      <alignment horizontal="center" vertical="center"/>
    </xf>
    <xf numFmtId="0" fontId="54" fillId="5" borderId="48" xfId="0" applyFont="1" applyFill="1" applyBorder="1" applyAlignment="1">
      <alignment horizontal="center" vertical="center"/>
    </xf>
    <xf numFmtId="0" fontId="54" fillId="5" borderId="49" xfId="0" applyFont="1" applyFill="1" applyBorder="1" applyAlignment="1">
      <alignment horizontal="center" vertical="center"/>
    </xf>
    <xf numFmtId="0" fontId="54" fillId="5" borderId="64" xfId="0" applyFont="1" applyFill="1" applyBorder="1" applyAlignment="1">
      <alignment horizontal="center" vertical="center" wrapText="1"/>
    </xf>
    <xf numFmtId="0" fontId="54" fillId="5" borderId="65" xfId="0" applyFont="1" applyFill="1" applyBorder="1" applyAlignment="1">
      <alignment horizontal="center" vertical="center"/>
    </xf>
    <xf numFmtId="0" fontId="54" fillId="5" borderId="64" xfId="0" applyFont="1" applyFill="1" applyBorder="1" applyAlignment="1">
      <alignment horizontal="center" vertical="center"/>
    </xf>
    <xf numFmtId="0" fontId="54" fillId="5" borderId="6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wrapText="1"/>
    </xf>
    <xf numFmtId="0" fontId="54" fillId="5" borderId="78" xfId="0" applyFont="1" applyFill="1" applyBorder="1" applyAlignment="1">
      <alignment horizontal="center" vertical="center"/>
    </xf>
    <xf numFmtId="0" fontId="54" fillId="5" borderId="59" xfId="0" applyFont="1" applyFill="1" applyBorder="1" applyAlignment="1">
      <alignment horizontal="center" vertical="center"/>
    </xf>
    <xf numFmtId="0" fontId="54" fillId="5" borderId="60" xfId="0" applyFont="1" applyFill="1" applyBorder="1" applyAlignment="1">
      <alignment horizontal="center" vertical="center"/>
    </xf>
    <xf numFmtId="0" fontId="54" fillId="5" borderId="61" xfId="0" applyFont="1" applyFill="1" applyBorder="1" applyAlignment="1">
      <alignment horizontal="center" vertical="center"/>
    </xf>
    <xf numFmtId="0" fontId="54" fillId="5" borderId="59" xfId="0" applyFont="1" applyFill="1" applyBorder="1" applyAlignment="1">
      <alignment horizontal="center" vertical="center" wrapText="1"/>
    </xf>
    <xf numFmtId="0" fontId="54" fillId="5" borderId="60" xfId="0" applyFont="1" applyFill="1" applyBorder="1" applyAlignment="1">
      <alignment horizontal="center" vertical="center" wrapText="1"/>
    </xf>
    <xf numFmtId="0" fontId="54" fillId="5" borderId="61" xfId="0" applyFont="1" applyFill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3" fillId="0" borderId="84" xfId="3" applyFont="1" applyBorder="1" applyAlignment="1">
      <alignment horizontal="center" vertical="center" shrinkToFit="1"/>
    </xf>
    <xf numFmtId="0" fontId="3" fillId="0" borderId="85" xfId="3" applyFont="1" applyBorder="1" applyAlignment="1">
      <alignment horizontal="center" vertical="center" shrinkToFit="1"/>
    </xf>
    <xf numFmtId="0" fontId="3" fillId="0" borderId="86" xfId="3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37" xfId="0" applyFont="1" applyBorder="1" applyAlignment="1">
      <alignment horizontal="center" vertical="center" shrinkToFit="1"/>
    </xf>
    <xf numFmtId="0" fontId="54" fillId="5" borderId="0" xfId="0" applyFont="1" applyFill="1" applyAlignment="1">
      <alignment horizontal="center" vertical="center"/>
    </xf>
    <xf numFmtId="0" fontId="3" fillId="0" borderId="69" xfId="3" applyFont="1" applyBorder="1" applyAlignment="1">
      <alignment horizontal="center" vertical="center" shrinkToFit="1"/>
    </xf>
    <xf numFmtId="0" fontId="3" fillId="0" borderId="70" xfId="3" applyFont="1" applyBorder="1" applyAlignment="1">
      <alignment horizontal="center" vertical="center" shrinkToFit="1"/>
    </xf>
    <xf numFmtId="0" fontId="3" fillId="0" borderId="72" xfId="3" applyFont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shrinkToFit="1"/>
    </xf>
    <xf numFmtId="0" fontId="10" fillId="0" borderId="39" xfId="0" applyFont="1" applyBorder="1" applyAlignment="1">
      <alignment horizontal="center" vertical="center" shrinkToFit="1"/>
    </xf>
    <xf numFmtId="0" fontId="10" fillId="0" borderId="40" xfId="0" applyFont="1" applyBorder="1" applyAlignment="1">
      <alignment horizontal="center" vertical="center" shrinkToFit="1"/>
    </xf>
    <xf numFmtId="41" fontId="7" fillId="0" borderId="0" xfId="4" applyFont="1" applyAlignment="1">
      <alignment horizontal="left" vertical="center" shrinkToFit="1"/>
    </xf>
    <xf numFmtId="0" fontId="3" fillId="0" borderId="87" xfId="3" applyFont="1" applyBorder="1" applyAlignment="1">
      <alignment horizontal="center" vertical="center" shrinkToFit="1"/>
    </xf>
    <xf numFmtId="0" fontId="3" fillId="0" borderId="88" xfId="3" applyFont="1" applyBorder="1" applyAlignment="1">
      <alignment horizontal="center" vertical="center" shrinkToFit="1"/>
    </xf>
    <xf numFmtId="0" fontId="3" fillId="0" borderId="89" xfId="3" applyFont="1" applyBorder="1" applyAlignment="1">
      <alignment horizontal="center" vertical="center" shrinkToFit="1"/>
    </xf>
    <xf numFmtId="0" fontId="3" fillId="0" borderId="90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7" fillId="5" borderId="78" xfId="0" applyFont="1" applyFill="1" applyBorder="1" applyAlignment="1">
      <alignment horizontal="center" vertical="center" shrinkToFit="1"/>
    </xf>
    <xf numFmtId="0" fontId="9" fillId="5" borderId="78" xfId="0" applyFont="1" applyFill="1" applyBorder="1" applyAlignment="1">
      <alignment horizontal="center" vertical="center" shrinkToFit="1"/>
    </xf>
    <xf numFmtId="0" fontId="9" fillId="3" borderId="78" xfId="0" applyFont="1" applyFill="1" applyBorder="1" applyAlignment="1">
      <alignment horizontal="center" vertical="center"/>
    </xf>
    <xf numFmtId="0" fontId="23" fillId="5" borderId="78" xfId="0" applyFont="1" applyFill="1" applyBorder="1" applyAlignment="1">
      <alignment horizontal="center" vertical="center"/>
    </xf>
    <xf numFmtId="0" fontId="10" fillId="0" borderId="75" xfId="0" applyFont="1" applyBorder="1" applyAlignment="1">
      <alignment horizontal="center" vertical="center" shrinkToFit="1"/>
    </xf>
    <xf numFmtId="0" fontId="10" fillId="0" borderId="77" xfId="0" applyFont="1" applyBorder="1" applyAlignment="1">
      <alignment horizontal="center" vertical="center" shrinkToFit="1"/>
    </xf>
    <xf numFmtId="0" fontId="10" fillId="0" borderId="93" xfId="0" applyFont="1" applyBorder="1" applyAlignment="1">
      <alignment horizontal="center" vertical="center" shrinkToFit="1"/>
    </xf>
    <xf numFmtId="0" fontId="10" fillId="0" borderId="94" xfId="0" applyFont="1" applyBorder="1" applyAlignment="1">
      <alignment horizontal="center" vertical="center" shrinkToFit="1"/>
    </xf>
    <xf numFmtId="189" fontId="9" fillId="0" borderId="95" xfId="0" applyNumberFormat="1" applyFont="1" applyBorder="1" applyAlignment="1">
      <alignment horizontal="center" vertical="center"/>
    </xf>
    <xf numFmtId="2" fontId="7" fillId="0" borderId="95" xfId="0" applyNumberFormat="1" applyFont="1" applyBorder="1" applyAlignment="1">
      <alignment horizontal="center" vertical="center" shrinkToFit="1"/>
    </xf>
    <xf numFmtId="187" fontId="9" fillId="0" borderId="95" xfId="0" applyNumberFormat="1" applyFont="1" applyBorder="1" applyAlignment="1">
      <alignment horizontal="center" vertical="center"/>
    </xf>
    <xf numFmtId="9" fontId="9" fillId="0" borderId="95" xfId="5" applyFont="1" applyBorder="1" applyAlignment="1">
      <alignment horizontal="center" vertical="center"/>
    </xf>
    <xf numFmtId="9" fontId="9" fillId="0" borderId="95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shrinkToFit="1"/>
    </xf>
    <xf numFmtId="0" fontId="10" fillId="0" borderId="96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189" fontId="9" fillId="0" borderId="97" xfId="0" applyNumberFormat="1" applyFont="1" applyBorder="1" applyAlignment="1">
      <alignment horizontal="center" vertical="center"/>
    </xf>
    <xf numFmtId="2" fontId="7" fillId="0" borderId="97" xfId="0" applyNumberFormat="1" applyFont="1" applyBorder="1" applyAlignment="1">
      <alignment horizontal="center" vertical="center" shrinkToFit="1"/>
    </xf>
    <xf numFmtId="187" fontId="9" fillId="0" borderId="97" xfId="0" applyNumberFormat="1" applyFont="1" applyBorder="1" applyAlignment="1">
      <alignment horizontal="center" vertical="center"/>
    </xf>
    <xf numFmtId="9" fontId="9" fillId="0" borderId="97" xfId="5" applyFont="1" applyBorder="1" applyAlignment="1">
      <alignment horizontal="center" vertical="center"/>
    </xf>
    <xf numFmtId="9" fontId="9" fillId="0" borderId="97" xfId="0" applyNumberFormat="1" applyFont="1" applyBorder="1" applyAlignment="1">
      <alignment horizontal="center" vertical="center"/>
    </xf>
    <xf numFmtId="189" fontId="9" fillId="0" borderId="98" xfId="0" applyNumberFormat="1" applyFont="1" applyBorder="1" applyAlignment="1">
      <alignment horizontal="center" vertical="center"/>
    </xf>
    <xf numFmtId="189" fontId="9" fillId="0" borderId="20" xfId="0" applyNumberFormat="1" applyFont="1" applyBorder="1" applyAlignment="1">
      <alignment horizontal="center" vertical="center"/>
    </xf>
    <xf numFmtId="189" fontId="9" fillId="0" borderId="96" xfId="0" applyNumberFormat="1" applyFont="1" applyBorder="1" applyAlignment="1">
      <alignment horizontal="center" vertical="center"/>
    </xf>
    <xf numFmtId="2" fontId="7" fillId="0" borderId="98" xfId="0" applyNumberFormat="1" applyFont="1" applyBorder="1" applyAlignment="1">
      <alignment horizontal="center" vertical="center" shrinkToFit="1"/>
    </xf>
    <xf numFmtId="2" fontId="7" fillId="0" borderId="96" xfId="0" applyNumberFormat="1" applyFont="1" applyBorder="1" applyAlignment="1">
      <alignment horizontal="center" vertical="center" shrinkToFit="1"/>
    </xf>
    <xf numFmtId="187" fontId="9" fillId="0" borderId="98" xfId="0" applyNumberFormat="1" applyFont="1" applyBorder="1" applyAlignment="1">
      <alignment horizontal="center" vertical="center"/>
    </xf>
    <xf numFmtId="187" fontId="9" fillId="0" borderId="96" xfId="0" applyNumberFormat="1" applyFont="1" applyBorder="1" applyAlignment="1">
      <alignment horizontal="center" vertical="center"/>
    </xf>
    <xf numFmtId="9" fontId="9" fillId="0" borderId="98" xfId="5" applyFont="1" applyBorder="1" applyAlignment="1">
      <alignment horizontal="center" vertical="center"/>
    </xf>
    <xf numFmtId="9" fontId="9" fillId="0" borderId="96" xfId="5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 shrinkToFit="1"/>
    </xf>
    <xf numFmtId="0" fontId="10" fillId="0" borderId="100" xfId="0" applyFont="1" applyBorder="1" applyAlignment="1">
      <alignment horizontal="center" vertical="center" shrinkToFit="1"/>
    </xf>
    <xf numFmtId="0" fontId="10" fillId="0" borderId="101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189" fontId="9" fillId="0" borderId="102" xfId="0" applyNumberFormat="1" applyFont="1" applyBorder="1" applyAlignment="1">
      <alignment horizontal="center" vertical="center"/>
    </xf>
    <xf numFmtId="189" fontId="9" fillId="0" borderId="100" xfId="0" applyNumberFormat="1" applyFont="1" applyBorder="1" applyAlignment="1">
      <alignment horizontal="center" vertical="center"/>
    </xf>
    <xf numFmtId="189" fontId="9" fillId="0" borderId="101" xfId="0" applyNumberFormat="1" applyFont="1" applyBorder="1" applyAlignment="1">
      <alignment horizontal="center" vertical="center"/>
    </xf>
    <xf numFmtId="2" fontId="7" fillId="0" borderId="102" xfId="0" applyNumberFormat="1" applyFont="1" applyBorder="1" applyAlignment="1">
      <alignment horizontal="center" vertical="center" shrinkToFit="1"/>
    </xf>
    <xf numFmtId="2" fontId="7" fillId="0" borderId="101" xfId="0" applyNumberFormat="1" applyFont="1" applyBorder="1" applyAlignment="1">
      <alignment horizontal="center" vertical="center" shrinkToFit="1"/>
    </xf>
    <xf numFmtId="187" fontId="9" fillId="0" borderId="102" xfId="0" applyNumberFormat="1" applyFont="1" applyBorder="1" applyAlignment="1">
      <alignment horizontal="center" vertical="center"/>
    </xf>
    <xf numFmtId="187" fontId="9" fillId="0" borderId="101" xfId="0" applyNumberFormat="1" applyFont="1" applyBorder="1" applyAlignment="1">
      <alignment horizontal="center" vertical="center"/>
    </xf>
    <xf numFmtId="9" fontId="9" fillId="0" borderId="102" xfId="5" applyFont="1" applyBorder="1" applyAlignment="1">
      <alignment horizontal="center" vertical="center"/>
    </xf>
    <xf numFmtId="9" fontId="9" fillId="0" borderId="101" xfId="5" applyFont="1" applyBorder="1" applyAlignment="1">
      <alignment horizontal="center" vertical="center"/>
    </xf>
    <xf numFmtId="41" fontId="9" fillId="0" borderId="79" xfId="4" applyFont="1" applyBorder="1" applyAlignment="1">
      <alignment horizontal="left" vertical="center" shrinkToFit="1"/>
    </xf>
    <xf numFmtId="0" fontId="10" fillId="0" borderId="79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41" fontId="9" fillId="0" borderId="81" xfId="4" applyFont="1" applyBorder="1" applyAlignment="1">
      <alignment horizontal="left" vertical="center" shrinkToFit="1"/>
    </xf>
    <xf numFmtId="0" fontId="10" fillId="0" borderId="81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41" fontId="10" fillId="0" borderId="81" xfId="4" applyFont="1" applyBorder="1" applyAlignment="1">
      <alignment horizontal="center" vertical="center"/>
    </xf>
    <xf numFmtId="9" fontId="10" fillId="0" borderId="81" xfId="5" applyFont="1" applyBorder="1" applyAlignment="1">
      <alignment horizontal="center" vertical="center"/>
    </xf>
    <xf numFmtId="41" fontId="9" fillId="0" borderId="103" xfId="4" applyFont="1" applyBorder="1" applyAlignment="1">
      <alignment horizontal="left" vertical="center" shrinkToFit="1"/>
    </xf>
    <xf numFmtId="41" fontId="10" fillId="0" borderId="103" xfId="4" applyFont="1" applyBorder="1" applyAlignment="1">
      <alignment horizontal="center" vertical="center"/>
    </xf>
    <xf numFmtId="9" fontId="10" fillId="0" borderId="103" xfId="5" applyFont="1" applyBorder="1" applyAlignment="1">
      <alignment horizontal="center" vertical="center"/>
    </xf>
    <xf numFmtId="41" fontId="10" fillId="0" borderId="79" xfId="4" applyFont="1" applyBorder="1" applyAlignment="1">
      <alignment horizontal="center" vertical="center"/>
    </xf>
    <xf numFmtId="9" fontId="10" fillId="0" borderId="79" xfId="5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36" fillId="0" borderId="79" xfId="0" applyFont="1" applyBorder="1" applyAlignment="1">
      <alignment horizontal="center" vertical="center"/>
    </xf>
    <xf numFmtId="0" fontId="49" fillId="0" borderId="79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36" fillId="0" borderId="81" xfId="0" applyFont="1" applyBorder="1" applyAlignment="1">
      <alignment horizontal="center" vertical="center"/>
    </xf>
    <xf numFmtId="0" fontId="49" fillId="0" borderId="81" xfId="0" applyFont="1" applyBorder="1" applyAlignment="1">
      <alignment horizontal="center" vertical="center"/>
    </xf>
    <xf numFmtId="0" fontId="49" fillId="0" borderId="38" xfId="0" applyFont="1" applyBorder="1" applyAlignment="1">
      <alignment horizontal="center" vertical="center"/>
    </xf>
    <xf numFmtId="0" fontId="49" fillId="0" borderId="39" xfId="0" applyFont="1" applyBorder="1" applyAlignment="1">
      <alignment horizontal="center" vertical="center"/>
    </xf>
    <xf numFmtId="0" fontId="49" fillId="0" borderId="40" xfId="0" applyFont="1" applyBorder="1" applyAlignment="1">
      <alignment horizontal="center" vertical="center"/>
    </xf>
    <xf numFmtId="0" fontId="36" fillId="0" borderId="56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/>
    </xf>
    <xf numFmtId="0" fontId="36" fillId="0" borderId="83" xfId="0" applyFont="1" applyBorder="1" applyAlignment="1">
      <alignment horizontal="center" vertical="center"/>
    </xf>
    <xf numFmtId="0" fontId="49" fillId="0" borderId="83" xfId="0" applyFont="1" applyBorder="1" applyAlignment="1">
      <alignment horizontal="center" vertical="center"/>
    </xf>
    <xf numFmtId="0" fontId="51" fillId="5" borderId="78" xfId="0" applyFont="1" applyFill="1" applyBorder="1" applyAlignment="1">
      <alignment horizontal="center" vertical="center"/>
    </xf>
    <xf numFmtId="0" fontId="56" fillId="3" borderId="78" xfId="0" applyFont="1" applyFill="1" applyBorder="1" applyAlignment="1">
      <alignment horizontal="center" vertical="center"/>
    </xf>
    <xf numFmtId="0" fontId="56" fillId="3" borderId="59" xfId="0" applyFont="1" applyFill="1" applyBorder="1" applyAlignment="1">
      <alignment horizontal="center" vertical="center"/>
    </xf>
    <xf numFmtId="0" fontId="56" fillId="3" borderId="60" xfId="0" applyFont="1" applyFill="1" applyBorder="1" applyAlignment="1">
      <alignment horizontal="center" vertical="center"/>
    </xf>
    <xf numFmtId="0" fontId="56" fillId="3" borderId="61" xfId="0" applyFont="1" applyFill="1" applyBorder="1" applyAlignment="1">
      <alignment horizontal="center" vertical="center"/>
    </xf>
    <xf numFmtId="0" fontId="3" fillId="0" borderId="6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37" xfId="0" applyFont="1" applyBorder="1" applyAlignment="1">
      <alignment horizontal="center" vertical="center"/>
    </xf>
    <xf numFmtId="0" fontId="49" fillId="0" borderId="56" xfId="0" applyFont="1" applyBorder="1" applyAlignment="1">
      <alignment horizontal="center" vertical="center"/>
    </xf>
    <xf numFmtId="0" fontId="49" fillId="0" borderId="57" xfId="0" applyFont="1" applyBorder="1" applyAlignment="1">
      <alignment horizontal="center" vertical="center"/>
    </xf>
    <xf numFmtId="0" fontId="49" fillId="0" borderId="58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106" xfId="0" applyFont="1" applyBorder="1" applyAlignment="1">
      <alignment horizontal="center" vertical="center"/>
    </xf>
    <xf numFmtId="0" fontId="10" fillId="0" borderId="107" xfId="0" applyFont="1" applyBorder="1" applyAlignment="1">
      <alignment horizontal="center" vertical="center" shrinkToFit="1"/>
    </xf>
    <xf numFmtId="0" fontId="10" fillId="0" borderId="108" xfId="0" applyFont="1" applyBorder="1" applyAlignment="1">
      <alignment horizontal="center" vertical="center" shrinkToFit="1"/>
    </xf>
    <xf numFmtId="0" fontId="10" fillId="0" borderId="108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 shrinkToFit="1"/>
    </xf>
    <xf numFmtId="0" fontId="10" fillId="0" borderId="57" xfId="0" applyFont="1" applyBorder="1" applyAlignment="1">
      <alignment horizontal="center" vertical="center" shrinkToFit="1"/>
    </xf>
    <xf numFmtId="0" fontId="10" fillId="0" borderId="58" xfId="0" applyFont="1" applyBorder="1" applyAlignment="1">
      <alignment horizontal="center" vertical="center" shrinkToFit="1"/>
    </xf>
    <xf numFmtId="0" fontId="54" fillId="5" borderId="16" xfId="0" applyFont="1" applyFill="1" applyBorder="1" applyAlignment="1">
      <alignment horizontal="center" vertical="center"/>
    </xf>
    <xf numFmtId="0" fontId="54" fillId="5" borderId="17" xfId="0" applyFont="1" applyFill="1" applyBorder="1" applyAlignment="1">
      <alignment horizontal="center" vertical="center"/>
    </xf>
    <xf numFmtId="0" fontId="54" fillId="5" borderId="109" xfId="0" applyFont="1" applyFill="1" applyBorder="1" applyAlignment="1">
      <alignment horizontal="center" vertical="center"/>
    </xf>
    <xf numFmtId="0" fontId="54" fillId="5" borderId="22" xfId="0" applyFont="1" applyFill="1" applyBorder="1" applyAlignment="1">
      <alignment horizontal="center" vertical="center"/>
    </xf>
    <xf numFmtId="0" fontId="54" fillId="5" borderId="23" xfId="0" applyFont="1" applyFill="1" applyBorder="1" applyAlignment="1">
      <alignment horizontal="center" vertical="center"/>
    </xf>
    <xf numFmtId="0" fontId="54" fillId="5" borderId="112" xfId="0" applyFont="1" applyFill="1" applyBorder="1" applyAlignment="1">
      <alignment horizontal="center" vertical="center"/>
    </xf>
    <xf numFmtId="0" fontId="54" fillId="5" borderId="110" xfId="0" applyFont="1" applyFill="1" applyBorder="1" applyAlignment="1">
      <alignment horizontal="center" vertical="center" wrapText="1"/>
    </xf>
    <xf numFmtId="0" fontId="54" fillId="5" borderId="110" xfId="0" applyFont="1" applyFill="1" applyBorder="1" applyAlignment="1">
      <alignment horizontal="center" vertical="center"/>
    </xf>
    <xf numFmtId="0" fontId="54" fillId="5" borderId="113" xfId="0" applyFont="1" applyFill="1" applyBorder="1" applyAlignment="1">
      <alignment horizontal="center" vertical="center"/>
    </xf>
    <xf numFmtId="0" fontId="54" fillId="5" borderId="111" xfId="0" applyFont="1" applyFill="1" applyBorder="1" applyAlignment="1">
      <alignment horizontal="center" vertical="center"/>
    </xf>
    <xf numFmtId="0" fontId="54" fillId="5" borderId="18" xfId="0" applyFont="1" applyFill="1" applyBorder="1" applyAlignment="1">
      <alignment horizontal="center" vertical="center"/>
    </xf>
    <xf numFmtId="0" fontId="54" fillId="5" borderId="114" xfId="0" applyFont="1" applyFill="1" applyBorder="1" applyAlignment="1">
      <alignment horizontal="center" vertical="center"/>
    </xf>
    <xf numFmtId="0" fontId="54" fillId="5" borderId="24" xfId="0" applyFont="1" applyFill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 shrinkToFit="1"/>
    </xf>
    <xf numFmtId="0" fontId="10" fillId="0" borderId="52" xfId="0" applyFont="1" applyBorder="1" applyAlignment="1">
      <alignment horizontal="center" vertical="center" shrinkToFit="1"/>
    </xf>
    <xf numFmtId="0" fontId="10" fillId="0" borderId="52" xfId="0" applyFont="1" applyBorder="1" applyAlignment="1">
      <alignment horizontal="center" vertical="center"/>
    </xf>
    <xf numFmtId="0" fontId="10" fillId="0" borderId="115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shrinkToFit="1"/>
    </xf>
    <xf numFmtId="0" fontId="58" fillId="0" borderId="30" xfId="0" applyFont="1" applyFill="1" applyBorder="1" applyAlignment="1">
      <alignment horizontal="center" vertical="center"/>
    </xf>
    <xf numFmtId="0" fontId="58" fillId="0" borderId="31" xfId="0" applyFont="1" applyFill="1" applyBorder="1" applyAlignment="1">
      <alignment horizontal="center" vertical="center"/>
    </xf>
    <xf numFmtId="0" fontId="58" fillId="0" borderId="10" xfId="0" applyFont="1" applyBorder="1" applyAlignment="1">
      <alignment horizontal="center" vertical="center" wrapText="1"/>
    </xf>
    <xf numFmtId="0" fontId="58" fillId="0" borderId="11" xfId="0" applyFont="1" applyBorder="1" applyAlignment="1">
      <alignment horizontal="center" vertical="center" wrapText="1"/>
    </xf>
    <xf numFmtId="0" fontId="58" fillId="0" borderId="15" xfId="0" applyFont="1" applyBorder="1" applyAlignment="1">
      <alignment horizontal="center" vertical="center" wrapText="1"/>
    </xf>
    <xf numFmtId="0" fontId="58" fillId="0" borderId="0" xfId="0" applyFont="1" applyBorder="1" applyAlignment="1">
      <alignment horizontal="center" vertical="center" wrapText="1"/>
    </xf>
    <xf numFmtId="0" fontId="58" fillId="0" borderId="14" xfId="0" applyFont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 wrapText="1"/>
    </xf>
    <xf numFmtId="0" fontId="58" fillId="0" borderId="8" xfId="0" applyFont="1" applyBorder="1" applyAlignment="1">
      <alignment horizontal="center" vertical="center" wrapText="1"/>
    </xf>
    <xf numFmtId="0" fontId="58" fillId="0" borderId="13" xfId="0" applyFont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0" fontId="58" fillId="0" borderId="0" xfId="0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58" fillId="0" borderId="13" xfId="0" applyFont="1" applyBorder="1" applyAlignment="1">
      <alignment horizontal="center" vertical="center"/>
    </xf>
    <xf numFmtId="0" fontId="58" fillId="0" borderId="29" xfId="0" applyFont="1" applyFill="1" applyBorder="1" applyAlignment="1">
      <alignment horizontal="center" vertical="center"/>
    </xf>
    <xf numFmtId="0" fontId="58" fillId="0" borderId="15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horizontal="center" vertical="center"/>
    </xf>
    <xf numFmtId="0" fontId="58" fillId="0" borderId="14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Fill="1" applyBorder="1" applyAlignment="1">
      <alignment horizontal="center" vertical="center"/>
    </xf>
    <xf numFmtId="0" fontId="59" fillId="0" borderId="30" xfId="0" applyFont="1" applyFill="1" applyBorder="1" applyAlignment="1">
      <alignment horizontal="center" vertical="center" wrapText="1" shrinkToFit="1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 indent="1"/>
    </xf>
    <xf numFmtId="0" fontId="34" fillId="0" borderId="1" xfId="0" applyFont="1" applyBorder="1" applyAlignment="1">
      <alignment horizontal="left" vertical="center" indent="1"/>
    </xf>
    <xf numFmtId="0" fontId="30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shrinkToFit="1"/>
    </xf>
    <xf numFmtId="0" fontId="48" fillId="2" borderId="1" xfId="0" applyFont="1" applyFill="1" applyBorder="1" applyAlignment="1">
      <alignment horizontal="center" vertical="center" shrinkToFit="1"/>
    </xf>
    <xf numFmtId="0" fontId="34" fillId="0" borderId="5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35" fillId="0" borderId="5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 indent="1"/>
    </xf>
    <xf numFmtId="0" fontId="14" fillId="0" borderId="10" xfId="0" applyFont="1" applyBorder="1" applyAlignment="1">
      <alignment horizontal="left" vertical="center" wrapText="1" indent="1"/>
    </xf>
    <xf numFmtId="0" fontId="14" fillId="0" borderId="11" xfId="0" applyFont="1" applyBorder="1" applyAlignment="1">
      <alignment horizontal="left" vertical="center" wrapText="1" indent="1"/>
    </xf>
    <xf numFmtId="0" fontId="14" fillId="0" borderId="15" xfId="0" applyFont="1" applyBorder="1" applyAlignment="1">
      <alignment horizontal="left" vertical="center" wrapText="1" indent="1"/>
    </xf>
    <xf numFmtId="0" fontId="14" fillId="0" borderId="0" xfId="0" applyFont="1" applyAlignment="1">
      <alignment horizontal="left" vertical="center" wrapText="1" indent="1"/>
    </xf>
    <xf numFmtId="0" fontId="14" fillId="0" borderId="14" xfId="0" applyFont="1" applyBorder="1" applyAlignment="1">
      <alignment horizontal="left" vertical="center" wrapText="1" indent="1"/>
    </xf>
    <xf numFmtId="0" fontId="14" fillId="0" borderId="12" xfId="0" applyFont="1" applyBorder="1" applyAlignment="1">
      <alignment horizontal="left" vertical="center" wrapText="1" indent="1"/>
    </xf>
    <xf numFmtId="0" fontId="14" fillId="0" borderId="8" xfId="0" applyFont="1" applyBorder="1" applyAlignment="1">
      <alignment horizontal="left" vertical="center" wrapText="1" indent="1"/>
    </xf>
    <xf numFmtId="0" fontId="14" fillId="0" borderId="13" xfId="0" applyFont="1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4" fontId="15" fillId="0" borderId="29" xfId="0" quotePrefix="1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35" fillId="0" borderId="9" xfId="0" applyFont="1" applyBorder="1" applyAlignment="1">
      <alignment horizontal="left" vertical="center" wrapText="1"/>
    </xf>
    <xf numFmtId="0" fontId="35" fillId="0" borderId="10" xfId="0" applyFont="1" applyBorder="1" applyAlignment="1">
      <alignment horizontal="left" vertical="center" wrapText="1"/>
    </xf>
    <xf numFmtId="0" fontId="35" fillId="0" borderId="11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shrinkToFit="1"/>
    </xf>
    <xf numFmtId="0" fontId="23" fillId="4" borderId="9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43" fontId="3" fillId="0" borderId="19" xfId="0" applyNumberFormat="1" applyFont="1" applyBorder="1" applyAlignment="1">
      <alignment horizontal="center" vertical="center"/>
    </xf>
    <xf numFmtId="41" fontId="3" fillId="0" borderId="22" xfId="1" applyFont="1" applyFill="1" applyBorder="1" applyAlignment="1">
      <alignment horizontal="center" vertical="center"/>
    </xf>
    <xf numFmtId="41" fontId="3" fillId="0" borderId="23" xfId="1" applyFont="1" applyFill="1" applyBorder="1" applyAlignment="1">
      <alignment horizontal="center" vertical="center"/>
    </xf>
    <xf numFmtId="41" fontId="3" fillId="0" borderId="24" xfId="1" applyFont="1" applyFill="1" applyBorder="1" applyAlignment="1">
      <alignment horizontal="center" vertical="center"/>
    </xf>
    <xf numFmtId="180" fontId="3" fillId="0" borderId="22" xfId="1" applyNumberFormat="1" applyFont="1" applyFill="1" applyBorder="1" applyAlignment="1">
      <alignment horizontal="center" vertical="center"/>
    </xf>
    <xf numFmtId="180" fontId="3" fillId="0" borderId="23" xfId="1" applyNumberFormat="1" applyFont="1" applyFill="1" applyBorder="1" applyAlignment="1">
      <alignment horizontal="center" vertical="center"/>
    </xf>
    <xf numFmtId="180" fontId="3" fillId="0" borderId="24" xfId="1" applyNumberFormat="1" applyFont="1" applyFill="1" applyBorder="1" applyAlignment="1">
      <alignment horizontal="center" vertical="center"/>
    </xf>
    <xf numFmtId="43" fontId="3" fillId="0" borderId="22" xfId="0" applyNumberFormat="1" applyFont="1" applyBorder="1" applyAlignment="1">
      <alignment horizontal="center" vertical="center"/>
    </xf>
    <xf numFmtId="183" fontId="36" fillId="0" borderId="9" xfId="0" applyNumberFormat="1" applyFont="1" applyBorder="1" applyAlignment="1">
      <alignment horizontal="center" vertical="center"/>
    </xf>
    <xf numFmtId="183" fontId="36" fillId="0" borderId="10" xfId="0" applyNumberFormat="1" applyFont="1" applyBorder="1" applyAlignment="1">
      <alignment horizontal="center" vertical="center"/>
    </xf>
    <xf numFmtId="183" fontId="36" fillId="0" borderId="11" xfId="0" applyNumberFormat="1" applyFont="1" applyBorder="1" applyAlignment="1">
      <alignment horizontal="center" vertical="center"/>
    </xf>
    <xf numFmtId="183" fontId="36" fillId="0" borderId="15" xfId="0" applyNumberFormat="1" applyFont="1" applyBorder="1" applyAlignment="1">
      <alignment horizontal="center" vertical="center"/>
    </xf>
    <xf numFmtId="183" fontId="36" fillId="0" borderId="0" xfId="0" applyNumberFormat="1" applyFont="1" applyAlignment="1">
      <alignment horizontal="center" vertical="center"/>
    </xf>
    <xf numFmtId="183" fontId="36" fillId="0" borderId="14" xfId="0" applyNumberFormat="1" applyFont="1" applyBorder="1" applyAlignment="1">
      <alignment horizontal="center" vertical="center"/>
    </xf>
    <xf numFmtId="183" fontId="36" fillId="0" borderId="12" xfId="0" applyNumberFormat="1" applyFont="1" applyBorder="1" applyAlignment="1">
      <alignment horizontal="center" vertical="center"/>
    </xf>
    <xf numFmtId="183" fontId="36" fillId="0" borderId="8" xfId="0" applyNumberFormat="1" applyFont="1" applyBorder="1" applyAlignment="1">
      <alignment horizontal="center" vertical="center"/>
    </xf>
    <xf numFmtId="183" fontId="36" fillId="0" borderId="13" xfId="0" applyNumberFormat="1" applyFont="1" applyBorder="1" applyAlignment="1">
      <alignment horizontal="center" vertical="center"/>
    </xf>
    <xf numFmtId="41" fontId="3" fillId="0" borderId="19" xfId="1" applyFont="1" applyFill="1" applyBorder="1" applyAlignment="1">
      <alignment horizontal="center" vertical="center"/>
    </xf>
    <xf numFmtId="41" fontId="3" fillId="0" borderId="20" xfId="1" applyFont="1" applyFill="1" applyBorder="1" applyAlignment="1">
      <alignment horizontal="center" vertical="center"/>
    </xf>
    <xf numFmtId="41" fontId="3" fillId="0" borderId="21" xfId="1" applyFont="1" applyFill="1" applyBorder="1" applyAlignment="1">
      <alignment horizontal="center" vertical="center"/>
    </xf>
    <xf numFmtId="180" fontId="3" fillId="0" borderId="19" xfId="1" applyNumberFormat="1" applyFont="1" applyFill="1" applyBorder="1" applyAlignment="1">
      <alignment horizontal="center" vertical="center"/>
    </xf>
    <xf numFmtId="180" fontId="3" fillId="0" borderId="20" xfId="1" applyNumberFormat="1" applyFont="1" applyFill="1" applyBorder="1" applyAlignment="1">
      <alignment horizontal="center" vertical="center"/>
    </xf>
    <xf numFmtId="180" fontId="3" fillId="0" borderId="21" xfId="1" applyNumberFormat="1" applyFont="1" applyFill="1" applyBorder="1" applyAlignment="1">
      <alignment horizontal="center" vertical="center"/>
    </xf>
    <xf numFmtId="178" fontId="3" fillId="0" borderId="5" xfId="1" applyNumberFormat="1" applyFont="1" applyFill="1" applyBorder="1" applyAlignment="1">
      <alignment horizontal="center" vertical="center"/>
    </xf>
    <xf numFmtId="178" fontId="3" fillId="0" borderId="6" xfId="1" applyNumberFormat="1" applyFont="1" applyFill="1" applyBorder="1" applyAlignment="1">
      <alignment horizontal="center" vertical="center"/>
    </xf>
    <xf numFmtId="178" fontId="3" fillId="0" borderId="7" xfId="1" applyNumberFormat="1" applyFont="1" applyFill="1" applyBorder="1" applyAlignment="1">
      <alignment horizontal="center" vertical="center"/>
    </xf>
    <xf numFmtId="180" fontId="3" fillId="0" borderId="5" xfId="1" applyNumberFormat="1" applyFont="1" applyFill="1" applyBorder="1" applyAlignment="1">
      <alignment horizontal="center" vertical="center"/>
    </xf>
    <xf numFmtId="180" fontId="3" fillId="0" borderId="6" xfId="1" applyNumberFormat="1" applyFont="1" applyFill="1" applyBorder="1" applyAlignment="1">
      <alignment horizontal="center" vertical="center"/>
    </xf>
    <xf numFmtId="180" fontId="3" fillId="0" borderId="7" xfId="1" applyNumberFormat="1" applyFont="1" applyFill="1" applyBorder="1" applyAlignment="1">
      <alignment horizontal="center" vertical="center"/>
    </xf>
    <xf numFmtId="183" fontId="22" fillId="3" borderId="1" xfId="0" applyNumberFormat="1" applyFont="1" applyFill="1" applyBorder="1" applyAlignment="1">
      <alignment horizontal="center" vertical="center"/>
    </xf>
    <xf numFmtId="184" fontId="10" fillId="0" borderId="3" xfId="1" applyNumberFormat="1" applyFont="1" applyBorder="1" applyAlignment="1">
      <alignment horizontal="center" vertical="center"/>
    </xf>
    <xf numFmtId="184" fontId="10" fillId="0" borderId="2" xfId="1" applyNumberFormat="1" applyFont="1" applyBorder="1" applyAlignment="1">
      <alignment horizontal="center" vertical="center"/>
    </xf>
    <xf numFmtId="184" fontId="10" fillId="0" borderId="4" xfId="1" applyNumberFormat="1" applyFont="1" applyBorder="1" applyAlignment="1">
      <alignment horizontal="center" vertical="center"/>
    </xf>
    <xf numFmtId="184" fontId="3" fillId="0" borderId="1" xfId="1" applyNumberFormat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4" xfId="1" applyNumberFormat="1" applyFont="1" applyBorder="1" applyAlignment="1">
      <alignment horizontal="center" vertical="center"/>
    </xf>
    <xf numFmtId="178" fontId="3" fillId="0" borderId="1" xfId="1" applyNumberFormat="1" applyFont="1" applyBorder="1" applyAlignment="1">
      <alignment horizontal="center" vertical="center"/>
    </xf>
    <xf numFmtId="41" fontId="10" fillId="0" borderId="2" xfId="1" applyFont="1" applyBorder="1" applyAlignment="1">
      <alignment horizontal="center" vertical="center"/>
    </xf>
    <xf numFmtId="41" fontId="10" fillId="0" borderId="4" xfId="1" applyFont="1" applyBorder="1" applyAlignment="1">
      <alignment horizontal="center" vertical="center"/>
    </xf>
    <xf numFmtId="183" fontId="22" fillId="3" borderId="5" xfId="0" applyNumberFormat="1" applyFont="1" applyFill="1" applyBorder="1" applyAlignment="1">
      <alignment horizontal="center" vertical="center"/>
    </xf>
    <xf numFmtId="183" fontId="22" fillId="3" borderId="6" xfId="0" applyNumberFormat="1" applyFont="1" applyFill="1" applyBorder="1" applyAlignment="1">
      <alignment horizontal="center" vertical="center"/>
    </xf>
    <xf numFmtId="183" fontId="22" fillId="3" borderId="7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179" fontId="10" fillId="0" borderId="6" xfId="0" applyNumberFormat="1" applyFont="1" applyBorder="1" applyAlignment="1">
      <alignment horizontal="center" vertical="center"/>
    </xf>
    <xf numFmtId="179" fontId="10" fillId="0" borderId="7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shrinkToFit="1"/>
    </xf>
    <xf numFmtId="180" fontId="3" fillId="0" borderId="5" xfId="0" applyNumberFormat="1" applyFont="1" applyBorder="1" applyAlignment="1">
      <alignment horizontal="center" vertical="center" shrinkToFit="1"/>
    </xf>
    <xf numFmtId="180" fontId="3" fillId="0" borderId="6" xfId="0" applyNumberFormat="1" applyFont="1" applyBorder="1" applyAlignment="1">
      <alignment horizontal="center" vertical="center" shrinkToFit="1"/>
    </xf>
    <xf numFmtId="180" fontId="3" fillId="0" borderId="32" xfId="0" applyNumberFormat="1" applyFont="1" applyBorder="1" applyAlignment="1">
      <alignment horizontal="center" vertical="center" shrinkToFit="1"/>
    </xf>
    <xf numFmtId="176" fontId="3" fillId="0" borderId="28" xfId="2" applyNumberFormat="1" applyFont="1" applyFill="1" applyBorder="1" applyAlignment="1">
      <alignment horizontal="center" vertical="center" shrinkToFit="1"/>
    </xf>
    <xf numFmtId="176" fontId="3" fillId="0" borderId="6" xfId="2" applyNumberFormat="1" applyFont="1" applyFill="1" applyBorder="1" applyAlignment="1">
      <alignment horizontal="center" vertical="center" shrinkToFit="1"/>
    </xf>
    <xf numFmtId="176" fontId="3" fillId="0" borderId="7" xfId="2" applyNumberFormat="1" applyFont="1" applyFill="1" applyBorder="1" applyAlignment="1">
      <alignment horizontal="center" vertical="center" shrinkToFit="1"/>
    </xf>
    <xf numFmtId="176" fontId="3" fillId="0" borderId="28" xfId="2" applyNumberFormat="1" applyFont="1" applyFill="1" applyBorder="1" applyAlignment="1">
      <alignment horizontal="center" vertical="center"/>
    </xf>
    <xf numFmtId="176" fontId="3" fillId="0" borderId="6" xfId="2" applyNumberFormat="1" applyFont="1" applyFill="1" applyBorder="1" applyAlignment="1">
      <alignment horizontal="center" vertical="center"/>
    </xf>
    <xf numFmtId="176" fontId="3" fillId="0" borderId="7" xfId="2" applyNumberFormat="1" applyFont="1" applyFill="1" applyBorder="1" applyAlignment="1">
      <alignment horizontal="center" vertical="center"/>
    </xf>
    <xf numFmtId="180" fontId="3" fillId="0" borderId="25" xfId="0" applyNumberFormat="1" applyFont="1" applyBorder="1" applyAlignment="1">
      <alignment horizontal="right" vertical="center" shrinkToFit="1"/>
    </xf>
    <xf numFmtId="180" fontId="3" fillId="0" borderId="26" xfId="0" applyNumberFormat="1" applyFont="1" applyBorder="1" applyAlignment="1">
      <alignment horizontal="right" vertical="center" shrinkToFit="1"/>
    </xf>
    <xf numFmtId="180" fontId="3" fillId="0" borderId="25" xfId="0" applyNumberFormat="1" applyFont="1" applyBorder="1" applyAlignment="1">
      <alignment horizontal="center" vertical="center" shrinkToFit="1"/>
    </xf>
    <xf numFmtId="180" fontId="3" fillId="0" borderId="26" xfId="0" applyNumberFormat="1" applyFont="1" applyBorder="1" applyAlignment="1">
      <alignment horizontal="center" vertical="center" shrinkToFit="1"/>
    </xf>
    <xf numFmtId="0" fontId="19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 indent="1"/>
    </xf>
    <xf numFmtId="178" fontId="3" fillId="0" borderId="5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183" fontId="10" fillId="0" borderId="9" xfId="0" applyNumberFormat="1" applyFont="1" applyBorder="1" applyAlignment="1">
      <alignment horizontal="center" vertical="center"/>
    </xf>
    <xf numFmtId="177" fontId="3" fillId="0" borderId="19" xfId="1" applyNumberFormat="1" applyFont="1" applyFill="1" applyBorder="1" applyAlignment="1">
      <alignment horizontal="center" vertical="center"/>
    </xf>
    <xf numFmtId="177" fontId="3" fillId="0" borderId="20" xfId="1" applyNumberFormat="1" applyFont="1" applyFill="1" applyBorder="1" applyAlignment="1">
      <alignment horizontal="center" vertical="center"/>
    </xf>
    <xf numFmtId="177" fontId="3" fillId="0" borderId="21" xfId="1" applyNumberFormat="1" applyFont="1" applyFill="1" applyBorder="1" applyAlignment="1">
      <alignment horizontal="center" vertical="center"/>
    </xf>
    <xf numFmtId="41" fontId="3" fillId="0" borderId="5" xfId="1" applyFont="1" applyFill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180" fontId="3" fillId="0" borderId="5" xfId="0" applyNumberFormat="1" applyFont="1" applyBorder="1" applyAlignment="1">
      <alignment horizontal="center" vertical="center"/>
    </xf>
    <xf numFmtId="180" fontId="3" fillId="0" borderId="6" xfId="0" applyNumberFormat="1" applyFont="1" applyBorder="1" applyAlignment="1">
      <alignment horizontal="center" vertical="center"/>
    </xf>
    <xf numFmtId="180" fontId="3" fillId="0" borderId="32" xfId="0" applyNumberFormat="1" applyFont="1" applyBorder="1" applyAlignment="1">
      <alignment horizontal="center" vertical="center"/>
    </xf>
    <xf numFmtId="176" fontId="3" fillId="0" borderId="26" xfId="2" applyNumberFormat="1" applyFont="1" applyFill="1" applyBorder="1" applyAlignment="1">
      <alignment horizontal="center" vertical="center"/>
    </xf>
    <xf numFmtId="176" fontId="3" fillId="0" borderId="27" xfId="2" applyNumberFormat="1" applyFont="1" applyFill="1" applyBorder="1" applyAlignment="1">
      <alignment horizontal="center" vertical="center"/>
    </xf>
    <xf numFmtId="180" fontId="3" fillId="0" borderId="25" xfId="0" applyNumberFormat="1" applyFont="1" applyBorder="1" applyAlignment="1">
      <alignment horizontal="right" vertical="center"/>
    </xf>
    <xf numFmtId="180" fontId="3" fillId="0" borderId="26" xfId="0" applyNumberFormat="1" applyFont="1" applyBorder="1" applyAlignment="1">
      <alignment horizontal="right" vertical="center"/>
    </xf>
    <xf numFmtId="180" fontId="3" fillId="0" borderId="25" xfId="0" applyNumberFormat="1" applyFont="1" applyBorder="1" applyAlignment="1">
      <alignment horizontal="center" vertical="center"/>
    </xf>
    <xf numFmtId="180" fontId="3" fillId="0" borderId="26" xfId="0" applyNumberFormat="1" applyFont="1" applyBorder="1" applyAlignment="1">
      <alignment horizontal="center" vertical="center"/>
    </xf>
    <xf numFmtId="4" fontId="39" fillId="0" borderId="5" xfId="0" applyNumberFormat="1" applyFont="1" applyBorder="1" applyAlignment="1">
      <alignment horizontal="center" vertical="center"/>
    </xf>
    <xf numFmtId="4" fontId="39" fillId="0" borderId="6" xfId="0" applyNumberFormat="1" applyFont="1" applyBorder="1" applyAlignment="1">
      <alignment horizontal="center" vertical="center"/>
    </xf>
    <xf numFmtId="4" fontId="39" fillId="0" borderId="7" xfId="0" applyNumberFormat="1" applyFont="1" applyBorder="1" applyAlignment="1">
      <alignment horizontal="center" vertical="center"/>
    </xf>
    <xf numFmtId="43" fontId="3" fillId="0" borderId="5" xfId="0" applyNumberFormat="1" applyFont="1" applyBorder="1" applyAlignment="1">
      <alignment horizontal="center" vertical="center" shrinkToFit="1"/>
    </xf>
    <xf numFmtId="43" fontId="3" fillId="0" borderId="6" xfId="0" applyNumberFormat="1" applyFont="1" applyBorder="1" applyAlignment="1">
      <alignment horizontal="center" vertical="center" shrinkToFit="1"/>
    </xf>
    <xf numFmtId="43" fontId="3" fillId="0" borderId="32" xfId="0" applyNumberFormat="1" applyFont="1" applyBorder="1" applyAlignment="1">
      <alignment horizontal="center" vertical="center" shrinkToFit="1"/>
    </xf>
    <xf numFmtId="43" fontId="3" fillId="0" borderId="5" xfId="0" applyNumberFormat="1" applyFont="1" applyBorder="1" applyAlignment="1">
      <alignment horizontal="center" vertical="center"/>
    </xf>
    <xf numFmtId="43" fontId="3" fillId="0" borderId="6" xfId="0" applyNumberFormat="1" applyFont="1" applyBorder="1" applyAlignment="1">
      <alignment horizontal="center" vertical="center"/>
    </xf>
    <xf numFmtId="43" fontId="3" fillId="0" borderId="32" xfId="0" applyNumberFormat="1" applyFont="1" applyBorder="1" applyAlignment="1">
      <alignment horizontal="center" vertical="center"/>
    </xf>
    <xf numFmtId="43" fontId="3" fillId="0" borderId="25" xfId="0" applyNumberFormat="1" applyFont="1" applyBorder="1" applyAlignment="1">
      <alignment horizontal="right" vertical="center"/>
    </xf>
    <xf numFmtId="43" fontId="3" fillId="0" borderId="26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</cellXfs>
  <cellStyles count="6">
    <cellStyle name="백분율" xfId="2" builtinId="5"/>
    <cellStyle name="백분율 2" xfId="5"/>
    <cellStyle name="쉼표 [0]" xfId="1" builtinId="6"/>
    <cellStyle name="쉼표 [0] 2" xfId="4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에너지사용량검토-도시가스(MJ)+지역난방'!$F$49:$F$50</c:f>
              <c:strCache>
                <c:ptCount val="2"/>
                <c:pt idx="0">
                  <c:v>도시가스 (MJ)</c:v>
                </c:pt>
                <c:pt idx="1">
                  <c:v>2023년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에너지사용량검토-도시가스(MJ)+지역난방'!$B$51:$B$62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에너지사용량검토-도시가스(MJ)+지역난방'!$F$51:$F$62</c:f>
              <c:numCache>
                <c:formatCode>_-* #,##0.00_-;\-* #,##0.00_-;_-* "-"_-;_-@_-</c:formatCode>
                <c:ptCount val="12"/>
                <c:pt idx="0">
                  <c:v>3157.22</c:v>
                </c:pt>
                <c:pt idx="1">
                  <c:v>1065.8499999999999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42.57</c:v>
                </c:pt>
                <c:pt idx="6">
                  <c:v>2045.63</c:v>
                </c:pt>
                <c:pt idx="7">
                  <c:v>3203.19</c:v>
                </c:pt>
                <c:pt idx="8">
                  <c:v>2050.04</c:v>
                </c:pt>
                <c:pt idx="9">
                  <c:v>1621.77</c:v>
                </c:pt>
                <c:pt idx="10">
                  <c:v>2733.46</c:v>
                </c:pt>
                <c:pt idx="11">
                  <c:v>3331.09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1-490D-BBA1-6E834887CFBA}"/>
            </c:ext>
          </c:extLst>
        </c:ser>
        <c:ser>
          <c:idx val="9"/>
          <c:order val="9"/>
          <c:tx>
            <c:strRef>
              <c:f>'VI. 에너지사용량검토-도시가스(MJ)+지역난방'!$L$49:$L$50</c:f>
              <c:strCache>
                <c:ptCount val="2"/>
                <c:pt idx="0">
                  <c:v>도시가스 (MJ)</c:v>
                </c:pt>
                <c:pt idx="1">
                  <c:v>2024년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에너지사용량검토-도시가스(MJ)+지역난방'!$B$51:$B$62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에너지사용량검토-도시가스(MJ)+지역난방'!$L$51:$L$62</c:f>
              <c:numCache>
                <c:formatCode>_-* #,##0.00_-;\-* #,##0.00_-;_-* "-"_-;_-@_-</c:formatCode>
                <c:ptCount val="12"/>
                <c:pt idx="0">
                  <c:v>3074.13</c:v>
                </c:pt>
                <c:pt idx="1">
                  <c:v>1202.07</c:v>
                </c:pt>
                <c:pt idx="2">
                  <c:v>0</c:v>
                </c:pt>
                <c:pt idx="3">
                  <c:v>1910.27</c:v>
                </c:pt>
                <c:pt idx="4">
                  <c:v>3236.31</c:v>
                </c:pt>
                <c:pt idx="5">
                  <c:v>3062.09</c:v>
                </c:pt>
                <c:pt idx="6">
                  <c:v>3609.62</c:v>
                </c:pt>
                <c:pt idx="7">
                  <c:v>1824.93</c:v>
                </c:pt>
                <c:pt idx="8">
                  <c:v>296.31</c:v>
                </c:pt>
                <c:pt idx="9">
                  <c:v>1733.58</c:v>
                </c:pt>
                <c:pt idx="10">
                  <c:v>3896.97</c:v>
                </c:pt>
                <c:pt idx="11">
                  <c:v>3112.42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1-490D-BBA1-6E834887CFBA}"/>
            </c:ext>
          </c:extLst>
        </c:ser>
        <c:ser>
          <c:idx val="15"/>
          <c:order val="15"/>
          <c:tx>
            <c:strRef>
              <c:f>'VI. 에너지사용량검토-도시가스(MJ)+지역난방'!$R$49:$R$50</c:f>
              <c:strCache>
                <c:ptCount val="2"/>
                <c:pt idx="0">
                  <c:v>도시가스 (MJ)</c:v>
                </c:pt>
                <c:pt idx="1">
                  <c:v>2025년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에너지사용량검토-도시가스(MJ)+지역난방'!$B$51:$B$62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에너지사용량검토-도시가스(MJ)+지역난방'!$R$51:$R$62</c:f>
              <c:numCache>
                <c:formatCode>_-* #,##0.00_-;\-* #,##0.00_-;_-* "-"_-;_-@_-</c:formatCode>
                <c:ptCount val="12"/>
                <c:pt idx="0">
                  <c:v>3683.08</c:v>
                </c:pt>
                <c:pt idx="1">
                  <c:v>1547.47</c:v>
                </c:pt>
                <c:pt idx="2">
                  <c:v>0</c:v>
                </c:pt>
                <c:pt idx="3">
                  <c:v>2702.41</c:v>
                </c:pt>
                <c:pt idx="4">
                  <c:v>3352.38</c:v>
                </c:pt>
                <c:pt idx="5">
                  <c:v>3577.71</c:v>
                </c:pt>
                <c:pt idx="6">
                  <c:v>3448.67</c:v>
                </c:pt>
                <c:pt idx="7">
                  <c:v>3804.63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1-490D-BBA1-6E834887C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450047"/>
        <c:axId val="6144458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에너지사용량검토-도시가스(MJ)+지역난방'!$C$49:$C$50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에너지사용량검토-도시가스(MJ)+지역난방'!$C$51:$C$62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301-490D-BBA1-6E834887CFB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에너지사용량검토-도시가스(MJ)+지역난방'!$D$49:$D$50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에너지사용량검토-도시가스(MJ)+지역난방'!$D$51:$D$62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301-490D-BBA1-6E834887CFB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에너지사용량검토-도시가스(MJ)+지역난방'!$E$49:$E$50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에너지사용량검토-도시가스(MJ)+지역난방'!$E$51:$E$62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301-490D-BBA1-6E834887CFB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에너지사용량검토-도시가스(MJ)+지역난방'!$G$49:$G$50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에너지사용량검토-도시가스(MJ)+지역난방'!$G$51:$G$62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301-490D-BBA1-6E834887CFB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에너지사용량검토-도시가스(MJ)+지역난방'!$H$49:$H$50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에너지사용량검토-도시가스(MJ)+지역난방'!$H$51:$H$62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301-490D-BBA1-6E834887CFB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에너지사용량검토-도시가스(MJ)+지역난방'!$I$49:$I$50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에너지사용량검토-도시가스(MJ)+지역난방'!$I$51:$I$62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301-490D-BBA1-6E834887CFB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에너지사용량검토-도시가스(MJ)+지역난방'!$J$49:$J$50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에너지사용량검토-도시가스(MJ)+지역난방'!$J$51:$J$62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301-490D-BBA1-6E834887CFB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에너지사용량검토-도시가스(MJ)+지역난방'!$K$49:$K$50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에너지사용량검토-도시가스(MJ)+지역난방'!$K$51:$K$62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301-490D-BBA1-6E834887CFBA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에너지사용량검토-도시가스(MJ)+지역난방'!$M$49:$M$50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에너지사용량검토-도시가스(MJ)+지역난방'!$M$51:$M$62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301-490D-BBA1-6E834887CFBA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에너지사용량검토-도시가스(MJ)+지역난방'!$N$49:$N$50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에너지사용량검토-도시가스(MJ)+지역난방'!$N$51:$N$62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301-490D-BBA1-6E834887CFBA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에너지사용량검토-도시가스(MJ)+지역난방'!$O$49:$O$50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에너지사용량검토-도시가스(MJ)+지역난방'!$O$51:$O$62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301-490D-BBA1-6E834887CFBA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에너지사용량검토-도시가스(MJ)+지역난방'!$P$49:$P$50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에너지사용량검토-도시가스(MJ)+지역난방'!$P$51:$P$62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301-490D-BBA1-6E834887CFBA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에너지사용량검토-도시가스(MJ)+지역난방'!$Q$49:$Q$50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에너지사용량검토-도시가스(MJ)+지역난방'!$Q$51:$Q$62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301-490D-BBA1-6E834887CFBA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에너지사용량검토-도시가스(MJ)+지역난방'!$S$49:$S$50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에너지사용량검토-도시가스(MJ)+지역난방'!$S$51:$S$62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301-490D-BBA1-6E834887CFBA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에너지사용량검토-도시가스(MJ)+지역난방'!$T$49:$T$50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에너지사용량검토-도시가스(MJ)+지역난방'!$T$51:$T$62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301-490D-BBA1-6E834887CFBA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에너지사용량검토-도시가스(MJ)+지역난방'!$U$49:$U$50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에너지사용량검토-도시가스(MJ)+지역난방'!$U$51:$U$62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301-490D-BBA1-6E834887CFBA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에너지사용량검토-도시가스(MJ)+지역난방'!$V$49:$V$50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에너지사용량검토-도시가스(MJ)+지역난방'!$V$51:$V$62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301-490D-BBA1-6E834887CFBA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에너지사용량검토-도시가스(MJ)+지역난방'!$W$49:$W$50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에너지사용량검토-도시가스(MJ)+지역난방'!$B$51:$B$62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에너지사용량검토-도시가스(MJ)+지역난방'!$W$51:$W$62</c15:sqref>
                        </c15:formulaRef>
                      </c:ext>
                    </c:extLst>
                    <c:numCache>
                      <c:formatCode>_-* #,##0.00_-;\-* #,##0.00_-;_-*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301-490D-BBA1-6E834887CFBA}"/>
                  </c:ext>
                </c:extLst>
              </c15:ser>
            </c15:filteredBarSeries>
          </c:ext>
        </c:extLst>
      </c:barChart>
      <c:catAx>
        <c:axId val="61445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4445887"/>
        <c:crosses val="autoZero"/>
        <c:auto val="1"/>
        <c:lblAlgn val="ctr"/>
        <c:lblOffset val="100"/>
        <c:noMultiLvlLbl val="0"/>
      </c:catAx>
      <c:valAx>
        <c:axId val="6144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445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에너지사용량검토-도시가스(MJ)+지역난방'!$F$129:$F$130</c:f>
              <c:strCache>
                <c:ptCount val="2"/>
                <c:pt idx="0">
                  <c:v>전기 사용량 (kWh)</c:v>
                </c:pt>
                <c:pt idx="1">
                  <c:v>2023년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에너지사용량검토-도시가스(MJ)+지역난방'!$B$131:$B$142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에너지사용량검토-도시가스(MJ)+지역난방'!$F$131:$F$142</c:f>
              <c:numCache>
                <c:formatCode>_(* #,##0_);_(* \(#,##0\);_(* "-"_);_(@_)</c:formatCode>
                <c:ptCount val="12"/>
                <c:pt idx="0">
                  <c:v>37681</c:v>
                </c:pt>
                <c:pt idx="1">
                  <c:v>25492</c:v>
                </c:pt>
                <c:pt idx="2">
                  <c:v>29650</c:v>
                </c:pt>
                <c:pt idx="3">
                  <c:v>28300</c:v>
                </c:pt>
                <c:pt idx="4">
                  <c:v>22273</c:v>
                </c:pt>
                <c:pt idx="5">
                  <c:v>17698</c:v>
                </c:pt>
                <c:pt idx="6">
                  <c:v>21823</c:v>
                </c:pt>
                <c:pt idx="7">
                  <c:v>19688</c:v>
                </c:pt>
                <c:pt idx="8">
                  <c:v>22424</c:v>
                </c:pt>
                <c:pt idx="9">
                  <c:v>15149</c:v>
                </c:pt>
                <c:pt idx="10">
                  <c:v>24955</c:v>
                </c:pt>
                <c:pt idx="11">
                  <c:v>42901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4-400D-B39F-5DCD5969415B}"/>
            </c:ext>
          </c:extLst>
        </c:ser>
        <c:ser>
          <c:idx val="9"/>
          <c:order val="9"/>
          <c:tx>
            <c:strRef>
              <c:f>'VI. 에너지사용량검토-도시가스(MJ)+지역난방'!$L$129:$L$130</c:f>
              <c:strCache>
                <c:ptCount val="2"/>
                <c:pt idx="0">
                  <c:v>전기 사용량 (kWh)</c:v>
                </c:pt>
                <c:pt idx="1">
                  <c:v>2024년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에너지사용량검토-도시가스(MJ)+지역난방'!$B$131:$B$142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에너지사용량검토-도시가스(MJ)+지역난방'!$L$131:$L$142</c:f>
              <c:numCache>
                <c:formatCode>_(* #,##0_);_(* \(#,##0\);_(* "-"_);_(@_)</c:formatCode>
                <c:ptCount val="12"/>
                <c:pt idx="0">
                  <c:v>48215</c:v>
                </c:pt>
                <c:pt idx="1">
                  <c:v>25956</c:v>
                </c:pt>
                <c:pt idx="2">
                  <c:v>24912</c:v>
                </c:pt>
                <c:pt idx="3">
                  <c:v>28001</c:v>
                </c:pt>
                <c:pt idx="4">
                  <c:v>20250</c:v>
                </c:pt>
                <c:pt idx="5">
                  <c:v>19760</c:v>
                </c:pt>
                <c:pt idx="6">
                  <c:v>22378</c:v>
                </c:pt>
                <c:pt idx="7">
                  <c:v>16794</c:v>
                </c:pt>
                <c:pt idx="8">
                  <c:v>23224</c:v>
                </c:pt>
                <c:pt idx="9">
                  <c:v>22622</c:v>
                </c:pt>
                <c:pt idx="10">
                  <c:v>34189</c:v>
                </c:pt>
                <c:pt idx="11">
                  <c:v>49180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4-400D-B39F-5DCD5969415B}"/>
            </c:ext>
          </c:extLst>
        </c:ser>
        <c:ser>
          <c:idx val="15"/>
          <c:order val="15"/>
          <c:tx>
            <c:strRef>
              <c:f>'VI. 에너지사용량검토-도시가스(MJ)+지역난방'!$R$129:$R$130</c:f>
              <c:strCache>
                <c:ptCount val="2"/>
                <c:pt idx="0">
                  <c:v>전기 사용량 (kWh)</c:v>
                </c:pt>
                <c:pt idx="1">
                  <c:v>2025년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에너지사용량검토-도시가스(MJ)+지역난방'!$B$131:$B$142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에너지사용량검토-도시가스(MJ)+지역난방'!$R$131:$R$142</c:f>
              <c:numCache>
                <c:formatCode>_(* #,##0_);_(* \(#,##0\);_(* "-"_);_(@_)</c:formatCode>
                <c:ptCount val="12"/>
                <c:pt idx="0">
                  <c:v>50882</c:v>
                </c:pt>
                <c:pt idx="1">
                  <c:v>39406</c:v>
                </c:pt>
                <c:pt idx="2">
                  <c:v>37717</c:v>
                </c:pt>
                <c:pt idx="3">
                  <c:v>35622</c:v>
                </c:pt>
                <c:pt idx="4">
                  <c:v>21442</c:v>
                </c:pt>
                <c:pt idx="5">
                  <c:v>20455</c:v>
                </c:pt>
                <c:pt idx="6">
                  <c:v>28289</c:v>
                </c:pt>
                <c:pt idx="7">
                  <c:v>24761</c:v>
                </c:pt>
                <c:pt idx="8">
                  <c:v>18860</c:v>
                </c:pt>
                <c:pt idx="9">
                  <c:v>18148</c:v>
                </c:pt>
                <c:pt idx="10">
                  <c:v>25459</c:v>
                </c:pt>
                <c:pt idx="11">
                  <c:v>35453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44-400D-B39F-5DCD59694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081103"/>
        <c:axId val="1042090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에너지사용량검토-도시가스(MJ)+지역난방'!$C$129:$C$130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에너지사용량검토-도시가스(MJ)+지역난방'!$C$131:$C$142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C44-400D-B39F-5DCD5969415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에너지사용량검토-도시가스(MJ)+지역난방'!$D$129:$D$130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에너지사용량검토-도시가스(MJ)+지역난방'!$D$131:$D$142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C44-400D-B39F-5DCD5969415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에너지사용량검토-도시가스(MJ)+지역난방'!$E$129:$E$130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에너지사용량검토-도시가스(MJ)+지역난방'!$E$131:$E$142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C44-400D-B39F-5DCD5969415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에너지사용량검토-도시가스(MJ)+지역난방'!$G$129:$G$130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에너지사용량검토-도시가스(MJ)+지역난방'!$G$131:$G$142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C44-400D-B39F-5DCD5969415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에너지사용량검토-도시가스(MJ)+지역난방'!$H$129:$H$130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에너지사용량검토-도시가스(MJ)+지역난방'!$H$131:$H$142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C44-400D-B39F-5DCD5969415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에너지사용량검토-도시가스(MJ)+지역난방'!$I$129:$I$130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에너지사용량검토-도시가스(MJ)+지역난방'!$I$131:$I$142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C44-400D-B39F-5DCD5969415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에너지사용량검토-도시가스(MJ)+지역난방'!$J$129:$J$130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에너지사용량검토-도시가스(MJ)+지역난방'!$J$131:$J$142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C44-400D-B39F-5DCD5969415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에너지사용량검토-도시가스(MJ)+지역난방'!$K$129:$K$130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에너지사용량검토-도시가스(MJ)+지역난방'!$K$131:$K$142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C44-400D-B39F-5DCD5969415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에너지사용량검토-도시가스(MJ)+지역난방'!$M$129:$M$130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에너지사용량검토-도시가스(MJ)+지역난방'!$M$131:$M$142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C44-400D-B39F-5DCD5969415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에너지사용량검토-도시가스(MJ)+지역난방'!$N$129:$N$130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에너지사용량검토-도시가스(MJ)+지역난방'!$N$131:$N$142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C44-400D-B39F-5DCD5969415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에너지사용량검토-도시가스(MJ)+지역난방'!$O$129:$O$130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에너지사용량검토-도시가스(MJ)+지역난방'!$O$131:$O$142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C44-400D-B39F-5DCD5969415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에너지사용량검토-도시가스(MJ)+지역난방'!$P$129:$P$130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에너지사용량검토-도시가스(MJ)+지역난방'!$P$131:$P$142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C44-400D-B39F-5DCD5969415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에너지사용량검토-도시가스(MJ)+지역난방'!$Q$129:$Q$130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에너지사용량검토-도시가스(MJ)+지역난방'!$Q$131:$Q$142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C44-400D-B39F-5DCD5969415B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에너지사용량검토-도시가스(MJ)+지역난방'!$S$129:$S$130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에너지사용량검토-도시가스(MJ)+지역난방'!$S$131:$S$142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C44-400D-B39F-5DCD5969415B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에너지사용량검토-도시가스(MJ)+지역난방'!$T$129:$T$130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에너지사용량검토-도시가스(MJ)+지역난방'!$T$131:$T$142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C44-400D-B39F-5DCD5969415B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에너지사용량검토-도시가스(MJ)+지역난방'!$U$129:$U$130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에너지사용량검토-도시가스(MJ)+지역난방'!$U$131:$U$142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C44-400D-B39F-5DCD5969415B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에너지사용량검토-도시가스(MJ)+지역난방'!$V$129:$V$130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에너지사용량검토-도시가스(MJ)+지역난방'!$V$131:$V$142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C44-400D-B39F-5DCD5969415B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에너지사용량검토-도시가스(MJ)+지역난방'!$W$129:$W$130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에너지사용량검토-도시가스(MJ)+지역난방'!$B$131:$B$142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에너지사용량검토-도시가스(MJ)+지역난방'!$W$131:$W$142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C44-400D-B39F-5DCD5969415B}"/>
                  </c:ext>
                </c:extLst>
              </c15:ser>
            </c15:filteredBarSeries>
          </c:ext>
        </c:extLst>
      </c:barChart>
      <c:catAx>
        <c:axId val="104208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090255"/>
        <c:crosses val="autoZero"/>
        <c:auto val="1"/>
        <c:lblAlgn val="ctr"/>
        <c:lblOffset val="100"/>
        <c:noMultiLvlLbl val="0"/>
      </c:catAx>
      <c:valAx>
        <c:axId val="10420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08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에너지사용량검토-도시가스(MJ)+지역난방'!$F$89:$F$90</c:f>
              <c:strCache>
                <c:ptCount val="2"/>
                <c:pt idx="0">
                  <c:v>지역난방 (Gcal)</c:v>
                </c:pt>
                <c:pt idx="1">
                  <c:v>2023년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'VI. 에너지사용량검토-도시가스(MJ)+지역난방'!$B$91:$B$102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에너지사용량검토-도시가스(MJ)+지역난방'!$F$91:$F$102</c:f>
              <c:numCache>
                <c:formatCode>_-* #,##0.0_-;\-* #,##0.0_-;_-* "-"_-;_-@_-</c:formatCode>
                <c:ptCount val="12"/>
                <c:pt idx="0">
                  <c:v>8.3000000000000007</c:v>
                </c:pt>
                <c:pt idx="1">
                  <c:v>7</c:v>
                </c:pt>
                <c:pt idx="2">
                  <c:v>2.1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</c:v>
                </c:pt>
                <c:pt idx="10">
                  <c:v>7.2</c:v>
                </c:pt>
                <c:pt idx="11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A-4749-B030-D89855208E19}"/>
            </c:ext>
          </c:extLst>
        </c:ser>
        <c:ser>
          <c:idx val="9"/>
          <c:order val="9"/>
          <c:tx>
            <c:strRef>
              <c:f>'VI. 에너지사용량검토-도시가스(MJ)+지역난방'!$L$89:$L$90</c:f>
              <c:strCache>
                <c:ptCount val="2"/>
                <c:pt idx="0">
                  <c:v>지역난방 (Gcal)</c:v>
                </c:pt>
                <c:pt idx="1">
                  <c:v>2024년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'VI. 에너지사용량검토-도시가스(MJ)+지역난방'!$B$91:$B$102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에너지사용량검토-도시가스(MJ)+지역난방'!$L$91:$L$102</c:f>
              <c:numCache>
                <c:formatCode>_-* #,##0.0_-;\-* #,##0.0_-;_-* "-"_-;_-@_-</c:formatCode>
                <c:ptCount val="12"/>
                <c:pt idx="0">
                  <c:v>59.1</c:v>
                </c:pt>
                <c:pt idx="1">
                  <c:v>32.299999999999997</c:v>
                </c:pt>
                <c:pt idx="2">
                  <c:v>36.1</c:v>
                </c:pt>
                <c:pt idx="3">
                  <c:v>14.2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14.2</c:v>
                </c:pt>
                <c:pt idx="11">
                  <c:v>68.400000000000006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A-4749-B030-D89855208E19}"/>
            </c:ext>
          </c:extLst>
        </c:ser>
        <c:ser>
          <c:idx val="15"/>
          <c:order val="15"/>
          <c:tx>
            <c:strRef>
              <c:f>'VI. 에너지사용량검토-도시가스(MJ)+지역난방'!$R$89:$R$90</c:f>
              <c:strCache>
                <c:ptCount val="2"/>
                <c:pt idx="0">
                  <c:v>지역난방 (Gcal)</c:v>
                </c:pt>
                <c:pt idx="1">
                  <c:v>2025년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'VI. 에너지사용량검토-도시가스(MJ)+지역난방'!$B$91:$B$102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에너지사용량검토-도시가스(MJ)+지역난방'!$R$91:$R$102</c:f>
              <c:numCache>
                <c:formatCode>_-* #,##0.0_-;\-* #,##0.0_-;_-* "-"_-;_-@_-</c:formatCode>
                <c:ptCount val="12"/>
                <c:pt idx="0">
                  <c:v>29.2</c:v>
                </c:pt>
                <c:pt idx="1">
                  <c:v>28.7</c:v>
                </c:pt>
                <c:pt idx="2">
                  <c:v>34.799999999999997</c:v>
                </c:pt>
                <c:pt idx="3">
                  <c:v>7.2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9.6999999999999993</c:v>
                </c:pt>
                <c:pt idx="1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2A-4749-B030-D89855208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11343"/>
        <c:axId val="7325974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에너지사용량검토-도시가스(MJ)+지역난방'!$C$89:$C$90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에너지사용량검토-도시가스(MJ)+지역난방'!$C$91:$C$102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92A-4749-B030-D89855208E1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에너지사용량검토-도시가스(MJ)+지역난방'!$D$89:$D$90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에너지사용량검토-도시가스(MJ)+지역난방'!$D$91:$D$102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92A-4749-B030-D89855208E1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에너지사용량검토-도시가스(MJ)+지역난방'!$E$89:$E$90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에너지사용량검토-도시가스(MJ)+지역난방'!$E$91:$E$102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2A-4749-B030-D89855208E1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에너지사용량검토-도시가스(MJ)+지역난방'!$G$89:$G$90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에너지사용량검토-도시가스(MJ)+지역난방'!$G$91:$G$102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92A-4749-B030-D89855208E1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에너지사용량검토-도시가스(MJ)+지역난방'!$H$89:$H$90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에너지사용량검토-도시가스(MJ)+지역난방'!$H$91:$H$102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92A-4749-B030-D89855208E1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에너지사용량검토-도시가스(MJ)+지역난방'!$I$89:$I$90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에너지사용량검토-도시가스(MJ)+지역난방'!$I$91:$I$102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92A-4749-B030-D89855208E1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에너지사용량검토-도시가스(MJ)+지역난방'!$J$89:$J$90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에너지사용량검토-도시가스(MJ)+지역난방'!$J$91:$J$102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92A-4749-B030-D89855208E1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에너지사용량검토-도시가스(MJ)+지역난방'!$K$89:$K$90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에너지사용량검토-도시가스(MJ)+지역난방'!$K$91:$K$102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92A-4749-B030-D89855208E19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에너지사용량검토-도시가스(MJ)+지역난방'!$M$89:$M$90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에너지사용량검토-도시가스(MJ)+지역난방'!$M$91:$M$102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92A-4749-B030-D89855208E19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에너지사용량검토-도시가스(MJ)+지역난방'!$N$89:$N$90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에너지사용량검토-도시가스(MJ)+지역난방'!$N$91:$N$102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92A-4749-B030-D89855208E19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에너지사용량검토-도시가스(MJ)+지역난방'!$O$89:$O$90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에너지사용량검토-도시가스(MJ)+지역난방'!$O$91:$O$102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92A-4749-B030-D89855208E19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에너지사용량검토-도시가스(MJ)+지역난방'!$P$89:$P$90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에너지사용량검토-도시가스(MJ)+지역난방'!$P$91:$P$102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92A-4749-B030-D89855208E19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에너지사용량검토-도시가스(MJ)+지역난방'!$Q$89:$Q$90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에너지사용량검토-도시가스(MJ)+지역난방'!$Q$91:$Q$102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92A-4749-B030-D89855208E19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에너지사용량검토-도시가스(MJ)+지역난방'!$S$89:$S$90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에너지사용량검토-도시가스(MJ)+지역난방'!$S$91:$S$102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92A-4749-B030-D89855208E19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에너지사용량검토-도시가스(MJ)+지역난방'!$T$89:$T$90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에너지사용량검토-도시가스(MJ)+지역난방'!$T$91:$T$102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92A-4749-B030-D89855208E19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에너지사용량검토-도시가스(MJ)+지역난방'!$U$89:$U$90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에너지사용량검토-도시가스(MJ)+지역난방'!$U$91:$U$102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92A-4749-B030-D89855208E19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에너지사용량검토-도시가스(MJ)+지역난방'!$V$89:$V$90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에너지사용량검토-도시가스(MJ)+지역난방'!$V$91:$V$102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92A-4749-B030-D89855208E19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에너지사용량검토-도시가스(MJ)+지역난방'!$W$89:$W$90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에너지사용량검토-도시가스(MJ)+지역난방'!$B$91:$B$102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에너지사용량검토-도시가스(MJ)+지역난방'!$W$91:$W$102</c15:sqref>
                        </c15:formulaRef>
                      </c:ext>
                    </c:extLst>
                    <c:numCache>
                      <c:formatCode>_-* #,##0.0_-;\-* #,##0.0_-;_-* "-"_-;_-@_-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D92A-4749-B030-D89855208E19}"/>
                  </c:ext>
                </c:extLst>
              </c15:ser>
            </c15:filteredBarSeries>
          </c:ext>
        </c:extLst>
      </c:barChart>
      <c:catAx>
        <c:axId val="73261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2597423"/>
        <c:crosses val="autoZero"/>
        <c:auto val="1"/>
        <c:lblAlgn val="ctr"/>
        <c:lblOffset val="100"/>
        <c:noMultiLvlLbl val="0"/>
      </c:catAx>
      <c:valAx>
        <c:axId val="73259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261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9096932935946587E-2"/>
          <c:y val="0.13223390692712597"/>
          <c:w val="0.95294044415376378"/>
          <c:h val="0.5696843123957182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C08-4326-A94E-3D26FE02633E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C08-4326-A94E-3D26FE02633E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C08-4326-A94E-3D26FE02633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C08-4326-A94E-3D26FE02633E}"/>
                </c:ext>
              </c:extLst>
            </c:dLbl>
            <c:dLbl>
              <c:idx val="1"/>
              <c:layout>
                <c:manualLayout>
                  <c:x val="-4.6851838188440326E-2"/>
                  <c:y val="3.593301511107441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59768457343694"/>
                      <c:h val="0.205630990931944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C08-4326-A94E-3D26FE02633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spc="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C08-4326-A94E-3D26FE02633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에너지사용량검토-도시가스(MJ)+지역난방'!$B$177:$B$179</c:f>
              <c:strCache>
                <c:ptCount val="3"/>
                <c:pt idx="0">
                  <c:v>도시가스(kWh/m2)</c:v>
                </c:pt>
                <c:pt idx="1">
                  <c:v>지역난방(kWh/m2)</c:v>
                </c:pt>
                <c:pt idx="2">
                  <c:v>전기(kWh/m2)</c:v>
                </c:pt>
              </c:strCache>
            </c:strRef>
          </c:cat>
          <c:val>
            <c:numRef>
              <c:f>'VI. 에너지사용량검토-도시가스(MJ)+지역난방'!$I$177:$I$179</c:f>
              <c:numCache>
                <c:formatCode>0.0%</c:formatCode>
                <c:ptCount val="3"/>
                <c:pt idx="0">
                  <c:v>1.2902536444825604E-2</c:v>
                </c:pt>
                <c:pt idx="1">
                  <c:v>0.2444550981451416</c:v>
                </c:pt>
                <c:pt idx="2">
                  <c:v>0.74264236541003292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08-4326-A94E-3D26FE02633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750628827463153E-3"/>
          <c:y val="0.76038428203679831"/>
          <c:w val="0.9868172399448194"/>
          <c:h val="0.237489642342729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8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5555565244162966E-2"/>
          <c:y val="0.13558460859603957"/>
          <c:w val="0.9574073912597284"/>
          <c:h val="0.565655367889395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3F5-4151-868D-885EAF986165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3F5-4151-868D-885EAF986165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3F5-4151-868D-885EAF98616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spc="0" baseline="0">
                      <a:ln>
                        <a:noFill/>
                      </a:ln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3F5-4151-868D-885EAF986165}"/>
                </c:ext>
              </c:extLst>
            </c:dLbl>
            <c:dLbl>
              <c:idx val="1"/>
              <c:layout>
                <c:manualLayout>
                  <c:x val="-3.8333347866244608E-2"/>
                  <c:y val="-0.11865081589504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spc="0" baseline="0">
                      <a:ln>
                        <a:noFill/>
                      </a:ln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39267501034631"/>
                      <c:h val="0.183361145487028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3F5-4151-868D-885EAF986165}"/>
                </c:ext>
              </c:extLst>
            </c:dLbl>
            <c:dLbl>
              <c:idx val="2"/>
              <c:layout>
                <c:manualLayout>
                  <c:x val="2.5555565244162966E-2"/>
                  <c:y val="0.182539716761601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spc="0" baseline="0">
                      <a:ln>
                        <a:noFill/>
                      </a:ln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91119675840063"/>
                      <c:h val="0.155980187972788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3F5-4151-868D-885EAF98616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에너지사용량검토-도시가스(MJ)+지역난방'!$B$177:$B$179</c:f>
              <c:strCache>
                <c:ptCount val="3"/>
                <c:pt idx="0">
                  <c:v>도시가스(kWh/m2)</c:v>
                </c:pt>
                <c:pt idx="1">
                  <c:v>지역난방(kWh/m2)</c:v>
                </c:pt>
                <c:pt idx="2">
                  <c:v>전기(kWh/m2)</c:v>
                </c:pt>
              </c:strCache>
            </c:strRef>
          </c:cat>
          <c:val>
            <c:numRef>
              <c:f>'VI. 에너지사용량검토-도시가스(MJ)+지역난방'!$O$177:$O$179</c:f>
              <c:numCache>
                <c:formatCode>0.0%</c:formatCode>
                <c:ptCount val="3"/>
                <c:pt idx="0">
                  <c:v>1.240530270082121E-2</c:v>
                </c:pt>
                <c:pt idx="1">
                  <c:v>0.43228973676786453</c:v>
                </c:pt>
                <c:pt idx="2">
                  <c:v>0.55530496053131428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F5-4151-868D-885EAF9861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5679082134706777"/>
          <c:w val="0.96366505705730465"/>
          <c:h val="0.24056836184215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700">
          <a:ln>
            <a:noFill/>
          </a:ln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861812230442625E-2"/>
          <c:y val="0"/>
          <c:w val="0.92999255468283615"/>
          <c:h val="0.88961729155422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2D2-4B37-9C99-EC043400299B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2D2-4B37-9C99-EC043400299B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2D2-4B37-9C99-EC043400299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2D2-4B37-9C99-EC043400299B}"/>
                </c:ext>
              </c:extLst>
            </c:dLbl>
            <c:dLbl>
              <c:idx val="1"/>
              <c:layout>
                <c:manualLayout>
                  <c:x val="-3.1944450433280383E-2"/>
                  <c:y val="-7.57201989592944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292067858780377"/>
                      <c:h val="0.190152349636528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2D2-4B37-9C99-EC043400299B}"/>
                </c:ext>
              </c:extLst>
            </c:dLbl>
            <c:dLbl>
              <c:idx val="2"/>
              <c:layout>
                <c:manualLayout>
                  <c:x val="3.5933015110551515E-7"/>
                  <c:y val="7.57201989592943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1" i="0" u="none" strike="noStrike" kern="1200" spc="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9365652924444"/>
                      <c:h val="0.190152349636528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2D2-4B37-9C99-EC043400299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에너지사용량검토-도시가스(MJ)+지역난방'!$B$177:$B$179</c:f>
              <c:strCache>
                <c:ptCount val="3"/>
                <c:pt idx="0">
                  <c:v>도시가스(kWh/m2)</c:v>
                </c:pt>
                <c:pt idx="1">
                  <c:v>지역난방(kWh/m2)</c:v>
                </c:pt>
                <c:pt idx="2">
                  <c:v>전기(kWh/m2)</c:v>
                </c:pt>
              </c:strCache>
            </c:strRef>
          </c:cat>
          <c:val>
            <c:numRef>
              <c:f>'VI. 에너지사용량검토-도시가스(MJ)+지역난방'!$U$177:$U$179</c:f>
              <c:numCache>
                <c:formatCode>0.0%</c:formatCode>
                <c:ptCount val="3"/>
                <c:pt idx="0">
                  <c:v>1.1074099299154098E-2</c:v>
                </c:pt>
                <c:pt idx="1">
                  <c:v>0.34682631732958663</c:v>
                </c:pt>
                <c:pt idx="2">
                  <c:v>0.64209958337125939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D2-4B37-9C99-EC043400299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63425164460116"/>
          <c:y val="0.73044038816308132"/>
          <c:w val="0.67816716445088354"/>
          <c:h val="0.265700403240585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7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A4C-4321-AB30-2E672880CC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A4C-4321-AB30-2E672880CCAB}"/>
              </c:ext>
            </c:extLst>
          </c:dPt>
          <c:dLbls>
            <c:dLbl>
              <c:idx val="0"/>
              <c:layout>
                <c:manualLayout>
                  <c:x val="-9.3781891381370334E-3"/>
                  <c:y val="-0.171039937575370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4C-4321-AB30-2E672880CCAB}"/>
                </c:ext>
              </c:extLst>
            </c:dLbl>
            <c:dLbl>
              <c:idx val="1"/>
              <c:layout>
                <c:manualLayout>
                  <c:x val="2.948591277841037E-3"/>
                  <c:y val="0.1806519117542739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4C-4321-AB30-2E672880CC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에너지사용량검토-지역난방(Gcal)'!$B$93:$B$94</c:f>
              <c:strCache>
                <c:ptCount val="2"/>
                <c:pt idx="0">
                  <c:v>지역난방(kWh/m2)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에너지사용량검토-지역난방(Gcal)'!$O$93:$O$94</c:f>
              <c:numCache>
                <c:formatCode>0.0%</c:formatCode>
                <c:ptCount val="2"/>
                <c:pt idx="0">
                  <c:v>0.42726543933337963</c:v>
                </c:pt>
                <c:pt idx="1">
                  <c:v>0.57273456066662043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4C-4321-AB30-2E672880C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3A4C-4321-AB30-2E672880CC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3A4C-4321-AB30-2E672880CCAB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에너지사용량검토-지역난방(Gcal)'!$C$93:$C$94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3A4C-4321-AB30-2E672880CCAB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3A4C-4321-AB30-2E672880CC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3A4C-4321-AB30-2E672880CCA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에너지사용량검토-지역난방(Gcal)'!$D$93:$D$94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A4C-4321-AB30-2E672880CCAB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3A4C-4321-AB30-2E672880CC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3A4C-4321-AB30-2E672880CCA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에너지사용량검토-지역난방(Gcal)'!$E$93:$E$94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A4C-4321-AB30-2E672880CCAB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A4C-4321-AB30-2E672880CC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A4C-4321-AB30-2E672880CCA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에너지사용량검토-지역난방(Gcal)'!$P$93:$P$94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3A4C-4321-AB30-2E672880CCAB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3A4C-4321-AB30-2E672880CCA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3A4C-4321-AB30-2E672880CCA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에너지사용량검토-지역난방(Gcal)'!$Q$93:$Q$94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3A4C-4321-AB30-2E672880CCAB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7194560741842846E-2"/>
          <c:y val="0.77659668238195934"/>
          <c:w val="0.8443578849881509"/>
          <c:h val="0.20530048553217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46159584136777"/>
          <c:y val="0"/>
          <c:w val="0.79155286557642601"/>
          <c:h val="0.93835845408341878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4F2-467A-9FC3-B1BDD1F4E9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4F2-467A-9FC3-B1BDD1F4E95A}"/>
              </c:ext>
            </c:extLst>
          </c:dPt>
          <c:dLbls>
            <c:dLbl>
              <c:idx val="0"/>
              <c:layout>
                <c:manualLayout>
                  <c:x val="-2.2297627087695941E-2"/>
                  <c:y val="-0.135875379809132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F2-467A-9FC3-B1BDD1F4E95A}"/>
                </c:ext>
              </c:extLst>
            </c:dLbl>
            <c:dLbl>
              <c:idx val="1"/>
              <c:layout>
                <c:manualLayout>
                  <c:x val="0.10405559307591376"/>
                  <c:y val="0.133194831872454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F2-467A-9FC3-B1BDD1F4E95A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에너지사용량검토-지역난방(Gcal)'!$B$93:$B$94</c:f>
              <c:strCache>
                <c:ptCount val="2"/>
                <c:pt idx="0">
                  <c:v>지역난방(kWh/m2)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에너지사용량검토-지역난방(Gcal)'!$U$93:$U$94</c:f>
              <c:numCache>
                <c:formatCode>0.0%</c:formatCode>
                <c:ptCount val="2"/>
                <c:pt idx="0">
                  <c:v>0.41675307324905664</c:v>
                </c:pt>
                <c:pt idx="1">
                  <c:v>0.58324692675094336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F2-467A-9FC3-B1BDD1F4E9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F4F2-467A-9FC3-B1BDD1F4E95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F4F2-467A-9FC3-B1BDD1F4E95A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6-F4F2-467A-9FC3-B1BDD1F4E95A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8-F4F2-467A-9FC3-B1BDD1F4E95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에너지사용량검토-지역난방(Gcal)'!$C$93:$C$94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F4F2-467A-9FC3-B1BDD1F4E95A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F4F2-467A-9FC3-B1BDD1F4E95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F4F2-467A-9FC3-B1BDD1F4E95A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B-F4F2-467A-9FC3-B1BDD1F4E95A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D-F4F2-467A-9FC3-B1BDD1F4E95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에너지사용량검토-지역난방(Gcal)'!$D$93:$D$94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4F2-467A-9FC3-B1BDD1F4E95A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F4F2-467A-9FC3-B1BDD1F4E95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F4F2-467A-9FC3-B1BDD1F4E95A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0-F4F2-467A-9FC3-B1BDD1F4E95A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2-F4F2-467A-9FC3-B1BDD1F4E95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에너지사용량검토-지역난방(Gcal)'!$E$93:$E$94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4F2-467A-9FC3-B1BDD1F4E95A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F4F2-467A-9FC3-B1BDD1F4E95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4F2-467A-9FC3-B1BDD1F4E95A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5-F4F2-467A-9FC3-B1BDD1F4E95A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7-F4F2-467A-9FC3-B1BDD1F4E95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에너지사용량검토-지역난방(Gcal)'!$V$93:$V$94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F4F2-467A-9FC3-B1BDD1F4E95A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F4F2-467A-9FC3-B1BDD1F4E95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F4F2-467A-9FC3-B1BDD1F4E95A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A-F4F2-467A-9FC3-B1BDD1F4E95A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C-F4F2-467A-9FC3-B1BDD1F4E95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에너지사용량검토-지역난방(Gcal)'!$W$93:$W$94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F4F2-467A-9FC3-B1BDD1F4E95A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167629046369205"/>
          <c:y val="0.73716840220440227"/>
          <c:w val="0.77054593175853014"/>
          <c:h val="0.182063136054191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>
      <c:oddHeader>&amp;L&amp;"KoPub돋움체 Bold,보통"&amp;9기계설비 성능점검 결과보고서&amp;R&amp;"KoPub돋움체 Bold,보통"&amp;9VI. 에너지 사용량 검토</c:oddHeader>
    </c:headerFooter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27E-4E6B-A748-CFA6BD9F6D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27E-4E6B-A748-CFA6BD9F6D1C}"/>
              </c:ext>
            </c:extLst>
          </c:dPt>
          <c:dLbls>
            <c:dLbl>
              <c:idx val="0"/>
              <c:layout>
                <c:manualLayout>
                  <c:x val="0"/>
                  <c:y val="-0.191540467984244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7E-4E6B-A748-CFA6BD9F6D1C}"/>
                </c:ext>
              </c:extLst>
            </c:dLbl>
            <c:dLbl>
              <c:idx val="1"/>
              <c:layout>
                <c:manualLayout>
                  <c:x val="0"/>
                  <c:y val="0.19264938648310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7E-4E6B-A748-CFA6BD9F6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에너지사용량검토-지역난방(Gcal)'!$B$93:$B$94</c:f>
              <c:strCache>
                <c:ptCount val="2"/>
                <c:pt idx="0">
                  <c:v>지역난방(kWh/m2)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에너지사용량검토-지역난방(Gcal)'!$I$93:$I$94</c:f>
              <c:numCache>
                <c:formatCode>0.0%</c:formatCode>
                <c:ptCount val="2"/>
                <c:pt idx="0">
                  <c:v>0.41184907231310108</c:v>
                </c:pt>
                <c:pt idx="1">
                  <c:v>0.58815092768689881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E-4E6B-A748-CFA6BD9F6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027E-4E6B-A748-CFA6BD9F6D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027E-4E6B-A748-CFA6BD9F6D1C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에너지사용량검토-지역난방(Gcal)'!$C$93:$C$94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027E-4E6B-A748-CFA6BD9F6D1C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027E-4E6B-A748-CFA6BD9F6D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027E-4E6B-A748-CFA6BD9F6D1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에너지사용량검토-지역난방(Gcal)'!$D$93:$D$94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27E-4E6B-A748-CFA6BD9F6D1C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027E-4E6B-A748-CFA6BD9F6D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027E-4E6B-A748-CFA6BD9F6D1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에너지사용량검토-지역난방(Gcal)'!$E$93:$E$94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27E-4E6B-A748-CFA6BD9F6D1C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027E-4E6B-A748-CFA6BD9F6D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027E-4E6B-A748-CFA6BD9F6D1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에너지사용량검토-지역난방(Gcal)'!$J$93:$J$94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27E-4E6B-A748-CFA6BD9F6D1C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027E-4E6B-A748-CFA6BD9F6D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027E-4E6B-A748-CFA6BD9F6D1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에너지사용량검토-지역난방(Gcal)'!$K$93:$K$94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27E-4E6B-A748-CFA6BD9F6D1C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178262391393927"/>
          <c:y val="0.79169398612145236"/>
          <c:w val="0.77021664355349184"/>
          <c:h val="0.19995459546303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에너지사용량검토-지역난방(Gcal)'!$F$17:$F$18</c:f>
              <c:strCache>
                <c:ptCount val="2"/>
                <c:pt idx="0">
                  <c:v>지역난방 (Gcal)</c:v>
                </c:pt>
                <c:pt idx="1">
                  <c:v>2023년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'VI. 에너지사용량검토-지역난방(Gcal)'!$B$19:$B$30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에너지사용량검토-지역난방(Gcal)'!$F$19:$F$30</c:f>
              <c:numCache>
                <c:formatCode>_(* #,##0_);_(* \(#,##0\);_(* "-"_);_(@_)</c:formatCode>
                <c:ptCount val="12"/>
                <c:pt idx="0">
                  <c:v>629.6</c:v>
                </c:pt>
                <c:pt idx="1">
                  <c:v>507.7</c:v>
                </c:pt>
                <c:pt idx="2">
                  <c:v>352.4</c:v>
                </c:pt>
                <c:pt idx="3">
                  <c:v>217.4</c:v>
                </c:pt>
                <c:pt idx="4">
                  <c:v>88.4</c:v>
                </c:pt>
                <c:pt idx="5">
                  <c:v>52.4</c:v>
                </c:pt>
                <c:pt idx="6">
                  <c:v>38.200000000000003</c:v>
                </c:pt>
                <c:pt idx="7">
                  <c:v>27.8</c:v>
                </c:pt>
                <c:pt idx="8">
                  <c:v>40.6</c:v>
                </c:pt>
                <c:pt idx="9">
                  <c:v>86.9</c:v>
                </c:pt>
                <c:pt idx="10">
                  <c:v>308.2</c:v>
                </c:pt>
                <c:pt idx="11">
                  <c:v>539.20000000000005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1-4163-AE4E-9BF061BB856B}"/>
            </c:ext>
          </c:extLst>
        </c:ser>
        <c:ser>
          <c:idx val="9"/>
          <c:order val="9"/>
          <c:tx>
            <c:strRef>
              <c:f>'VI. 에너지사용량검토-지역난방(Gcal)'!$L$17:$L$18</c:f>
              <c:strCache>
                <c:ptCount val="2"/>
                <c:pt idx="0">
                  <c:v>지역난방 (Gcal)</c:v>
                </c:pt>
                <c:pt idx="1">
                  <c:v>2024년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'VI. 에너지사용량검토-지역난방(Gcal)'!$B$19:$B$30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에너지사용량검토-지역난방(Gcal)'!$L$19:$L$30</c:f>
              <c:numCache>
                <c:formatCode>_(* #,##0_);_(* \(#,##0\);_(* "-"_);_(@_)</c:formatCode>
                <c:ptCount val="12"/>
                <c:pt idx="0">
                  <c:v>557.5</c:v>
                </c:pt>
                <c:pt idx="1">
                  <c:v>488.2</c:v>
                </c:pt>
                <c:pt idx="2">
                  <c:v>362.9</c:v>
                </c:pt>
                <c:pt idx="3">
                  <c:v>218.6</c:v>
                </c:pt>
                <c:pt idx="4">
                  <c:v>93.8</c:v>
                </c:pt>
                <c:pt idx="5">
                  <c:v>51.9</c:v>
                </c:pt>
                <c:pt idx="6">
                  <c:v>47.6</c:v>
                </c:pt>
                <c:pt idx="7">
                  <c:v>47.6</c:v>
                </c:pt>
                <c:pt idx="8">
                  <c:v>52.6</c:v>
                </c:pt>
                <c:pt idx="9">
                  <c:v>136.80000000000001</c:v>
                </c:pt>
                <c:pt idx="10">
                  <c:v>314.5</c:v>
                </c:pt>
                <c:pt idx="11">
                  <c:v>594.1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1-4163-AE4E-9BF061BB856B}"/>
            </c:ext>
          </c:extLst>
        </c:ser>
        <c:ser>
          <c:idx val="15"/>
          <c:order val="15"/>
          <c:tx>
            <c:strRef>
              <c:f>'VI. 에너지사용량검토-지역난방(Gcal)'!$R$17:$R$18</c:f>
              <c:strCache>
                <c:ptCount val="2"/>
                <c:pt idx="0">
                  <c:v>지역난방 (Gcal)</c:v>
                </c:pt>
                <c:pt idx="1">
                  <c:v>2025년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에너지사용량검토-지역난방(Gcal)'!$B$19:$B$30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에너지사용량검토-지역난방(Gcal)'!$R$19:$R$30</c:f>
              <c:numCache>
                <c:formatCode>_(* #,##0_);_(* \(#,##0\);_(* "-"_);_(@_)</c:formatCode>
                <c:ptCount val="12"/>
                <c:pt idx="0">
                  <c:v>719.6</c:v>
                </c:pt>
                <c:pt idx="1">
                  <c:v>500.7</c:v>
                </c:pt>
                <c:pt idx="2">
                  <c:v>332.7</c:v>
                </c:pt>
                <c:pt idx="3">
                  <c:v>172.6</c:v>
                </c:pt>
                <c:pt idx="4">
                  <c:v>118.2</c:v>
                </c:pt>
                <c:pt idx="5">
                  <c:v>61.8</c:v>
                </c:pt>
                <c:pt idx="6">
                  <c:v>41.8</c:v>
                </c:pt>
                <c:pt idx="7">
                  <c:v>33.299999999999997</c:v>
                </c:pt>
                <c:pt idx="8">
                  <c:v>49.1</c:v>
                </c:pt>
                <c:pt idx="9">
                  <c:v>111.2</c:v>
                </c:pt>
                <c:pt idx="10">
                  <c:v>299.8</c:v>
                </c:pt>
                <c:pt idx="11">
                  <c:v>570.1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31-4163-AE4E-9BF061BB8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552927"/>
        <c:axId val="5075479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에너지사용량검토-지역난방(Gcal)'!$C$17:$C$18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에너지사용량검토-지역난방(Gcal)'!$C$19:$C$30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031-4163-AE4E-9BF061BB856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에너지사용량검토-지역난방(Gcal)'!$D$17:$D$18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에너지사용량검토-지역난방(Gcal)'!$D$19:$D$30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031-4163-AE4E-9BF061BB856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에너지사용량검토-지역난방(Gcal)'!$E$17:$E$18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에너지사용량검토-지역난방(Gcal)'!$E$19:$E$30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031-4163-AE4E-9BF061BB856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에너지사용량검토-지역난방(Gcal)'!$G$17:$G$18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에너지사용량검토-지역난방(Gcal)'!$G$19:$G$30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031-4163-AE4E-9BF061BB856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에너지사용량검토-지역난방(Gcal)'!$H$17:$H$18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에너지사용량검토-지역난방(Gcal)'!$H$19:$H$30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031-4163-AE4E-9BF061BB856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에너지사용량검토-지역난방(Gcal)'!$I$17:$I$18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에너지사용량검토-지역난방(Gcal)'!$I$19:$I$30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031-4163-AE4E-9BF061BB856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에너지사용량검토-지역난방(Gcal)'!$J$17:$J$18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에너지사용량검토-지역난방(Gcal)'!$J$19:$J$30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031-4163-AE4E-9BF061BB856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에너지사용량검토-지역난방(Gcal)'!$K$17:$K$18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에너지사용량검토-지역난방(Gcal)'!$K$19:$K$30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031-4163-AE4E-9BF061BB856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에너지사용량검토-지역난방(Gcal)'!$M$17:$M$18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에너지사용량검토-지역난방(Gcal)'!$M$19:$M$30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031-4163-AE4E-9BF061BB856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에너지사용량검토-지역난방(Gcal)'!$N$17:$N$18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에너지사용량검토-지역난방(Gcal)'!$N$19:$N$30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031-4163-AE4E-9BF061BB856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에너지사용량검토-지역난방(Gcal)'!$O$17:$O$18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에너지사용량검토-지역난방(Gcal)'!$O$19:$O$30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031-4163-AE4E-9BF061BB856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에너지사용량검토-지역난방(Gcal)'!$P$17:$P$18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에너지사용량검토-지역난방(Gcal)'!$P$19:$P$30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031-4163-AE4E-9BF061BB856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에너지사용량검토-지역난방(Gcal)'!$Q$17:$Q$18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에너지사용량검토-지역난방(Gcal)'!$Q$19:$Q$30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031-4163-AE4E-9BF061BB856B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에너지사용량검토-지역난방(Gcal)'!$S$17:$S$18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에너지사용량검토-지역난방(Gcal)'!$S$19:$S$30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031-4163-AE4E-9BF061BB856B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에너지사용량검토-지역난방(Gcal)'!$T$17:$T$18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에너지사용량검토-지역난방(Gcal)'!$T$19:$T$30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031-4163-AE4E-9BF061BB856B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에너지사용량검토-지역난방(Gcal)'!$U$17:$U$18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에너지사용량검토-지역난방(Gcal)'!$U$19:$U$30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031-4163-AE4E-9BF061BB856B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에너지사용량검토-지역난방(Gcal)'!$V$17:$V$18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에너지사용량검토-지역난방(Gcal)'!$V$19:$V$30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031-4163-AE4E-9BF061BB856B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에너지사용량검토-지역난방(Gcal)'!$W$17:$W$18</c15:sqref>
                        </c15:formulaRef>
                      </c:ext>
                    </c:extLst>
                    <c:strCache>
                      <c:ptCount val="2"/>
                      <c:pt idx="0">
                        <c:v>지역난방 (Gcal)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에너지사용량검토-지역난방(Gcal)'!$W$19:$W$30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031-4163-AE4E-9BF061BB856B}"/>
                  </c:ext>
                </c:extLst>
              </c15:ser>
            </c15:filteredBarSeries>
          </c:ext>
        </c:extLst>
      </c:barChart>
      <c:catAx>
        <c:axId val="50755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7547935"/>
        <c:crosses val="autoZero"/>
        <c:auto val="1"/>
        <c:lblAlgn val="ctr"/>
        <c:lblOffset val="100"/>
        <c:noMultiLvlLbl val="0"/>
      </c:catAx>
      <c:valAx>
        <c:axId val="50754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75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에너지사용량검토-지역난방(Gcal)'!$F$45:$F$46</c:f>
              <c:strCache>
                <c:ptCount val="2"/>
                <c:pt idx="0">
                  <c:v>전기 사용량 (kWh)</c:v>
                </c:pt>
                <c:pt idx="1">
                  <c:v>2023년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'VI. 에너지사용량검토-지역난방(Gcal)'!$B$47:$B$58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에너지사용량검토-지역난방(Gcal)'!$F$47:$F$58</c:f>
              <c:numCache>
                <c:formatCode>_(* #,##0_);_(* \(#,##0\);_(* "-"_);_(@_)</c:formatCode>
                <c:ptCount val="12"/>
                <c:pt idx="0">
                  <c:v>444348</c:v>
                </c:pt>
                <c:pt idx="1">
                  <c:v>377568</c:v>
                </c:pt>
                <c:pt idx="2">
                  <c:v>365184</c:v>
                </c:pt>
                <c:pt idx="3">
                  <c:v>323712</c:v>
                </c:pt>
                <c:pt idx="4">
                  <c:v>331668</c:v>
                </c:pt>
                <c:pt idx="5">
                  <c:v>368820</c:v>
                </c:pt>
                <c:pt idx="6">
                  <c:v>504072</c:v>
                </c:pt>
                <c:pt idx="7">
                  <c:v>611604</c:v>
                </c:pt>
                <c:pt idx="8">
                  <c:v>396576</c:v>
                </c:pt>
                <c:pt idx="9">
                  <c:v>327672</c:v>
                </c:pt>
                <c:pt idx="10">
                  <c:v>336096</c:v>
                </c:pt>
                <c:pt idx="11">
                  <c:v>409680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3-4DF5-8514-734173FBF1D1}"/>
            </c:ext>
          </c:extLst>
        </c:ser>
        <c:ser>
          <c:idx val="9"/>
          <c:order val="9"/>
          <c:tx>
            <c:strRef>
              <c:f>'VI. 에너지사용량검토-지역난방(Gcal)'!$L$45:$L$46</c:f>
              <c:strCache>
                <c:ptCount val="2"/>
                <c:pt idx="0">
                  <c:v>전기 사용량 (kWh)</c:v>
                </c:pt>
                <c:pt idx="1">
                  <c:v>2024년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에너지사용량검토-지역난방(Gcal)'!$B$47:$B$58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에너지사용량검토-지역난방(Gcal)'!$L$47:$L$58</c:f>
              <c:numCache>
                <c:formatCode>_(* #,##0_);_(* \(#,##0\);_(* "-"_);_(@_)</c:formatCode>
                <c:ptCount val="12"/>
                <c:pt idx="0">
                  <c:v>405540</c:v>
                </c:pt>
                <c:pt idx="1">
                  <c:v>377498</c:v>
                </c:pt>
                <c:pt idx="2">
                  <c:v>356040</c:v>
                </c:pt>
                <c:pt idx="3">
                  <c:v>309636</c:v>
                </c:pt>
                <c:pt idx="4">
                  <c:v>312377</c:v>
                </c:pt>
                <c:pt idx="5">
                  <c:v>395920</c:v>
                </c:pt>
                <c:pt idx="6">
                  <c:v>441909</c:v>
                </c:pt>
                <c:pt idx="7">
                  <c:v>575612</c:v>
                </c:pt>
                <c:pt idx="8">
                  <c:v>384088</c:v>
                </c:pt>
                <c:pt idx="9">
                  <c:v>318968</c:v>
                </c:pt>
                <c:pt idx="10">
                  <c:v>335328</c:v>
                </c:pt>
                <c:pt idx="11">
                  <c:v>410287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3-4DF5-8514-734173FBF1D1}"/>
            </c:ext>
          </c:extLst>
        </c:ser>
        <c:ser>
          <c:idx val="15"/>
          <c:order val="15"/>
          <c:tx>
            <c:strRef>
              <c:f>'VI. 에너지사용량검토-지역난방(Gcal)'!$R$45:$R$46</c:f>
              <c:strCache>
                <c:ptCount val="2"/>
                <c:pt idx="0">
                  <c:v>전기 사용량 (kWh)</c:v>
                </c:pt>
                <c:pt idx="1">
                  <c:v>2025년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'VI. 에너지사용량검토-지역난방(Gcal)'!$B$47:$B$58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에너지사용량검토-지역난방(Gcal)'!$R$47:$R$58</c:f>
              <c:numCache>
                <c:formatCode>_(* #,##0_);_(* \(#,##0\);_(* "-"_);_(@_)</c:formatCode>
                <c:ptCount val="12"/>
                <c:pt idx="0">
                  <c:v>444670</c:v>
                </c:pt>
                <c:pt idx="1">
                  <c:v>364760</c:v>
                </c:pt>
                <c:pt idx="2">
                  <c:v>347371</c:v>
                </c:pt>
                <c:pt idx="3">
                  <c:v>314046</c:v>
                </c:pt>
                <c:pt idx="4">
                  <c:v>339601</c:v>
                </c:pt>
                <c:pt idx="5">
                  <c:v>396792</c:v>
                </c:pt>
                <c:pt idx="6">
                  <c:v>643997</c:v>
                </c:pt>
                <c:pt idx="7">
                  <c:v>573888</c:v>
                </c:pt>
                <c:pt idx="8">
                  <c:v>395060</c:v>
                </c:pt>
                <c:pt idx="9">
                  <c:v>346201</c:v>
                </c:pt>
                <c:pt idx="10">
                  <c:v>332215</c:v>
                </c:pt>
                <c:pt idx="11">
                  <c:v>401122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B3-4DF5-8514-734173FB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855663"/>
        <c:axId val="13888406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에너지사용량검토-지역난방(Gcal)'!$C$45:$C$46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에너지사용량검토-지역난방(Gcal)'!$C$47:$C$58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3B3-4DF5-8514-734173FBF1D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에너지사용량검토-지역난방(Gcal)'!$D$45:$D$46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에너지사용량검토-지역난방(Gcal)'!$D$47:$D$58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3B3-4DF5-8514-734173FBF1D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에너지사용량검토-지역난방(Gcal)'!$E$45:$E$46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에너지사용량검토-지역난방(Gcal)'!$E$47:$E$58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3B3-4DF5-8514-734173FBF1D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에너지사용량검토-지역난방(Gcal)'!$G$45:$G$46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에너지사용량검토-지역난방(Gcal)'!$G$47:$G$58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3B3-4DF5-8514-734173FBF1D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에너지사용량검토-지역난방(Gcal)'!$H$45:$H$46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에너지사용량검토-지역난방(Gcal)'!$H$47:$H$58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3B3-4DF5-8514-734173FBF1D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에너지사용량검토-지역난방(Gcal)'!$I$45:$I$46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에너지사용량검토-지역난방(Gcal)'!$I$47:$I$58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3B3-4DF5-8514-734173FBF1D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에너지사용량검토-지역난방(Gcal)'!$J$45:$J$46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에너지사용량검토-지역난방(Gcal)'!$J$47:$J$58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3B3-4DF5-8514-734173FBF1D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에너지사용량검토-지역난방(Gcal)'!$K$45:$K$46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에너지사용량검토-지역난방(Gcal)'!$K$47:$K$58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3B3-4DF5-8514-734173FBF1D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에너지사용량검토-지역난방(Gcal)'!$M$45:$M$46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에너지사용량검토-지역난방(Gcal)'!$M$47:$M$58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3B3-4DF5-8514-734173FBF1D1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에너지사용량검토-지역난방(Gcal)'!$N$45:$N$46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에너지사용량검토-지역난방(Gcal)'!$N$47:$N$58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3B3-4DF5-8514-734173FBF1D1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에너지사용량검토-지역난방(Gcal)'!$O$45:$O$46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에너지사용량검토-지역난방(Gcal)'!$O$47:$O$58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3B3-4DF5-8514-734173FBF1D1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에너지사용량검토-지역난방(Gcal)'!$P$45:$P$46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에너지사용량검토-지역난방(Gcal)'!$P$47:$P$58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3B3-4DF5-8514-734173FBF1D1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에너지사용량검토-지역난방(Gcal)'!$Q$45:$Q$46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에너지사용량검토-지역난방(Gcal)'!$Q$47:$Q$58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3B3-4DF5-8514-734173FBF1D1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에너지사용량검토-지역난방(Gcal)'!$S$45:$S$46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에너지사용량검토-지역난방(Gcal)'!$S$47:$S$58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3B3-4DF5-8514-734173FBF1D1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에너지사용량검토-지역난방(Gcal)'!$T$45:$T$46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에너지사용량검토-지역난방(Gcal)'!$T$47:$T$58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3B3-4DF5-8514-734173FBF1D1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에너지사용량검토-지역난방(Gcal)'!$U$45:$U$46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에너지사용량검토-지역난방(Gcal)'!$U$47:$U$58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3B3-4DF5-8514-734173FBF1D1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에너지사용량검토-지역난방(Gcal)'!$V$45:$V$46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에너지사용량검토-지역난방(Gcal)'!$V$47:$V$58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3B3-4DF5-8514-734173FBF1D1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에너지사용량검토-지역난방(Gcal)'!$W$45:$W$46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에너지사용량검토-지역난방(Gcal)'!$W$47:$W$58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3B3-4DF5-8514-734173FBF1D1}"/>
                  </c:ext>
                </c:extLst>
              </c15:ser>
            </c15:filteredBarSeries>
          </c:ext>
        </c:extLst>
      </c:barChart>
      <c:catAx>
        <c:axId val="138885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8840687"/>
        <c:crosses val="autoZero"/>
        <c:auto val="1"/>
        <c:lblAlgn val="ctr"/>
        <c:lblOffset val="100"/>
        <c:noMultiLvlLbl val="0"/>
      </c:catAx>
      <c:valAx>
        <c:axId val="138884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885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BD9-401D-8533-BBA65A228B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BD9-401D-8533-BBA65A228B1C}"/>
              </c:ext>
            </c:extLst>
          </c:dPt>
          <c:dLbls>
            <c:dLbl>
              <c:idx val="0"/>
              <c:layout>
                <c:manualLayout>
                  <c:x val="-0.14609043197356789"/>
                  <c:y val="-0.1710398767247473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645271053714549"/>
                      <c:h val="0.199687903685625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BD9-401D-8533-BBA65A228B1C}"/>
                </c:ext>
              </c:extLst>
            </c:dLbl>
            <c:dLbl>
              <c:idx val="1"/>
              <c:layout>
                <c:manualLayout>
                  <c:x val="-5.7823958090237618E-2"/>
                  <c:y val="-9.0929805546967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004085112272491"/>
                      <c:h val="0.199687903685625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BD9-401D-8533-BBA65A228B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에너지사용량검토-지역난방(kWh)'!$B$93:$B$94</c:f>
              <c:strCache>
                <c:ptCount val="2"/>
                <c:pt idx="0">
                  <c:v>지역난방(kWh/m2)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에너지사용량검토-지역난방(kWh)'!$O$93:$O$94</c:f>
              <c:numCache>
                <c:formatCode>0.0%</c:formatCode>
                <c:ptCount val="2"/>
                <c:pt idx="0">
                  <c:v>6.3823228547891783E-2</c:v>
                </c:pt>
                <c:pt idx="1">
                  <c:v>0.9361767714521082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9-401D-8533-BBA65A228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0BD9-401D-8533-BBA65A228B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0BD9-401D-8533-BBA65A228B1C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에너지사용량검토-지역난방(kWh)'!$C$93:$C$94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0BD9-401D-8533-BBA65A228B1C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0BD9-401D-8533-BBA65A228B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0BD9-401D-8533-BBA65A228B1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에너지사용량검토-지역난방(kWh)'!$D$93:$D$94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BD9-401D-8533-BBA65A228B1C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0BD9-401D-8533-BBA65A228B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0BD9-401D-8533-BBA65A228B1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에너지사용량검토-지역난방(kWh)'!$E$93:$E$94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BD9-401D-8533-BBA65A228B1C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0BD9-401D-8533-BBA65A228B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0BD9-401D-8533-BBA65A228B1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에너지사용량검토-지역난방(kWh)'!$P$93:$P$94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BD9-401D-8533-BBA65A228B1C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0BD9-401D-8533-BBA65A228B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0BD9-401D-8533-BBA65A228B1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에너지사용량검토-지역난방(kWh)'!$Q$93:$Q$94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BD9-401D-8533-BBA65A228B1C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7194560741842846E-2"/>
          <c:y val="0.77659668238195934"/>
          <c:w val="0.8443578849881509"/>
          <c:h val="0.20530048553217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46159584136777"/>
          <c:y val="0"/>
          <c:w val="0.79155286557642601"/>
          <c:h val="0.93835845408341878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1969-46E4-90F8-6DA4839D17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1969-46E4-90F8-6DA4839D1768}"/>
              </c:ext>
            </c:extLst>
          </c:dPt>
          <c:dLbls>
            <c:dLbl>
              <c:idx val="0"/>
              <c:layout>
                <c:manualLayout>
                  <c:x val="-0.1852604257801109"/>
                  <c:y val="-1.47245487293129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69-46E4-90F8-6DA4839D1768}"/>
                </c:ext>
              </c:extLst>
            </c:dLbl>
            <c:dLbl>
              <c:idx val="1"/>
              <c:layout>
                <c:manualLayout>
                  <c:x val="-0.11816681248177315"/>
                  <c:y val="-1.283686797030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69-46E4-90F8-6DA4839D17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에너지사용량검토-지역난방(kWh)'!$B$93:$B$94</c:f>
              <c:strCache>
                <c:ptCount val="2"/>
                <c:pt idx="0">
                  <c:v>지역난방(kWh/m2)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에너지사용량검토-지역난방(kWh)'!$U$93:$U$94</c:f>
              <c:numCache>
                <c:formatCode>0.0%</c:formatCode>
                <c:ptCount val="2"/>
                <c:pt idx="0">
                  <c:v>5.8080815216043365E-2</c:v>
                </c:pt>
                <c:pt idx="1">
                  <c:v>0.94191918478395664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69-46E4-90F8-6DA4839D17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1969-46E4-90F8-6DA4839D176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1969-46E4-90F8-6DA4839D1768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6-1969-46E4-90F8-6DA4839D1768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8-1969-46E4-90F8-6DA4839D176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에너지사용량검토-지역난방(kWh)'!$C$93:$C$94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1969-46E4-90F8-6DA4839D1768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1969-46E4-90F8-6DA4839D176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1969-46E4-90F8-6DA4839D1768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B-1969-46E4-90F8-6DA4839D1768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D-1969-46E4-90F8-6DA4839D176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에너지사용량검토-지역난방(kWh)'!$D$93:$D$94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969-46E4-90F8-6DA4839D1768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1969-46E4-90F8-6DA4839D176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1969-46E4-90F8-6DA4839D1768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0-1969-46E4-90F8-6DA4839D1768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2-1969-46E4-90F8-6DA4839D176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에너지사용량검토-지역난방(kWh)'!$E$93:$E$94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969-46E4-90F8-6DA4839D1768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1969-46E4-90F8-6DA4839D176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1969-46E4-90F8-6DA4839D1768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5-1969-46E4-90F8-6DA4839D1768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7-1969-46E4-90F8-6DA4839D176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에너지사용량검토-지역난방(kWh)'!$V$93:$V$94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1969-46E4-90F8-6DA4839D1768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1969-46E4-90F8-6DA4839D176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1969-46E4-90F8-6DA4839D1768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A-1969-46E4-90F8-6DA4839D1768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C-1969-46E4-90F8-6DA4839D176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에너지사용량검토-지역난방(kWh)'!$W$93:$W$94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1969-46E4-90F8-6DA4839D1768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167629046369205"/>
          <c:y val="0.73716840220440227"/>
          <c:w val="0.77054593175853014"/>
          <c:h val="0.182063136054191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>
      <c:oddHeader>&amp;L&amp;"KoPub돋움체 Bold,보통"&amp;9기계설비 성능점검 결과보고서&amp;R&amp;"KoPub돋움체 Bold,보통"&amp;9VI. 에너지 사용량 검토</c:oddHeader>
    </c:headerFooter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C2C-48EB-8EF5-8CB9997A49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C2C-48EB-8EF5-8CB9997A494D}"/>
              </c:ext>
            </c:extLst>
          </c:dPt>
          <c:dLbls>
            <c:dLbl>
              <c:idx val="0"/>
              <c:layout>
                <c:manualLayout>
                  <c:x val="-0.15426864102571652"/>
                  <c:y val="-0.251241625540309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873979274825001"/>
                      <c:h val="0.224178928836973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C2C-48EB-8EF5-8CB9997A494D}"/>
                </c:ext>
              </c:extLst>
            </c:dLbl>
            <c:dLbl>
              <c:idx val="1"/>
              <c:layout>
                <c:manualLayout>
                  <c:x val="-0.20569139866956038"/>
                  <c:y val="-0.123236084744713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199183125384654"/>
                      <c:h val="0.224178928836973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C2C-48EB-8EF5-8CB9997A49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에너지사용량검토-지역난방(kWh)'!$B$93:$B$94</c:f>
              <c:strCache>
                <c:ptCount val="2"/>
                <c:pt idx="0">
                  <c:v>지역난방(kWh/m2)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에너지사용량검토-지역난방(kWh)'!$I$93:$I$94</c:f>
              <c:numCache>
                <c:formatCode>0.0%</c:formatCode>
                <c:ptCount val="2"/>
                <c:pt idx="0">
                  <c:v>7.9271612134950944E-2</c:v>
                </c:pt>
                <c:pt idx="1">
                  <c:v>0.92072838786504907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2C-48EB-8EF5-8CB9997A4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2C2C-48EB-8EF5-8CB9997A494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2C2C-48EB-8EF5-8CB9997A494D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에너지사용량검토-지역난방(kWh)'!$C$93:$C$94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2C2C-48EB-8EF5-8CB9997A494D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2C2C-48EB-8EF5-8CB9997A494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2C2C-48EB-8EF5-8CB9997A494D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에너지사용량검토-지역난방(kWh)'!$D$93:$D$94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C2C-48EB-8EF5-8CB9997A494D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2C2C-48EB-8EF5-8CB9997A494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2C2C-48EB-8EF5-8CB9997A494D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에너지사용량검토-지역난방(kWh)'!$E$93:$E$94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C2C-48EB-8EF5-8CB9997A494D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C2C-48EB-8EF5-8CB9997A494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C2C-48EB-8EF5-8CB9997A494D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에너지사용량검토-지역난방(kWh)'!$J$93:$J$94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C2C-48EB-8EF5-8CB9997A494D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2C2C-48EB-8EF5-8CB9997A494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2C2C-48EB-8EF5-8CB9997A494D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에너지사용량검토-지역난방(kWh)'!$B$93:$B$94</c15:sqref>
                        </c15:formulaRef>
                      </c:ext>
                    </c:extLst>
                    <c:strCache>
                      <c:ptCount val="2"/>
                      <c:pt idx="0">
                        <c:v>지역난방(kWh/m2)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에너지사용량검토-지역난방(kWh)'!$K$93:$K$94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C2C-48EB-8EF5-8CB9997A494D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178262391393927"/>
          <c:y val="0.79169398612145236"/>
          <c:w val="0.77021664355349184"/>
          <c:h val="0.19995459546303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에너지사용량검토-지역난방(kWh)'!$F$17:$F$18</c:f>
              <c:strCache>
                <c:ptCount val="2"/>
                <c:pt idx="0">
                  <c:v>지역난방 (kWh)</c:v>
                </c:pt>
                <c:pt idx="1">
                  <c:v>2023년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'VI. 에너지사용량검토-지역난방(kWh)'!$B$19:$B$30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에너지사용량검토-지역난방(kWh)'!$F$19:$F$30</c:f>
              <c:numCache>
                <c:formatCode>_(* #,##0_);_(* \(#,##0\);_(* "-"_);_(@_)</c:formatCode>
                <c:ptCount val="12"/>
                <c:pt idx="0">
                  <c:v>19000</c:v>
                </c:pt>
                <c:pt idx="1">
                  <c:v>18000</c:v>
                </c:pt>
                <c:pt idx="2">
                  <c:v>17000</c:v>
                </c:pt>
                <c:pt idx="3">
                  <c:v>15000</c:v>
                </c:pt>
                <c:pt idx="4">
                  <c:v>14000</c:v>
                </c:pt>
                <c:pt idx="5">
                  <c:v>13000</c:v>
                </c:pt>
                <c:pt idx="6">
                  <c:v>12000</c:v>
                </c:pt>
                <c:pt idx="7">
                  <c:v>11000</c:v>
                </c:pt>
                <c:pt idx="8">
                  <c:v>12000</c:v>
                </c:pt>
                <c:pt idx="9">
                  <c:v>15000</c:v>
                </c:pt>
                <c:pt idx="10">
                  <c:v>17000</c:v>
                </c:pt>
                <c:pt idx="11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A-40EE-83A8-B3295F9FEA37}"/>
            </c:ext>
          </c:extLst>
        </c:ser>
        <c:ser>
          <c:idx val="9"/>
          <c:order val="9"/>
          <c:tx>
            <c:strRef>
              <c:f>'VI. 에너지사용량검토-지역난방(kWh)'!$L$17:$L$18</c:f>
              <c:strCache>
                <c:ptCount val="2"/>
                <c:pt idx="0">
                  <c:v>지역난방 (kWh)</c:v>
                </c:pt>
                <c:pt idx="1">
                  <c:v>2024년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'VI. 에너지사용량검토-지역난방(kWh)'!$B$19:$B$30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에너지사용량검토-지역난방(kWh)'!$L$19:$L$30</c:f>
              <c:numCache>
                <c:formatCode>_(* #,##0_);_(* \(#,##0\);_(* "-"_);_(@_)</c:formatCode>
                <c:ptCount val="12"/>
                <c:pt idx="0">
                  <c:v>19500</c:v>
                </c:pt>
                <c:pt idx="1">
                  <c:v>20000</c:v>
                </c:pt>
                <c:pt idx="2">
                  <c:v>16500</c:v>
                </c:pt>
                <c:pt idx="3">
                  <c:v>15500</c:v>
                </c:pt>
                <c:pt idx="4">
                  <c:v>13500</c:v>
                </c:pt>
                <c:pt idx="5">
                  <c:v>14000</c:v>
                </c:pt>
                <c:pt idx="6">
                  <c:v>13000</c:v>
                </c:pt>
                <c:pt idx="7">
                  <c:v>11250</c:v>
                </c:pt>
                <c:pt idx="8">
                  <c:v>10000</c:v>
                </c:pt>
                <c:pt idx="9">
                  <c:v>13000</c:v>
                </c:pt>
                <c:pt idx="10">
                  <c:v>15000</c:v>
                </c:pt>
                <c:pt idx="11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A-40EE-83A8-B3295F9FEA37}"/>
            </c:ext>
          </c:extLst>
        </c:ser>
        <c:ser>
          <c:idx val="15"/>
          <c:order val="15"/>
          <c:tx>
            <c:strRef>
              <c:f>'VI. 에너지사용량검토-지역난방(kWh)'!$R$17:$R$18</c:f>
              <c:strCache>
                <c:ptCount val="2"/>
                <c:pt idx="0">
                  <c:v>지역난방 (kWh)</c:v>
                </c:pt>
                <c:pt idx="1">
                  <c:v>2025년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에너지사용량검토-지역난방(kWh)'!$B$19:$B$30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에너지사용량검토-지역난방(kWh)'!$R$19:$R$30</c:f>
              <c:numCache>
                <c:formatCode>_(* #,##0_);_(* \(#,##0\);_(* "-"_);_(@_)</c:formatCode>
                <c:ptCount val="12"/>
                <c:pt idx="0">
                  <c:v>20000</c:v>
                </c:pt>
                <c:pt idx="1">
                  <c:v>21000</c:v>
                </c:pt>
                <c:pt idx="2">
                  <c:v>19500</c:v>
                </c:pt>
                <c:pt idx="3">
                  <c:v>15000</c:v>
                </c:pt>
                <c:pt idx="4">
                  <c:v>12000</c:v>
                </c:pt>
                <c:pt idx="5">
                  <c:v>11000</c:v>
                </c:pt>
                <c:pt idx="6">
                  <c:v>10000</c:v>
                </c:pt>
                <c:pt idx="7">
                  <c:v>11500</c:v>
                </c:pt>
                <c:pt idx="8">
                  <c:v>13000</c:v>
                </c:pt>
                <c:pt idx="9">
                  <c:v>15500</c:v>
                </c:pt>
                <c:pt idx="10">
                  <c:v>16500</c:v>
                </c:pt>
                <c:pt idx="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9A-40EE-83A8-B3295F9F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552927"/>
        <c:axId val="5075479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에너지사용량검토-지역난방(kWh)'!$C$17:$C$18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에너지사용량검토-지역난방(kWh)'!$C$19:$C$30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F9A-40EE-83A8-B3295F9FEA3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에너지사용량검토-지역난방(kWh)'!$D$17:$D$18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에너지사용량검토-지역난방(kWh)'!$D$19:$D$30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F9A-40EE-83A8-B3295F9FEA3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에너지사용량검토-지역난방(kWh)'!$E$17:$E$18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에너지사용량검토-지역난방(kWh)'!$E$19:$E$30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F9A-40EE-83A8-B3295F9FEA3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에너지사용량검토-지역난방(kWh)'!$G$17:$G$18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에너지사용량검토-지역난방(kWh)'!$G$19:$G$30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F9A-40EE-83A8-B3295F9FEA3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에너지사용량검토-지역난방(kWh)'!$H$17:$H$18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에너지사용량검토-지역난방(kWh)'!$H$19:$H$30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F9A-40EE-83A8-B3295F9FEA3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에너지사용량검토-지역난방(kWh)'!$I$17:$I$18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에너지사용량검토-지역난방(kWh)'!$I$19:$I$30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F9A-40EE-83A8-B3295F9FEA3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에너지사용량검토-지역난방(kWh)'!$J$17:$J$18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에너지사용량검토-지역난방(kWh)'!$J$19:$J$30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F9A-40EE-83A8-B3295F9FEA3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에너지사용량검토-지역난방(kWh)'!$K$17:$K$18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에너지사용량검토-지역난방(kWh)'!$K$19:$K$30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F9A-40EE-83A8-B3295F9FEA37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에너지사용량검토-지역난방(kWh)'!$M$17:$M$18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에너지사용량검토-지역난방(kWh)'!$M$19:$M$30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F9A-40EE-83A8-B3295F9FEA37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에너지사용량검토-지역난방(kWh)'!$N$17:$N$18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에너지사용량검토-지역난방(kWh)'!$N$19:$N$30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F9A-40EE-83A8-B3295F9FEA37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에너지사용량검토-지역난방(kWh)'!$O$17:$O$18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에너지사용량검토-지역난방(kWh)'!$O$19:$O$30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F9A-40EE-83A8-B3295F9FEA37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에너지사용량검토-지역난방(kWh)'!$P$17:$P$18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에너지사용량검토-지역난방(kWh)'!$P$19:$P$30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F9A-40EE-83A8-B3295F9FEA37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에너지사용량검토-지역난방(kWh)'!$Q$17:$Q$18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에너지사용량검토-지역난방(kWh)'!$Q$19:$Q$30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F9A-40EE-83A8-B3295F9FEA37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에너지사용량검토-지역난방(kWh)'!$S$17:$S$18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에너지사용량검토-지역난방(kWh)'!$S$19:$S$30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F9A-40EE-83A8-B3295F9FEA37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에너지사용량검토-지역난방(kWh)'!$T$17:$T$18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에너지사용량검토-지역난방(kWh)'!$T$19:$T$30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F9A-40EE-83A8-B3295F9FEA37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에너지사용량검토-지역난방(kWh)'!$U$17:$U$18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에너지사용량검토-지역난방(kWh)'!$U$19:$U$30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F9A-40EE-83A8-B3295F9FEA37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에너지사용량검토-지역난방(kWh)'!$V$17:$V$18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에너지사용량검토-지역난방(kWh)'!$V$19:$V$30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F9A-40EE-83A8-B3295F9FEA37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에너지사용량검토-지역난방(kWh)'!$W$17:$W$18</c15:sqref>
                        </c15:formulaRef>
                      </c:ext>
                    </c:extLst>
                    <c:strCache>
                      <c:ptCount val="2"/>
                      <c:pt idx="0">
                        <c:v>지역난방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에너지사용량검토-지역난방(kWh)'!$B$19:$B$30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에너지사용량검토-지역난방(kWh)'!$W$19:$W$30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F9A-40EE-83A8-B3295F9FEA37}"/>
                  </c:ext>
                </c:extLst>
              </c15:ser>
            </c15:filteredBarSeries>
          </c:ext>
        </c:extLst>
      </c:barChart>
      <c:catAx>
        <c:axId val="50755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7547935"/>
        <c:crosses val="autoZero"/>
        <c:auto val="1"/>
        <c:lblAlgn val="ctr"/>
        <c:lblOffset val="100"/>
        <c:noMultiLvlLbl val="0"/>
      </c:catAx>
      <c:valAx>
        <c:axId val="50754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75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에너지사용량검토-지역난방(kWh)'!$F$45:$F$46</c:f>
              <c:strCache>
                <c:ptCount val="2"/>
                <c:pt idx="0">
                  <c:v>전기 사용량 (kWh)</c:v>
                </c:pt>
                <c:pt idx="1">
                  <c:v>2023년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'VI. 에너지사용량검토-지역난방(kWh)'!$B$47:$B$58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에너지사용량검토-지역난방(kWh)'!$F$47:$F$58</c:f>
              <c:numCache>
                <c:formatCode>_(* #,##0_);_(* \(#,##0\);_(* "-"_);_(@_)</c:formatCode>
                <c:ptCount val="12"/>
                <c:pt idx="0">
                  <c:v>153000</c:v>
                </c:pt>
                <c:pt idx="1">
                  <c:v>165230</c:v>
                </c:pt>
                <c:pt idx="2">
                  <c:v>187563</c:v>
                </c:pt>
                <c:pt idx="3">
                  <c:v>175000</c:v>
                </c:pt>
                <c:pt idx="4">
                  <c:v>176253</c:v>
                </c:pt>
                <c:pt idx="5">
                  <c:v>182356</c:v>
                </c:pt>
                <c:pt idx="6">
                  <c:v>195065</c:v>
                </c:pt>
                <c:pt idx="7">
                  <c:v>189500</c:v>
                </c:pt>
                <c:pt idx="8">
                  <c:v>176523</c:v>
                </c:pt>
                <c:pt idx="9">
                  <c:v>143331</c:v>
                </c:pt>
                <c:pt idx="10">
                  <c:v>156534</c:v>
                </c:pt>
                <c:pt idx="11">
                  <c:v>201934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A-41A2-BA57-9280C5631833}"/>
            </c:ext>
          </c:extLst>
        </c:ser>
        <c:ser>
          <c:idx val="9"/>
          <c:order val="9"/>
          <c:tx>
            <c:strRef>
              <c:f>'VI. 에너지사용량검토-지역난방(kWh)'!$L$45:$L$46</c:f>
              <c:strCache>
                <c:ptCount val="2"/>
                <c:pt idx="0">
                  <c:v>전기 사용량 (kWh)</c:v>
                </c:pt>
                <c:pt idx="1">
                  <c:v>2024년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에너지사용량검토-지역난방(kWh)'!$B$47:$B$58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에너지사용량검토-지역난방(kWh)'!$L$47:$L$58</c:f>
              <c:numCache>
                <c:formatCode>_(* #,##0_);_(* \(#,##0\);_(* "-"_);_(@_)</c:formatCode>
                <c:ptCount val="12"/>
                <c:pt idx="0">
                  <c:v>244038</c:v>
                </c:pt>
                <c:pt idx="1">
                  <c:v>184231</c:v>
                </c:pt>
                <c:pt idx="2">
                  <c:v>187510</c:v>
                </c:pt>
                <c:pt idx="3">
                  <c:v>174352</c:v>
                </c:pt>
                <c:pt idx="4">
                  <c:v>187556</c:v>
                </c:pt>
                <c:pt idx="5">
                  <c:v>202881</c:v>
                </c:pt>
                <c:pt idx="6">
                  <c:v>287749</c:v>
                </c:pt>
                <c:pt idx="7">
                  <c:v>283960</c:v>
                </c:pt>
                <c:pt idx="8">
                  <c:v>223541</c:v>
                </c:pt>
                <c:pt idx="9">
                  <c:v>219725</c:v>
                </c:pt>
                <c:pt idx="10">
                  <c:v>214226</c:v>
                </c:pt>
                <c:pt idx="11">
                  <c:v>241522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A-41A2-BA57-9280C5631833}"/>
            </c:ext>
          </c:extLst>
        </c:ser>
        <c:ser>
          <c:idx val="15"/>
          <c:order val="15"/>
          <c:tx>
            <c:strRef>
              <c:f>'VI. 에너지사용량검토-지역난방(kWh)'!$R$45:$R$46</c:f>
              <c:strCache>
                <c:ptCount val="2"/>
                <c:pt idx="0">
                  <c:v>전기 사용량 (kWh)</c:v>
                </c:pt>
                <c:pt idx="1">
                  <c:v>2025년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'VI. 에너지사용량검토-지역난방(kWh)'!$B$47:$B$58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에너지사용량검토-지역난방(kWh)'!$R$47:$R$58</c:f>
              <c:numCache>
                <c:formatCode>_(* #,##0_);_(* \(#,##0\);_(* "-"_);_(@_)</c:formatCode>
                <c:ptCount val="12"/>
                <c:pt idx="0">
                  <c:v>260630</c:v>
                </c:pt>
                <c:pt idx="1">
                  <c:v>230540</c:v>
                </c:pt>
                <c:pt idx="2">
                  <c:v>231771</c:v>
                </c:pt>
                <c:pt idx="3">
                  <c:v>197525</c:v>
                </c:pt>
                <c:pt idx="4">
                  <c:v>205613</c:v>
                </c:pt>
                <c:pt idx="5">
                  <c:v>247541</c:v>
                </c:pt>
                <c:pt idx="6">
                  <c:v>341959</c:v>
                </c:pt>
                <c:pt idx="7">
                  <c:v>335813</c:v>
                </c:pt>
                <c:pt idx="8">
                  <c:v>244482</c:v>
                </c:pt>
                <c:pt idx="9">
                  <c:v>219391</c:v>
                </c:pt>
                <c:pt idx="10">
                  <c:v>217004</c:v>
                </c:pt>
                <c:pt idx="11">
                  <c:v>267948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A-41A2-BA57-9280C5631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855663"/>
        <c:axId val="13888406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에너지사용량검토-지역난방(kWh)'!$C$45:$C$46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에너지사용량검토-지역난방(kWh)'!$C$47:$C$58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16A-41A2-BA57-9280C563183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에너지사용량검토-지역난방(kWh)'!$D$45:$D$46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에너지사용량검토-지역난방(kWh)'!$D$47:$D$58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16A-41A2-BA57-9280C563183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에너지사용량검토-지역난방(kWh)'!$E$45:$E$46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에너지사용량검토-지역난방(kWh)'!$E$47:$E$58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16A-41A2-BA57-9280C563183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에너지사용량검토-지역난방(kWh)'!$G$45:$G$46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에너지사용량검토-지역난방(kWh)'!$G$47:$G$58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16A-41A2-BA57-9280C563183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에너지사용량검토-지역난방(kWh)'!$H$45:$H$46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에너지사용량검토-지역난방(kWh)'!$H$47:$H$58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16A-41A2-BA57-9280C563183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에너지사용량검토-지역난방(kWh)'!$I$45:$I$46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에너지사용량검토-지역난방(kWh)'!$I$47:$I$58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16A-41A2-BA57-9280C563183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에너지사용량검토-지역난방(kWh)'!$J$45:$J$46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에너지사용량검토-지역난방(kWh)'!$J$47:$J$58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16A-41A2-BA57-9280C563183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에너지사용량검토-지역난방(kWh)'!$K$45:$K$46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에너지사용량검토-지역난방(kWh)'!$K$47:$K$58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16A-41A2-BA57-9280C5631833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에너지사용량검토-지역난방(kWh)'!$M$45:$M$46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에너지사용량검토-지역난방(kWh)'!$M$47:$M$58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16A-41A2-BA57-9280C5631833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에너지사용량검토-지역난방(kWh)'!$N$45:$N$46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에너지사용량검토-지역난방(kWh)'!$N$47:$N$58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16A-41A2-BA57-9280C5631833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에너지사용량검토-지역난방(kWh)'!$O$45:$O$46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에너지사용량검토-지역난방(kWh)'!$O$47:$O$58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16A-41A2-BA57-9280C563183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에너지사용량검토-지역난방(kWh)'!$P$45:$P$46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에너지사용량검토-지역난방(kWh)'!$P$47:$P$58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16A-41A2-BA57-9280C5631833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에너지사용량검토-지역난방(kWh)'!$Q$45:$Q$46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에너지사용량검토-지역난방(kWh)'!$Q$47:$Q$58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16A-41A2-BA57-9280C5631833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에너지사용량검토-지역난방(kWh)'!$S$45:$S$46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에너지사용량검토-지역난방(kWh)'!$S$47:$S$58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16A-41A2-BA57-9280C5631833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에너지사용량검토-지역난방(kWh)'!$T$45:$T$46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에너지사용량검토-지역난방(kWh)'!$T$47:$T$58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16A-41A2-BA57-9280C5631833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에너지사용량검토-지역난방(kWh)'!$U$45:$U$46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에너지사용량검토-지역난방(kWh)'!$U$47:$U$58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16A-41A2-BA57-9280C5631833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에너지사용량검토-지역난방(kWh)'!$V$45:$V$46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에너지사용량검토-지역난방(kWh)'!$V$47:$V$58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16A-41A2-BA57-9280C5631833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에너지사용량검토-지역난방(kWh)'!$W$45:$W$46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에너지사용량검토-지역난방(kWh)'!$B$47:$B$58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에너지사용량검토-지역난방(kWh)'!$W$47:$W$58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16A-41A2-BA57-9280C5631833}"/>
                  </c:ext>
                </c:extLst>
              </c15:ser>
            </c15:filteredBarSeries>
          </c:ext>
        </c:extLst>
      </c:barChart>
      <c:catAx>
        <c:axId val="138885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8840687"/>
        <c:crosses val="autoZero"/>
        <c:auto val="1"/>
        <c:lblAlgn val="ctr"/>
        <c:lblOffset val="100"/>
        <c:noMultiLvlLbl val="0"/>
      </c:catAx>
      <c:valAx>
        <c:axId val="138884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885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7BA-434A-AC74-04F87B1D9F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7BA-434A-AC74-04F87B1D9F14}"/>
              </c:ext>
            </c:extLst>
          </c:dPt>
          <c:dLbls>
            <c:dLbl>
              <c:idx val="0"/>
              <c:layout>
                <c:manualLayout>
                  <c:x val="-2.6916694277698928E-2"/>
                  <c:y val="-7.64453429807760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85504455325582"/>
                      <c:h val="0.175945945945945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7BA-434A-AC74-04F87B1D9F14}"/>
                </c:ext>
              </c:extLst>
            </c:dLbl>
            <c:dLbl>
              <c:idx val="1"/>
              <c:layout>
                <c:manualLayout>
                  <c:x val="2.9487875989846674E-3"/>
                  <c:y val="3.20036177910193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96658982675342"/>
                      <c:h val="0.15792792792792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7BA-434A-AC74-04F87B1D9F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에너지사용량검토-도시가스(Nm3)'!$B$94:$B$95</c:f>
              <c:strCache>
                <c:ptCount val="2"/>
                <c:pt idx="0">
                  <c:v>도시가스(kWh/m2)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에너지사용량검토-도시가스(Nm3)'!$O$94:$O$95</c:f>
              <c:numCache>
                <c:formatCode>0.0%</c:formatCode>
                <c:ptCount val="2"/>
                <c:pt idx="0">
                  <c:v>0.32523990533642178</c:v>
                </c:pt>
                <c:pt idx="1">
                  <c:v>0.67476009466357822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A-434A-AC74-04F87B1D9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C7BA-434A-AC74-04F87B1D9F1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C7BA-434A-AC74-04F87B1D9F14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에너지사용량검토-도시가스(Nm3)'!$C$94:$C$95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C7BA-434A-AC74-04F87B1D9F14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C7BA-434A-AC74-04F87B1D9F1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C7BA-434A-AC74-04F87B1D9F14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에너지사용량검토-도시가스(Nm3)'!$D$94:$D$95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BA-434A-AC74-04F87B1D9F14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C7BA-434A-AC74-04F87B1D9F1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C7BA-434A-AC74-04F87B1D9F14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에너지사용량검토-도시가스(Nm3)'!$E$94:$E$95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7BA-434A-AC74-04F87B1D9F14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C7BA-434A-AC74-04F87B1D9F1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C7BA-434A-AC74-04F87B1D9F14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에너지사용량검토-도시가스(Nm3)'!$P$94:$P$95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7BA-434A-AC74-04F87B1D9F14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C7BA-434A-AC74-04F87B1D9F1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C7BA-434A-AC74-04F87B1D9F14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에너지사용량검토-도시가스(Nm3)'!$Q$94:$Q$95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C7BA-434A-AC74-04F87B1D9F14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7194560741842846E-2"/>
          <c:y val="0.77659668238195934"/>
          <c:w val="0.8443578849881509"/>
          <c:h val="0.20530048553217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46159584136777"/>
          <c:y val="0"/>
          <c:w val="0.79155286557642601"/>
          <c:h val="0.93835845408341878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E0E-4075-A9BF-5CA97DF938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E0E-4075-A9BF-5CA97DF938C2}"/>
              </c:ext>
            </c:extLst>
          </c:dPt>
          <c:dLbls>
            <c:dLbl>
              <c:idx val="0"/>
              <c:layout>
                <c:manualLayout>
                  <c:x val="-4.4595254175391612E-2"/>
                  <c:y val="-6.1761536276878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0E-4075-A9BF-5CA97DF938C2}"/>
                </c:ext>
              </c:extLst>
            </c:dLbl>
            <c:dLbl>
              <c:idx val="1"/>
              <c:layout>
                <c:manualLayout>
                  <c:x val="8.9190508350783224E-2"/>
                  <c:y val="4.26112453330323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0E-4075-A9BF-5CA97DF938C2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에너지사용량검토-도시가스(Nm3)'!$B$94:$B$95</c:f>
              <c:strCache>
                <c:ptCount val="2"/>
                <c:pt idx="0">
                  <c:v>도시가스(kWh/m2)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에너지사용량검토-도시가스(Nm3)'!$U$94:$U$95</c:f>
              <c:numCache>
                <c:formatCode>0.0%</c:formatCode>
                <c:ptCount val="2"/>
                <c:pt idx="0">
                  <c:v>0.33970178095238829</c:v>
                </c:pt>
                <c:pt idx="1">
                  <c:v>0.66029821904761166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0E-4075-A9BF-5CA97DF938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5E0E-4075-A9BF-5CA97DF938C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5E0E-4075-A9BF-5CA97DF938C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6-5E0E-4075-A9BF-5CA97DF938C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8-5E0E-4075-A9BF-5CA97DF938C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에너지사용량검토-도시가스(Nm3)'!$C$94:$C$95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5E0E-4075-A9BF-5CA97DF938C2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5E0E-4075-A9BF-5CA97DF938C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5E0E-4075-A9BF-5CA97DF938C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B-5E0E-4075-A9BF-5CA97DF938C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D-5E0E-4075-A9BF-5CA97DF938C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에너지사용량검토-도시가스(Nm3)'!$D$94:$D$95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E0E-4075-A9BF-5CA97DF938C2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5E0E-4075-A9BF-5CA97DF938C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5E0E-4075-A9BF-5CA97DF938C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0-5E0E-4075-A9BF-5CA97DF938C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2-5E0E-4075-A9BF-5CA97DF938C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에너지사용량검토-도시가스(Nm3)'!$E$94:$E$95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E0E-4075-A9BF-5CA97DF938C2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E0E-4075-A9BF-5CA97DF938C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E0E-4075-A9BF-5CA97DF938C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5-5E0E-4075-A9BF-5CA97DF938C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7-5E0E-4075-A9BF-5CA97DF938C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에너지사용량검토-도시가스(Nm3)'!$V$94:$V$95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5E0E-4075-A9BF-5CA97DF938C2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5E0E-4075-A9BF-5CA97DF938C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5E0E-4075-A9BF-5CA97DF938C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A-5E0E-4075-A9BF-5CA97DF938C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C-5E0E-4075-A9BF-5CA97DF938C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에너지사용량검토-도시가스(Nm3)'!$W$94:$W$95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5E0E-4075-A9BF-5CA97DF938C2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167629046369205"/>
          <c:y val="0.73716840220440227"/>
          <c:w val="0.77054593175853014"/>
          <c:h val="0.182063136054191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>
      <c:oddHeader>&amp;L&amp;"KoPub돋움체 Bold,보통"&amp;9기계설비 성능점검 결과보고서&amp;R&amp;"KoPub돋움체 Bold,보통"&amp;9VI. 에너지 사용량 검토</c:oddHeader>
    </c:headerFooter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751-40CB-ADAF-1445329DFE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751-40CB-ADAF-1445329DFEA1}"/>
              </c:ext>
            </c:extLst>
          </c:dPt>
          <c:dLbls>
            <c:dLbl>
              <c:idx val="0"/>
              <c:layout>
                <c:manualLayout>
                  <c:x val="-5.1580040259753712E-2"/>
                  <c:y val="-0.1057034284983427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5373200236891"/>
                      <c:h val="0.210674127003450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51-40CB-ADAF-1445329DFEA1}"/>
                </c:ext>
              </c:extLst>
            </c:dLbl>
            <c:dLbl>
              <c:idx val="1"/>
              <c:layout>
                <c:manualLayout>
                  <c:x val="4.6890945690685167E-3"/>
                  <c:y val="7.25641543248020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78094174741508"/>
                      <c:h val="0.181318698252388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751-40CB-ADAF-1445329DFE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에너지사용량검토-도시가스(Nm3)'!$B$94:$B$95</c:f>
              <c:strCache>
                <c:ptCount val="2"/>
                <c:pt idx="0">
                  <c:v>도시가스(kWh/m2)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에너지사용량검토-도시가스(Nm3)'!$I$94:$I$95</c:f>
              <c:numCache>
                <c:formatCode>0.0%</c:formatCode>
                <c:ptCount val="2"/>
                <c:pt idx="0">
                  <c:v>0.3343607319481901</c:v>
                </c:pt>
                <c:pt idx="1">
                  <c:v>0.66563926805180995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1-40CB-ADAF-1445329D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6751-40CB-ADAF-1445329DFEA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6751-40CB-ADAF-1445329DFEA1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에너지사용량검토-도시가스(Nm3)'!$C$94:$C$95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6751-40CB-ADAF-1445329DFEA1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6751-40CB-ADAF-1445329DFEA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6751-40CB-ADAF-1445329DFEA1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에너지사용량검토-도시가스(Nm3)'!$D$94:$D$95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751-40CB-ADAF-1445329DFEA1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6751-40CB-ADAF-1445329DFEA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6751-40CB-ADAF-1445329DFEA1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에너지사용량검토-도시가스(Nm3)'!$E$94:$E$95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751-40CB-ADAF-1445329DFEA1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751-40CB-ADAF-1445329DFEA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751-40CB-ADAF-1445329DFEA1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에너지사용량검토-도시가스(Nm3)'!$J$94:$J$95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751-40CB-ADAF-1445329DFEA1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6751-40CB-ADAF-1445329DFEA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6751-40CB-ADAF-1445329DFEA1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에너지사용량검토-도시가스(Nm3)'!$K$94:$K$95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6751-40CB-ADAF-1445329DFEA1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178262391393927"/>
          <c:y val="0.79169398612145236"/>
          <c:w val="0.77021664355349184"/>
          <c:h val="0.19995459546303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에너지사용량검토-도시가스(Nm3)'!$F$18:$F$19</c:f>
              <c:strCache>
                <c:ptCount val="2"/>
                <c:pt idx="0">
                  <c:v>도시가스 (Nm3)</c:v>
                </c:pt>
                <c:pt idx="1">
                  <c:v>2023년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'VI. 에너지사용량검토-도시가스(Nm3)'!$B$20:$B$31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에너지사용량검토-도시가스(Nm3)'!$F$20:$F$31</c:f>
              <c:numCache>
                <c:formatCode>_(* #,##0_);_(* \(#,##0\);_(* "-"_);_(@_)</c:formatCode>
                <c:ptCount val="12"/>
                <c:pt idx="0">
                  <c:v>71223</c:v>
                </c:pt>
                <c:pt idx="1">
                  <c:v>64468</c:v>
                </c:pt>
                <c:pt idx="2">
                  <c:v>52832</c:v>
                </c:pt>
                <c:pt idx="3">
                  <c:v>58716</c:v>
                </c:pt>
                <c:pt idx="4">
                  <c:v>62273</c:v>
                </c:pt>
                <c:pt idx="5">
                  <c:v>58563</c:v>
                </c:pt>
                <c:pt idx="6">
                  <c:v>92597</c:v>
                </c:pt>
                <c:pt idx="7">
                  <c:v>59996</c:v>
                </c:pt>
                <c:pt idx="8">
                  <c:v>67806</c:v>
                </c:pt>
                <c:pt idx="9">
                  <c:v>81505</c:v>
                </c:pt>
                <c:pt idx="10">
                  <c:v>59548</c:v>
                </c:pt>
                <c:pt idx="11">
                  <c:v>56327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C-446E-B682-D1F2F4638C3C}"/>
            </c:ext>
          </c:extLst>
        </c:ser>
        <c:ser>
          <c:idx val="9"/>
          <c:order val="9"/>
          <c:tx>
            <c:strRef>
              <c:f>'VI. 에너지사용량검토-도시가스(Nm3)'!$L$18:$L$19</c:f>
              <c:strCache>
                <c:ptCount val="2"/>
                <c:pt idx="0">
                  <c:v>도시가스 (Nm3)</c:v>
                </c:pt>
                <c:pt idx="1">
                  <c:v>2024년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'VI. 에너지사용량검토-도시가스(Nm3)'!$B$20:$B$31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에너지사용량검토-도시가스(Nm3)'!$L$20:$L$31</c:f>
              <c:numCache>
                <c:formatCode>_(* #,##0_);_(* \(#,##0\);_(* "-"_);_(@_)</c:formatCode>
                <c:ptCount val="12"/>
                <c:pt idx="0">
                  <c:v>56053</c:v>
                </c:pt>
                <c:pt idx="1">
                  <c:v>53809</c:v>
                </c:pt>
                <c:pt idx="2">
                  <c:v>50327</c:v>
                </c:pt>
                <c:pt idx="3">
                  <c:v>53263</c:v>
                </c:pt>
                <c:pt idx="4">
                  <c:v>46901</c:v>
                </c:pt>
                <c:pt idx="5">
                  <c:v>74893</c:v>
                </c:pt>
                <c:pt idx="6">
                  <c:v>89576</c:v>
                </c:pt>
                <c:pt idx="7">
                  <c:v>44077</c:v>
                </c:pt>
                <c:pt idx="8">
                  <c:v>67988</c:v>
                </c:pt>
                <c:pt idx="9">
                  <c:v>45486</c:v>
                </c:pt>
                <c:pt idx="10">
                  <c:v>51897</c:v>
                </c:pt>
                <c:pt idx="11">
                  <c:v>59351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C-446E-B682-D1F2F4638C3C}"/>
            </c:ext>
          </c:extLst>
        </c:ser>
        <c:ser>
          <c:idx val="15"/>
          <c:order val="15"/>
          <c:tx>
            <c:strRef>
              <c:f>'VI. 에너지사용량검토-도시가스(Nm3)'!$R$18:$R$19</c:f>
              <c:strCache>
                <c:ptCount val="2"/>
                <c:pt idx="0">
                  <c:v>도시가스 (Nm3)</c:v>
                </c:pt>
                <c:pt idx="1">
                  <c:v>2025년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에너지사용량검토-도시가스(Nm3)'!$B$20:$B$31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에너지사용량검토-도시가스(Nm3)'!$R$20:$R$31</c:f>
              <c:numCache>
                <c:formatCode>_(* #,##0_);_(* \(#,##0\);_(* "-"_);_(@_)</c:formatCode>
                <c:ptCount val="12"/>
                <c:pt idx="0">
                  <c:v>54719</c:v>
                </c:pt>
                <c:pt idx="1">
                  <c:v>57605</c:v>
                </c:pt>
                <c:pt idx="2">
                  <c:v>58815</c:v>
                </c:pt>
                <c:pt idx="3">
                  <c:v>56581</c:v>
                </c:pt>
                <c:pt idx="4">
                  <c:v>45192</c:v>
                </c:pt>
                <c:pt idx="5">
                  <c:v>77868</c:v>
                </c:pt>
                <c:pt idx="6">
                  <c:v>83821</c:v>
                </c:pt>
                <c:pt idx="7">
                  <c:v>70113</c:v>
                </c:pt>
                <c:pt idx="8">
                  <c:v>75093</c:v>
                </c:pt>
                <c:pt idx="9">
                  <c:v>62708</c:v>
                </c:pt>
                <c:pt idx="10">
                  <c:v>68003</c:v>
                </c:pt>
                <c:pt idx="11">
                  <c:v>65253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C-446E-B682-D1F2F4638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450047"/>
        <c:axId val="6144458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에너지사용량검토-도시가스(Nm3)'!$C$18:$C$19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에너지사용량검토-도시가스(Nm3)'!$C$20:$C$31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91C-446E-B682-D1F2F4638C3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에너지사용량검토-도시가스(Nm3)'!$D$18:$D$19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에너지사용량검토-도시가스(Nm3)'!$D$20:$D$31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91C-446E-B682-D1F2F4638C3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에너지사용량검토-도시가스(Nm3)'!$E$18:$E$19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에너지사용량검토-도시가스(Nm3)'!$E$20:$E$31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91C-446E-B682-D1F2F4638C3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에너지사용량검토-도시가스(Nm3)'!$G$18:$G$19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에너지사용량검토-도시가스(Nm3)'!$G$20:$G$31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91C-446E-B682-D1F2F4638C3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에너지사용량검토-도시가스(Nm3)'!$H$18:$H$19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에너지사용량검토-도시가스(Nm3)'!$H$20:$H$31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91C-446E-B682-D1F2F4638C3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에너지사용량검토-도시가스(Nm3)'!$I$18:$I$19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에너지사용량검토-도시가스(Nm3)'!$I$20:$I$31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91C-446E-B682-D1F2F4638C3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에너지사용량검토-도시가스(Nm3)'!$J$18:$J$19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에너지사용량검토-도시가스(Nm3)'!$J$20:$J$31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91C-446E-B682-D1F2F4638C3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에너지사용량검토-도시가스(Nm3)'!$K$18:$K$19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에너지사용량검토-도시가스(Nm3)'!$K$20:$K$31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91C-446E-B682-D1F2F4638C3C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에너지사용량검토-도시가스(Nm3)'!$M$18:$M$19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에너지사용량검토-도시가스(Nm3)'!$M$20:$M$31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91C-446E-B682-D1F2F4638C3C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에너지사용량검토-도시가스(Nm3)'!$N$18:$N$19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에너지사용량검토-도시가스(Nm3)'!$N$20:$N$31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91C-446E-B682-D1F2F4638C3C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에너지사용량검토-도시가스(Nm3)'!$O$18:$O$19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에너지사용량검토-도시가스(Nm3)'!$O$20:$O$31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91C-446E-B682-D1F2F4638C3C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에너지사용량검토-도시가스(Nm3)'!$P$18:$P$19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에너지사용량검토-도시가스(Nm3)'!$P$20:$P$31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91C-446E-B682-D1F2F4638C3C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에너지사용량검토-도시가스(Nm3)'!$Q$18:$Q$19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에너지사용량검토-도시가스(Nm3)'!$Q$20:$Q$31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91C-446E-B682-D1F2F4638C3C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에너지사용량검토-도시가스(Nm3)'!$S$18:$S$19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에너지사용량검토-도시가스(Nm3)'!$S$20:$S$31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91C-446E-B682-D1F2F4638C3C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에너지사용량검토-도시가스(Nm3)'!$T$18:$T$19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에너지사용량검토-도시가스(Nm3)'!$T$20:$T$31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91C-446E-B682-D1F2F4638C3C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에너지사용량검토-도시가스(Nm3)'!$U$18:$U$19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에너지사용량검토-도시가스(Nm3)'!$U$20:$U$31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91C-446E-B682-D1F2F4638C3C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에너지사용량검토-도시가스(Nm3)'!$V$18:$V$19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에너지사용량검토-도시가스(Nm3)'!$V$20:$V$31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91C-446E-B682-D1F2F4638C3C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에너지사용량검토-도시가스(Nm3)'!$W$18:$W$19</c15:sqref>
                        </c15:formulaRef>
                      </c:ext>
                    </c:extLst>
                    <c:strCache>
                      <c:ptCount val="2"/>
                      <c:pt idx="0">
                        <c:v>도시가스 (Nm3)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에너지사용량검토-도시가스(Nm3)'!$W$20:$W$31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91C-446E-B682-D1F2F4638C3C}"/>
                  </c:ext>
                </c:extLst>
              </c15:ser>
            </c15:filteredBarSeries>
          </c:ext>
        </c:extLst>
      </c:barChart>
      <c:catAx>
        <c:axId val="61445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4445887"/>
        <c:crosses val="autoZero"/>
        <c:auto val="1"/>
        <c:lblAlgn val="ctr"/>
        <c:lblOffset val="100"/>
        <c:noMultiLvlLbl val="0"/>
      </c:catAx>
      <c:valAx>
        <c:axId val="6144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445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에너지사용량검토-도시가스(Nm3)'!$F$46:$F$47</c:f>
              <c:strCache>
                <c:ptCount val="2"/>
                <c:pt idx="0">
                  <c:v>전기 사용량 (kWh)</c:v>
                </c:pt>
                <c:pt idx="1">
                  <c:v>2023년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'VI. 에너지사용량검토-도시가스(Nm3)'!$B$48:$B$59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에너지사용량검토-도시가스(Nm3)'!$F$48:$F$59</c:f>
              <c:numCache>
                <c:formatCode>_(* #,##0_);_(* \(#,##0\);_(* "-"_);_(@_)</c:formatCode>
                <c:ptCount val="12"/>
                <c:pt idx="0">
                  <c:v>1375056</c:v>
                </c:pt>
                <c:pt idx="1">
                  <c:v>1157184</c:v>
                </c:pt>
                <c:pt idx="2">
                  <c:v>1394064</c:v>
                </c:pt>
                <c:pt idx="3">
                  <c:v>1479096</c:v>
                </c:pt>
                <c:pt idx="4">
                  <c:v>1636920</c:v>
                </c:pt>
                <c:pt idx="5">
                  <c:v>1702872</c:v>
                </c:pt>
                <c:pt idx="6">
                  <c:v>2010528</c:v>
                </c:pt>
                <c:pt idx="7">
                  <c:v>1859976</c:v>
                </c:pt>
                <c:pt idx="8">
                  <c:v>1752840</c:v>
                </c:pt>
                <c:pt idx="9">
                  <c:v>1699920</c:v>
                </c:pt>
                <c:pt idx="10">
                  <c:v>1412712</c:v>
                </c:pt>
                <c:pt idx="11">
                  <c:v>1237824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4-4458-9E53-6EF094D0A1A8}"/>
            </c:ext>
          </c:extLst>
        </c:ser>
        <c:ser>
          <c:idx val="9"/>
          <c:order val="9"/>
          <c:tx>
            <c:strRef>
              <c:f>'VI. 에너지사용량검토-도시가스(Nm3)'!$L$46:$L$47</c:f>
              <c:strCache>
                <c:ptCount val="2"/>
                <c:pt idx="0">
                  <c:v>전기 사용량 (kWh)</c:v>
                </c:pt>
                <c:pt idx="1">
                  <c:v>2024년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에너지사용량검토-도시가스(Nm3)'!$B$48:$B$59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에너지사용량검토-도시가스(Nm3)'!$L$48:$L$59</c:f>
              <c:numCache>
                <c:formatCode>_(* #,##0_);_(* \(#,##0\);_(* "-"_);_(@_)</c:formatCode>
                <c:ptCount val="12"/>
                <c:pt idx="0">
                  <c:v>1215792</c:v>
                </c:pt>
                <c:pt idx="1">
                  <c:v>1242216</c:v>
                </c:pt>
                <c:pt idx="2">
                  <c:v>1361664</c:v>
                </c:pt>
                <c:pt idx="3">
                  <c:v>1284480</c:v>
                </c:pt>
                <c:pt idx="4">
                  <c:v>1397880</c:v>
                </c:pt>
                <c:pt idx="5">
                  <c:v>1732104</c:v>
                </c:pt>
                <c:pt idx="6">
                  <c:v>1841184</c:v>
                </c:pt>
                <c:pt idx="7">
                  <c:v>1657512</c:v>
                </c:pt>
                <c:pt idx="8">
                  <c:v>1595304</c:v>
                </c:pt>
                <c:pt idx="9">
                  <c:v>1414512</c:v>
                </c:pt>
                <c:pt idx="10">
                  <c:v>1296216</c:v>
                </c:pt>
                <c:pt idx="11">
                  <c:v>1179216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4-4458-9E53-6EF094D0A1A8}"/>
            </c:ext>
          </c:extLst>
        </c:ser>
        <c:ser>
          <c:idx val="15"/>
          <c:order val="15"/>
          <c:tx>
            <c:strRef>
              <c:f>'VI. 에너지사용량검토-도시가스(Nm3)'!$R$46:$R$47</c:f>
              <c:strCache>
                <c:ptCount val="2"/>
                <c:pt idx="0">
                  <c:v>전기 사용량 (kWh)</c:v>
                </c:pt>
                <c:pt idx="1">
                  <c:v>2025년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'VI. 에너지사용량검토-도시가스(Nm3)'!$B$48:$B$59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에너지사용량검토-도시가스(Nm3)'!$R$48:$R$59</c:f>
              <c:numCache>
                <c:formatCode>_(* #,##0_);_(* \(#,##0\);_(* "-"_);_(@_)</c:formatCode>
                <c:ptCount val="12"/>
                <c:pt idx="0">
                  <c:v>1211472</c:v>
                </c:pt>
                <c:pt idx="1">
                  <c:v>1032552</c:v>
                </c:pt>
                <c:pt idx="2">
                  <c:v>1238760</c:v>
                </c:pt>
                <c:pt idx="3">
                  <c:v>1388640</c:v>
                </c:pt>
                <c:pt idx="4">
                  <c:v>1434624</c:v>
                </c:pt>
                <c:pt idx="5">
                  <c:v>1804032</c:v>
                </c:pt>
                <c:pt idx="6">
                  <c:v>2013696</c:v>
                </c:pt>
                <c:pt idx="7">
                  <c:v>1834368</c:v>
                </c:pt>
                <c:pt idx="8">
                  <c:v>1761024</c:v>
                </c:pt>
                <c:pt idx="9">
                  <c:v>1639488</c:v>
                </c:pt>
                <c:pt idx="10">
                  <c:v>1424448</c:v>
                </c:pt>
                <c:pt idx="11">
                  <c:v>1259232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A4-4458-9E53-6EF094D0A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081103"/>
        <c:axId val="1042090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에너지사용량검토-도시가스(Nm3)'!$C$46:$C$47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에너지사용량검토-도시가스(Nm3)'!$C$48:$C$59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8A4-4458-9E53-6EF094D0A1A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에너지사용량검토-도시가스(Nm3)'!$D$46:$D$47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에너지사용량검토-도시가스(Nm3)'!$D$48:$D$59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8A4-4458-9E53-6EF094D0A1A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에너지사용량검토-도시가스(Nm3)'!$E$46:$E$47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에너지사용량검토-도시가스(Nm3)'!$E$48:$E$59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A4-4458-9E53-6EF094D0A1A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에너지사용량검토-도시가스(Nm3)'!$G$46:$G$47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에너지사용량검토-도시가스(Nm3)'!$G$48:$G$59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A4-4458-9E53-6EF094D0A1A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에너지사용량검토-도시가스(Nm3)'!$H$46:$H$47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에너지사용량검토-도시가스(Nm3)'!$H$48:$H$59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A4-4458-9E53-6EF094D0A1A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에너지사용량검토-도시가스(Nm3)'!$I$46:$I$47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에너지사용량검토-도시가스(Nm3)'!$I$48:$I$59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8A4-4458-9E53-6EF094D0A1A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에너지사용량검토-도시가스(Nm3)'!$J$46:$J$47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에너지사용량검토-도시가스(Nm3)'!$J$48:$J$59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8A4-4458-9E53-6EF094D0A1A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에너지사용량검토-도시가스(Nm3)'!$K$46:$K$47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에너지사용량검토-도시가스(Nm3)'!$K$48:$K$59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8A4-4458-9E53-6EF094D0A1A8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에너지사용량검토-도시가스(Nm3)'!$M$46:$M$47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에너지사용량검토-도시가스(Nm3)'!$M$48:$M$59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8A4-4458-9E53-6EF094D0A1A8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에너지사용량검토-도시가스(Nm3)'!$N$46:$N$47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에너지사용량검토-도시가스(Nm3)'!$N$48:$N$59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8A4-4458-9E53-6EF094D0A1A8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에너지사용량검토-도시가스(Nm3)'!$O$46:$O$47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에너지사용량검토-도시가스(Nm3)'!$O$48:$O$59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8A4-4458-9E53-6EF094D0A1A8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에너지사용량검토-도시가스(Nm3)'!$P$46:$P$47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에너지사용량검토-도시가스(Nm3)'!$P$48:$P$59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8A4-4458-9E53-6EF094D0A1A8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에너지사용량검토-도시가스(Nm3)'!$Q$46:$Q$47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에너지사용량검토-도시가스(Nm3)'!$Q$48:$Q$59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8A4-4458-9E53-6EF094D0A1A8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에너지사용량검토-도시가스(Nm3)'!$S$46:$S$47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에너지사용량검토-도시가스(Nm3)'!$S$48:$S$59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8A4-4458-9E53-6EF094D0A1A8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에너지사용량검토-도시가스(Nm3)'!$T$46:$T$47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에너지사용량검토-도시가스(Nm3)'!$T$48:$T$59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8A4-4458-9E53-6EF094D0A1A8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에너지사용량검토-도시가스(Nm3)'!$U$46:$U$47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에너지사용량검토-도시가스(Nm3)'!$U$48:$U$59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8A4-4458-9E53-6EF094D0A1A8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에너지사용량검토-도시가스(Nm3)'!$V$46:$V$47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에너지사용량검토-도시가스(Nm3)'!$V$48:$V$59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8A4-4458-9E53-6EF094D0A1A8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에너지사용량검토-도시가스(Nm3)'!$W$46:$W$47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에너지사용량검토-도시가스(Nm3)'!$W$48:$W$59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8A4-4458-9E53-6EF094D0A1A8}"/>
                  </c:ext>
                </c:extLst>
              </c15:ser>
            </c15:filteredBarSeries>
          </c:ext>
        </c:extLst>
      </c:barChart>
      <c:catAx>
        <c:axId val="104208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090255"/>
        <c:crosses val="autoZero"/>
        <c:auto val="1"/>
        <c:lblAlgn val="ctr"/>
        <c:lblOffset val="100"/>
        <c:noMultiLvlLbl val="0"/>
      </c:catAx>
      <c:valAx>
        <c:axId val="10420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08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45D-45A4-82BB-C843AA3E9E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45D-45A4-82BB-C843AA3E9E16}"/>
              </c:ext>
            </c:extLst>
          </c:dPt>
          <c:dLbls>
            <c:dLbl>
              <c:idx val="0"/>
              <c:layout>
                <c:manualLayout>
                  <c:x val="-2.6916694277698928E-2"/>
                  <c:y val="-7.64453429807760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85504455325582"/>
                      <c:h val="0.175945945945945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45D-45A4-82BB-C843AA3E9E16}"/>
                </c:ext>
              </c:extLst>
            </c:dLbl>
            <c:dLbl>
              <c:idx val="1"/>
              <c:layout>
                <c:manualLayout>
                  <c:x val="2.9487875989846674E-3"/>
                  <c:y val="3.20036177910193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96658982675342"/>
                      <c:h val="0.15792792792792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45D-45A4-82BB-C843AA3E9E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에너지사용량검토-LPG(kg)'!$B$94:$B$95</c:f>
              <c:strCache>
                <c:ptCount val="2"/>
                <c:pt idx="0">
                  <c:v>LPG(kWh/m2)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에너지사용량검토-LPG(kg)'!$O$94:$O$95</c:f>
              <c:numCache>
                <c:formatCode>0.0%</c:formatCode>
                <c:ptCount val="2"/>
                <c:pt idx="0">
                  <c:v>0.36099999999999999</c:v>
                </c:pt>
                <c:pt idx="1">
                  <c:v>0.63937913281603487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5D-45A4-82BB-C843AA3E9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945D-45A4-82BB-C843AA3E9E1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945D-45A4-82BB-C843AA3E9E16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에너지사용량검토-LPG(kg)'!$C$94:$C$95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945D-45A4-82BB-C843AA3E9E16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945D-45A4-82BB-C843AA3E9E1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945D-45A4-82BB-C843AA3E9E16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에너지사용량검토-LPG(kg)'!$D$94:$D$95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45D-45A4-82BB-C843AA3E9E16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945D-45A4-82BB-C843AA3E9E1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945D-45A4-82BB-C843AA3E9E16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에너지사용량검토-LPG(kg)'!$E$94:$E$95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45D-45A4-82BB-C843AA3E9E16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45D-45A4-82BB-C843AA3E9E1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45D-45A4-82BB-C843AA3E9E16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에너지사용량검토-LPG(kg)'!$P$94:$P$95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45D-45A4-82BB-C843AA3E9E16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945D-45A4-82BB-C843AA3E9E1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945D-45A4-82BB-C843AA3E9E16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에너지사용량검토-LPG(kg)'!$Q$94:$Q$95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945D-45A4-82BB-C843AA3E9E16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7194560741842846E-2"/>
          <c:y val="0.77659668238195934"/>
          <c:w val="0.8443578849881509"/>
          <c:h val="0.20530048553217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46159584136777"/>
          <c:y val="0"/>
          <c:w val="0.79155286557642601"/>
          <c:h val="0.93835845408341878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9AE-472E-8DBF-464166D8E4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9AE-472E-8DBF-464166D8E412}"/>
              </c:ext>
            </c:extLst>
          </c:dPt>
          <c:dLbls>
            <c:dLbl>
              <c:idx val="0"/>
              <c:layout>
                <c:manualLayout>
                  <c:x val="-4.4595254175391612E-2"/>
                  <c:y val="-6.1761536276878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9AE-472E-8DBF-464166D8E412}"/>
                </c:ext>
              </c:extLst>
            </c:dLbl>
            <c:dLbl>
              <c:idx val="1"/>
              <c:layout>
                <c:manualLayout>
                  <c:x val="8.9190508350783224E-2"/>
                  <c:y val="4.26112453330323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9AE-472E-8DBF-464166D8E412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에너지사용량검토-LPG(kg)'!$B$94:$B$95</c:f>
              <c:strCache>
                <c:ptCount val="2"/>
                <c:pt idx="0">
                  <c:v>LPG(kWh/m2)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에너지사용량검토-LPG(kg)'!$U$94:$U$95</c:f>
              <c:numCache>
                <c:formatCode>0.0%</c:formatCode>
                <c:ptCount val="2"/>
                <c:pt idx="0">
                  <c:v>0.376</c:v>
                </c:pt>
                <c:pt idx="1">
                  <c:v>0.62423779068527929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AE-472E-8DBF-464166D8E4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79AE-472E-8DBF-464166D8E41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79AE-472E-8DBF-464166D8E41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6-79AE-472E-8DBF-464166D8E41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8-79AE-472E-8DBF-464166D8E41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에너지사용량검토-LPG(kg)'!$C$94:$C$95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79AE-472E-8DBF-464166D8E412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79AE-472E-8DBF-464166D8E41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79AE-472E-8DBF-464166D8E41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B-79AE-472E-8DBF-464166D8E41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D-79AE-472E-8DBF-464166D8E41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에너지사용량검토-LPG(kg)'!$D$94:$D$95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9AE-472E-8DBF-464166D8E412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79AE-472E-8DBF-464166D8E41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79AE-472E-8DBF-464166D8E41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0-79AE-472E-8DBF-464166D8E41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2-79AE-472E-8DBF-464166D8E41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에너지사용량검토-LPG(kg)'!$E$94:$E$95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9AE-472E-8DBF-464166D8E412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79AE-472E-8DBF-464166D8E41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9AE-472E-8DBF-464166D8E41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5-79AE-472E-8DBF-464166D8E41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7-79AE-472E-8DBF-464166D8E41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에너지사용량검토-LPG(kg)'!$V$94:$V$95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9AE-472E-8DBF-464166D8E412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79AE-472E-8DBF-464166D8E41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79AE-472E-8DBF-464166D8E41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A-79AE-472E-8DBF-464166D8E41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C-79AE-472E-8DBF-464166D8E41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에너지사용량검토-LPG(kg)'!$W$94:$W$95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79AE-472E-8DBF-464166D8E412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167629046369205"/>
          <c:y val="0.73716840220440227"/>
          <c:w val="0.77054593175853014"/>
          <c:h val="0.182063136054191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>
      <c:oddHeader>&amp;L&amp;"KoPub돋움체 Bold,보통"&amp;9기계설비 성능점검 결과보고서&amp;R&amp;"KoPub돋움체 Bold,보통"&amp;9VI. 에너지 사용량 검토</c:oddHeader>
    </c:headerFooter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572-40A3-9A57-966118A27C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572-40A3-9A57-966118A27C9A}"/>
              </c:ext>
            </c:extLst>
          </c:dPt>
          <c:dLbls>
            <c:dLbl>
              <c:idx val="0"/>
              <c:layout>
                <c:manualLayout>
                  <c:x val="-5.1580040259753712E-2"/>
                  <c:y val="-0.1057034284983427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5373200236891"/>
                      <c:h val="0.210674127003450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572-40A3-9A57-966118A27C9A}"/>
                </c:ext>
              </c:extLst>
            </c:dLbl>
            <c:dLbl>
              <c:idx val="1"/>
              <c:layout>
                <c:manualLayout>
                  <c:x val="4.6890945690685167E-3"/>
                  <c:y val="7.25641543248020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78094174741508"/>
                      <c:h val="0.181318698252388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572-40A3-9A57-966118A27C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에너지사용량검토-LPG(kg)'!$B$94:$B$95</c:f>
              <c:strCache>
                <c:ptCount val="2"/>
                <c:pt idx="0">
                  <c:v>LPG(kWh/m2)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에너지사용량검토-LPG(kg)'!$I$94:$I$95</c:f>
              <c:numCache>
                <c:formatCode>0.0%</c:formatCode>
                <c:ptCount val="2"/>
                <c:pt idx="0">
                  <c:v>0.37</c:v>
                </c:pt>
                <c:pt idx="1">
                  <c:v>0.629815019303127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72-40A3-9A57-966118A27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5572-40A3-9A57-966118A27C9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5572-40A3-9A57-966118A27C9A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에너지사용량검토-LPG(kg)'!$C$94:$C$95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5572-40A3-9A57-966118A27C9A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5572-40A3-9A57-966118A27C9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5572-40A3-9A57-966118A27C9A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에너지사용량검토-LPG(kg)'!$D$94:$D$95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572-40A3-9A57-966118A27C9A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5572-40A3-9A57-966118A27C9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5572-40A3-9A57-966118A27C9A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에너지사용량검토-LPG(kg)'!$E$94:$E$95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572-40A3-9A57-966118A27C9A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572-40A3-9A57-966118A27C9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572-40A3-9A57-966118A27C9A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에너지사용량검토-LPG(kg)'!$J$94:$J$95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5572-40A3-9A57-966118A27C9A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5572-40A3-9A57-966118A27C9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5572-40A3-9A57-966118A27C9A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에너지사용량검토-LPG(kg)'!$B$94:$B$95</c15:sqref>
                        </c15:formulaRef>
                      </c:ext>
                    </c:extLst>
                    <c:strCache>
                      <c:ptCount val="2"/>
                      <c:pt idx="0">
                        <c:v>LPG(kWh/m2)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에너지사용량검토-LPG(kg)'!$K$94:$K$95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5572-40A3-9A57-966118A27C9A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178262391393927"/>
          <c:y val="0.79169398612145236"/>
          <c:w val="0.77021664355349184"/>
          <c:h val="0.19995459546303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에너지사용량검토-LPG(kg)'!$F$18:$F$19</c:f>
              <c:strCache>
                <c:ptCount val="2"/>
                <c:pt idx="0">
                  <c:v>LPG (kg)</c:v>
                </c:pt>
                <c:pt idx="1">
                  <c:v>2023년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'VI. 에너지사용량검토-LPG(kg)'!$B$20:$B$31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에너지사용량검토-LPG(kg)'!$F$20:$F$31</c:f>
              <c:numCache>
                <c:formatCode>_(* #,##0_);_(* \(#,##0\);_(* "-"_);_(@_)</c:formatCode>
                <c:ptCount val="12"/>
                <c:pt idx="0">
                  <c:v>71223</c:v>
                </c:pt>
                <c:pt idx="1">
                  <c:v>64468</c:v>
                </c:pt>
                <c:pt idx="2">
                  <c:v>52832</c:v>
                </c:pt>
                <c:pt idx="3">
                  <c:v>58716</c:v>
                </c:pt>
                <c:pt idx="4">
                  <c:v>62273</c:v>
                </c:pt>
                <c:pt idx="5">
                  <c:v>58563</c:v>
                </c:pt>
                <c:pt idx="6">
                  <c:v>92597</c:v>
                </c:pt>
                <c:pt idx="7">
                  <c:v>59996</c:v>
                </c:pt>
                <c:pt idx="8">
                  <c:v>67806</c:v>
                </c:pt>
                <c:pt idx="9">
                  <c:v>81505</c:v>
                </c:pt>
                <c:pt idx="10">
                  <c:v>59548</c:v>
                </c:pt>
                <c:pt idx="11">
                  <c:v>56327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1-433B-968D-AA010527C76E}"/>
            </c:ext>
          </c:extLst>
        </c:ser>
        <c:ser>
          <c:idx val="9"/>
          <c:order val="9"/>
          <c:tx>
            <c:strRef>
              <c:f>'VI. 에너지사용량검토-LPG(kg)'!$L$18:$L$19</c:f>
              <c:strCache>
                <c:ptCount val="2"/>
                <c:pt idx="0">
                  <c:v>LPG (kg)</c:v>
                </c:pt>
                <c:pt idx="1">
                  <c:v>2024년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'VI. 에너지사용량검토-LPG(kg)'!$B$20:$B$31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에너지사용량검토-LPG(kg)'!$L$20:$L$31</c:f>
              <c:numCache>
                <c:formatCode>_(* #,##0_);_(* \(#,##0\);_(* "-"_);_(@_)</c:formatCode>
                <c:ptCount val="12"/>
                <c:pt idx="0">
                  <c:v>56053</c:v>
                </c:pt>
                <c:pt idx="1">
                  <c:v>53809</c:v>
                </c:pt>
                <c:pt idx="2">
                  <c:v>50327</c:v>
                </c:pt>
                <c:pt idx="3">
                  <c:v>53263</c:v>
                </c:pt>
                <c:pt idx="4">
                  <c:v>46901</c:v>
                </c:pt>
                <c:pt idx="5">
                  <c:v>74893</c:v>
                </c:pt>
                <c:pt idx="6">
                  <c:v>89576</c:v>
                </c:pt>
                <c:pt idx="7">
                  <c:v>44077</c:v>
                </c:pt>
                <c:pt idx="8">
                  <c:v>67988</c:v>
                </c:pt>
                <c:pt idx="9">
                  <c:v>45486</c:v>
                </c:pt>
                <c:pt idx="10">
                  <c:v>51897</c:v>
                </c:pt>
                <c:pt idx="11">
                  <c:v>59351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1-433B-968D-AA010527C76E}"/>
            </c:ext>
          </c:extLst>
        </c:ser>
        <c:ser>
          <c:idx val="15"/>
          <c:order val="15"/>
          <c:tx>
            <c:strRef>
              <c:f>'VI. 에너지사용량검토-LPG(kg)'!$R$18:$R$19</c:f>
              <c:strCache>
                <c:ptCount val="2"/>
                <c:pt idx="0">
                  <c:v>LPG (kg)</c:v>
                </c:pt>
                <c:pt idx="1">
                  <c:v>2025년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에너지사용량검토-LPG(kg)'!$B$20:$B$31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에너지사용량검토-LPG(kg)'!$R$20:$R$31</c:f>
              <c:numCache>
                <c:formatCode>_(* #,##0_);_(* \(#,##0\);_(* "-"_);_(@_)</c:formatCode>
                <c:ptCount val="12"/>
                <c:pt idx="0">
                  <c:v>54719</c:v>
                </c:pt>
                <c:pt idx="1">
                  <c:v>57605</c:v>
                </c:pt>
                <c:pt idx="2">
                  <c:v>58815</c:v>
                </c:pt>
                <c:pt idx="3">
                  <c:v>56581</c:v>
                </c:pt>
                <c:pt idx="4">
                  <c:v>45192</c:v>
                </c:pt>
                <c:pt idx="5">
                  <c:v>77868</c:v>
                </c:pt>
                <c:pt idx="6">
                  <c:v>83821</c:v>
                </c:pt>
                <c:pt idx="7">
                  <c:v>70113</c:v>
                </c:pt>
                <c:pt idx="8">
                  <c:v>75093</c:v>
                </c:pt>
                <c:pt idx="9">
                  <c:v>62708</c:v>
                </c:pt>
                <c:pt idx="10">
                  <c:v>68003</c:v>
                </c:pt>
                <c:pt idx="11">
                  <c:v>65253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1-433B-968D-AA010527C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450047"/>
        <c:axId val="6144458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에너지사용량검토-LPG(kg)'!$C$18:$C$19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에너지사용량검토-LPG(kg)'!$C$20:$C$31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211-433B-968D-AA010527C76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에너지사용량검토-LPG(kg)'!$D$18:$D$19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에너지사용량검토-LPG(kg)'!$D$20:$D$31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211-433B-968D-AA010527C76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에너지사용량검토-LPG(kg)'!$E$18:$E$19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에너지사용량검토-LPG(kg)'!$E$20:$E$31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211-433B-968D-AA010527C76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에너지사용량검토-LPG(kg)'!$G$18:$G$19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에너지사용량검토-LPG(kg)'!$G$20:$G$31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211-433B-968D-AA010527C76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에너지사용량검토-LPG(kg)'!$H$18:$H$19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에너지사용량검토-LPG(kg)'!$H$20:$H$31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211-433B-968D-AA010527C76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에너지사용량검토-LPG(kg)'!$I$18:$I$19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에너지사용량검토-LPG(kg)'!$I$20:$I$31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211-433B-968D-AA010527C76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에너지사용량검토-LPG(kg)'!$J$18:$J$19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에너지사용량검토-LPG(kg)'!$J$20:$J$31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211-433B-968D-AA010527C76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에너지사용량검토-LPG(kg)'!$K$18:$K$19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에너지사용량검토-LPG(kg)'!$K$20:$K$31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211-433B-968D-AA010527C76E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에너지사용량검토-LPG(kg)'!$M$18:$M$19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에너지사용량검토-LPG(kg)'!$M$20:$M$31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211-433B-968D-AA010527C76E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에너지사용량검토-LPG(kg)'!$N$18:$N$19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에너지사용량검토-LPG(kg)'!$N$20:$N$31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211-433B-968D-AA010527C76E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에너지사용량검토-LPG(kg)'!$O$18:$O$19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에너지사용량검토-LPG(kg)'!$O$20:$O$31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211-433B-968D-AA010527C76E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에너지사용량검토-LPG(kg)'!$P$18:$P$19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에너지사용량검토-LPG(kg)'!$P$20:$P$31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211-433B-968D-AA010527C76E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에너지사용량검토-LPG(kg)'!$Q$18:$Q$19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에너지사용량검토-LPG(kg)'!$Q$20:$Q$31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211-433B-968D-AA010527C76E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에너지사용량검토-LPG(kg)'!$S$18:$S$19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에너지사용량검토-LPG(kg)'!$S$20:$S$31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211-433B-968D-AA010527C76E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에너지사용량검토-LPG(kg)'!$T$18:$T$19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에너지사용량검토-LPG(kg)'!$T$20:$T$31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211-433B-968D-AA010527C76E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에너지사용량검토-LPG(kg)'!$U$18:$U$19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에너지사용량검토-LPG(kg)'!$U$20:$U$31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211-433B-968D-AA010527C76E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에너지사용량검토-LPG(kg)'!$V$18:$V$19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에너지사용량검토-LPG(kg)'!$V$20:$V$31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211-433B-968D-AA010527C76E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에너지사용량검토-LPG(kg)'!$W$18:$W$19</c15:sqref>
                        </c15:formulaRef>
                      </c:ext>
                    </c:extLst>
                    <c:strCache>
                      <c:ptCount val="2"/>
                      <c:pt idx="0">
                        <c:v>LPG (kg)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에너지사용량검토-LPG(kg)'!$W$20:$W$31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D211-433B-968D-AA010527C76E}"/>
                  </c:ext>
                </c:extLst>
              </c15:ser>
            </c15:filteredBarSeries>
          </c:ext>
        </c:extLst>
      </c:barChart>
      <c:catAx>
        <c:axId val="61445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4445887"/>
        <c:crosses val="autoZero"/>
        <c:auto val="1"/>
        <c:lblAlgn val="ctr"/>
        <c:lblOffset val="100"/>
        <c:noMultiLvlLbl val="0"/>
      </c:catAx>
      <c:valAx>
        <c:axId val="6144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445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에너지사용량검토-LPG(kg)'!$F$46:$F$47</c:f>
              <c:strCache>
                <c:ptCount val="2"/>
                <c:pt idx="0">
                  <c:v>전기 사용량 (kWh)</c:v>
                </c:pt>
                <c:pt idx="1">
                  <c:v>2023년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'VI. 에너지사용량검토-LPG(kg)'!$B$48:$B$59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에너지사용량검토-LPG(kg)'!$F$48:$F$59</c:f>
              <c:numCache>
                <c:formatCode>_(* #,##0_);_(* \(#,##0\);_(* "-"_);_(@_)</c:formatCode>
                <c:ptCount val="12"/>
                <c:pt idx="0">
                  <c:v>1375056</c:v>
                </c:pt>
                <c:pt idx="1">
                  <c:v>1157184</c:v>
                </c:pt>
                <c:pt idx="2">
                  <c:v>1394064</c:v>
                </c:pt>
                <c:pt idx="3">
                  <c:v>1479096</c:v>
                </c:pt>
                <c:pt idx="4">
                  <c:v>1636920</c:v>
                </c:pt>
                <c:pt idx="5">
                  <c:v>1702872</c:v>
                </c:pt>
                <c:pt idx="6">
                  <c:v>2010528</c:v>
                </c:pt>
                <c:pt idx="7">
                  <c:v>1859976</c:v>
                </c:pt>
                <c:pt idx="8">
                  <c:v>1752840</c:v>
                </c:pt>
                <c:pt idx="9">
                  <c:v>1699920</c:v>
                </c:pt>
                <c:pt idx="10">
                  <c:v>1412712</c:v>
                </c:pt>
                <c:pt idx="11">
                  <c:v>1237824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C-4B7C-807C-7E288FA824AA}"/>
            </c:ext>
          </c:extLst>
        </c:ser>
        <c:ser>
          <c:idx val="9"/>
          <c:order val="9"/>
          <c:tx>
            <c:strRef>
              <c:f>'VI. 에너지사용량검토-LPG(kg)'!$L$46:$L$47</c:f>
              <c:strCache>
                <c:ptCount val="2"/>
                <c:pt idx="0">
                  <c:v>전기 사용량 (kWh)</c:v>
                </c:pt>
                <c:pt idx="1">
                  <c:v>2024년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에너지사용량검토-LPG(kg)'!$B$48:$B$59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에너지사용량검토-LPG(kg)'!$L$48:$L$59</c:f>
              <c:numCache>
                <c:formatCode>_(* #,##0_);_(* \(#,##0\);_(* "-"_);_(@_)</c:formatCode>
                <c:ptCount val="12"/>
                <c:pt idx="0">
                  <c:v>1215792</c:v>
                </c:pt>
                <c:pt idx="1">
                  <c:v>1242216</c:v>
                </c:pt>
                <c:pt idx="2">
                  <c:v>1361664</c:v>
                </c:pt>
                <c:pt idx="3">
                  <c:v>1284480</c:v>
                </c:pt>
                <c:pt idx="4">
                  <c:v>1397880</c:v>
                </c:pt>
                <c:pt idx="5">
                  <c:v>1732104</c:v>
                </c:pt>
                <c:pt idx="6">
                  <c:v>1841184</c:v>
                </c:pt>
                <c:pt idx="7">
                  <c:v>1657512</c:v>
                </c:pt>
                <c:pt idx="8">
                  <c:v>1595304</c:v>
                </c:pt>
                <c:pt idx="9">
                  <c:v>1414512</c:v>
                </c:pt>
                <c:pt idx="10">
                  <c:v>1296216</c:v>
                </c:pt>
                <c:pt idx="11">
                  <c:v>1179216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7C-4B7C-807C-7E288FA824AA}"/>
            </c:ext>
          </c:extLst>
        </c:ser>
        <c:ser>
          <c:idx val="15"/>
          <c:order val="15"/>
          <c:tx>
            <c:strRef>
              <c:f>'VI. 에너지사용량검토-LPG(kg)'!$R$46:$R$47</c:f>
              <c:strCache>
                <c:ptCount val="2"/>
                <c:pt idx="0">
                  <c:v>전기 사용량 (kWh)</c:v>
                </c:pt>
                <c:pt idx="1">
                  <c:v>2025년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'VI. 에너지사용량검토-LPG(kg)'!$B$48:$B$59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에너지사용량검토-LPG(kg)'!$R$48:$R$59</c:f>
              <c:numCache>
                <c:formatCode>_(* #,##0_);_(* \(#,##0\);_(* "-"_);_(@_)</c:formatCode>
                <c:ptCount val="12"/>
                <c:pt idx="0">
                  <c:v>1211472</c:v>
                </c:pt>
                <c:pt idx="1">
                  <c:v>1032552</c:v>
                </c:pt>
                <c:pt idx="2">
                  <c:v>1238760</c:v>
                </c:pt>
                <c:pt idx="3">
                  <c:v>1388640</c:v>
                </c:pt>
                <c:pt idx="4">
                  <c:v>1434624</c:v>
                </c:pt>
                <c:pt idx="5">
                  <c:v>1804032</c:v>
                </c:pt>
                <c:pt idx="6">
                  <c:v>2013696</c:v>
                </c:pt>
                <c:pt idx="7">
                  <c:v>1834368</c:v>
                </c:pt>
                <c:pt idx="8">
                  <c:v>1761024</c:v>
                </c:pt>
                <c:pt idx="9">
                  <c:v>1639488</c:v>
                </c:pt>
                <c:pt idx="10">
                  <c:v>1424448</c:v>
                </c:pt>
                <c:pt idx="11">
                  <c:v>1259232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7C-4B7C-807C-7E288FA82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081103"/>
        <c:axId val="1042090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에너지사용량검토-LPG(kg)'!$C$46:$C$47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에너지사용량검토-LPG(kg)'!$C$48:$C$59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17C-4B7C-807C-7E288FA824A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에너지사용량검토-LPG(kg)'!$D$46:$D$47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에너지사용량검토-LPG(kg)'!$D$48:$D$59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17C-4B7C-807C-7E288FA824A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에너지사용량검토-LPG(kg)'!$E$46:$E$47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에너지사용량검토-LPG(kg)'!$E$48:$E$59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17C-4B7C-807C-7E288FA824A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에너지사용량검토-LPG(kg)'!$G$46:$G$47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에너지사용량검토-LPG(kg)'!$G$48:$G$59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17C-4B7C-807C-7E288FA824A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에너지사용량검토-LPG(kg)'!$H$46:$H$47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에너지사용량검토-LPG(kg)'!$H$48:$H$59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17C-4B7C-807C-7E288FA824A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에너지사용량검토-LPG(kg)'!$I$46:$I$47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에너지사용량검토-LPG(kg)'!$I$48:$I$59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17C-4B7C-807C-7E288FA824A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에너지사용량검토-LPG(kg)'!$J$46:$J$47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에너지사용량검토-LPG(kg)'!$J$48:$J$59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17C-4B7C-807C-7E288FA824A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에너지사용량검토-LPG(kg)'!$K$46:$K$47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에너지사용량검토-LPG(kg)'!$K$48:$K$59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17C-4B7C-807C-7E288FA824AA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에너지사용량검토-LPG(kg)'!$M$46:$M$47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에너지사용량검토-LPG(kg)'!$M$48:$M$59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17C-4B7C-807C-7E288FA824AA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에너지사용량검토-LPG(kg)'!$N$46:$N$47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에너지사용량검토-LPG(kg)'!$N$48:$N$59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17C-4B7C-807C-7E288FA824AA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에너지사용량검토-LPG(kg)'!$O$46:$O$47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에너지사용량검토-LPG(kg)'!$O$48:$O$59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17C-4B7C-807C-7E288FA824AA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에너지사용량검토-LPG(kg)'!$P$46:$P$47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에너지사용량검토-LPG(kg)'!$P$48:$P$59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17C-4B7C-807C-7E288FA824AA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에너지사용량검토-LPG(kg)'!$Q$46:$Q$47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에너지사용량검토-LPG(kg)'!$Q$48:$Q$59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17C-4B7C-807C-7E288FA824AA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에너지사용량검토-LPG(kg)'!$S$46:$S$47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에너지사용량검토-LPG(kg)'!$S$48:$S$59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17C-4B7C-807C-7E288FA824AA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에너지사용량검토-LPG(kg)'!$T$46:$T$47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에너지사용량검토-LPG(kg)'!$T$48:$T$59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17C-4B7C-807C-7E288FA824AA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에너지사용량검토-LPG(kg)'!$U$46:$U$47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에너지사용량검토-LPG(kg)'!$U$48:$U$59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17C-4B7C-807C-7E288FA824AA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에너지사용량검토-LPG(kg)'!$V$46:$V$47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에너지사용량검토-LPG(kg)'!$V$48:$V$59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17C-4B7C-807C-7E288FA824AA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에너지사용량검토-LPG(kg)'!$W$46:$W$47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에너지사용량검토-LPG(kg)'!$W$48:$W$59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17C-4B7C-807C-7E288FA824AA}"/>
                  </c:ext>
                </c:extLst>
              </c15:ser>
            </c15:filteredBarSeries>
          </c:ext>
        </c:extLst>
      </c:barChart>
      <c:catAx>
        <c:axId val="104208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090255"/>
        <c:crosses val="autoZero"/>
        <c:auto val="1"/>
        <c:lblAlgn val="ctr"/>
        <c:lblOffset val="100"/>
        <c:noMultiLvlLbl val="0"/>
      </c:catAx>
      <c:valAx>
        <c:axId val="10420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08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6CC-4D93-8C27-A33DC1806D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6CC-4D93-8C27-A33DC1806DE1}"/>
              </c:ext>
            </c:extLst>
          </c:dPt>
          <c:dLbls>
            <c:dLbl>
              <c:idx val="0"/>
              <c:layout>
                <c:manualLayout>
                  <c:x val="0"/>
                  <c:y val="-0.116985883521316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CC-4D93-8C27-A33DC1806DE1}"/>
                </c:ext>
              </c:extLst>
            </c:dLbl>
            <c:dLbl>
              <c:idx val="1"/>
              <c:layout>
                <c:manualLayout>
                  <c:x val="-0.32901941862116274"/>
                  <c:y val="-9.09044477548413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CC-4D93-8C27-A33DC1806D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에너지사용량검토-도시가스(MJ)'!$B$94:$B$95</c:f>
              <c:strCache>
                <c:ptCount val="2"/>
                <c:pt idx="0">
                  <c:v>도시가스(kWh/m2)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에너지사용량검토-도시가스(MJ)'!$O$94:$O$95</c:f>
              <c:numCache>
                <c:formatCode>0.0%</c:formatCode>
                <c:ptCount val="2"/>
                <c:pt idx="0">
                  <c:v>1.1075048646757324E-2</c:v>
                </c:pt>
                <c:pt idx="1">
                  <c:v>0.98892495135324265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CC-4D93-8C27-A33DC1806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06CC-4D93-8C27-A33DC1806DE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06CC-4D93-8C27-A33DC1806DE1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에너지사용량검토-도시가스(MJ)'!$C$94:$C$95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06CC-4D93-8C27-A33DC1806DE1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06CC-4D93-8C27-A33DC1806DE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06CC-4D93-8C27-A33DC1806DE1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에너지사용량검토-도시가스(MJ)'!$D$94:$D$95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6CC-4D93-8C27-A33DC1806DE1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06CC-4D93-8C27-A33DC1806DE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06CC-4D93-8C27-A33DC1806DE1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에너지사용량검토-도시가스(MJ)'!$E$94:$E$95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6CC-4D93-8C27-A33DC1806DE1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06CC-4D93-8C27-A33DC1806DE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06CC-4D93-8C27-A33DC1806DE1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에너지사용량검토-도시가스(MJ)'!$P$94:$P$95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6CC-4D93-8C27-A33DC1806DE1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06CC-4D93-8C27-A33DC1806DE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06CC-4D93-8C27-A33DC1806DE1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에너지사용량검토-도시가스(MJ)'!$Q$94:$Q$95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6CC-4D93-8C27-A33DC1806DE1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7194794478547116E-2"/>
          <c:y val="0.78560544796765264"/>
          <c:w val="0.8443578849881509"/>
          <c:h val="0.20530048553217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46159584136777"/>
          <c:y val="0"/>
          <c:w val="0.79155286557642601"/>
          <c:h val="0.93835845408341878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2F9-458F-9244-D35FF8B5A9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2F9-458F-9244-D35FF8B5A9F7}"/>
              </c:ext>
            </c:extLst>
          </c:dPt>
          <c:dLbls>
            <c:dLbl>
              <c:idx val="0"/>
              <c:layout>
                <c:manualLayout>
                  <c:x val="-4.4595254175391612E-2"/>
                  <c:y val="-0.1194056368019649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F9-458F-9244-D35FF8B5A9F7}"/>
                </c:ext>
              </c:extLst>
            </c:dLbl>
            <c:dLbl>
              <c:idx val="1"/>
              <c:layout>
                <c:manualLayout>
                  <c:x val="-0.24527389796465388"/>
                  <c:y val="-8.914669872430824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F9-458F-9244-D35FF8B5A9F7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에너지사용량검토-도시가스(MJ)'!$B$94:$B$95</c:f>
              <c:strCache>
                <c:ptCount val="2"/>
                <c:pt idx="0">
                  <c:v>도시가스(kWh/m2)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에너지사용량검토-도시가스(MJ)'!$U$94:$U$95</c:f>
              <c:numCache>
                <c:formatCode>0.0%</c:formatCode>
                <c:ptCount val="2"/>
                <c:pt idx="0">
                  <c:v>1.1812045898101026E-2</c:v>
                </c:pt>
                <c:pt idx="1">
                  <c:v>0.98818795410189908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F9-458F-9244-D35FF8B5A9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F2F9-458F-9244-D35FF8B5A9F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F2F9-458F-9244-D35FF8B5A9F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6-F2F9-458F-9244-D35FF8B5A9F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8-F2F9-458F-9244-D35FF8B5A9F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에너지사용량검토-도시가스(MJ)'!$C$94:$C$95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F2F9-458F-9244-D35FF8B5A9F7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F2F9-458F-9244-D35FF8B5A9F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F2F9-458F-9244-D35FF8B5A9F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B-F2F9-458F-9244-D35FF8B5A9F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0D-F2F9-458F-9244-D35FF8B5A9F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에너지사용량검토-도시가스(MJ)'!$D$94:$D$95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2F9-458F-9244-D35FF8B5A9F7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F2F9-458F-9244-D35FF8B5A9F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F2F9-458F-9244-D35FF8B5A9F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0-F2F9-458F-9244-D35FF8B5A9F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2-F2F9-458F-9244-D35FF8B5A9F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에너지사용량검토-도시가스(MJ)'!$E$94:$E$95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2F9-458F-9244-D35FF8B5A9F7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F2F9-458F-9244-D35FF8B5A9F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2F9-458F-9244-D35FF8B5A9F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5-F2F9-458F-9244-D35FF8B5A9F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7-F2F9-458F-9244-D35FF8B5A9F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에너지사용량검토-도시가스(MJ)'!$V$94:$V$95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F2F9-458F-9244-D35FF8B5A9F7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F2F9-458F-9244-D35FF8B5A9F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F2F9-458F-9244-D35FF8B5A9F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A-F2F9-458F-9244-D35FF8B5A9F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ko-KR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C-F2F9-458F-9244-D35FF8B5A9F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에너지사용량검토-도시가스(MJ)'!$W$94:$W$95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F2F9-458F-9244-D35FF8B5A9F7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167653575638115"/>
          <c:y val="0.76187280430443871"/>
          <c:w val="0.77054593175853014"/>
          <c:h val="0.182063136054191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>
      <c:oddHeader>&amp;L&amp;"KoPub돋움체 Bold,보통"&amp;9기계설비 성능점검 결과보고서&amp;R&amp;"KoPub돋움체 Bold,보통"&amp;9VI. 에너지 사용량 검토</c:oddHeader>
    </c:headerFooter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9815035305431821"/>
          <c:h val="1"/>
        </c:manualLayout>
      </c:layout>
      <c:pie3D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B68-4A65-B64B-2C043FCB6B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B68-4A65-B64B-2C043FCB6BCA}"/>
              </c:ext>
            </c:extLst>
          </c:dPt>
          <c:dLbls>
            <c:dLbl>
              <c:idx val="0"/>
              <c:layout>
                <c:manualLayout>
                  <c:x val="0"/>
                  <c:y val="-0.1008107726232868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68-4A65-B64B-2C043FCB6BCA}"/>
                </c:ext>
              </c:extLst>
            </c:dLbl>
            <c:dLbl>
              <c:idx val="1"/>
              <c:layout>
                <c:manualLayout>
                  <c:x val="-0.33761480897293328"/>
                  <c:y val="-9.05939580214417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68-4A65-B64B-2C043FCB6B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'VI. 에너지사용량검토-도시가스(MJ)'!$B$94:$B$95</c:f>
              <c:strCache>
                <c:ptCount val="2"/>
                <c:pt idx="0">
                  <c:v>도시가스(kWh/m2)</c:v>
                </c:pt>
                <c:pt idx="1">
                  <c:v>전기(kWh/m2)</c:v>
                </c:pt>
              </c:strCache>
            </c:strRef>
          </c:cat>
          <c:val>
            <c:numRef>
              <c:f>'VI. 에너지사용량검토-도시가스(MJ)'!$I$94:$I$95</c:f>
              <c:numCache>
                <c:formatCode>0.0%</c:formatCode>
                <c:ptCount val="2"/>
                <c:pt idx="0">
                  <c:v>1.1536257702105748E-2</c:v>
                </c:pt>
                <c:pt idx="1">
                  <c:v>0.98846374229789424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68-4A65-B64B-2C043FCB6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8B68-4A65-B64B-2C043FCB6BC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8B68-4A65-B64B-2C043FCB6BCA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에너지사용량검토-도시가스(MJ)'!$C$94:$C$95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B68-4A65-B64B-2C043FCB6BCA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8B68-4A65-B64B-2C043FCB6BC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8B68-4A65-B64B-2C043FCB6BCA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에너지사용량검토-도시가스(MJ)'!$D$94:$D$95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B68-4A65-B64B-2C043FCB6BCA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8B68-4A65-B64B-2C043FCB6BC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8B68-4A65-B64B-2C043FCB6BCA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에너지사용량검토-도시가스(MJ)'!$E$94:$E$95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B68-4A65-B64B-2C043FCB6BCA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8B68-4A65-B64B-2C043FCB6BC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B68-4A65-B64B-2C043FCB6BCA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에너지사용량검토-도시가스(MJ)'!$J$94:$J$95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B68-4A65-B64B-2C043FCB6BCA}"/>
                  </c:ext>
                </c:extLst>
              </c15:ser>
            </c15:filteredPieSeries>
            <c15:filteredPieSeries>
              <c15:ser>
                <c:idx val="5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8B68-4A65-B64B-2C043FCB6BC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8B68-4A65-B64B-2C043FCB6BCA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에너지사용량검토-도시가스(MJ)'!$B$94:$B$95</c15:sqref>
                        </c15:formulaRef>
                      </c:ext>
                    </c:extLst>
                    <c:strCache>
                      <c:ptCount val="2"/>
                      <c:pt idx="0">
                        <c:v>도시가스(kWh/m2)</c:v>
                      </c:pt>
                      <c:pt idx="1">
                        <c:v>전기(kWh/m2)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에너지사용량검토-도시가스(MJ)'!$K$94:$K$95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B68-4A65-B64B-2C043FCB6BCA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178262391393927"/>
          <c:y val="0.79169398612145236"/>
          <c:w val="0.77021664355349184"/>
          <c:h val="0.19995459546303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에너지사용량검토-도시가스(MJ)'!$F$18:$F$19</c:f>
              <c:strCache>
                <c:ptCount val="2"/>
                <c:pt idx="0">
                  <c:v>도시가스 (MJ)</c:v>
                </c:pt>
                <c:pt idx="1">
                  <c:v>2023년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에너지사용량검토-도시가스(MJ)'!$B$20:$B$31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에너지사용량검토-도시가스(MJ)'!$F$20:$F$31</c:f>
              <c:numCache>
                <c:formatCode>_(* #,##0_);_(* \(#,##0\);_(* "-"_);_(@_)</c:formatCode>
                <c:ptCount val="12"/>
                <c:pt idx="0">
                  <c:v>71223</c:v>
                </c:pt>
                <c:pt idx="1">
                  <c:v>64468</c:v>
                </c:pt>
                <c:pt idx="2">
                  <c:v>52832</c:v>
                </c:pt>
                <c:pt idx="3">
                  <c:v>58716</c:v>
                </c:pt>
                <c:pt idx="4">
                  <c:v>62273</c:v>
                </c:pt>
                <c:pt idx="5">
                  <c:v>58563</c:v>
                </c:pt>
                <c:pt idx="6">
                  <c:v>92597</c:v>
                </c:pt>
                <c:pt idx="7">
                  <c:v>59996</c:v>
                </c:pt>
                <c:pt idx="8">
                  <c:v>67806</c:v>
                </c:pt>
                <c:pt idx="9">
                  <c:v>81505</c:v>
                </c:pt>
                <c:pt idx="10">
                  <c:v>59548</c:v>
                </c:pt>
                <c:pt idx="11">
                  <c:v>56327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6-45E0-8583-73BF9E6AB615}"/>
            </c:ext>
          </c:extLst>
        </c:ser>
        <c:ser>
          <c:idx val="9"/>
          <c:order val="9"/>
          <c:tx>
            <c:strRef>
              <c:f>'VI. 에너지사용량검토-도시가스(MJ)'!$L$18:$L$19</c:f>
              <c:strCache>
                <c:ptCount val="2"/>
                <c:pt idx="0">
                  <c:v>도시가스 (MJ)</c:v>
                </c:pt>
                <c:pt idx="1">
                  <c:v>2024년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에너지사용량검토-도시가스(MJ)'!$B$20:$B$31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에너지사용량검토-도시가스(MJ)'!$L$20:$L$31</c:f>
              <c:numCache>
                <c:formatCode>_(* #,##0_);_(* \(#,##0\);_(* "-"_);_(@_)</c:formatCode>
                <c:ptCount val="12"/>
                <c:pt idx="0">
                  <c:v>56053</c:v>
                </c:pt>
                <c:pt idx="1">
                  <c:v>53809</c:v>
                </c:pt>
                <c:pt idx="2">
                  <c:v>50327</c:v>
                </c:pt>
                <c:pt idx="3">
                  <c:v>53263</c:v>
                </c:pt>
                <c:pt idx="4">
                  <c:v>46901</c:v>
                </c:pt>
                <c:pt idx="5">
                  <c:v>74893</c:v>
                </c:pt>
                <c:pt idx="6">
                  <c:v>89576</c:v>
                </c:pt>
                <c:pt idx="7">
                  <c:v>44077</c:v>
                </c:pt>
                <c:pt idx="8">
                  <c:v>67988</c:v>
                </c:pt>
                <c:pt idx="9">
                  <c:v>45486</c:v>
                </c:pt>
                <c:pt idx="10">
                  <c:v>51897</c:v>
                </c:pt>
                <c:pt idx="11">
                  <c:v>59351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F6-45E0-8583-73BF9E6AB615}"/>
            </c:ext>
          </c:extLst>
        </c:ser>
        <c:ser>
          <c:idx val="15"/>
          <c:order val="15"/>
          <c:tx>
            <c:strRef>
              <c:f>'VI. 에너지사용량검토-도시가스(MJ)'!$R$18:$R$19</c:f>
              <c:strCache>
                <c:ptCount val="2"/>
                <c:pt idx="0">
                  <c:v>도시가스 (MJ)</c:v>
                </c:pt>
                <c:pt idx="1">
                  <c:v>2025년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에너지사용량검토-도시가스(MJ)'!$B$20:$B$31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에너지사용량검토-도시가스(MJ)'!$R$20:$R$31</c:f>
              <c:numCache>
                <c:formatCode>_(* #,##0_);_(* \(#,##0\);_(* "-"_);_(@_)</c:formatCode>
                <c:ptCount val="12"/>
                <c:pt idx="0">
                  <c:v>54719</c:v>
                </c:pt>
                <c:pt idx="1">
                  <c:v>57605</c:v>
                </c:pt>
                <c:pt idx="2">
                  <c:v>58815</c:v>
                </c:pt>
                <c:pt idx="3">
                  <c:v>56581</c:v>
                </c:pt>
                <c:pt idx="4">
                  <c:v>45192</c:v>
                </c:pt>
                <c:pt idx="5">
                  <c:v>77868</c:v>
                </c:pt>
                <c:pt idx="6">
                  <c:v>83821</c:v>
                </c:pt>
                <c:pt idx="7">
                  <c:v>70113</c:v>
                </c:pt>
                <c:pt idx="8">
                  <c:v>75093</c:v>
                </c:pt>
                <c:pt idx="9">
                  <c:v>62708</c:v>
                </c:pt>
                <c:pt idx="10">
                  <c:v>68003</c:v>
                </c:pt>
                <c:pt idx="11">
                  <c:v>65253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F6-45E0-8583-73BF9E6AB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450047"/>
        <c:axId val="6144458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에너지사용량검토-도시가스(MJ)'!$C$18:$C$19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에너지사용량검토-도시가스(MJ)'!$C$20:$C$31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CF6-45E0-8583-73BF9E6AB61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에너지사용량검토-도시가스(MJ)'!$D$18:$D$19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에너지사용량검토-도시가스(MJ)'!$D$20:$D$31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CF6-45E0-8583-73BF9E6AB61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에너지사용량검토-도시가스(MJ)'!$E$18:$E$19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에너지사용량검토-도시가스(MJ)'!$E$20:$E$31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CF6-45E0-8583-73BF9E6AB61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에너지사용량검토-도시가스(MJ)'!$G$18:$G$19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에너지사용량검토-도시가스(MJ)'!$G$20:$G$31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CF6-45E0-8583-73BF9E6AB61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에너지사용량검토-도시가스(MJ)'!$H$18:$H$19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에너지사용량검토-도시가스(MJ)'!$H$20:$H$31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CF6-45E0-8583-73BF9E6AB61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에너지사용량검토-도시가스(MJ)'!$I$18:$I$19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에너지사용량검토-도시가스(MJ)'!$I$20:$I$31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CF6-45E0-8583-73BF9E6AB61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에너지사용량검토-도시가스(MJ)'!$J$18:$J$19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에너지사용량검토-도시가스(MJ)'!$J$20:$J$31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CF6-45E0-8583-73BF9E6AB61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에너지사용량검토-도시가스(MJ)'!$K$18:$K$19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에너지사용량검토-도시가스(MJ)'!$K$20:$K$31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CF6-45E0-8583-73BF9E6AB61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에너지사용량검토-도시가스(MJ)'!$M$18:$M$19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에너지사용량검토-도시가스(MJ)'!$M$20:$M$31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CF6-45E0-8583-73BF9E6AB61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에너지사용량검토-도시가스(MJ)'!$N$18:$N$19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에너지사용량검토-도시가스(MJ)'!$N$20:$N$31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CF6-45E0-8583-73BF9E6AB61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에너지사용량검토-도시가스(MJ)'!$O$18:$O$19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에너지사용량검토-도시가스(MJ)'!$O$20:$O$31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CF6-45E0-8583-73BF9E6AB615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에너지사용량검토-도시가스(MJ)'!$P$18:$P$19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에너지사용량검토-도시가스(MJ)'!$P$20:$P$31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CF6-45E0-8583-73BF9E6AB61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에너지사용량검토-도시가스(MJ)'!$Q$18:$Q$19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에너지사용량검토-도시가스(MJ)'!$Q$20:$Q$31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CF6-45E0-8583-73BF9E6AB615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에너지사용량검토-도시가스(MJ)'!$S$18:$S$19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에너지사용량검토-도시가스(MJ)'!$S$20:$S$31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CF6-45E0-8583-73BF9E6AB615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에너지사용량검토-도시가스(MJ)'!$T$18:$T$19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에너지사용량검토-도시가스(MJ)'!$T$20:$T$31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CF6-45E0-8583-73BF9E6AB615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에너지사용량검토-도시가스(MJ)'!$U$18:$U$19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에너지사용량검토-도시가스(MJ)'!$U$20:$U$31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BCF6-45E0-8583-73BF9E6AB615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에너지사용량검토-도시가스(MJ)'!$V$18:$V$19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에너지사용량검토-도시가스(MJ)'!$V$20:$V$31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CF6-45E0-8583-73BF9E6AB615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에너지사용량검토-도시가스(MJ)'!$W$18:$W$19</c15:sqref>
                        </c15:formulaRef>
                      </c:ext>
                    </c:extLst>
                    <c:strCache>
                      <c:ptCount val="2"/>
                      <c:pt idx="0">
                        <c:v>도시가스 (MJ)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에너지사용량검토-도시가스(MJ)'!$B$20:$B$31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에너지사용량검토-도시가스(MJ)'!$W$20:$W$31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BCF6-45E0-8583-73BF9E6AB615}"/>
                  </c:ext>
                </c:extLst>
              </c15:ser>
            </c15:filteredBarSeries>
          </c:ext>
        </c:extLst>
      </c:barChart>
      <c:catAx>
        <c:axId val="61445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4445887"/>
        <c:crosses val="autoZero"/>
        <c:auto val="1"/>
        <c:lblAlgn val="ctr"/>
        <c:lblOffset val="100"/>
        <c:noMultiLvlLbl val="0"/>
      </c:catAx>
      <c:valAx>
        <c:axId val="6144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445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'VI. 에너지사용량검토-도시가스(MJ)'!$F$46:$F$47</c:f>
              <c:strCache>
                <c:ptCount val="2"/>
                <c:pt idx="0">
                  <c:v>전기 사용량 (kWh)</c:v>
                </c:pt>
                <c:pt idx="1">
                  <c:v>2023년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에너지사용량검토-도시가스(MJ)'!$B$48:$B$59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에너지사용량검토-도시가스(MJ)'!$F$48:$F$59</c:f>
              <c:numCache>
                <c:formatCode>_(* #,##0_);_(* \(#,##0\);_(* "-"_);_(@_)</c:formatCode>
                <c:ptCount val="12"/>
                <c:pt idx="0">
                  <c:v>1375056</c:v>
                </c:pt>
                <c:pt idx="1">
                  <c:v>1157184</c:v>
                </c:pt>
                <c:pt idx="2">
                  <c:v>1394064</c:v>
                </c:pt>
                <c:pt idx="3">
                  <c:v>1479096</c:v>
                </c:pt>
                <c:pt idx="4">
                  <c:v>1636920</c:v>
                </c:pt>
                <c:pt idx="5">
                  <c:v>1702872</c:v>
                </c:pt>
                <c:pt idx="6">
                  <c:v>2010528</c:v>
                </c:pt>
                <c:pt idx="7">
                  <c:v>1859976</c:v>
                </c:pt>
                <c:pt idx="8">
                  <c:v>1752840</c:v>
                </c:pt>
                <c:pt idx="9">
                  <c:v>1699920</c:v>
                </c:pt>
                <c:pt idx="10">
                  <c:v>1412712</c:v>
                </c:pt>
                <c:pt idx="11">
                  <c:v>1237824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2-46A0-ADDA-9108089986EB}"/>
            </c:ext>
          </c:extLst>
        </c:ser>
        <c:ser>
          <c:idx val="9"/>
          <c:order val="9"/>
          <c:tx>
            <c:strRef>
              <c:f>'VI. 에너지사용량검토-도시가스(MJ)'!$L$46:$L$47</c:f>
              <c:strCache>
                <c:ptCount val="2"/>
                <c:pt idx="0">
                  <c:v>전기 사용량 (kWh)</c:v>
                </c:pt>
                <c:pt idx="1">
                  <c:v>2024년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에너지사용량검토-도시가스(MJ)'!$B$48:$B$59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에너지사용량검토-도시가스(MJ)'!$L$48:$L$59</c:f>
              <c:numCache>
                <c:formatCode>_(* #,##0_);_(* \(#,##0\);_(* "-"_);_(@_)</c:formatCode>
                <c:ptCount val="12"/>
                <c:pt idx="0">
                  <c:v>1215792</c:v>
                </c:pt>
                <c:pt idx="1">
                  <c:v>1242216</c:v>
                </c:pt>
                <c:pt idx="2">
                  <c:v>1361664</c:v>
                </c:pt>
                <c:pt idx="3">
                  <c:v>1284480</c:v>
                </c:pt>
                <c:pt idx="4">
                  <c:v>1397880</c:v>
                </c:pt>
                <c:pt idx="5">
                  <c:v>1732104</c:v>
                </c:pt>
                <c:pt idx="6">
                  <c:v>1841184</c:v>
                </c:pt>
                <c:pt idx="7">
                  <c:v>1657512</c:v>
                </c:pt>
                <c:pt idx="8">
                  <c:v>1595304</c:v>
                </c:pt>
                <c:pt idx="9">
                  <c:v>1414512</c:v>
                </c:pt>
                <c:pt idx="10">
                  <c:v>1296216</c:v>
                </c:pt>
                <c:pt idx="11">
                  <c:v>1179216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2-46A0-ADDA-9108089986EB}"/>
            </c:ext>
          </c:extLst>
        </c:ser>
        <c:ser>
          <c:idx val="15"/>
          <c:order val="15"/>
          <c:tx>
            <c:strRef>
              <c:f>'VI. 에너지사용량검토-도시가스(MJ)'!$R$46:$R$47</c:f>
              <c:strCache>
                <c:ptCount val="2"/>
                <c:pt idx="0">
                  <c:v>전기 사용량 (kWh)</c:v>
                </c:pt>
                <c:pt idx="1">
                  <c:v>2025년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'VI. 에너지사용량검토-도시가스(MJ)'!$B$48:$B$59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'VI. 에너지사용량검토-도시가스(MJ)'!$R$48:$R$59</c:f>
              <c:numCache>
                <c:formatCode>_(* #,##0_);_(* \(#,##0\);_(* "-"_);_(@_)</c:formatCode>
                <c:ptCount val="12"/>
                <c:pt idx="0">
                  <c:v>1211472</c:v>
                </c:pt>
                <c:pt idx="1">
                  <c:v>1032552</c:v>
                </c:pt>
                <c:pt idx="2">
                  <c:v>1238760</c:v>
                </c:pt>
                <c:pt idx="3">
                  <c:v>1388640</c:v>
                </c:pt>
                <c:pt idx="4">
                  <c:v>1434624</c:v>
                </c:pt>
                <c:pt idx="5">
                  <c:v>1804032</c:v>
                </c:pt>
                <c:pt idx="6">
                  <c:v>2013696</c:v>
                </c:pt>
                <c:pt idx="7">
                  <c:v>1834368</c:v>
                </c:pt>
                <c:pt idx="8">
                  <c:v>1761024</c:v>
                </c:pt>
                <c:pt idx="9">
                  <c:v>1639488</c:v>
                </c:pt>
                <c:pt idx="10">
                  <c:v>1424448</c:v>
                </c:pt>
                <c:pt idx="11">
                  <c:v>1259232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2-46A0-ADDA-910808998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081103"/>
        <c:axId val="1042090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'VI. 에너지사용량검토-도시가스(MJ)'!$C$46:$C$47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'VI. 에너지사용량검토-도시가스(MJ)'!$C$48:$C$59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6A2-46A0-ADDA-9108089986E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에너지사용량검토-도시가스(MJ)'!$D$46:$D$47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에너지사용량검토-도시가스(MJ)'!$D$48:$D$59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6A2-46A0-ADDA-9108089986E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에너지사용량검토-도시가스(MJ)'!$E$46:$E$47</c15:sqref>
                        </c15:formulaRef>
                      </c:ext>
                    </c:extLst>
                    <c:strCache>
                      <c:ptCount val="2"/>
                      <c:pt idx="0">
                        <c:v>구분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에너지사용량검토-도시가스(MJ)'!$E$48:$E$59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6A2-46A0-ADDA-9108089986E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에너지사용량검토-도시가스(MJ)'!$G$46:$G$47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에너지사용량검토-도시가스(MJ)'!$G$48:$G$59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6A2-46A0-ADDA-9108089986E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에너지사용량검토-도시가스(MJ)'!$H$46:$H$47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에너지사용량검토-도시가스(MJ)'!$H$48:$H$59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6A2-46A0-ADDA-9108089986E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에너지사용량검토-도시가스(MJ)'!$I$46:$I$47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에너지사용량검토-도시가스(MJ)'!$I$48:$I$59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6A2-46A0-ADDA-9108089986E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에너지사용량검토-도시가스(MJ)'!$J$46:$J$47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에너지사용량검토-도시가스(MJ)'!$J$48:$J$59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6A2-46A0-ADDA-9108089986E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에너지사용량검토-도시가스(MJ)'!$K$46:$K$47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2023년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에너지사용량검토-도시가스(MJ)'!$K$48:$K$59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6A2-46A0-ADDA-9108089986E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에너지사용량검토-도시가스(MJ)'!$M$46:$M$47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에너지사용량검토-도시가스(MJ)'!$M$48:$M$59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6A2-46A0-ADDA-9108089986E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에너지사용량검토-도시가스(MJ)'!$N$46:$N$47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에너지사용량검토-도시가스(MJ)'!$N$48:$N$59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6A2-46A0-ADDA-9108089986E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에너지사용량검토-도시가스(MJ)'!$O$46:$O$47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에너지사용량검토-도시가스(MJ)'!$O$48:$O$59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6A2-46A0-ADDA-9108089986E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에너지사용량검토-도시가스(MJ)'!$P$46:$P$47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에너지사용량검토-도시가스(MJ)'!$P$48:$P$59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6A2-46A0-ADDA-9108089986E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에너지사용량검토-도시가스(MJ)'!$Q$46:$Q$47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2024년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에너지사용량검토-도시가스(MJ)'!$Q$48:$Q$59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6A2-46A0-ADDA-9108089986EB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에너지사용량검토-도시가스(MJ)'!$S$46:$S$47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에너지사용량검토-도시가스(MJ)'!$S$48:$S$59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6A2-46A0-ADDA-9108089986EB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에너지사용량검토-도시가스(MJ)'!$T$46:$T$47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에너지사용량검토-도시가스(MJ)'!$T$48:$T$59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6A2-46A0-ADDA-9108089986EB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에너지사용량검토-도시가스(MJ)'!$U$46:$U$47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에너지사용량검토-도시가스(MJ)'!$U$48:$U$59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6A2-46A0-ADDA-9108089986EB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에너지사용량검토-도시가스(MJ)'!$V$46:$V$47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에너지사용량검토-도시가스(MJ)'!$V$48:$V$59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6A2-46A0-ADDA-9108089986EB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에너지사용량검토-도시가스(MJ)'!$W$46:$W$47</c15:sqref>
                        </c15:formulaRef>
                      </c:ext>
                    </c:extLst>
                    <c:strCache>
                      <c:ptCount val="2"/>
                      <c:pt idx="0">
                        <c:v>전기 사용량 (kWh)</c:v>
                      </c:pt>
                      <c:pt idx="1">
                        <c:v>2025년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에너지사용량검토-도시가스(MJ)'!$B$48:$B$59</c15:sqref>
                        </c15:formulaRef>
                      </c:ext>
                    </c:extLst>
                    <c:strCache>
                      <c:ptCount val="12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  <c:pt idx="3">
                        <c:v>4월</c:v>
                      </c:pt>
                      <c:pt idx="4">
                        <c:v>5월</c:v>
                      </c:pt>
                      <c:pt idx="5">
                        <c:v>6월</c:v>
                      </c:pt>
                      <c:pt idx="6">
                        <c:v>7월</c:v>
                      </c:pt>
                      <c:pt idx="7">
                        <c:v>8월</c:v>
                      </c:pt>
                      <c:pt idx="8">
                        <c:v>9월</c:v>
                      </c:pt>
                      <c:pt idx="9">
                        <c:v>10월</c:v>
                      </c:pt>
                      <c:pt idx="10">
                        <c:v>11월</c:v>
                      </c:pt>
                      <c:pt idx="11">
                        <c:v>12월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'VI. 에너지사용량검토-도시가스(MJ)'!$W$48:$W$59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16A2-46A0-ADDA-9108089986EB}"/>
                  </c:ext>
                </c:extLst>
              </c15:ser>
            </c15:filteredBarSeries>
          </c:ext>
        </c:extLst>
      </c:barChart>
      <c:catAx>
        <c:axId val="104208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090255"/>
        <c:crosses val="autoZero"/>
        <c:auto val="1"/>
        <c:lblAlgn val="ctr"/>
        <c:lblOffset val="100"/>
        <c:noMultiLvlLbl val="0"/>
      </c:catAx>
      <c:valAx>
        <c:axId val="10420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08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image" Target="../media/image5.png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4416</xdr:colOff>
      <xdr:row>0</xdr:row>
      <xdr:rowOff>0</xdr:rowOff>
    </xdr:from>
    <xdr:to>
      <xdr:col>24</xdr:col>
      <xdr:colOff>4416</xdr:colOff>
      <xdr:row>34</xdr:row>
      <xdr:rowOff>208895</xdr:rowOff>
    </xdr:to>
    <xdr:pic>
      <xdr:nvPicPr>
        <xdr:cNvPr id="2" name="_x330219296" descr="EMB000046e030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504" b="96323" l="202" r="94355">
                      <a14:foregroundMark x1="27016" y1="47292" x2="27944" y2="49031"/>
                      <a14:foregroundMark x1="35282" y1="45639" x2="35282" y2="4563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4108" r="5549" b="3619"/>
        <a:stretch/>
      </xdr:blipFill>
      <xdr:spPr bwMode="auto">
        <a:xfrm>
          <a:off x="4416" y="0"/>
          <a:ext cx="5953125" cy="909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24</xdr:row>
          <xdr:rowOff>228600</xdr:rowOff>
        </xdr:from>
        <xdr:to>
          <xdr:col>22</xdr:col>
          <xdr:colOff>200025</xdr:colOff>
          <xdr:row>26</xdr:row>
          <xdr:rowOff>9525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24</xdr:row>
          <xdr:rowOff>228600</xdr:rowOff>
        </xdr:from>
        <xdr:to>
          <xdr:col>20</xdr:col>
          <xdr:colOff>200025</xdr:colOff>
          <xdr:row>26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25</xdr:row>
          <xdr:rowOff>228600</xdr:rowOff>
        </xdr:from>
        <xdr:to>
          <xdr:col>20</xdr:col>
          <xdr:colOff>200025</xdr:colOff>
          <xdr:row>27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26</xdr:row>
          <xdr:rowOff>228600</xdr:rowOff>
        </xdr:from>
        <xdr:to>
          <xdr:col>20</xdr:col>
          <xdr:colOff>200025</xdr:colOff>
          <xdr:row>28</xdr:row>
          <xdr:rowOff>9525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27</xdr:row>
          <xdr:rowOff>228600</xdr:rowOff>
        </xdr:from>
        <xdr:to>
          <xdr:col>20</xdr:col>
          <xdr:colOff>200025</xdr:colOff>
          <xdr:row>29</xdr:row>
          <xdr:rowOff>9525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28</xdr:row>
          <xdr:rowOff>228600</xdr:rowOff>
        </xdr:from>
        <xdr:to>
          <xdr:col>20</xdr:col>
          <xdr:colOff>200025</xdr:colOff>
          <xdr:row>30</xdr:row>
          <xdr:rowOff>9525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25</xdr:row>
          <xdr:rowOff>228600</xdr:rowOff>
        </xdr:from>
        <xdr:to>
          <xdr:col>22</xdr:col>
          <xdr:colOff>200025</xdr:colOff>
          <xdr:row>27</xdr:row>
          <xdr:rowOff>9525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26</xdr:row>
          <xdr:rowOff>228600</xdr:rowOff>
        </xdr:from>
        <xdr:to>
          <xdr:col>22</xdr:col>
          <xdr:colOff>200025</xdr:colOff>
          <xdr:row>28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27</xdr:row>
          <xdr:rowOff>228600</xdr:rowOff>
        </xdr:from>
        <xdr:to>
          <xdr:col>22</xdr:col>
          <xdr:colOff>200025</xdr:colOff>
          <xdr:row>29</xdr:row>
          <xdr:rowOff>9525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28</xdr:row>
          <xdr:rowOff>228600</xdr:rowOff>
        </xdr:from>
        <xdr:to>
          <xdr:col>22</xdr:col>
          <xdr:colOff>200025</xdr:colOff>
          <xdr:row>30</xdr:row>
          <xdr:rowOff>9525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30</xdr:row>
          <xdr:rowOff>114300</xdr:rowOff>
        </xdr:from>
        <xdr:to>
          <xdr:col>16</xdr:col>
          <xdr:colOff>28575</xdr:colOff>
          <xdr:row>31</xdr:row>
          <xdr:rowOff>133350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2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30</xdr:row>
          <xdr:rowOff>114300</xdr:rowOff>
        </xdr:from>
        <xdr:to>
          <xdr:col>22</xdr:col>
          <xdr:colOff>95250</xdr:colOff>
          <xdr:row>31</xdr:row>
          <xdr:rowOff>133350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2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32</xdr:row>
          <xdr:rowOff>114300</xdr:rowOff>
        </xdr:from>
        <xdr:to>
          <xdr:col>16</xdr:col>
          <xdr:colOff>28575</xdr:colOff>
          <xdr:row>33</xdr:row>
          <xdr:rowOff>133350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2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32</xdr:row>
          <xdr:rowOff>114300</xdr:rowOff>
        </xdr:from>
        <xdr:to>
          <xdr:col>22</xdr:col>
          <xdr:colOff>95250</xdr:colOff>
          <xdr:row>33</xdr:row>
          <xdr:rowOff>133350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2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34</xdr:row>
          <xdr:rowOff>114300</xdr:rowOff>
        </xdr:from>
        <xdr:to>
          <xdr:col>16</xdr:col>
          <xdr:colOff>28575</xdr:colOff>
          <xdr:row>35</xdr:row>
          <xdr:rowOff>133350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34</xdr:row>
          <xdr:rowOff>114300</xdr:rowOff>
        </xdr:from>
        <xdr:to>
          <xdr:col>22</xdr:col>
          <xdr:colOff>95250</xdr:colOff>
          <xdr:row>35</xdr:row>
          <xdr:rowOff>133350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36</xdr:row>
          <xdr:rowOff>114300</xdr:rowOff>
        </xdr:from>
        <xdr:to>
          <xdr:col>16</xdr:col>
          <xdr:colOff>28575</xdr:colOff>
          <xdr:row>37</xdr:row>
          <xdr:rowOff>133350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2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36</xdr:row>
          <xdr:rowOff>114300</xdr:rowOff>
        </xdr:from>
        <xdr:to>
          <xdr:col>22</xdr:col>
          <xdr:colOff>95250</xdr:colOff>
          <xdr:row>37</xdr:row>
          <xdr:rowOff>133350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2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해당없음</a:t>
              </a:r>
            </a:p>
          </xdr:txBody>
        </xdr:sp>
        <xdr:clientData/>
      </xdr:twoCellAnchor>
    </mc:Choice>
    <mc:Fallback/>
  </mc:AlternateContent>
  <xdr:twoCellAnchor editAs="oneCell">
    <xdr:from>
      <xdr:col>33</xdr:col>
      <xdr:colOff>173934</xdr:colOff>
      <xdr:row>270</xdr:row>
      <xdr:rowOff>133350</xdr:rowOff>
    </xdr:from>
    <xdr:to>
      <xdr:col>55</xdr:col>
      <xdr:colOff>37350</xdr:colOff>
      <xdr:row>293</xdr:row>
      <xdr:rowOff>94598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3259" y="53435250"/>
          <a:ext cx="5311716" cy="5219048"/>
        </a:xfrm>
        <a:prstGeom prst="rect">
          <a:avLst/>
        </a:prstGeom>
      </xdr:spPr>
    </xdr:pic>
    <xdr:clientData/>
  </xdr:twoCellAnchor>
  <xdr:twoCellAnchor>
    <xdr:from>
      <xdr:col>33</xdr:col>
      <xdr:colOff>171450</xdr:colOff>
      <xdr:row>270</xdr:row>
      <xdr:rowOff>219075</xdr:rowOff>
    </xdr:from>
    <xdr:to>
      <xdr:col>56</xdr:col>
      <xdr:colOff>16566</xdr:colOff>
      <xdr:row>271</xdr:row>
      <xdr:rowOff>164410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010775" y="53520975"/>
          <a:ext cx="5541066" cy="17393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4416</xdr:colOff>
      <xdr:row>0</xdr:row>
      <xdr:rowOff>0</xdr:rowOff>
    </xdr:from>
    <xdr:to>
      <xdr:col>24</xdr:col>
      <xdr:colOff>4416</xdr:colOff>
      <xdr:row>34</xdr:row>
      <xdr:rowOff>208895</xdr:rowOff>
    </xdr:to>
    <xdr:pic>
      <xdr:nvPicPr>
        <xdr:cNvPr id="2" name="_x330219296" descr="EMB000046e0304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504" b="96323" l="202" r="94355">
                      <a14:foregroundMark x1="27016" y1="47292" x2="27944" y2="49031"/>
                      <a14:foregroundMark x1="35282" y1="45639" x2="35282" y2="4563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4108" r="5549" b="3619"/>
        <a:stretch/>
      </xdr:blipFill>
      <xdr:spPr bwMode="auto">
        <a:xfrm>
          <a:off x="4416" y="0"/>
          <a:ext cx="5953125" cy="909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4416</xdr:colOff>
      <xdr:row>0</xdr:row>
      <xdr:rowOff>0</xdr:rowOff>
    </xdr:from>
    <xdr:to>
      <xdr:col>24</xdr:col>
      <xdr:colOff>4416</xdr:colOff>
      <xdr:row>34</xdr:row>
      <xdr:rowOff>208895</xdr:rowOff>
    </xdr:to>
    <xdr:pic>
      <xdr:nvPicPr>
        <xdr:cNvPr id="2" name="_x330219296" descr="EMB000046e0304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504" b="96323" l="202" r="94355">
                      <a14:foregroundMark x1="27016" y1="47292" x2="27944" y2="49031"/>
                      <a14:foregroundMark x1="35282" y1="45639" x2="35282" y2="4563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4108" r="5549" b="3619"/>
        <a:stretch/>
      </xdr:blipFill>
      <xdr:spPr bwMode="auto">
        <a:xfrm>
          <a:off x="4416" y="0"/>
          <a:ext cx="5953125" cy="909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63</xdr:row>
      <xdr:rowOff>80961</xdr:rowOff>
    </xdr:from>
    <xdr:to>
      <xdr:col>22</xdr:col>
      <xdr:colOff>228600</xdr:colOff>
      <xdr:row>76</xdr:row>
      <xdr:rowOff>142874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</xdr:colOff>
      <xdr:row>143</xdr:row>
      <xdr:rowOff>90487</xdr:rowOff>
    </xdr:from>
    <xdr:to>
      <xdr:col>23</xdr:col>
      <xdr:colOff>0</xdr:colOff>
      <xdr:row>155</xdr:row>
      <xdr:rowOff>90487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104</xdr:row>
      <xdr:rowOff>33336</xdr:rowOff>
    </xdr:from>
    <xdr:to>
      <xdr:col>22</xdr:col>
      <xdr:colOff>228600</xdr:colOff>
      <xdr:row>117</xdr:row>
      <xdr:rowOff>133349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169</xdr:row>
      <xdr:rowOff>1</xdr:rowOff>
    </xdr:from>
    <xdr:to>
      <xdr:col>11</xdr:col>
      <xdr:colOff>0</xdr:colOff>
      <xdr:row>175</xdr:row>
      <xdr:rowOff>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169</xdr:row>
      <xdr:rowOff>1</xdr:rowOff>
    </xdr:from>
    <xdr:to>
      <xdr:col>17</xdr:col>
      <xdr:colOff>0</xdr:colOff>
      <xdr:row>175</xdr:row>
      <xdr:rowOff>1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169</xdr:row>
      <xdr:rowOff>1</xdr:rowOff>
    </xdr:from>
    <xdr:to>
      <xdr:col>23</xdr:col>
      <xdr:colOff>0</xdr:colOff>
      <xdr:row>174</xdr:row>
      <xdr:rowOff>231913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99391</xdr:colOff>
      <xdr:row>84</xdr:row>
      <xdr:rowOff>207064</xdr:rowOff>
    </xdr:from>
    <xdr:to>
      <xdr:col>16</xdr:col>
      <xdr:colOff>215347</xdr:colOff>
      <xdr:row>91</xdr:row>
      <xdr:rowOff>16564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107674</xdr:colOff>
      <xdr:row>84</xdr:row>
      <xdr:rowOff>157370</xdr:rowOff>
    </xdr:from>
    <xdr:to>
      <xdr:col>23</xdr:col>
      <xdr:colOff>82826</xdr:colOff>
      <xdr:row>91</xdr:row>
      <xdr:rowOff>99392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42241</xdr:colOff>
      <xdr:row>85</xdr:row>
      <xdr:rowOff>35614</xdr:rowOff>
    </xdr:from>
    <xdr:to>
      <xdr:col>10</xdr:col>
      <xdr:colOff>158197</xdr:colOff>
      <xdr:row>90</xdr:row>
      <xdr:rowOff>215348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228600</xdr:colOff>
      <xdr:row>86</xdr:row>
      <xdr:rowOff>152400</xdr:rowOff>
    </xdr:from>
    <xdr:to>
      <xdr:col>44</xdr:col>
      <xdr:colOff>95250</xdr:colOff>
      <xdr:row>87</xdr:row>
      <xdr:rowOff>104775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9639300" y="19812000"/>
          <a:ext cx="1352550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0</xdr:colOff>
      <xdr:row>2</xdr:row>
      <xdr:rowOff>0</xdr:rowOff>
    </xdr:from>
    <xdr:to>
      <xdr:col>54</xdr:col>
      <xdr:colOff>142021</xdr:colOff>
      <xdr:row>33</xdr:row>
      <xdr:rowOff>170543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6550" y="457200"/>
          <a:ext cx="6828571" cy="7257143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20</xdr:row>
      <xdr:rowOff>123825</xdr:rowOff>
    </xdr:from>
    <xdr:to>
      <xdr:col>44</xdr:col>
      <xdr:colOff>114300</xdr:colOff>
      <xdr:row>21</xdr:row>
      <xdr:rowOff>76200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658350" y="4695825"/>
          <a:ext cx="1352550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</xdr:colOff>
      <xdr:row>31</xdr:row>
      <xdr:rowOff>82825</xdr:rowOff>
    </xdr:from>
    <xdr:to>
      <xdr:col>23</xdr:col>
      <xdr:colOff>16565</xdr:colOff>
      <xdr:row>39</xdr:row>
      <xdr:rowOff>183043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24847</xdr:colOff>
      <xdr:row>59</xdr:row>
      <xdr:rowOff>115128</xdr:rowOff>
    </xdr:from>
    <xdr:to>
      <xdr:col>22</xdr:col>
      <xdr:colOff>231912</xdr:colOff>
      <xdr:row>71</xdr:row>
      <xdr:rowOff>75372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99391</xdr:colOff>
      <xdr:row>84</xdr:row>
      <xdr:rowOff>207064</xdr:rowOff>
    </xdr:from>
    <xdr:to>
      <xdr:col>16</xdr:col>
      <xdr:colOff>215347</xdr:colOff>
      <xdr:row>91</xdr:row>
      <xdr:rowOff>16564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107674</xdr:colOff>
      <xdr:row>84</xdr:row>
      <xdr:rowOff>157370</xdr:rowOff>
    </xdr:from>
    <xdr:to>
      <xdr:col>23</xdr:col>
      <xdr:colOff>82826</xdr:colOff>
      <xdr:row>91</xdr:row>
      <xdr:rowOff>99392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33131</xdr:colOff>
      <xdr:row>85</xdr:row>
      <xdr:rowOff>35614</xdr:rowOff>
    </xdr:from>
    <xdr:to>
      <xdr:col>10</xdr:col>
      <xdr:colOff>158197</xdr:colOff>
      <xdr:row>91</xdr:row>
      <xdr:rowOff>8283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2</xdr:row>
      <xdr:rowOff>0</xdr:rowOff>
    </xdr:from>
    <xdr:to>
      <xdr:col>54</xdr:col>
      <xdr:colOff>142021</xdr:colOff>
      <xdr:row>33</xdr:row>
      <xdr:rowOff>170543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6550" y="457200"/>
          <a:ext cx="6828571" cy="7257143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20</xdr:row>
      <xdr:rowOff>123825</xdr:rowOff>
    </xdr:from>
    <xdr:to>
      <xdr:col>44</xdr:col>
      <xdr:colOff>114300</xdr:colOff>
      <xdr:row>21</xdr:row>
      <xdr:rowOff>76200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9658350" y="4695825"/>
          <a:ext cx="1352550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</xdr:colOff>
      <xdr:row>31</xdr:row>
      <xdr:rowOff>82825</xdr:rowOff>
    </xdr:from>
    <xdr:to>
      <xdr:col>23</xdr:col>
      <xdr:colOff>16565</xdr:colOff>
      <xdr:row>39</xdr:row>
      <xdr:rowOff>183043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24847</xdr:colOff>
      <xdr:row>59</xdr:row>
      <xdr:rowOff>115128</xdr:rowOff>
    </xdr:from>
    <xdr:to>
      <xdr:col>22</xdr:col>
      <xdr:colOff>231912</xdr:colOff>
      <xdr:row>71</xdr:row>
      <xdr:rowOff>75372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85</xdr:row>
      <xdr:rowOff>207064</xdr:rowOff>
    </xdr:from>
    <xdr:to>
      <xdr:col>16</xdr:col>
      <xdr:colOff>215347</xdr:colOff>
      <xdr:row>92</xdr:row>
      <xdr:rowOff>16564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107674</xdr:colOff>
      <xdr:row>85</xdr:row>
      <xdr:rowOff>157370</xdr:rowOff>
    </xdr:from>
    <xdr:to>
      <xdr:col>23</xdr:col>
      <xdr:colOff>82826</xdr:colOff>
      <xdr:row>92</xdr:row>
      <xdr:rowOff>99392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42241</xdr:colOff>
      <xdr:row>86</xdr:row>
      <xdr:rowOff>35614</xdr:rowOff>
    </xdr:from>
    <xdr:to>
      <xdr:col>10</xdr:col>
      <xdr:colOff>158197</xdr:colOff>
      <xdr:row>91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28575</xdr:colOff>
      <xdr:row>87</xdr:row>
      <xdr:rowOff>152400</xdr:rowOff>
    </xdr:from>
    <xdr:to>
      <xdr:col>44</xdr:col>
      <xdr:colOff>142875</xdr:colOff>
      <xdr:row>88</xdr:row>
      <xdr:rowOff>104775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9686925" y="19897725"/>
          <a:ext cx="1352550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0</xdr:colOff>
      <xdr:row>3</xdr:row>
      <xdr:rowOff>0</xdr:rowOff>
    </xdr:from>
    <xdr:to>
      <xdr:col>54</xdr:col>
      <xdr:colOff>142021</xdr:colOff>
      <xdr:row>34</xdr:row>
      <xdr:rowOff>170543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6550" y="571500"/>
          <a:ext cx="6828571" cy="7228568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21</xdr:row>
      <xdr:rowOff>123825</xdr:rowOff>
    </xdr:from>
    <xdr:to>
      <xdr:col>44</xdr:col>
      <xdr:colOff>114300</xdr:colOff>
      <xdr:row>22</xdr:row>
      <xdr:rowOff>76200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9658350" y="4781550"/>
          <a:ext cx="1352550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19050</xdr:colOff>
      <xdr:row>32</xdr:row>
      <xdr:rowOff>80962</xdr:rowOff>
    </xdr:from>
    <xdr:to>
      <xdr:col>22</xdr:col>
      <xdr:colOff>228600</xdr:colOff>
      <xdr:row>39</xdr:row>
      <xdr:rowOff>171450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4762</xdr:colOff>
      <xdr:row>60</xdr:row>
      <xdr:rowOff>90487</xdr:rowOff>
    </xdr:from>
    <xdr:to>
      <xdr:col>23</xdr:col>
      <xdr:colOff>0</xdr:colOff>
      <xdr:row>72</xdr:row>
      <xdr:rowOff>90487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85</xdr:row>
      <xdr:rowOff>207064</xdr:rowOff>
    </xdr:from>
    <xdr:to>
      <xdr:col>16</xdr:col>
      <xdr:colOff>215347</xdr:colOff>
      <xdr:row>92</xdr:row>
      <xdr:rowOff>16564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107674</xdr:colOff>
      <xdr:row>85</xdr:row>
      <xdr:rowOff>157370</xdr:rowOff>
    </xdr:from>
    <xdr:to>
      <xdr:col>23</xdr:col>
      <xdr:colOff>82826</xdr:colOff>
      <xdr:row>92</xdr:row>
      <xdr:rowOff>99392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42241</xdr:colOff>
      <xdr:row>86</xdr:row>
      <xdr:rowOff>35614</xdr:rowOff>
    </xdr:from>
    <xdr:to>
      <xdr:col>10</xdr:col>
      <xdr:colOff>158197</xdr:colOff>
      <xdr:row>91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28575</xdr:colOff>
      <xdr:row>87</xdr:row>
      <xdr:rowOff>152400</xdr:rowOff>
    </xdr:from>
    <xdr:to>
      <xdr:col>44</xdr:col>
      <xdr:colOff>142875</xdr:colOff>
      <xdr:row>88</xdr:row>
      <xdr:rowOff>104775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9686925" y="19897725"/>
          <a:ext cx="1352550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0</xdr:colOff>
      <xdr:row>3</xdr:row>
      <xdr:rowOff>0</xdr:rowOff>
    </xdr:from>
    <xdr:to>
      <xdr:col>54</xdr:col>
      <xdr:colOff>142021</xdr:colOff>
      <xdr:row>34</xdr:row>
      <xdr:rowOff>170543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8913" y="579783"/>
          <a:ext cx="6850934" cy="7326717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13</xdr:row>
      <xdr:rowOff>7868</xdr:rowOff>
    </xdr:from>
    <xdr:to>
      <xdr:col>44</xdr:col>
      <xdr:colOff>114300</xdr:colOff>
      <xdr:row>13</xdr:row>
      <xdr:rowOff>192156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9690652" y="2906781"/>
          <a:ext cx="1356691" cy="18428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19050</xdr:colOff>
      <xdr:row>32</xdr:row>
      <xdr:rowOff>80962</xdr:rowOff>
    </xdr:from>
    <xdr:to>
      <xdr:col>22</xdr:col>
      <xdr:colOff>228600</xdr:colOff>
      <xdr:row>39</xdr:row>
      <xdr:rowOff>171450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4762</xdr:colOff>
      <xdr:row>60</xdr:row>
      <xdr:rowOff>90487</xdr:rowOff>
    </xdr:from>
    <xdr:to>
      <xdr:col>23</xdr:col>
      <xdr:colOff>0</xdr:colOff>
      <xdr:row>72</xdr:row>
      <xdr:rowOff>90487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85</xdr:row>
      <xdr:rowOff>207064</xdr:rowOff>
    </xdr:from>
    <xdr:to>
      <xdr:col>16</xdr:col>
      <xdr:colOff>215347</xdr:colOff>
      <xdr:row>92</xdr:row>
      <xdr:rowOff>16564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107674</xdr:colOff>
      <xdr:row>85</xdr:row>
      <xdr:rowOff>157370</xdr:rowOff>
    </xdr:from>
    <xdr:to>
      <xdr:col>23</xdr:col>
      <xdr:colOff>82826</xdr:colOff>
      <xdr:row>92</xdr:row>
      <xdr:rowOff>99392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42241</xdr:colOff>
      <xdr:row>86</xdr:row>
      <xdr:rowOff>35614</xdr:rowOff>
    </xdr:from>
    <xdr:to>
      <xdr:col>10</xdr:col>
      <xdr:colOff>158197</xdr:colOff>
      <xdr:row>92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28575</xdr:colOff>
      <xdr:row>87</xdr:row>
      <xdr:rowOff>152400</xdr:rowOff>
    </xdr:from>
    <xdr:to>
      <xdr:col>44</xdr:col>
      <xdr:colOff>142875</xdr:colOff>
      <xdr:row>88</xdr:row>
      <xdr:rowOff>104775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10429875" y="19897725"/>
          <a:ext cx="1352550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19050</xdr:colOff>
      <xdr:row>32</xdr:row>
      <xdr:rowOff>80962</xdr:rowOff>
    </xdr:from>
    <xdr:to>
      <xdr:col>22</xdr:col>
      <xdr:colOff>228600</xdr:colOff>
      <xdr:row>39</xdr:row>
      <xdr:rowOff>171450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</xdr:colOff>
      <xdr:row>60</xdr:row>
      <xdr:rowOff>90487</xdr:rowOff>
    </xdr:from>
    <xdr:to>
      <xdr:col>23</xdr:col>
      <xdr:colOff>0</xdr:colOff>
      <xdr:row>72</xdr:row>
      <xdr:rowOff>90487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152400</xdr:colOff>
      <xdr:row>0</xdr:row>
      <xdr:rowOff>152400</xdr:rowOff>
    </xdr:from>
    <xdr:to>
      <xdr:col>68</xdr:col>
      <xdr:colOff>46771</xdr:colOff>
      <xdr:row>33</xdr:row>
      <xdr:rowOff>8618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10828683" y="152400"/>
          <a:ext cx="6851762" cy="7360261"/>
          <a:chOff x="13935075" y="676275"/>
          <a:chExt cx="6828571" cy="7257143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3935075" y="676275"/>
            <a:ext cx="6828571" cy="7257143"/>
          </a:xfrm>
          <a:prstGeom prst="rect">
            <a:avLst/>
          </a:prstGeom>
        </xdr:spPr>
      </xdr:pic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5982951" y="4914899"/>
            <a:ext cx="1352550" cy="1809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44204;&#51201;\&#44204;&#51201;&#49436;_&#51204;&#52404;&#49688;&#47049;&#49328;&#52636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_산출표"/>
      <sheetName val="냉방,난방_구분"/>
    </sheetNames>
    <sheetDataSet>
      <sheetData sheetId="0">
        <row r="2">
          <cell r="U2" t="str">
            <v>산출자</v>
          </cell>
        </row>
        <row r="3">
          <cell r="U3" t="str">
            <v>김성한 전무이사</v>
          </cell>
        </row>
        <row r="4">
          <cell r="U4" t="str">
            <v>박광무 기술이사</v>
          </cell>
        </row>
        <row r="5">
          <cell r="U5" t="str">
            <v>허병권 기술이사</v>
          </cell>
        </row>
        <row r="6">
          <cell r="U6" t="str">
            <v>신석환 기술이사</v>
          </cell>
        </row>
        <row r="7">
          <cell r="U7" t="str">
            <v>신현주 기술이사</v>
          </cell>
        </row>
        <row r="8">
          <cell r="U8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omments" Target="../comments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3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59999389629810485"/>
  </sheetPr>
  <dimension ref="A1:X32"/>
  <sheetViews>
    <sheetView showGridLines="0" view="pageBreakPreview" zoomScale="115" zoomScaleNormal="100" zoomScaleSheetLayoutView="115" workbookViewId="0">
      <selection activeCell="AN11" sqref="AN11"/>
    </sheetView>
  </sheetViews>
  <sheetFormatPr defaultColWidth="3.25" defaultRowHeight="18" customHeight="1"/>
  <cols>
    <col min="1" max="6" width="3.25" style="1"/>
    <col min="7" max="7" width="3.375" style="1" bestFit="1" customWidth="1"/>
    <col min="8" max="16384" width="3.25" style="1"/>
  </cols>
  <sheetData>
    <row r="1" spans="1:24" ht="18" customHeight="1">
      <c r="A1"/>
    </row>
    <row r="4" spans="1:24" ht="18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</row>
    <row r="5" spans="1:24" ht="18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</row>
    <row r="6" spans="1:24" ht="18" customHeight="1">
      <c r="A6" s="94"/>
      <c r="B6" s="94"/>
      <c r="C6" s="94"/>
      <c r="D6" s="6"/>
    </row>
    <row r="7" spans="1:24" ht="18" customHeight="1">
      <c r="B7" s="6"/>
    </row>
    <row r="8" spans="1:24" ht="18" customHeight="1">
      <c r="C8" s="36"/>
      <c r="D8" s="3"/>
      <c r="E8" s="3"/>
      <c r="F8" s="3"/>
      <c r="L8"/>
    </row>
    <row r="9" spans="1:24" ht="18" customHeight="1">
      <c r="C9" s="3"/>
      <c r="D9" s="3"/>
      <c r="E9" s="3"/>
      <c r="F9" s="3"/>
    </row>
    <row r="10" spans="1:24" ht="18" customHeight="1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18" customHeight="1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18" customHeight="1">
      <c r="C12" s="3"/>
      <c r="D12" s="3"/>
      <c r="E12" s="3"/>
      <c r="F12" s="3"/>
    </row>
    <row r="13" spans="1:24" ht="25.15" customHeight="1">
      <c r="C13" s="6"/>
      <c r="D13" s="3"/>
      <c r="E13" s="3"/>
      <c r="F13" s="3"/>
      <c r="G13" s="6"/>
    </row>
    <row r="14" spans="1:24" ht="25.15" customHeight="1">
      <c r="C14" s="6"/>
      <c r="D14" s="3"/>
      <c r="E14" s="3"/>
      <c r="F14" s="3"/>
      <c r="G14" s="6"/>
      <c r="J14" s="96" t="s">
        <v>284</v>
      </c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</row>
    <row r="15" spans="1:24" ht="25.15" customHeight="1">
      <c r="C15" s="6"/>
      <c r="G15" s="6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</row>
    <row r="16" spans="1:24" ht="25.15" customHeight="1">
      <c r="C16" s="6"/>
      <c r="G16" s="6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</row>
    <row r="17" spans="1:24" ht="25.15" customHeight="1">
      <c r="C17" s="6"/>
      <c r="G17" s="6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</row>
    <row r="18" spans="1:24" ht="25.15" customHeight="1">
      <c r="G18" s="6"/>
      <c r="H18" s="12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</row>
    <row r="19" spans="1:24" ht="25.15" customHeight="1">
      <c r="G19" s="6"/>
    </row>
    <row r="20" spans="1:24" ht="25.15" customHeight="1">
      <c r="G20" s="6"/>
    </row>
    <row r="21" spans="1:24" ht="25.15" customHeight="1">
      <c r="G21" s="6"/>
    </row>
    <row r="22" spans="1:24" ht="25.15" customHeight="1">
      <c r="G22" s="6"/>
    </row>
    <row r="23" spans="1:24" ht="25.15" customHeight="1">
      <c r="G23" s="6"/>
      <c r="J23" s="91"/>
      <c r="K23" s="91"/>
      <c r="L23" s="91"/>
      <c r="M23" s="91"/>
      <c r="N23" s="91"/>
      <c r="O23" s="91"/>
    </row>
    <row r="24" spans="1:24" ht="25.15" customHeight="1">
      <c r="G24" s="6"/>
    </row>
    <row r="25" spans="1:24" ht="25.15" customHeight="1">
      <c r="G25" s="6"/>
      <c r="J25" s="91"/>
      <c r="K25" s="91"/>
      <c r="L25" s="91"/>
      <c r="M25" s="91"/>
      <c r="N25" s="91"/>
      <c r="O25" s="91"/>
    </row>
    <row r="26" spans="1:24" ht="18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</row>
    <row r="27" spans="1:24" ht="18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</row>
    <row r="28" spans="1:24" ht="18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</row>
    <row r="29" spans="1:24" ht="18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</row>
    <row r="30" spans="1:24" ht="18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6"/>
    </row>
    <row r="31" spans="1:24" ht="18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</row>
    <row r="32" spans="1:24" ht="18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</row>
  </sheetData>
  <mergeCells count="11">
    <mergeCell ref="J25:O25"/>
    <mergeCell ref="A4:X5"/>
    <mergeCell ref="A6:C6"/>
    <mergeCell ref="A10:X11"/>
    <mergeCell ref="J14:X18"/>
    <mergeCell ref="J23:O23"/>
    <mergeCell ref="A26:X28"/>
    <mergeCell ref="A29:W29"/>
    <mergeCell ref="A30:W30"/>
    <mergeCell ref="A31:W31"/>
    <mergeCell ref="A32:W3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AS293"/>
  <sheetViews>
    <sheetView showGridLines="0" view="pageBreakPreview" zoomScale="115" zoomScaleNormal="100" zoomScaleSheetLayoutView="115" workbookViewId="0">
      <selection activeCell="AB3" sqref="AB3"/>
    </sheetView>
  </sheetViews>
  <sheetFormatPr defaultColWidth="3.25" defaultRowHeight="18" customHeight="1"/>
  <cols>
    <col min="1" max="16384" width="3.25" style="1"/>
  </cols>
  <sheetData>
    <row r="4" spans="1:45" ht="29.25" customHeight="1">
      <c r="D4" s="104" t="s">
        <v>288</v>
      </c>
      <c r="E4" s="104"/>
      <c r="F4" s="104"/>
      <c r="H4" s="105" t="s">
        <v>287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</row>
    <row r="6" spans="1:45" ht="15"/>
    <row r="7" spans="1:45" ht="24.95" customHeight="1">
      <c r="A7" s="106" t="s">
        <v>0</v>
      </c>
      <c r="B7" s="106"/>
      <c r="C7" s="106"/>
      <c r="D7" s="106"/>
      <c r="E7" s="106"/>
      <c r="F7" s="106"/>
      <c r="G7" s="106" t="s">
        <v>2</v>
      </c>
      <c r="H7" s="106"/>
      <c r="I7" s="106"/>
      <c r="J7" s="106"/>
      <c r="K7" s="106"/>
      <c r="L7" s="106"/>
      <c r="M7" s="106"/>
      <c r="N7" s="106"/>
      <c r="O7" s="106" t="s">
        <v>5</v>
      </c>
      <c r="P7" s="106"/>
      <c r="Q7" s="106"/>
      <c r="R7" s="106"/>
      <c r="S7" s="106"/>
      <c r="T7" s="106"/>
      <c r="U7" s="106"/>
      <c r="V7" s="106"/>
      <c r="W7" s="106"/>
      <c r="X7" s="106"/>
    </row>
    <row r="8" spans="1:45" ht="32.25" customHeight="1">
      <c r="A8" s="99" t="s">
        <v>1</v>
      </c>
      <c r="B8" s="99"/>
      <c r="C8" s="99"/>
      <c r="D8" s="99"/>
      <c r="E8" s="99"/>
      <c r="F8" s="99"/>
      <c r="G8" s="98" t="s">
        <v>6</v>
      </c>
      <c r="H8" s="98"/>
      <c r="I8" s="98"/>
      <c r="J8" s="98"/>
      <c r="K8" s="98"/>
      <c r="L8" s="98"/>
      <c r="M8" s="98"/>
      <c r="N8" s="98"/>
      <c r="O8" s="98" t="s">
        <v>301</v>
      </c>
      <c r="P8" s="98"/>
      <c r="Q8" s="98"/>
      <c r="R8" s="98"/>
      <c r="S8" s="98"/>
      <c r="T8" s="98"/>
      <c r="U8" s="98"/>
      <c r="V8" s="98"/>
      <c r="W8" s="98"/>
      <c r="X8" s="98"/>
    </row>
    <row r="9" spans="1:45" ht="48" customHeight="1">
      <c r="A9" s="99"/>
      <c r="B9" s="99"/>
      <c r="C9" s="99"/>
      <c r="D9" s="99"/>
      <c r="E9" s="99"/>
      <c r="F9" s="99"/>
      <c r="G9" s="98" t="s">
        <v>7</v>
      </c>
      <c r="H9" s="98"/>
      <c r="I9" s="98"/>
      <c r="J9" s="98"/>
      <c r="K9" s="98"/>
      <c r="L9" s="98"/>
      <c r="M9" s="98"/>
      <c r="N9" s="98"/>
      <c r="O9" s="100" t="s">
        <v>331</v>
      </c>
      <c r="P9" s="101"/>
      <c r="Q9" s="101"/>
      <c r="R9" s="101"/>
      <c r="S9" s="101"/>
      <c r="T9" s="101"/>
      <c r="U9" s="101"/>
      <c r="V9" s="101"/>
      <c r="W9" s="101"/>
      <c r="X9" s="101"/>
      <c r="Z9" s="98" t="s">
        <v>331</v>
      </c>
      <c r="AA9" s="98"/>
      <c r="AB9" s="98"/>
      <c r="AC9" s="98"/>
      <c r="AD9" s="98"/>
      <c r="AE9" s="98"/>
      <c r="AF9" s="98"/>
      <c r="AG9" s="98"/>
      <c r="AH9" s="98"/>
      <c r="AI9" s="98"/>
      <c r="AJ9" s="98" t="s">
        <v>349</v>
      </c>
      <c r="AK9" s="98"/>
      <c r="AL9" s="98"/>
      <c r="AM9" s="98"/>
      <c r="AN9" s="98"/>
      <c r="AO9" s="98"/>
      <c r="AP9" s="98"/>
      <c r="AQ9" s="98"/>
      <c r="AR9" s="98"/>
      <c r="AS9" s="98"/>
    </row>
    <row r="10" spans="1:45" ht="128.25" customHeight="1">
      <c r="A10" s="99"/>
      <c r="B10" s="99"/>
      <c r="C10" s="99"/>
      <c r="D10" s="99"/>
      <c r="E10" s="99"/>
      <c r="F10" s="99"/>
      <c r="G10" s="98" t="s">
        <v>8</v>
      </c>
      <c r="H10" s="98"/>
      <c r="I10" s="98"/>
      <c r="J10" s="98"/>
      <c r="K10" s="98"/>
      <c r="L10" s="98"/>
      <c r="M10" s="98"/>
      <c r="N10" s="98"/>
      <c r="O10" s="100" t="s">
        <v>681</v>
      </c>
      <c r="P10" s="100"/>
      <c r="Q10" s="100"/>
      <c r="R10" s="100"/>
      <c r="S10" s="100"/>
      <c r="T10" s="100"/>
      <c r="U10" s="100"/>
      <c r="V10" s="100"/>
      <c r="W10" s="100"/>
      <c r="X10" s="100"/>
    </row>
    <row r="11" spans="1:45" ht="69.95" customHeight="1">
      <c r="A11" s="99" t="s">
        <v>3</v>
      </c>
      <c r="B11" s="99"/>
      <c r="C11" s="99"/>
      <c r="D11" s="99"/>
      <c r="E11" s="99"/>
      <c r="F11" s="99"/>
      <c r="G11" s="98" t="s">
        <v>9</v>
      </c>
      <c r="H11" s="98"/>
      <c r="I11" s="98"/>
      <c r="J11" s="98"/>
      <c r="K11" s="98"/>
      <c r="L11" s="98"/>
      <c r="M11" s="98"/>
      <c r="N11" s="98"/>
      <c r="O11" s="100" t="s">
        <v>521</v>
      </c>
      <c r="P11" s="100"/>
      <c r="Q11" s="100"/>
      <c r="R11" s="100"/>
      <c r="S11" s="100"/>
      <c r="T11" s="100"/>
      <c r="U11" s="100"/>
      <c r="V11" s="100"/>
      <c r="W11" s="100"/>
      <c r="X11" s="100"/>
    </row>
    <row r="12" spans="1:45" ht="42" customHeight="1">
      <c r="A12" s="99"/>
      <c r="B12" s="99"/>
      <c r="C12" s="99"/>
      <c r="D12" s="99"/>
      <c r="E12" s="99"/>
      <c r="F12" s="99"/>
      <c r="G12" s="98" t="s">
        <v>493</v>
      </c>
      <c r="H12" s="98"/>
      <c r="I12" s="98"/>
      <c r="J12" s="98"/>
      <c r="K12" s="98"/>
      <c r="L12" s="98"/>
      <c r="M12" s="98"/>
      <c r="N12" s="98"/>
      <c r="O12" s="100" t="s">
        <v>494</v>
      </c>
      <c r="P12" s="100"/>
      <c r="Q12" s="100"/>
      <c r="R12" s="100"/>
      <c r="S12" s="100"/>
      <c r="T12" s="100"/>
      <c r="U12" s="100"/>
      <c r="V12" s="100"/>
      <c r="W12" s="100"/>
      <c r="X12" s="100"/>
    </row>
    <row r="13" spans="1:45" ht="69.95" customHeight="1">
      <c r="A13" s="99"/>
      <c r="B13" s="99"/>
      <c r="C13" s="99"/>
      <c r="D13" s="99"/>
      <c r="E13" s="99"/>
      <c r="F13" s="99"/>
      <c r="G13" s="98" t="s">
        <v>10</v>
      </c>
      <c r="H13" s="98"/>
      <c r="I13" s="98"/>
      <c r="J13" s="98"/>
      <c r="K13" s="98"/>
      <c r="L13" s="98"/>
      <c r="M13" s="98"/>
      <c r="N13" s="98"/>
      <c r="O13" s="100" t="s">
        <v>12</v>
      </c>
      <c r="P13" s="100"/>
      <c r="Q13" s="100"/>
      <c r="R13" s="100"/>
      <c r="S13" s="100"/>
      <c r="T13" s="100"/>
      <c r="U13" s="100"/>
      <c r="V13" s="100"/>
      <c r="W13" s="100"/>
      <c r="X13" s="100"/>
    </row>
    <row r="14" spans="1:45" ht="108" customHeight="1">
      <c r="A14" s="99" t="s">
        <v>4</v>
      </c>
      <c r="B14" s="99"/>
      <c r="C14" s="99"/>
      <c r="D14" s="99"/>
      <c r="E14" s="99"/>
      <c r="F14" s="99"/>
      <c r="G14" s="98" t="s">
        <v>11</v>
      </c>
      <c r="H14" s="98"/>
      <c r="I14" s="98"/>
      <c r="J14" s="98"/>
      <c r="K14" s="98"/>
      <c r="L14" s="98"/>
      <c r="M14" s="98"/>
      <c r="N14" s="98"/>
      <c r="O14" s="100" t="s">
        <v>312</v>
      </c>
      <c r="P14" s="100"/>
      <c r="Q14" s="100"/>
      <c r="R14" s="100"/>
      <c r="S14" s="100"/>
      <c r="T14" s="100"/>
      <c r="U14" s="100"/>
      <c r="V14" s="100"/>
      <c r="W14" s="100"/>
      <c r="X14" s="100"/>
    </row>
    <row r="15" spans="1:45" ht="72.75" customHeight="1">
      <c r="A15" s="99"/>
      <c r="B15" s="99"/>
      <c r="C15" s="99"/>
      <c r="D15" s="99"/>
      <c r="E15" s="99"/>
      <c r="F15" s="99"/>
      <c r="G15" s="102" t="s">
        <v>513</v>
      </c>
      <c r="H15" s="103"/>
      <c r="I15" s="103"/>
      <c r="J15" s="103"/>
      <c r="K15" s="103"/>
      <c r="L15" s="103"/>
      <c r="M15" s="103"/>
      <c r="N15" s="103"/>
      <c r="O15" s="103" t="s">
        <v>680</v>
      </c>
      <c r="P15" s="103"/>
      <c r="Q15" s="103"/>
      <c r="R15" s="103"/>
      <c r="S15" s="103"/>
      <c r="T15" s="103"/>
      <c r="U15" s="103"/>
      <c r="V15" s="103"/>
      <c r="W15" s="103"/>
      <c r="X15" s="103"/>
    </row>
    <row r="16" spans="1:45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</sheetData>
  <mergeCells count="26">
    <mergeCell ref="G15:N15"/>
    <mergeCell ref="O15:X15"/>
    <mergeCell ref="A14:F15"/>
    <mergeCell ref="D4:F4"/>
    <mergeCell ref="H4:U4"/>
    <mergeCell ref="G12:N12"/>
    <mergeCell ref="O12:X12"/>
    <mergeCell ref="G13:N13"/>
    <mergeCell ref="O13:X13"/>
    <mergeCell ref="A7:F7"/>
    <mergeCell ref="G7:N7"/>
    <mergeCell ref="O7:X7"/>
    <mergeCell ref="A8:F10"/>
    <mergeCell ref="G8:N8"/>
    <mergeCell ref="O8:X8"/>
    <mergeCell ref="G9:N9"/>
    <mergeCell ref="O9:X9"/>
    <mergeCell ref="G10:N10"/>
    <mergeCell ref="O10:X10"/>
    <mergeCell ref="Z9:AI9"/>
    <mergeCell ref="AJ9:AS9"/>
    <mergeCell ref="G14:N14"/>
    <mergeCell ref="A11:F13"/>
    <mergeCell ref="G11:N11"/>
    <mergeCell ref="O11:X11"/>
    <mergeCell ref="O14:X14"/>
  </mergeCells>
  <phoneticPr fontId="1" type="noConversion"/>
  <printOptions horizontalCentered="1"/>
  <pageMargins left="0.74803149606299213" right="0.74803149606299213" top="0.74803149606299213" bottom="0.74803149606299213" header="0.31496062992125984" footer="0.31496062992125984"/>
  <pageSetup paperSize="9" orientation="portrait" r:id="rId1"/>
  <headerFooter>
    <oddFooter>&amp;L&amp;G&amp;C
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2:BL541"/>
  <sheetViews>
    <sheetView showGridLines="0" view="pageBreakPreview" topLeftCell="A301" zoomScale="115" zoomScaleNormal="100" zoomScaleSheetLayoutView="115" workbookViewId="0">
      <selection activeCell="AA316" sqref="AA316"/>
    </sheetView>
  </sheetViews>
  <sheetFormatPr defaultColWidth="3.25" defaultRowHeight="18" customHeight="1"/>
  <cols>
    <col min="1" max="25" width="3.25" style="1"/>
    <col min="26" max="26" width="15" style="1" customWidth="1"/>
    <col min="27" max="27" width="8.375" style="1" customWidth="1"/>
    <col min="28" max="28" width="8.25" style="1" customWidth="1"/>
    <col min="29" max="16384" width="3.25" style="1"/>
  </cols>
  <sheetData>
    <row r="2" spans="2:23" ht="18" customHeight="1">
      <c r="B2" s="29" t="s">
        <v>283</v>
      </c>
    </row>
    <row r="4" spans="2:23" ht="18" customHeight="1">
      <c r="B4" s="12"/>
      <c r="D4" s="473">
        <v>1</v>
      </c>
      <c r="E4" s="473"/>
      <c r="F4" s="30"/>
      <c r="G4" s="474" t="s">
        <v>273</v>
      </c>
      <c r="H4" s="474"/>
      <c r="I4" s="474"/>
      <c r="J4" s="474"/>
      <c r="K4" s="474"/>
      <c r="L4" s="474"/>
      <c r="M4" s="474"/>
      <c r="N4" s="474"/>
      <c r="O4" s="474"/>
      <c r="P4" s="474"/>
      <c r="Q4" s="474"/>
      <c r="R4" s="474"/>
      <c r="S4" s="474"/>
      <c r="T4" s="474"/>
      <c r="U4" s="474"/>
    </row>
    <row r="5" spans="2:23" ht="18" customHeight="1">
      <c r="B5" s="12"/>
    </row>
    <row r="6" spans="2:23" ht="18" customHeight="1">
      <c r="B6" s="1" t="s">
        <v>13</v>
      </c>
      <c r="C6" s="7" t="s">
        <v>14</v>
      </c>
    </row>
    <row r="8" spans="2:23" ht="18" customHeight="1">
      <c r="B8" s="1" t="s">
        <v>34</v>
      </c>
    </row>
    <row r="9" spans="2:23" ht="18" customHeight="1">
      <c r="B9" s="1" t="s">
        <v>35</v>
      </c>
    </row>
    <row r="10" spans="2:23" ht="18" customHeight="1">
      <c r="B10" s="1" t="s">
        <v>36</v>
      </c>
    </row>
    <row r="12" spans="2:23" ht="18" customHeight="1">
      <c r="B12" s="475" t="s">
        <v>15</v>
      </c>
      <c r="C12" s="476"/>
      <c r="D12" s="476"/>
      <c r="E12" s="476"/>
      <c r="F12" s="476"/>
      <c r="G12" s="476"/>
      <c r="H12" s="477"/>
      <c r="I12" s="475" t="s">
        <v>25</v>
      </c>
      <c r="J12" s="476"/>
      <c r="K12" s="476"/>
      <c r="L12" s="476"/>
      <c r="M12" s="476"/>
      <c r="N12" s="476"/>
      <c r="O12" s="476"/>
      <c r="P12" s="476"/>
      <c r="Q12" s="477"/>
      <c r="R12" s="481" t="s">
        <v>27</v>
      </c>
      <c r="S12" s="482"/>
      <c r="T12" s="483"/>
      <c r="U12" s="481" t="s">
        <v>28</v>
      </c>
      <c r="V12" s="482"/>
      <c r="W12" s="483"/>
    </row>
    <row r="13" spans="2:23" ht="18" customHeight="1">
      <c r="B13" s="478"/>
      <c r="C13" s="479"/>
      <c r="D13" s="479"/>
      <c r="E13" s="479"/>
      <c r="F13" s="479"/>
      <c r="G13" s="479"/>
      <c r="H13" s="480"/>
      <c r="I13" s="478"/>
      <c r="J13" s="479"/>
      <c r="K13" s="479"/>
      <c r="L13" s="479"/>
      <c r="M13" s="479"/>
      <c r="N13" s="479"/>
      <c r="O13" s="479"/>
      <c r="P13" s="479"/>
      <c r="Q13" s="480"/>
      <c r="R13" s="484"/>
      <c r="S13" s="485"/>
      <c r="T13" s="486"/>
      <c r="U13" s="484"/>
      <c r="V13" s="485"/>
      <c r="W13" s="486"/>
    </row>
    <row r="14" spans="2:23" ht="18" customHeight="1">
      <c r="B14" s="490" t="s">
        <v>16</v>
      </c>
      <c r="C14" s="491"/>
      <c r="D14" s="491"/>
      <c r="E14" s="491"/>
      <c r="F14" s="491"/>
      <c r="G14" s="491"/>
      <c r="H14" s="492"/>
      <c r="I14" s="450" t="s">
        <v>17</v>
      </c>
      <c r="J14" s="451"/>
      <c r="K14" s="451"/>
      <c r="L14" s="451"/>
      <c r="M14" s="451"/>
      <c r="N14" s="451"/>
      <c r="O14" s="451"/>
      <c r="P14" s="451"/>
      <c r="Q14" s="452"/>
      <c r="R14" s="453" t="s">
        <v>29</v>
      </c>
      <c r="S14" s="454"/>
      <c r="T14" s="455"/>
      <c r="U14" s="453" t="s">
        <v>29</v>
      </c>
      <c r="V14" s="454"/>
      <c r="W14" s="455"/>
    </row>
    <row r="15" spans="2:23" ht="18" customHeight="1">
      <c r="B15" s="493"/>
      <c r="C15" s="494"/>
      <c r="D15" s="494"/>
      <c r="E15" s="494"/>
      <c r="F15" s="494"/>
      <c r="G15" s="494"/>
      <c r="H15" s="495"/>
      <c r="I15" s="459" t="s">
        <v>18</v>
      </c>
      <c r="J15" s="460"/>
      <c r="K15" s="460"/>
      <c r="L15" s="460"/>
      <c r="M15" s="460"/>
      <c r="N15" s="460"/>
      <c r="O15" s="460"/>
      <c r="P15" s="460"/>
      <c r="Q15" s="461"/>
      <c r="R15" s="487" t="s">
        <v>30</v>
      </c>
      <c r="S15" s="488"/>
      <c r="T15" s="489"/>
      <c r="U15" s="487" t="s">
        <v>29</v>
      </c>
      <c r="V15" s="488"/>
      <c r="W15" s="489"/>
    </row>
    <row r="16" spans="2:23" ht="18" customHeight="1">
      <c r="B16" s="496"/>
      <c r="C16" s="497"/>
      <c r="D16" s="497"/>
      <c r="E16" s="497"/>
      <c r="F16" s="497"/>
      <c r="G16" s="497"/>
      <c r="H16" s="498"/>
      <c r="I16" s="439" t="s">
        <v>37</v>
      </c>
      <c r="J16" s="440"/>
      <c r="K16" s="440"/>
      <c r="L16" s="440"/>
      <c r="M16" s="440"/>
      <c r="N16" s="440"/>
      <c r="O16" s="440"/>
      <c r="P16" s="440"/>
      <c r="Q16" s="441"/>
      <c r="R16" s="456" t="s">
        <v>30</v>
      </c>
      <c r="S16" s="457"/>
      <c r="T16" s="458"/>
      <c r="U16" s="456" t="s">
        <v>29</v>
      </c>
      <c r="V16" s="457"/>
      <c r="W16" s="458"/>
    </row>
    <row r="17" spans="2:23" ht="18" customHeight="1">
      <c r="B17" s="466" t="s">
        <v>19</v>
      </c>
      <c r="C17" s="467"/>
      <c r="D17" s="467"/>
      <c r="E17" s="467"/>
      <c r="F17" s="467"/>
      <c r="G17" s="467"/>
      <c r="H17" s="468"/>
      <c r="I17" s="450" t="s">
        <v>38</v>
      </c>
      <c r="J17" s="451"/>
      <c r="K17" s="451"/>
      <c r="L17" s="451"/>
      <c r="M17" s="451"/>
      <c r="N17" s="451"/>
      <c r="O17" s="451"/>
      <c r="P17" s="451"/>
      <c r="Q17" s="452"/>
      <c r="R17" s="453" t="s">
        <v>29</v>
      </c>
      <c r="S17" s="454"/>
      <c r="T17" s="455"/>
      <c r="U17" s="453" t="s">
        <v>29</v>
      </c>
      <c r="V17" s="454"/>
      <c r="W17" s="455"/>
    </row>
    <row r="18" spans="2:23" ht="18" customHeight="1">
      <c r="B18" s="469"/>
      <c r="C18" s="470"/>
      <c r="D18" s="470"/>
      <c r="E18" s="470"/>
      <c r="F18" s="470"/>
      <c r="G18" s="470"/>
      <c r="H18" s="471"/>
      <c r="I18" s="439" t="s">
        <v>39</v>
      </c>
      <c r="J18" s="440"/>
      <c r="K18" s="440"/>
      <c r="L18" s="440"/>
      <c r="M18" s="440"/>
      <c r="N18" s="440"/>
      <c r="O18" s="440"/>
      <c r="P18" s="440"/>
      <c r="Q18" s="441"/>
      <c r="R18" s="456" t="s">
        <v>30</v>
      </c>
      <c r="S18" s="457"/>
      <c r="T18" s="458"/>
      <c r="U18" s="456" t="s">
        <v>29</v>
      </c>
      <c r="V18" s="457"/>
      <c r="W18" s="458"/>
    </row>
    <row r="19" spans="2:23" ht="18" customHeight="1">
      <c r="B19" s="462" t="s">
        <v>20</v>
      </c>
      <c r="C19" s="463"/>
      <c r="D19" s="463"/>
      <c r="E19" s="463"/>
      <c r="F19" s="463"/>
      <c r="G19" s="463"/>
      <c r="H19" s="464"/>
      <c r="I19" s="462" t="s">
        <v>24</v>
      </c>
      <c r="J19" s="463"/>
      <c r="K19" s="463"/>
      <c r="L19" s="463"/>
      <c r="M19" s="463"/>
      <c r="N19" s="463"/>
      <c r="O19" s="463"/>
      <c r="P19" s="463"/>
      <c r="Q19" s="464"/>
      <c r="R19" s="435" t="s">
        <v>31</v>
      </c>
      <c r="S19" s="436"/>
      <c r="T19" s="437"/>
      <c r="U19" s="435" t="s">
        <v>29</v>
      </c>
      <c r="V19" s="436"/>
      <c r="W19" s="437"/>
    </row>
    <row r="20" spans="2:23" ht="18" customHeight="1">
      <c r="B20" s="462" t="s">
        <v>21</v>
      </c>
      <c r="C20" s="463"/>
      <c r="D20" s="463"/>
      <c r="E20" s="463"/>
      <c r="F20" s="463"/>
      <c r="G20" s="463"/>
      <c r="H20" s="464"/>
      <c r="I20" s="462" t="s">
        <v>40</v>
      </c>
      <c r="J20" s="463"/>
      <c r="K20" s="463"/>
      <c r="L20" s="463"/>
      <c r="M20" s="463"/>
      <c r="N20" s="463"/>
      <c r="O20" s="463"/>
      <c r="P20" s="463"/>
      <c r="Q20" s="464"/>
      <c r="R20" s="435" t="s">
        <v>30</v>
      </c>
      <c r="S20" s="436"/>
      <c r="T20" s="437"/>
      <c r="U20" s="435" t="s">
        <v>29</v>
      </c>
      <c r="V20" s="436"/>
      <c r="W20" s="437"/>
    </row>
    <row r="21" spans="2:23" ht="18" customHeight="1">
      <c r="B21" s="462" t="s">
        <v>22</v>
      </c>
      <c r="C21" s="463"/>
      <c r="D21" s="463"/>
      <c r="E21" s="463"/>
      <c r="F21" s="463"/>
      <c r="G21" s="463"/>
      <c r="H21" s="464"/>
      <c r="I21" s="462" t="s">
        <v>41</v>
      </c>
      <c r="J21" s="463"/>
      <c r="K21" s="463"/>
      <c r="L21" s="463"/>
      <c r="M21" s="463"/>
      <c r="N21" s="463"/>
      <c r="O21" s="463"/>
      <c r="P21" s="463"/>
      <c r="Q21" s="464"/>
      <c r="R21" s="435" t="s">
        <v>32</v>
      </c>
      <c r="S21" s="436"/>
      <c r="T21" s="437"/>
      <c r="U21" s="435" t="s">
        <v>29</v>
      </c>
      <c r="V21" s="436"/>
      <c r="W21" s="437"/>
    </row>
    <row r="22" spans="2:23" ht="18" customHeight="1">
      <c r="B22" s="462" t="s">
        <v>23</v>
      </c>
      <c r="C22" s="463"/>
      <c r="D22" s="463"/>
      <c r="E22" s="463"/>
      <c r="F22" s="463"/>
      <c r="G22" s="463"/>
      <c r="H22" s="464"/>
      <c r="I22" s="462" t="s">
        <v>26</v>
      </c>
      <c r="J22" s="463"/>
      <c r="K22" s="463"/>
      <c r="L22" s="463"/>
      <c r="M22" s="463"/>
      <c r="N22" s="463"/>
      <c r="O22" s="463"/>
      <c r="P22" s="463"/>
      <c r="Q22" s="464"/>
      <c r="R22" s="435" t="s">
        <v>33</v>
      </c>
      <c r="S22" s="436"/>
      <c r="T22" s="437"/>
      <c r="U22" s="435" t="s">
        <v>29</v>
      </c>
      <c r="V22" s="436"/>
      <c r="W22" s="437"/>
    </row>
    <row r="23" spans="2:23" ht="18" customHeight="1">
      <c r="C23" s="2"/>
      <c r="D23" s="8"/>
      <c r="E23" s="8"/>
      <c r="F23" s="3"/>
      <c r="G23" s="3"/>
    </row>
    <row r="24" spans="2:23" ht="18" customHeight="1">
      <c r="B24" s="434" t="s">
        <v>42</v>
      </c>
      <c r="C24" s="434"/>
      <c r="D24" s="434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99" t="s">
        <v>47</v>
      </c>
      <c r="U24" s="499"/>
      <c r="V24" s="499" t="s">
        <v>48</v>
      </c>
      <c r="W24" s="499"/>
    </row>
    <row r="25" spans="2:23" ht="18" customHeight="1"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4"/>
      <c r="S25" s="434"/>
      <c r="T25" s="499"/>
      <c r="U25" s="499"/>
      <c r="V25" s="499"/>
      <c r="W25" s="499"/>
    </row>
    <row r="26" spans="2:23" ht="18" customHeight="1">
      <c r="B26" s="472" t="s">
        <v>16</v>
      </c>
      <c r="C26" s="472"/>
      <c r="D26" s="472"/>
      <c r="E26" s="472"/>
      <c r="F26" s="472"/>
      <c r="G26" s="472"/>
      <c r="H26" s="472"/>
      <c r="I26" s="472"/>
      <c r="J26" s="472"/>
      <c r="K26" s="442" t="s">
        <v>17</v>
      </c>
      <c r="L26" s="442"/>
      <c r="M26" s="442"/>
      <c r="N26" s="442"/>
      <c r="O26" s="442"/>
      <c r="P26" s="442"/>
      <c r="Q26" s="442"/>
      <c r="R26" s="442"/>
      <c r="S26" s="442"/>
      <c r="T26" s="445"/>
      <c r="U26" s="446"/>
      <c r="V26" s="445"/>
      <c r="W26" s="445"/>
    </row>
    <row r="27" spans="2:23" ht="18" customHeight="1">
      <c r="B27" s="472"/>
      <c r="C27" s="472"/>
      <c r="D27" s="472"/>
      <c r="E27" s="472"/>
      <c r="F27" s="472"/>
      <c r="G27" s="472"/>
      <c r="H27" s="472"/>
      <c r="I27" s="472"/>
      <c r="J27" s="472"/>
      <c r="K27" s="443" t="s">
        <v>18</v>
      </c>
      <c r="L27" s="443"/>
      <c r="M27" s="443"/>
      <c r="N27" s="443"/>
      <c r="O27" s="443"/>
      <c r="P27" s="443"/>
      <c r="Q27" s="443"/>
      <c r="R27" s="443"/>
      <c r="S27" s="443"/>
      <c r="T27" s="447"/>
      <c r="U27" s="448"/>
      <c r="V27" s="447"/>
      <c r="W27" s="447"/>
    </row>
    <row r="28" spans="2:23" ht="18" customHeight="1">
      <c r="B28" s="472"/>
      <c r="C28" s="472"/>
      <c r="D28" s="472"/>
      <c r="E28" s="472"/>
      <c r="F28" s="472"/>
      <c r="G28" s="472"/>
      <c r="H28" s="472"/>
      <c r="I28" s="472"/>
      <c r="J28" s="472"/>
      <c r="K28" s="444" t="s">
        <v>49</v>
      </c>
      <c r="L28" s="444"/>
      <c r="M28" s="444"/>
      <c r="N28" s="444"/>
      <c r="O28" s="444"/>
      <c r="P28" s="444"/>
      <c r="Q28" s="444"/>
      <c r="R28" s="444"/>
      <c r="S28" s="444"/>
      <c r="T28" s="438"/>
      <c r="U28" s="449"/>
      <c r="V28" s="438"/>
      <c r="W28" s="438"/>
    </row>
    <row r="29" spans="2:23" ht="18" customHeight="1">
      <c r="B29" s="465" t="s">
        <v>19</v>
      </c>
      <c r="C29" s="465"/>
      <c r="D29" s="465"/>
      <c r="E29" s="465"/>
      <c r="F29" s="465"/>
      <c r="G29" s="465"/>
      <c r="H29" s="465"/>
      <c r="I29" s="465"/>
      <c r="J29" s="465"/>
      <c r="K29" s="442" t="s">
        <v>50</v>
      </c>
      <c r="L29" s="442"/>
      <c r="M29" s="442"/>
      <c r="N29" s="442"/>
      <c r="O29" s="442"/>
      <c r="P29" s="442"/>
      <c r="Q29" s="442"/>
      <c r="R29" s="442"/>
      <c r="S29" s="442"/>
      <c r="T29" s="445"/>
      <c r="U29" s="446"/>
      <c r="V29" s="445"/>
      <c r="W29" s="445"/>
    </row>
    <row r="30" spans="2:23" ht="18" customHeight="1">
      <c r="B30" s="465"/>
      <c r="C30" s="465"/>
      <c r="D30" s="465"/>
      <c r="E30" s="465"/>
      <c r="F30" s="465"/>
      <c r="G30" s="465"/>
      <c r="H30" s="465"/>
      <c r="I30" s="465"/>
      <c r="J30" s="465"/>
      <c r="K30" s="444" t="s">
        <v>51</v>
      </c>
      <c r="L30" s="444"/>
      <c r="M30" s="444"/>
      <c r="N30" s="444"/>
      <c r="O30" s="444"/>
      <c r="P30" s="444"/>
      <c r="Q30" s="444"/>
      <c r="R30" s="444"/>
      <c r="S30" s="444"/>
      <c r="T30" s="438"/>
      <c r="U30" s="449"/>
      <c r="V30" s="438"/>
      <c r="W30" s="438"/>
    </row>
    <row r="31" spans="2:23" ht="18" customHeight="1">
      <c r="B31" s="465" t="s">
        <v>43</v>
      </c>
      <c r="C31" s="465"/>
      <c r="D31" s="465"/>
      <c r="E31" s="465"/>
      <c r="F31" s="465"/>
      <c r="G31" s="465"/>
      <c r="H31" s="465"/>
      <c r="I31" s="465"/>
      <c r="J31" s="465"/>
      <c r="K31" s="21"/>
      <c r="L31" s="19"/>
      <c r="M31" s="19"/>
      <c r="N31" s="19"/>
      <c r="O31" s="19"/>
      <c r="P31" s="19"/>
      <c r="Q31" s="19"/>
      <c r="R31" s="19"/>
      <c r="S31" s="19"/>
      <c r="T31" s="39"/>
      <c r="U31" s="39"/>
      <c r="V31" s="39"/>
      <c r="W31" s="41"/>
    </row>
    <row r="32" spans="2:23" ht="18" customHeight="1">
      <c r="B32" s="465"/>
      <c r="C32" s="465"/>
      <c r="D32" s="465"/>
      <c r="E32" s="465"/>
      <c r="F32" s="465"/>
      <c r="G32" s="465"/>
      <c r="H32" s="465"/>
      <c r="I32" s="465"/>
      <c r="J32" s="465"/>
      <c r="K32" s="22"/>
      <c r="L32" s="20"/>
      <c r="M32" s="20"/>
      <c r="N32" s="20"/>
      <c r="O32" s="20"/>
      <c r="P32" s="20"/>
      <c r="Q32" s="20"/>
      <c r="R32" s="20"/>
      <c r="S32" s="20"/>
      <c r="T32" s="40"/>
      <c r="U32" s="40"/>
      <c r="V32" s="40"/>
      <c r="W32" s="42"/>
    </row>
    <row r="33" spans="1:38" ht="18" customHeight="1">
      <c r="B33" s="465" t="s">
        <v>44</v>
      </c>
      <c r="C33" s="465"/>
      <c r="D33" s="465"/>
      <c r="E33" s="465"/>
      <c r="F33" s="465"/>
      <c r="G33" s="465"/>
      <c r="H33" s="465"/>
      <c r="I33" s="465"/>
      <c r="J33" s="465"/>
      <c r="K33" s="21"/>
      <c r="L33" s="19"/>
      <c r="M33" s="19"/>
      <c r="N33" s="19"/>
      <c r="O33" s="19"/>
      <c r="P33" s="19"/>
      <c r="Q33" s="19"/>
      <c r="R33" s="19"/>
      <c r="S33" s="19"/>
      <c r="T33" s="39"/>
      <c r="U33" s="39"/>
      <c r="V33" s="39"/>
      <c r="W33" s="41"/>
    </row>
    <row r="34" spans="1:38" ht="18" customHeight="1">
      <c r="B34" s="465"/>
      <c r="C34" s="465"/>
      <c r="D34" s="465"/>
      <c r="E34" s="465"/>
      <c r="F34" s="465"/>
      <c r="G34" s="465"/>
      <c r="H34" s="465"/>
      <c r="I34" s="465"/>
      <c r="J34" s="465"/>
      <c r="K34" s="22"/>
      <c r="L34" s="20"/>
      <c r="M34" s="20"/>
      <c r="N34" s="20"/>
      <c r="O34" s="20"/>
      <c r="P34" s="20"/>
      <c r="Q34" s="20"/>
      <c r="R34" s="20"/>
      <c r="S34" s="20"/>
      <c r="T34" s="40"/>
      <c r="U34" s="40"/>
      <c r="V34" s="40"/>
      <c r="W34" s="42"/>
    </row>
    <row r="35" spans="1:38" ht="18" customHeight="1">
      <c r="B35" s="465" t="s">
        <v>45</v>
      </c>
      <c r="C35" s="465"/>
      <c r="D35" s="465"/>
      <c r="E35" s="465"/>
      <c r="F35" s="465"/>
      <c r="G35" s="465"/>
      <c r="H35" s="465"/>
      <c r="I35" s="465"/>
      <c r="J35" s="465"/>
      <c r="K35" s="21"/>
      <c r="L35" s="19"/>
      <c r="M35" s="19"/>
      <c r="N35" s="19"/>
      <c r="O35" s="19"/>
      <c r="P35" s="19"/>
      <c r="Q35" s="19"/>
      <c r="R35" s="19"/>
      <c r="S35" s="19"/>
      <c r="T35" s="39"/>
      <c r="U35" s="39"/>
      <c r="V35" s="39"/>
      <c r="W35" s="41"/>
    </row>
    <row r="36" spans="1:38" ht="18" customHeight="1">
      <c r="B36" s="465"/>
      <c r="C36" s="465"/>
      <c r="D36" s="465"/>
      <c r="E36" s="465"/>
      <c r="F36" s="465"/>
      <c r="G36" s="465"/>
      <c r="H36" s="465"/>
      <c r="I36" s="465"/>
      <c r="J36" s="465"/>
      <c r="K36" s="22"/>
      <c r="L36" s="20"/>
      <c r="M36" s="20"/>
      <c r="N36" s="20"/>
      <c r="O36" s="20"/>
      <c r="P36" s="20"/>
      <c r="Q36" s="20"/>
      <c r="R36" s="20"/>
      <c r="S36" s="20"/>
      <c r="T36" s="40"/>
      <c r="U36" s="40"/>
      <c r="V36" s="40"/>
      <c r="W36" s="42"/>
    </row>
    <row r="37" spans="1:38" ht="18" customHeight="1">
      <c r="B37" s="465" t="s">
        <v>46</v>
      </c>
      <c r="C37" s="465"/>
      <c r="D37" s="465"/>
      <c r="E37" s="465"/>
      <c r="F37" s="465"/>
      <c r="G37" s="465"/>
      <c r="H37" s="465"/>
      <c r="I37" s="465"/>
      <c r="J37" s="465"/>
      <c r="K37" s="21"/>
      <c r="L37" s="19"/>
      <c r="M37" s="19"/>
      <c r="N37" s="19"/>
      <c r="O37" s="19"/>
      <c r="P37" s="19"/>
      <c r="Q37" s="19"/>
      <c r="R37" s="19"/>
      <c r="S37" s="19"/>
      <c r="T37" s="39"/>
      <c r="U37" s="39"/>
      <c r="V37" s="39"/>
      <c r="W37" s="41"/>
    </row>
    <row r="38" spans="1:38" ht="18" customHeight="1">
      <c r="B38" s="465"/>
      <c r="C38" s="465"/>
      <c r="D38" s="465"/>
      <c r="E38" s="465"/>
      <c r="F38" s="465"/>
      <c r="G38" s="465"/>
      <c r="H38" s="465"/>
      <c r="I38" s="465"/>
      <c r="J38" s="465"/>
      <c r="K38" s="22"/>
      <c r="L38" s="20"/>
      <c r="M38" s="20"/>
      <c r="N38" s="20"/>
      <c r="O38" s="20"/>
      <c r="P38" s="20"/>
      <c r="Q38" s="20"/>
      <c r="R38" s="20"/>
      <c r="S38" s="20"/>
      <c r="T38" s="40"/>
      <c r="U38" s="40"/>
      <c r="V38" s="40"/>
      <c r="W38" s="42"/>
    </row>
    <row r="39" spans="1:38" ht="18" customHeight="1">
      <c r="C39" s="2"/>
      <c r="D39" s="8"/>
      <c r="E39" s="8"/>
      <c r="F39" s="3"/>
      <c r="G39" s="3"/>
    </row>
    <row r="40" spans="1:38" ht="18" customHeight="1">
      <c r="C40" s="2"/>
      <c r="D40" s="8"/>
      <c r="E40" s="8"/>
      <c r="F40" s="3"/>
      <c r="G40" s="3"/>
    </row>
    <row r="41" spans="1:38" ht="18" customHeight="1">
      <c r="C41" s="2"/>
      <c r="D41" s="8"/>
      <c r="E41" s="8"/>
      <c r="F41" s="3"/>
      <c r="G41" s="3"/>
    </row>
    <row r="42" spans="1:38" ht="18" customHeight="1">
      <c r="B42" s="12"/>
      <c r="D42" s="473">
        <v>2</v>
      </c>
      <c r="E42" s="473"/>
      <c r="F42" s="30"/>
      <c r="G42" s="474" t="s">
        <v>274</v>
      </c>
      <c r="H42" s="474"/>
      <c r="I42" s="474"/>
      <c r="J42" s="474"/>
      <c r="K42" s="474"/>
      <c r="L42" s="474"/>
      <c r="M42" s="474"/>
      <c r="N42" s="474"/>
      <c r="O42" s="474"/>
      <c r="P42" s="474"/>
      <c r="Q42" s="474"/>
      <c r="R42" s="474"/>
      <c r="S42" s="474"/>
      <c r="T42" s="474"/>
      <c r="U42" s="474"/>
    </row>
    <row r="43" spans="1:38" ht="18" customHeight="1">
      <c r="B43" s="12"/>
      <c r="D43" s="3"/>
    </row>
    <row r="44" spans="1:38" ht="18" customHeight="1">
      <c r="A44" s="109" t="s">
        <v>52</v>
      </c>
      <c r="B44" s="110"/>
      <c r="C44" s="111"/>
      <c r="D44" s="109" t="s">
        <v>54</v>
      </c>
      <c r="E44" s="110"/>
      <c r="F44" s="110"/>
      <c r="G44" s="110"/>
      <c r="H44" s="111"/>
      <c r="I44" s="204" t="s">
        <v>78</v>
      </c>
      <c r="J44" s="111"/>
      <c r="K44" s="109" t="s">
        <v>64</v>
      </c>
      <c r="L44" s="111"/>
      <c r="M44" s="109" t="s">
        <v>52</v>
      </c>
      <c r="N44" s="110"/>
      <c r="O44" s="111"/>
      <c r="P44" s="109" t="s">
        <v>84</v>
      </c>
      <c r="Q44" s="110"/>
      <c r="R44" s="110"/>
      <c r="S44" s="110"/>
      <c r="T44" s="111"/>
      <c r="U44" s="204" t="s">
        <v>78</v>
      </c>
      <c r="V44" s="111"/>
      <c r="W44" s="109" t="s">
        <v>65</v>
      </c>
      <c r="X44" s="111"/>
    </row>
    <row r="45" spans="1:38" ht="18" customHeight="1">
      <c r="A45" s="115"/>
      <c r="B45" s="116"/>
      <c r="C45" s="117"/>
      <c r="D45" s="115"/>
      <c r="E45" s="116"/>
      <c r="F45" s="116"/>
      <c r="G45" s="116"/>
      <c r="H45" s="117"/>
      <c r="I45" s="115"/>
      <c r="J45" s="117"/>
      <c r="K45" s="115"/>
      <c r="L45" s="117"/>
      <c r="M45" s="115"/>
      <c r="N45" s="116"/>
      <c r="O45" s="117"/>
      <c r="P45" s="115"/>
      <c r="Q45" s="116"/>
      <c r="R45" s="116"/>
      <c r="S45" s="116"/>
      <c r="T45" s="117"/>
      <c r="U45" s="115"/>
      <c r="V45" s="117"/>
      <c r="W45" s="115"/>
      <c r="X45" s="117"/>
      <c r="AJ45" s="12"/>
      <c r="AL45" s="3"/>
    </row>
    <row r="46" spans="1:38" ht="18" customHeight="1">
      <c r="A46" s="269" t="s">
        <v>53</v>
      </c>
      <c r="B46" s="416"/>
      <c r="C46" s="270"/>
      <c r="D46" s="417" t="s">
        <v>55</v>
      </c>
      <c r="E46" s="418"/>
      <c r="F46" s="418"/>
      <c r="G46" s="418"/>
      <c r="H46" s="419"/>
      <c r="I46" s="424" t="s">
        <v>531</v>
      </c>
      <c r="J46" s="425"/>
      <c r="K46" s="269"/>
      <c r="L46" s="270"/>
      <c r="M46" s="269" t="s">
        <v>74</v>
      </c>
      <c r="N46" s="416"/>
      <c r="O46" s="270"/>
      <c r="P46" s="417" t="s">
        <v>85</v>
      </c>
      <c r="Q46" s="418"/>
      <c r="R46" s="418"/>
      <c r="S46" s="418"/>
      <c r="T46" s="419"/>
      <c r="U46" s="424" t="s">
        <v>531</v>
      </c>
      <c r="V46" s="425"/>
      <c r="W46" s="269"/>
      <c r="X46" s="270"/>
    </row>
    <row r="47" spans="1:38" ht="18" customHeight="1">
      <c r="A47" s="271"/>
      <c r="B47" s="423"/>
      <c r="C47" s="272"/>
      <c r="D47" s="420"/>
      <c r="E47" s="421"/>
      <c r="F47" s="421"/>
      <c r="G47" s="421"/>
      <c r="H47" s="422"/>
      <c r="I47" s="426"/>
      <c r="J47" s="427"/>
      <c r="K47" s="273"/>
      <c r="L47" s="274"/>
      <c r="M47" s="271"/>
      <c r="N47" s="423"/>
      <c r="O47" s="272"/>
      <c r="P47" s="420"/>
      <c r="Q47" s="421"/>
      <c r="R47" s="421"/>
      <c r="S47" s="421"/>
      <c r="T47" s="422"/>
      <c r="U47" s="426"/>
      <c r="V47" s="427"/>
      <c r="W47" s="273"/>
      <c r="X47" s="274"/>
    </row>
    <row r="48" spans="1:38" ht="18" customHeight="1">
      <c r="A48" s="271"/>
      <c r="B48" s="423"/>
      <c r="C48" s="272"/>
      <c r="D48" s="417" t="s">
        <v>56</v>
      </c>
      <c r="E48" s="418"/>
      <c r="F48" s="418"/>
      <c r="G48" s="418"/>
      <c r="H48" s="419"/>
      <c r="I48" s="424" t="s">
        <v>531</v>
      </c>
      <c r="J48" s="425"/>
      <c r="K48" s="269"/>
      <c r="L48" s="270"/>
      <c r="M48" s="271"/>
      <c r="N48" s="423"/>
      <c r="O48" s="272"/>
      <c r="P48" s="417" t="s">
        <v>86</v>
      </c>
      <c r="Q48" s="418"/>
      <c r="R48" s="418"/>
      <c r="S48" s="418"/>
      <c r="T48" s="419"/>
      <c r="U48" s="424" t="s">
        <v>531</v>
      </c>
      <c r="V48" s="425"/>
      <c r="W48" s="269"/>
      <c r="X48" s="270"/>
    </row>
    <row r="49" spans="1:24" ht="18" customHeight="1">
      <c r="A49" s="271"/>
      <c r="B49" s="423"/>
      <c r="C49" s="272"/>
      <c r="D49" s="420"/>
      <c r="E49" s="421"/>
      <c r="F49" s="421"/>
      <c r="G49" s="421"/>
      <c r="H49" s="422"/>
      <c r="I49" s="426"/>
      <c r="J49" s="427"/>
      <c r="K49" s="273"/>
      <c r="L49" s="274"/>
      <c r="M49" s="273"/>
      <c r="N49" s="299"/>
      <c r="O49" s="274"/>
      <c r="P49" s="420"/>
      <c r="Q49" s="421"/>
      <c r="R49" s="421"/>
      <c r="S49" s="421"/>
      <c r="T49" s="422"/>
      <c r="U49" s="426"/>
      <c r="V49" s="427"/>
      <c r="W49" s="273"/>
      <c r="X49" s="274"/>
    </row>
    <row r="50" spans="1:24" ht="18" customHeight="1">
      <c r="A50" s="271"/>
      <c r="B50" s="423"/>
      <c r="C50" s="272"/>
      <c r="D50" s="417" t="s">
        <v>66</v>
      </c>
      <c r="E50" s="418"/>
      <c r="F50" s="418"/>
      <c r="G50" s="418"/>
      <c r="H50" s="419"/>
      <c r="I50" s="424" t="s">
        <v>531</v>
      </c>
      <c r="J50" s="425"/>
      <c r="K50" s="269"/>
      <c r="L50" s="270"/>
      <c r="M50" s="269" t="s">
        <v>81</v>
      </c>
      <c r="N50" s="416"/>
      <c r="O50" s="270"/>
      <c r="P50" s="417" t="s">
        <v>87</v>
      </c>
      <c r="Q50" s="418"/>
      <c r="R50" s="418"/>
      <c r="S50" s="418"/>
      <c r="T50" s="419"/>
      <c r="U50" s="424" t="s">
        <v>531</v>
      </c>
      <c r="V50" s="425"/>
      <c r="W50" s="269"/>
      <c r="X50" s="270"/>
    </row>
    <row r="51" spans="1:24" ht="18" customHeight="1">
      <c r="A51" s="271"/>
      <c r="B51" s="423"/>
      <c r="C51" s="272"/>
      <c r="D51" s="420"/>
      <c r="E51" s="421"/>
      <c r="F51" s="421"/>
      <c r="G51" s="421"/>
      <c r="H51" s="422"/>
      <c r="I51" s="426"/>
      <c r="J51" s="427"/>
      <c r="K51" s="273"/>
      <c r="L51" s="274"/>
      <c r="M51" s="273"/>
      <c r="N51" s="299"/>
      <c r="O51" s="274"/>
      <c r="P51" s="420"/>
      <c r="Q51" s="421"/>
      <c r="R51" s="421"/>
      <c r="S51" s="421"/>
      <c r="T51" s="422"/>
      <c r="U51" s="426"/>
      <c r="V51" s="427"/>
      <c r="W51" s="273"/>
      <c r="X51" s="274"/>
    </row>
    <row r="52" spans="1:24" ht="18" customHeight="1">
      <c r="A52" s="271"/>
      <c r="B52" s="423"/>
      <c r="C52" s="272"/>
      <c r="D52" s="417" t="s">
        <v>57</v>
      </c>
      <c r="E52" s="418"/>
      <c r="F52" s="418"/>
      <c r="G52" s="418"/>
      <c r="H52" s="419"/>
      <c r="I52" s="424" t="s">
        <v>531</v>
      </c>
      <c r="J52" s="425"/>
      <c r="K52" s="269"/>
      <c r="L52" s="270"/>
      <c r="M52" s="269" t="s">
        <v>82</v>
      </c>
      <c r="N52" s="416"/>
      <c r="O52" s="270"/>
      <c r="P52" s="417" t="s">
        <v>88</v>
      </c>
      <c r="Q52" s="418"/>
      <c r="R52" s="418"/>
      <c r="S52" s="418"/>
      <c r="T52" s="419"/>
      <c r="U52" s="424" t="s">
        <v>531</v>
      </c>
      <c r="V52" s="425"/>
      <c r="W52" s="269"/>
      <c r="X52" s="270"/>
    </row>
    <row r="53" spans="1:24" ht="18" customHeight="1">
      <c r="A53" s="271"/>
      <c r="B53" s="423"/>
      <c r="C53" s="272"/>
      <c r="D53" s="420"/>
      <c r="E53" s="421"/>
      <c r="F53" s="421"/>
      <c r="G53" s="421"/>
      <c r="H53" s="422"/>
      <c r="I53" s="426"/>
      <c r="J53" s="427"/>
      <c r="K53" s="273"/>
      <c r="L53" s="274"/>
      <c r="M53" s="271"/>
      <c r="N53" s="423"/>
      <c r="O53" s="272"/>
      <c r="P53" s="420"/>
      <c r="Q53" s="421"/>
      <c r="R53" s="421"/>
      <c r="S53" s="421"/>
      <c r="T53" s="422"/>
      <c r="U53" s="426"/>
      <c r="V53" s="427"/>
      <c r="W53" s="273"/>
      <c r="X53" s="274"/>
    </row>
    <row r="54" spans="1:24" ht="18" customHeight="1">
      <c r="A54" s="271"/>
      <c r="B54" s="423"/>
      <c r="C54" s="272"/>
      <c r="D54" s="417" t="s">
        <v>67</v>
      </c>
      <c r="E54" s="418"/>
      <c r="F54" s="418"/>
      <c r="G54" s="418"/>
      <c r="H54" s="419"/>
      <c r="I54" s="424" t="s">
        <v>531</v>
      </c>
      <c r="J54" s="425"/>
      <c r="K54" s="269"/>
      <c r="L54" s="270"/>
      <c r="M54" s="271"/>
      <c r="N54" s="423"/>
      <c r="O54" s="272"/>
      <c r="P54" s="417" t="s">
        <v>89</v>
      </c>
      <c r="Q54" s="418"/>
      <c r="R54" s="418"/>
      <c r="S54" s="418"/>
      <c r="T54" s="419"/>
      <c r="U54" s="424" t="s">
        <v>531</v>
      </c>
      <c r="V54" s="425"/>
      <c r="W54" s="269"/>
      <c r="X54" s="270"/>
    </row>
    <row r="55" spans="1:24" ht="18" customHeight="1">
      <c r="A55" s="271"/>
      <c r="B55" s="423"/>
      <c r="C55" s="272"/>
      <c r="D55" s="420"/>
      <c r="E55" s="421"/>
      <c r="F55" s="421"/>
      <c r="G55" s="421"/>
      <c r="H55" s="422"/>
      <c r="I55" s="426"/>
      <c r="J55" s="427"/>
      <c r="K55" s="273"/>
      <c r="L55" s="274"/>
      <c r="M55" s="273"/>
      <c r="N55" s="299"/>
      <c r="O55" s="274"/>
      <c r="P55" s="420"/>
      <c r="Q55" s="421"/>
      <c r="R55" s="421"/>
      <c r="S55" s="421"/>
      <c r="T55" s="422"/>
      <c r="U55" s="426"/>
      <c r="V55" s="427"/>
      <c r="W55" s="273"/>
      <c r="X55" s="274"/>
    </row>
    <row r="56" spans="1:24" ht="18" customHeight="1">
      <c r="A56" s="271"/>
      <c r="B56" s="423"/>
      <c r="C56" s="272"/>
      <c r="D56" s="417" t="s">
        <v>58</v>
      </c>
      <c r="E56" s="418"/>
      <c r="F56" s="418"/>
      <c r="G56" s="418"/>
      <c r="H56" s="419"/>
      <c r="I56" s="424" t="s">
        <v>531</v>
      </c>
      <c r="J56" s="425"/>
      <c r="K56" s="269"/>
      <c r="L56" s="270"/>
      <c r="M56" s="428" t="s">
        <v>80</v>
      </c>
      <c r="N56" s="429"/>
      <c r="O56" s="430"/>
      <c r="P56" s="417" t="s">
        <v>72</v>
      </c>
      <c r="Q56" s="418"/>
      <c r="R56" s="418"/>
      <c r="S56" s="418"/>
      <c r="T56" s="419"/>
      <c r="U56" s="424" t="s">
        <v>531</v>
      </c>
      <c r="V56" s="425"/>
      <c r="W56" s="269"/>
      <c r="X56" s="270"/>
    </row>
    <row r="57" spans="1:24" ht="18" customHeight="1">
      <c r="A57" s="271"/>
      <c r="B57" s="423"/>
      <c r="C57" s="272"/>
      <c r="D57" s="420"/>
      <c r="E57" s="421"/>
      <c r="F57" s="421"/>
      <c r="G57" s="421"/>
      <c r="H57" s="422"/>
      <c r="I57" s="426"/>
      <c r="J57" s="427"/>
      <c r="K57" s="273"/>
      <c r="L57" s="274"/>
      <c r="M57" s="431"/>
      <c r="N57" s="432"/>
      <c r="O57" s="433"/>
      <c r="P57" s="420"/>
      <c r="Q57" s="421"/>
      <c r="R57" s="421"/>
      <c r="S57" s="421"/>
      <c r="T57" s="422"/>
      <c r="U57" s="426"/>
      <c r="V57" s="427"/>
      <c r="W57" s="273"/>
      <c r="X57" s="274"/>
    </row>
    <row r="58" spans="1:24" ht="18" customHeight="1">
      <c r="A58" s="271"/>
      <c r="B58" s="423"/>
      <c r="C58" s="272"/>
      <c r="D58" s="417" t="s">
        <v>68</v>
      </c>
      <c r="E58" s="418"/>
      <c r="F58" s="418"/>
      <c r="G58" s="418"/>
      <c r="H58" s="419"/>
      <c r="I58" s="424" t="s">
        <v>531</v>
      </c>
      <c r="J58" s="425"/>
      <c r="K58" s="269"/>
      <c r="L58" s="270"/>
      <c r="M58" s="269" t="s">
        <v>83</v>
      </c>
      <c r="N58" s="416"/>
      <c r="O58" s="270"/>
      <c r="P58" s="417" t="s">
        <v>512</v>
      </c>
      <c r="Q58" s="418"/>
      <c r="R58" s="418"/>
      <c r="S58" s="418"/>
      <c r="T58" s="419"/>
      <c r="U58" s="424" t="s">
        <v>531</v>
      </c>
      <c r="V58" s="425"/>
      <c r="W58" s="269"/>
      <c r="X58" s="270"/>
    </row>
    <row r="59" spans="1:24" ht="18" customHeight="1">
      <c r="A59" s="271"/>
      <c r="B59" s="423"/>
      <c r="C59" s="272"/>
      <c r="D59" s="420"/>
      <c r="E59" s="421"/>
      <c r="F59" s="421"/>
      <c r="G59" s="421"/>
      <c r="H59" s="422"/>
      <c r="I59" s="426"/>
      <c r="J59" s="427"/>
      <c r="K59" s="273"/>
      <c r="L59" s="274"/>
      <c r="M59" s="271"/>
      <c r="N59" s="423"/>
      <c r="O59" s="272"/>
      <c r="P59" s="420"/>
      <c r="Q59" s="421"/>
      <c r="R59" s="421"/>
      <c r="S59" s="421"/>
      <c r="T59" s="422"/>
      <c r="U59" s="426"/>
      <c r="V59" s="427"/>
      <c r="W59" s="273"/>
      <c r="X59" s="274"/>
    </row>
    <row r="60" spans="1:24" ht="18" customHeight="1">
      <c r="A60" s="271"/>
      <c r="B60" s="423"/>
      <c r="C60" s="272"/>
      <c r="D60" s="417" t="s">
        <v>59</v>
      </c>
      <c r="E60" s="418"/>
      <c r="F60" s="418"/>
      <c r="G60" s="418"/>
      <c r="H60" s="419"/>
      <c r="I60" s="424" t="s">
        <v>531</v>
      </c>
      <c r="J60" s="425"/>
      <c r="K60" s="269"/>
      <c r="L60" s="270"/>
      <c r="M60" s="271"/>
      <c r="N60" s="423"/>
      <c r="O60" s="272"/>
      <c r="P60" s="417" t="s">
        <v>90</v>
      </c>
      <c r="Q60" s="418"/>
      <c r="R60" s="418"/>
      <c r="S60" s="418"/>
      <c r="T60" s="419"/>
      <c r="U60" s="424" t="s">
        <v>531</v>
      </c>
      <c r="V60" s="425"/>
      <c r="W60" s="269"/>
      <c r="X60" s="270"/>
    </row>
    <row r="61" spans="1:24" ht="18" customHeight="1">
      <c r="A61" s="271"/>
      <c r="B61" s="423"/>
      <c r="C61" s="272"/>
      <c r="D61" s="420"/>
      <c r="E61" s="421"/>
      <c r="F61" s="421"/>
      <c r="G61" s="421"/>
      <c r="H61" s="422"/>
      <c r="I61" s="426"/>
      <c r="J61" s="427"/>
      <c r="K61" s="273"/>
      <c r="L61" s="274"/>
      <c r="M61" s="273"/>
      <c r="N61" s="299"/>
      <c r="O61" s="274"/>
      <c r="P61" s="420"/>
      <c r="Q61" s="421"/>
      <c r="R61" s="421"/>
      <c r="S61" s="421"/>
      <c r="T61" s="422"/>
      <c r="U61" s="426"/>
      <c r="V61" s="427"/>
      <c r="W61" s="273"/>
      <c r="X61" s="274"/>
    </row>
    <row r="62" spans="1:24" ht="18" customHeight="1">
      <c r="A62" s="271"/>
      <c r="B62" s="423"/>
      <c r="C62" s="272"/>
      <c r="D62" s="417" t="s">
        <v>60</v>
      </c>
      <c r="E62" s="418"/>
      <c r="F62" s="418"/>
      <c r="G62" s="418"/>
      <c r="H62" s="419"/>
      <c r="I62" s="424" t="s">
        <v>531</v>
      </c>
      <c r="J62" s="425"/>
      <c r="K62" s="269"/>
      <c r="L62" s="270"/>
      <c r="M62" s="269" t="s">
        <v>75</v>
      </c>
      <c r="N62" s="416"/>
      <c r="O62" s="270"/>
      <c r="P62" s="417" t="s">
        <v>91</v>
      </c>
      <c r="Q62" s="418"/>
      <c r="R62" s="418"/>
      <c r="S62" s="418"/>
      <c r="T62" s="419"/>
      <c r="U62" s="424" t="s">
        <v>531</v>
      </c>
      <c r="V62" s="425"/>
      <c r="W62" s="269"/>
      <c r="X62" s="270"/>
    </row>
    <row r="63" spans="1:24" ht="18" customHeight="1">
      <c r="A63" s="271"/>
      <c r="B63" s="423"/>
      <c r="C63" s="272"/>
      <c r="D63" s="420"/>
      <c r="E63" s="421"/>
      <c r="F63" s="421"/>
      <c r="G63" s="421"/>
      <c r="H63" s="422"/>
      <c r="I63" s="426"/>
      <c r="J63" s="427"/>
      <c r="K63" s="273"/>
      <c r="L63" s="274"/>
      <c r="M63" s="273"/>
      <c r="N63" s="299"/>
      <c r="O63" s="274"/>
      <c r="P63" s="420"/>
      <c r="Q63" s="421"/>
      <c r="R63" s="421"/>
      <c r="S63" s="421"/>
      <c r="T63" s="422"/>
      <c r="U63" s="426"/>
      <c r="V63" s="427"/>
      <c r="W63" s="273"/>
      <c r="X63" s="274"/>
    </row>
    <row r="64" spans="1:24" ht="18" customHeight="1">
      <c r="A64" s="271"/>
      <c r="B64" s="423"/>
      <c r="C64" s="272"/>
      <c r="D64" s="417" t="s">
        <v>69</v>
      </c>
      <c r="E64" s="418"/>
      <c r="F64" s="418"/>
      <c r="G64" s="418"/>
      <c r="H64" s="419"/>
      <c r="I64" s="424" t="s">
        <v>531</v>
      </c>
      <c r="J64" s="425"/>
      <c r="K64" s="269"/>
      <c r="L64" s="270"/>
      <c r="M64" s="269" t="s">
        <v>73</v>
      </c>
      <c r="N64" s="416"/>
      <c r="O64" s="270"/>
      <c r="P64" s="417" t="s">
        <v>92</v>
      </c>
      <c r="Q64" s="418"/>
      <c r="R64" s="418"/>
      <c r="S64" s="418"/>
      <c r="T64" s="419"/>
      <c r="U64" s="424" t="s">
        <v>531</v>
      </c>
      <c r="V64" s="425"/>
      <c r="W64" s="269"/>
      <c r="X64" s="270"/>
    </row>
    <row r="65" spans="1:24" ht="18" customHeight="1">
      <c r="A65" s="271"/>
      <c r="B65" s="423"/>
      <c r="C65" s="272"/>
      <c r="D65" s="420"/>
      <c r="E65" s="421"/>
      <c r="F65" s="421"/>
      <c r="G65" s="421"/>
      <c r="H65" s="422"/>
      <c r="I65" s="426"/>
      <c r="J65" s="427"/>
      <c r="K65" s="273"/>
      <c r="L65" s="274"/>
      <c r="M65" s="273"/>
      <c r="N65" s="299"/>
      <c r="O65" s="274"/>
      <c r="P65" s="420"/>
      <c r="Q65" s="421"/>
      <c r="R65" s="421"/>
      <c r="S65" s="421"/>
      <c r="T65" s="422"/>
      <c r="U65" s="426"/>
      <c r="V65" s="427"/>
      <c r="W65" s="273"/>
      <c r="X65" s="274"/>
    </row>
    <row r="66" spans="1:24" ht="18" customHeight="1">
      <c r="A66" s="271"/>
      <c r="B66" s="423"/>
      <c r="C66" s="272"/>
      <c r="D66" s="417" t="s">
        <v>61</v>
      </c>
      <c r="E66" s="418"/>
      <c r="F66" s="418"/>
      <c r="G66" s="418"/>
      <c r="H66" s="419"/>
      <c r="I66" s="424" t="s">
        <v>531</v>
      </c>
      <c r="J66" s="425"/>
      <c r="K66" s="269"/>
      <c r="L66" s="270"/>
      <c r="M66" s="269" t="s">
        <v>76</v>
      </c>
      <c r="N66" s="416"/>
      <c r="O66" s="270"/>
      <c r="P66" s="417" t="s">
        <v>93</v>
      </c>
      <c r="Q66" s="418"/>
      <c r="R66" s="418"/>
      <c r="S66" s="418"/>
      <c r="T66" s="419"/>
      <c r="U66" s="424" t="s">
        <v>531</v>
      </c>
      <c r="V66" s="425"/>
      <c r="W66" s="269"/>
      <c r="X66" s="270"/>
    </row>
    <row r="67" spans="1:24" ht="18" customHeight="1">
      <c r="A67" s="271"/>
      <c r="B67" s="423"/>
      <c r="C67" s="272"/>
      <c r="D67" s="420"/>
      <c r="E67" s="421"/>
      <c r="F67" s="421"/>
      <c r="G67" s="421"/>
      <c r="H67" s="422"/>
      <c r="I67" s="426"/>
      <c r="J67" s="427"/>
      <c r="K67" s="273"/>
      <c r="L67" s="274"/>
      <c r="M67" s="273"/>
      <c r="N67" s="299"/>
      <c r="O67" s="274"/>
      <c r="P67" s="420"/>
      <c r="Q67" s="421"/>
      <c r="R67" s="421"/>
      <c r="S67" s="421"/>
      <c r="T67" s="422"/>
      <c r="U67" s="426"/>
      <c r="V67" s="427"/>
      <c r="W67" s="273"/>
      <c r="X67" s="274"/>
    </row>
    <row r="68" spans="1:24" ht="18" customHeight="1">
      <c r="A68" s="271"/>
      <c r="B68" s="423"/>
      <c r="C68" s="272"/>
      <c r="D68" s="417" t="s">
        <v>70</v>
      </c>
      <c r="E68" s="418"/>
      <c r="F68" s="418"/>
      <c r="G68" s="418"/>
      <c r="H68" s="419"/>
      <c r="I68" s="424" t="s">
        <v>531</v>
      </c>
      <c r="J68" s="425"/>
      <c r="K68" s="269"/>
      <c r="L68" s="270"/>
      <c r="M68" s="269" t="s">
        <v>79</v>
      </c>
      <c r="N68" s="416"/>
      <c r="O68" s="270"/>
      <c r="P68" s="417" t="s">
        <v>94</v>
      </c>
      <c r="Q68" s="418"/>
      <c r="R68" s="418"/>
      <c r="S68" s="418"/>
      <c r="T68" s="419"/>
      <c r="U68" s="424" t="s">
        <v>531</v>
      </c>
      <c r="V68" s="425"/>
      <c r="W68" s="269"/>
      <c r="X68" s="270"/>
    </row>
    <row r="69" spans="1:24" ht="18" customHeight="1">
      <c r="A69" s="273"/>
      <c r="B69" s="299"/>
      <c r="C69" s="274"/>
      <c r="D69" s="420"/>
      <c r="E69" s="421"/>
      <c r="F69" s="421"/>
      <c r="G69" s="421"/>
      <c r="H69" s="422"/>
      <c r="I69" s="426"/>
      <c r="J69" s="427"/>
      <c r="K69" s="273"/>
      <c r="L69" s="274"/>
      <c r="M69" s="273"/>
      <c r="N69" s="299"/>
      <c r="O69" s="274"/>
      <c r="P69" s="420"/>
      <c r="Q69" s="421"/>
      <c r="R69" s="421"/>
      <c r="S69" s="421"/>
      <c r="T69" s="422"/>
      <c r="U69" s="426"/>
      <c r="V69" s="427"/>
      <c r="W69" s="273"/>
      <c r="X69" s="274"/>
    </row>
    <row r="70" spans="1:24" ht="18" customHeight="1">
      <c r="A70" s="269" t="s">
        <v>62</v>
      </c>
      <c r="B70" s="416"/>
      <c r="C70" s="270"/>
      <c r="D70" s="417" t="s">
        <v>63</v>
      </c>
      <c r="E70" s="418"/>
      <c r="F70" s="418"/>
      <c r="G70" s="418"/>
      <c r="H70" s="419"/>
      <c r="I70" s="424" t="s">
        <v>531</v>
      </c>
      <c r="J70" s="425"/>
      <c r="K70" s="269"/>
      <c r="L70" s="270"/>
      <c r="M70" s="269" t="s">
        <v>77</v>
      </c>
      <c r="N70" s="416"/>
      <c r="O70" s="270"/>
      <c r="P70" s="417" t="s">
        <v>95</v>
      </c>
      <c r="Q70" s="418"/>
      <c r="R70" s="418"/>
      <c r="S70" s="418"/>
      <c r="T70" s="419"/>
      <c r="U70" s="424" t="s">
        <v>531</v>
      </c>
      <c r="V70" s="425"/>
      <c r="W70" s="269"/>
      <c r="X70" s="270"/>
    </row>
    <row r="71" spans="1:24" ht="18" customHeight="1">
      <c r="A71" s="271"/>
      <c r="B71" s="423"/>
      <c r="C71" s="272"/>
      <c r="D71" s="420"/>
      <c r="E71" s="421"/>
      <c r="F71" s="421"/>
      <c r="G71" s="421"/>
      <c r="H71" s="422"/>
      <c r="I71" s="426"/>
      <c r="J71" s="427"/>
      <c r="K71" s="273"/>
      <c r="L71" s="274"/>
      <c r="M71" s="273"/>
      <c r="N71" s="299"/>
      <c r="O71" s="274"/>
      <c r="P71" s="420"/>
      <c r="Q71" s="421"/>
      <c r="R71" s="421"/>
      <c r="S71" s="421"/>
      <c r="T71" s="422"/>
      <c r="U71" s="426"/>
      <c r="V71" s="427"/>
      <c r="W71" s="273"/>
      <c r="X71" s="274"/>
    </row>
    <row r="72" spans="1:24" ht="18" customHeight="1">
      <c r="A72" s="271"/>
      <c r="B72" s="423"/>
      <c r="C72" s="272"/>
      <c r="D72" s="417" t="s">
        <v>71</v>
      </c>
      <c r="E72" s="418"/>
      <c r="F72" s="418"/>
      <c r="G72" s="418"/>
      <c r="H72" s="419"/>
      <c r="I72" s="424" t="s">
        <v>531</v>
      </c>
      <c r="J72" s="425"/>
      <c r="K72" s="269"/>
      <c r="L72" s="270"/>
      <c r="M72" s="269"/>
      <c r="N72" s="416"/>
      <c r="O72" s="270"/>
      <c r="P72" s="417"/>
      <c r="Q72" s="418"/>
      <c r="R72" s="418"/>
      <c r="S72" s="418"/>
      <c r="T72" s="419"/>
      <c r="U72" s="269"/>
      <c r="V72" s="270"/>
      <c r="W72" s="269"/>
      <c r="X72" s="270"/>
    </row>
    <row r="73" spans="1:24" ht="18" customHeight="1">
      <c r="A73" s="273"/>
      <c r="B73" s="299"/>
      <c r="C73" s="274"/>
      <c r="D73" s="420"/>
      <c r="E73" s="421"/>
      <c r="F73" s="421"/>
      <c r="G73" s="421"/>
      <c r="H73" s="422"/>
      <c r="I73" s="426"/>
      <c r="J73" s="427"/>
      <c r="K73" s="273"/>
      <c r="L73" s="274"/>
      <c r="M73" s="273"/>
      <c r="N73" s="299"/>
      <c r="O73" s="274"/>
      <c r="P73" s="420"/>
      <c r="Q73" s="421"/>
      <c r="R73" s="421"/>
      <c r="S73" s="421"/>
      <c r="T73" s="422"/>
      <c r="U73" s="273"/>
      <c r="V73" s="274"/>
      <c r="W73" s="273"/>
      <c r="X73" s="274"/>
    </row>
    <row r="74" spans="1:24" ht="18" customHeight="1">
      <c r="X74" s="2" t="s">
        <v>519</v>
      </c>
    </row>
    <row r="82" spans="1:27" ht="18" customHeight="1">
      <c r="B82" s="12"/>
      <c r="D82" s="473">
        <v>3</v>
      </c>
      <c r="E82" s="473"/>
      <c r="F82" s="30"/>
      <c r="G82" s="474" t="s">
        <v>275</v>
      </c>
      <c r="H82" s="474"/>
      <c r="I82" s="474"/>
      <c r="J82" s="474"/>
      <c r="K82" s="474"/>
      <c r="L82" s="474"/>
      <c r="M82" s="474"/>
      <c r="N82" s="474"/>
      <c r="O82" s="474"/>
      <c r="P82" s="474"/>
      <c r="Q82" s="474"/>
      <c r="R82" s="474"/>
      <c r="S82" s="474"/>
      <c r="T82" s="474"/>
      <c r="U82" s="474"/>
    </row>
    <row r="83" spans="1:27" ht="18" customHeight="1">
      <c r="B83" s="12"/>
    </row>
    <row r="84" spans="1:27" ht="18" customHeight="1">
      <c r="A84" s="109" t="s">
        <v>52</v>
      </c>
      <c r="B84" s="110"/>
      <c r="C84" s="111"/>
      <c r="D84" s="109" t="s">
        <v>54</v>
      </c>
      <c r="E84" s="110"/>
      <c r="F84" s="110"/>
      <c r="G84" s="110"/>
      <c r="H84" s="111"/>
      <c r="I84" s="204" t="s">
        <v>96</v>
      </c>
      <c r="J84" s="111"/>
      <c r="K84" s="109" t="s">
        <v>64</v>
      </c>
      <c r="L84" s="111"/>
      <c r="M84" s="109" t="s">
        <v>52</v>
      </c>
      <c r="N84" s="110"/>
      <c r="O84" s="111"/>
      <c r="P84" s="109" t="s">
        <v>84</v>
      </c>
      <c r="Q84" s="110"/>
      <c r="R84" s="110"/>
      <c r="S84" s="110"/>
      <c r="T84" s="111"/>
      <c r="U84" s="204" t="s">
        <v>97</v>
      </c>
      <c r="V84" s="111"/>
      <c r="W84" s="109" t="s">
        <v>65</v>
      </c>
      <c r="X84" s="111"/>
    </row>
    <row r="85" spans="1:27" ht="18" customHeight="1">
      <c r="A85" s="115"/>
      <c r="B85" s="116"/>
      <c r="C85" s="117"/>
      <c r="D85" s="115"/>
      <c r="E85" s="116"/>
      <c r="F85" s="116"/>
      <c r="G85" s="116"/>
      <c r="H85" s="117"/>
      <c r="I85" s="115"/>
      <c r="J85" s="117"/>
      <c r="K85" s="115"/>
      <c r="L85" s="117"/>
      <c r="M85" s="115"/>
      <c r="N85" s="116"/>
      <c r="O85" s="117"/>
      <c r="P85" s="115"/>
      <c r="Q85" s="116"/>
      <c r="R85" s="116"/>
      <c r="S85" s="116"/>
      <c r="T85" s="117"/>
      <c r="U85" s="115"/>
      <c r="V85" s="117"/>
      <c r="W85" s="115"/>
      <c r="X85" s="117"/>
    </row>
    <row r="86" spans="1:27" ht="18" customHeight="1">
      <c r="A86" s="269" t="s">
        <v>53</v>
      </c>
      <c r="B86" s="416"/>
      <c r="C86" s="270"/>
      <c r="D86" s="417" t="s">
        <v>55</v>
      </c>
      <c r="E86" s="418"/>
      <c r="F86" s="418"/>
      <c r="G86" s="418"/>
      <c r="H86" s="419"/>
      <c r="I86" s="424" t="s">
        <v>531</v>
      </c>
      <c r="J86" s="425"/>
      <c r="K86" s="269"/>
      <c r="L86" s="270"/>
      <c r="M86" s="269" t="s">
        <v>74</v>
      </c>
      <c r="N86" s="416"/>
      <c r="O86" s="270"/>
      <c r="P86" s="417" t="s">
        <v>85</v>
      </c>
      <c r="Q86" s="418"/>
      <c r="R86" s="418"/>
      <c r="S86" s="418"/>
      <c r="T86" s="419"/>
      <c r="U86" s="424" t="s">
        <v>531</v>
      </c>
      <c r="V86" s="425"/>
      <c r="W86" s="269"/>
      <c r="X86" s="270"/>
    </row>
    <row r="87" spans="1:27" ht="18" customHeight="1">
      <c r="A87" s="271"/>
      <c r="B87" s="423"/>
      <c r="C87" s="272"/>
      <c r="D87" s="420"/>
      <c r="E87" s="421"/>
      <c r="F87" s="421"/>
      <c r="G87" s="421"/>
      <c r="H87" s="422"/>
      <c r="I87" s="426"/>
      <c r="J87" s="427"/>
      <c r="K87" s="273"/>
      <c r="L87" s="274"/>
      <c r="M87" s="271"/>
      <c r="N87" s="423"/>
      <c r="O87" s="272"/>
      <c r="P87" s="420"/>
      <c r="Q87" s="421"/>
      <c r="R87" s="421"/>
      <c r="S87" s="421"/>
      <c r="T87" s="422"/>
      <c r="U87" s="426"/>
      <c r="V87" s="427"/>
      <c r="W87" s="273"/>
      <c r="X87" s="274"/>
      <c r="AA87" s="12"/>
    </row>
    <row r="88" spans="1:27" ht="18" customHeight="1">
      <c r="A88" s="271"/>
      <c r="B88" s="423"/>
      <c r="C88" s="272"/>
      <c r="D88" s="417" t="s">
        <v>56</v>
      </c>
      <c r="E88" s="418"/>
      <c r="F88" s="418"/>
      <c r="G88" s="418"/>
      <c r="H88" s="419"/>
      <c r="I88" s="424" t="s">
        <v>531</v>
      </c>
      <c r="J88" s="425"/>
      <c r="K88" s="269"/>
      <c r="L88" s="270"/>
      <c r="M88" s="271"/>
      <c r="N88" s="423"/>
      <c r="O88" s="272"/>
      <c r="P88" s="417" t="s">
        <v>86</v>
      </c>
      <c r="Q88" s="418"/>
      <c r="R88" s="418"/>
      <c r="S88" s="418"/>
      <c r="T88" s="419"/>
      <c r="U88" s="424" t="s">
        <v>531</v>
      </c>
      <c r="V88" s="425"/>
      <c r="W88" s="269"/>
      <c r="X88" s="270"/>
    </row>
    <row r="89" spans="1:27" ht="18" customHeight="1">
      <c r="A89" s="271"/>
      <c r="B89" s="423"/>
      <c r="C89" s="272"/>
      <c r="D89" s="420"/>
      <c r="E89" s="421"/>
      <c r="F89" s="421"/>
      <c r="G89" s="421"/>
      <c r="H89" s="422"/>
      <c r="I89" s="426"/>
      <c r="J89" s="427"/>
      <c r="K89" s="273"/>
      <c r="L89" s="274"/>
      <c r="M89" s="273"/>
      <c r="N89" s="299"/>
      <c r="O89" s="274"/>
      <c r="P89" s="420"/>
      <c r="Q89" s="421"/>
      <c r="R89" s="421"/>
      <c r="S89" s="421"/>
      <c r="T89" s="422"/>
      <c r="U89" s="426"/>
      <c r="V89" s="427"/>
      <c r="W89" s="273"/>
      <c r="X89" s="274"/>
    </row>
    <row r="90" spans="1:27" ht="18" customHeight="1">
      <c r="A90" s="271"/>
      <c r="B90" s="423"/>
      <c r="C90" s="272"/>
      <c r="D90" s="417" t="s">
        <v>66</v>
      </c>
      <c r="E90" s="418"/>
      <c r="F90" s="418"/>
      <c r="G90" s="418"/>
      <c r="H90" s="419"/>
      <c r="I90" s="424" t="s">
        <v>531</v>
      </c>
      <c r="J90" s="425"/>
      <c r="K90" s="269"/>
      <c r="L90" s="270"/>
      <c r="M90" s="269" t="s">
        <v>81</v>
      </c>
      <c r="N90" s="416"/>
      <c r="O90" s="270"/>
      <c r="P90" s="417" t="s">
        <v>87</v>
      </c>
      <c r="Q90" s="418"/>
      <c r="R90" s="418"/>
      <c r="S90" s="418"/>
      <c r="T90" s="419"/>
      <c r="U90" s="424" t="s">
        <v>531</v>
      </c>
      <c r="V90" s="425"/>
      <c r="W90" s="269"/>
      <c r="X90" s="270"/>
    </row>
    <row r="91" spans="1:27" ht="18" customHeight="1">
      <c r="A91" s="271"/>
      <c r="B91" s="423"/>
      <c r="C91" s="272"/>
      <c r="D91" s="420"/>
      <c r="E91" s="421"/>
      <c r="F91" s="421"/>
      <c r="G91" s="421"/>
      <c r="H91" s="422"/>
      <c r="I91" s="426"/>
      <c r="J91" s="427"/>
      <c r="K91" s="273"/>
      <c r="L91" s="274"/>
      <c r="M91" s="273"/>
      <c r="N91" s="299"/>
      <c r="O91" s="274"/>
      <c r="P91" s="420"/>
      <c r="Q91" s="421"/>
      <c r="R91" s="421"/>
      <c r="S91" s="421"/>
      <c r="T91" s="422"/>
      <c r="U91" s="426"/>
      <c r="V91" s="427"/>
      <c r="W91" s="273"/>
      <c r="X91" s="274"/>
    </row>
    <row r="92" spans="1:27" ht="18" customHeight="1">
      <c r="A92" s="271"/>
      <c r="B92" s="423"/>
      <c r="C92" s="272"/>
      <c r="D92" s="417" t="s">
        <v>57</v>
      </c>
      <c r="E92" s="418"/>
      <c r="F92" s="418"/>
      <c r="G92" s="418"/>
      <c r="H92" s="419"/>
      <c r="I92" s="424" t="s">
        <v>531</v>
      </c>
      <c r="J92" s="425"/>
      <c r="K92" s="269"/>
      <c r="L92" s="270"/>
      <c r="M92" s="269" t="s">
        <v>82</v>
      </c>
      <c r="N92" s="416"/>
      <c r="O92" s="270"/>
      <c r="P92" s="417" t="s">
        <v>88</v>
      </c>
      <c r="Q92" s="418"/>
      <c r="R92" s="418"/>
      <c r="S92" s="418"/>
      <c r="T92" s="419"/>
      <c r="U92" s="424" t="s">
        <v>531</v>
      </c>
      <c r="V92" s="425"/>
      <c r="W92" s="269"/>
      <c r="X92" s="270"/>
    </row>
    <row r="93" spans="1:27" ht="18" customHeight="1">
      <c r="A93" s="271"/>
      <c r="B93" s="423"/>
      <c r="C93" s="272"/>
      <c r="D93" s="420"/>
      <c r="E93" s="421"/>
      <c r="F93" s="421"/>
      <c r="G93" s="421"/>
      <c r="H93" s="422"/>
      <c r="I93" s="426"/>
      <c r="J93" s="427"/>
      <c r="K93" s="273"/>
      <c r="L93" s="274"/>
      <c r="M93" s="271"/>
      <c r="N93" s="423"/>
      <c r="O93" s="272"/>
      <c r="P93" s="420"/>
      <c r="Q93" s="421"/>
      <c r="R93" s="421"/>
      <c r="S93" s="421"/>
      <c r="T93" s="422"/>
      <c r="U93" s="426"/>
      <c r="V93" s="427"/>
      <c r="W93" s="273"/>
      <c r="X93" s="274"/>
    </row>
    <row r="94" spans="1:27" ht="18" customHeight="1">
      <c r="A94" s="271"/>
      <c r="B94" s="423"/>
      <c r="C94" s="272"/>
      <c r="D94" s="417" t="s">
        <v>67</v>
      </c>
      <c r="E94" s="418"/>
      <c r="F94" s="418"/>
      <c r="G94" s="418"/>
      <c r="H94" s="419"/>
      <c r="I94" s="424" t="s">
        <v>531</v>
      </c>
      <c r="J94" s="425"/>
      <c r="K94" s="269"/>
      <c r="L94" s="270"/>
      <c r="M94" s="271"/>
      <c r="N94" s="423"/>
      <c r="O94" s="272"/>
      <c r="P94" s="417" t="s">
        <v>89</v>
      </c>
      <c r="Q94" s="418"/>
      <c r="R94" s="418"/>
      <c r="S94" s="418"/>
      <c r="T94" s="419"/>
      <c r="U94" s="424" t="s">
        <v>530</v>
      </c>
      <c r="V94" s="425"/>
      <c r="W94" s="269"/>
      <c r="X94" s="270"/>
    </row>
    <row r="95" spans="1:27" ht="18" customHeight="1">
      <c r="A95" s="271"/>
      <c r="B95" s="423"/>
      <c r="C95" s="272"/>
      <c r="D95" s="420"/>
      <c r="E95" s="421"/>
      <c r="F95" s="421"/>
      <c r="G95" s="421"/>
      <c r="H95" s="422"/>
      <c r="I95" s="426"/>
      <c r="J95" s="427"/>
      <c r="K95" s="273"/>
      <c r="L95" s="274"/>
      <c r="M95" s="273"/>
      <c r="N95" s="299"/>
      <c r="O95" s="274"/>
      <c r="P95" s="420"/>
      <c r="Q95" s="421"/>
      <c r="R95" s="421"/>
      <c r="S95" s="421"/>
      <c r="T95" s="422"/>
      <c r="U95" s="426"/>
      <c r="V95" s="427"/>
      <c r="W95" s="273"/>
      <c r="X95" s="274"/>
    </row>
    <row r="96" spans="1:27" ht="18" customHeight="1">
      <c r="A96" s="271"/>
      <c r="B96" s="423"/>
      <c r="C96" s="272"/>
      <c r="D96" s="417" t="s">
        <v>58</v>
      </c>
      <c r="E96" s="418"/>
      <c r="F96" s="418"/>
      <c r="G96" s="418"/>
      <c r="H96" s="419"/>
      <c r="I96" s="424" t="s">
        <v>530</v>
      </c>
      <c r="J96" s="425"/>
      <c r="K96" s="269"/>
      <c r="L96" s="270"/>
      <c r="M96" s="428" t="s">
        <v>80</v>
      </c>
      <c r="N96" s="429"/>
      <c r="O96" s="430"/>
      <c r="P96" s="417" t="s">
        <v>72</v>
      </c>
      <c r="Q96" s="418"/>
      <c r="R96" s="418"/>
      <c r="S96" s="418"/>
      <c r="T96" s="419"/>
      <c r="U96" s="424" t="s">
        <v>530</v>
      </c>
      <c r="V96" s="425"/>
      <c r="W96" s="269"/>
      <c r="X96" s="270"/>
    </row>
    <row r="97" spans="1:24" ht="18" customHeight="1">
      <c r="A97" s="271"/>
      <c r="B97" s="423"/>
      <c r="C97" s="272"/>
      <c r="D97" s="420"/>
      <c r="E97" s="421"/>
      <c r="F97" s="421"/>
      <c r="G97" s="421"/>
      <c r="H97" s="422"/>
      <c r="I97" s="426"/>
      <c r="J97" s="427"/>
      <c r="K97" s="273"/>
      <c r="L97" s="274"/>
      <c r="M97" s="431"/>
      <c r="N97" s="432"/>
      <c r="O97" s="433"/>
      <c r="P97" s="420"/>
      <c r="Q97" s="421"/>
      <c r="R97" s="421"/>
      <c r="S97" s="421"/>
      <c r="T97" s="422"/>
      <c r="U97" s="426"/>
      <c r="V97" s="427"/>
      <c r="W97" s="273"/>
      <c r="X97" s="274"/>
    </row>
    <row r="98" spans="1:24" ht="18" customHeight="1">
      <c r="A98" s="271"/>
      <c r="B98" s="423"/>
      <c r="C98" s="272"/>
      <c r="D98" s="417" t="s">
        <v>68</v>
      </c>
      <c r="E98" s="418"/>
      <c r="F98" s="418"/>
      <c r="G98" s="418"/>
      <c r="H98" s="419"/>
      <c r="I98" s="424" t="s">
        <v>531</v>
      </c>
      <c r="J98" s="425"/>
      <c r="K98" s="269"/>
      <c r="L98" s="270"/>
      <c r="M98" s="269" t="s">
        <v>83</v>
      </c>
      <c r="N98" s="416"/>
      <c r="O98" s="270"/>
      <c r="P98" s="417" t="s">
        <v>512</v>
      </c>
      <c r="Q98" s="418"/>
      <c r="R98" s="418"/>
      <c r="S98" s="418"/>
      <c r="T98" s="419"/>
      <c r="U98" s="424" t="s">
        <v>530</v>
      </c>
      <c r="V98" s="425"/>
      <c r="W98" s="269"/>
      <c r="X98" s="270"/>
    </row>
    <row r="99" spans="1:24" ht="18" customHeight="1">
      <c r="A99" s="271"/>
      <c r="B99" s="423"/>
      <c r="C99" s="272"/>
      <c r="D99" s="420"/>
      <c r="E99" s="421"/>
      <c r="F99" s="421"/>
      <c r="G99" s="421"/>
      <c r="H99" s="422"/>
      <c r="I99" s="426"/>
      <c r="J99" s="427"/>
      <c r="K99" s="273"/>
      <c r="L99" s="274"/>
      <c r="M99" s="271"/>
      <c r="N99" s="423"/>
      <c r="O99" s="272"/>
      <c r="P99" s="420"/>
      <c r="Q99" s="421"/>
      <c r="R99" s="421"/>
      <c r="S99" s="421"/>
      <c r="T99" s="422"/>
      <c r="U99" s="426"/>
      <c r="V99" s="427"/>
      <c r="W99" s="273"/>
      <c r="X99" s="274"/>
    </row>
    <row r="100" spans="1:24" ht="18" customHeight="1">
      <c r="A100" s="271"/>
      <c r="B100" s="423"/>
      <c r="C100" s="272"/>
      <c r="D100" s="417" t="s">
        <v>59</v>
      </c>
      <c r="E100" s="418"/>
      <c r="F100" s="418"/>
      <c r="G100" s="418"/>
      <c r="H100" s="419"/>
      <c r="I100" s="424" t="s">
        <v>530</v>
      </c>
      <c r="J100" s="425"/>
      <c r="K100" s="269"/>
      <c r="L100" s="270"/>
      <c r="M100" s="271"/>
      <c r="N100" s="423"/>
      <c r="O100" s="272"/>
      <c r="P100" s="417" t="s">
        <v>90</v>
      </c>
      <c r="Q100" s="418"/>
      <c r="R100" s="418"/>
      <c r="S100" s="418"/>
      <c r="T100" s="419"/>
      <c r="U100" s="424" t="s">
        <v>530</v>
      </c>
      <c r="V100" s="425"/>
      <c r="W100" s="269"/>
      <c r="X100" s="270"/>
    </row>
    <row r="101" spans="1:24" ht="18" customHeight="1">
      <c r="A101" s="271"/>
      <c r="B101" s="423"/>
      <c r="C101" s="272"/>
      <c r="D101" s="420"/>
      <c r="E101" s="421"/>
      <c r="F101" s="421"/>
      <c r="G101" s="421"/>
      <c r="H101" s="422"/>
      <c r="I101" s="426"/>
      <c r="J101" s="427"/>
      <c r="K101" s="273"/>
      <c r="L101" s="274"/>
      <c r="M101" s="273"/>
      <c r="N101" s="299"/>
      <c r="O101" s="274"/>
      <c r="P101" s="420"/>
      <c r="Q101" s="421"/>
      <c r="R101" s="421"/>
      <c r="S101" s="421"/>
      <c r="T101" s="422"/>
      <c r="U101" s="426"/>
      <c r="V101" s="427"/>
      <c r="W101" s="273"/>
      <c r="X101" s="274"/>
    </row>
    <row r="102" spans="1:24" ht="18" customHeight="1">
      <c r="A102" s="271"/>
      <c r="B102" s="423"/>
      <c r="C102" s="272"/>
      <c r="D102" s="417" t="s">
        <v>60</v>
      </c>
      <c r="E102" s="418"/>
      <c r="F102" s="418"/>
      <c r="G102" s="418"/>
      <c r="H102" s="419"/>
      <c r="I102" s="424" t="s">
        <v>530</v>
      </c>
      <c r="J102" s="425"/>
      <c r="K102" s="269"/>
      <c r="L102" s="270"/>
      <c r="M102" s="269" t="s">
        <v>75</v>
      </c>
      <c r="N102" s="416"/>
      <c r="O102" s="270"/>
      <c r="P102" s="417" t="s">
        <v>91</v>
      </c>
      <c r="Q102" s="418"/>
      <c r="R102" s="418"/>
      <c r="S102" s="418"/>
      <c r="T102" s="419"/>
      <c r="U102" s="424" t="s">
        <v>531</v>
      </c>
      <c r="V102" s="425"/>
      <c r="W102" s="269"/>
      <c r="X102" s="270"/>
    </row>
    <row r="103" spans="1:24" ht="18" customHeight="1">
      <c r="A103" s="271"/>
      <c r="B103" s="423"/>
      <c r="C103" s="272"/>
      <c r="D103" s="420"/>
      <c r="E103" s="421"/>
      <c r="F103" s="421"/>
      <c r="G103" s="421"/>
      <c r="H103" s="422"/>
      <c r="I103" s="426"/>
      <c r="J103" s="427"/>
      <c r="K103" s="273"/>
      <c r="L103" s="274"/>
      <c r="M103" s="273"/>
      <c r="N103" s="299"/>
      <c r="O103" s="274"/>
      <c r="P103" s="420"/>
      <c r="Q103" s="421"/>
      <c r="R103" s="421"/>
      <c r="S103" s="421"/>
      <c r="T103" s="422"/>
      <c r="U103" s="426"/>
      <c r="V103" s="427"/>
      <c r="W103" s="273"/>
      <c r="X103" s="274"/>
    </row>
    <row r="104" spans="1:24" ht="18" customHeight="1">
      <c r="A104" s="271"/>
      <c r="B104" s="423"/>
      <c r="C104" s="272"/>
      <c r="D104" s="417" t="s">
        <v>69</v>
      </c>
      <c r="E104" s="418"/>
      <c r="F104" s="418"/>
      <c r="G104" s="418"/>
      <c r="H104" s="419"/>
      <c r="I104" s="424" t="s">
        <v>530</v>
      </c>
      <c r="J104" s="425"/>
      <c r="K104" s="269"/>
      <c r="L104" s="270"/>
      <c r="M104" s="269" t="s">
        <v>73</v>
      </c>
      <c r="N104" s="416"/>
      <c r="O104" s="270"/>
      <c r="P104" s="417" t="s">
        <v>92</v>
      </c>
      <c r="Q104" s="418"/>
      <c r="R104" s="418"/>
      <c r="S104" s="418"/>
      <c r="T104" s="419"/>
      <c r="U104" s="424" t="s">
        <v>531</v>
      </c>
      <c r="V104" s="425"/>
      <c r="W104" s="269"/>
      <c r="X104" s="270"/>
    </row>
    <row r="105" spans="1:24" ht="18" customHeight="1">
      <c r="A105" s="271"/>
      <c r="B105" s="423"/>
      <c r="C105" s="272"/>
      <c r="D105" s="420"/>
      <c r="E105" s="421"/>
      <c r="F105" s="421"/>
      <c r="G105" s="421"/>
      <c r="H105" s="422"/>
      <c r="I105" s="426"/>
      <c r="J105" s="427"/>
      <c r="K105" s="273"/>
      <c r="L105" s="274"/>
      <c r="M105" s="273"/>
      <c r="N105" s="299"/>
      <c r="O105" s="274"/>
      <c r="P105" s="420"/>
      <c r="Q105" s="421"/>
      <c r="R105" s="421"/>
      <c r="S105" s="421"/>
      <c r="T105" s="422"/>
      <c r="U105" s="426"/>
      <c r="V105" s="427"/>
      <c r="W105" s="273"/>
      <c r="X105" s="274"/>
    </row>
    <row r="106" spans="1:24" ht="18" customHeight="1">
      <c r="A106" s="271"/>
      <c r="B106" s="423"/>
      <c r="C106" s="272"/>
      <c r="D106" s="417" t="s">
        <v>61</v>
      </c>
      <c r="E106" s="418"/>
      <c r="F106" s="418"/>
      <c r="G106" s="418"/>
      <c r="H106" s="419"/>
      <c r="I106" s="424" t="s">
        <v>531</v>
      </c>
      <c r="J106" s="425"/>
      <c r="K106" s="269"/>
      <c r="L106" s="270"/>
      <c r="M106" s="269" t="s">
        <v>76</v>
      </c>
      <c r="N106" s="416"/>
      <c r="O106" s="270"/>
      <c r="P106" s="417" t="s">
        <v>93</v>
      </c>
      <c r="Q106" s="418"/>
      <c r="R106" s="418"/>
      <c r="S106" s="418"/>
      <c r="T106" s="419"/>
      <c r="U106" s="424" t="s">
        <v>531</v>
      </c>
      <c r="V106" s="425"/>
      <c r="W106" s="269"/>
      <c r="X106" s="270"/>
    </row>
    <row r="107" spans="1:24" ht="18" customHeight="1">
      <c r="A107" s="271"/>
      <c r="B107" s="423"/>
      <c r="C107" s="272"/>
      <c r="D107" s="420"/>
      <c r="E107" s="421"/>
      <c r="F107" s="421"/>
      <c r="G107" s="421"/>
      <c r="H107" s="422"/>
      <c r="I107" s="426"/>
      <c r="J107" s="427"/>
      <c r="K107" s="273"/>
      <c r="L107" s="274"/>
      <c r="M107" s="273"/>
      <c r="N107" s="299"/>
      <c r="O107" s="274"/>
      <c r="P107" s="420"/>
      <c r="Q107" s="421"/>
      <c r="R107" s="421"/>
      <c r="S107" s="421"/>
      <c r="T107" s="422"/>
      <c r="U107" s="426"/>
      <c r="V107" s="427"/>
      <c r="W107" s="273"/>
      <c r="X107" s="274"/>
    </row>
    <row r="108" spans="1:24" ht="18" customHeight="1">
      <c r="A108" s="271"/>
      <c r="B108" s="423"/>
      <c r="C108" s="272"/>
      <c r="D108" s="417" t="s">
        <v>70</v>
      </c>
      <c r="E108" s="418"/>
      <c r="F108" s="418"/>
      <c r="G108" s="418"/>
      <c r="H108" s="419"/>
      <c r="I108" s="424" t="s">
        <v>531</v>
      </c>
      <c r="J108" s="425"/>
      <c r="K108" s="269"/>
      <c r="L108" s="270"/>
      <c r="M108" s="269" t="s">
        <v>79</v>
      </c>
      <c r="N108" s="416"/>
      <c r="O108" s="270"/>
      <c r="P108" s="417" t="s">
        <v>94</v>
      </c>
      <c r="Q108" s="418"/>
      <c r="R108" s="418"/>
      <c r="S108" s="418"/>
      <c r="T108" s="419"/>
      <c r="U108" s="424" t="s">
        <v>530</v>
      </c>
      <c r="V108" s="425"/>
      <c r="W108" s="269"/>
      <c r="X108" s="270"/>
    </row>
    <row r="109" spans="1:24" ht="18" customHeight="1">
      <c r="A109" s="273"/>
      <c r="B109" s="299"/>
      <c r="C109" s="274"/>
      <c r="D109" s="420"/>
      <c r="E109" s="421"/>
      <c r="F109" s="421"/>
      <c r="G109" s="421"/>
      <c r="H109" s="422"/>
      <c r="I109" s="426"/>
      <c r="J109" s="427"/>
      <c r="K109" s="273"/>
      <c r="L109" s="274"/>
      <c r="M109" s="273"/>
      <c r="N109" s="299"/>
      <c r="O109" s="274"/>
      <c r="P109" s="420"/>
      <c r="Q109" s="421"/>
      <c r="R109" s="421"/>
      <c r="S109" s="421"/>
      <c r="T109" s="422"/>
      <c r="U109" s="426"/>
      <c r="V109" s="427"/>
      <c r="W109" s="273"/>
      <c r="X109" s="274"/>
    </row>
    <row r="110" spans="1:24" ht="18" customHeight="1">
      <c r="A110" s="269" t="s">
        <v>62</v>
      </c>
      <c r="B110" s="416"/>
      <c r="C110" s="270"/>
      <c r="D110" s="417" t="s">
        <v>63</v>
      </c>
      <c r="E110" s="418"/>
      <c r="F110" s="418"/>
      <c r="G110" s="418"/>
      <c r="H110" s="419"/>
      <c r="I110" s="424" t="s">
        <v>531</v>
      </c>
      <c r="J110" s="425"/>
      <c r="K110" s="269"/>
      <c r="L110" s="270"/>
      <c r="M110" s="269" t="s">
        <v>77</v>
      </c>
      <c r="N110" s="416"/>
      <c r="O110" s="270"/>
      <c r="P110" s="417" t="s">
        <v>95</v>
      </c>
      <c r="Q110" s="418"/>
      <c r="R110" s="418"/>
      <c r="S110" s="418"/>
      <c r="T110" s="419"/>
      <c r="U110" s="424" t="s">
        <v>531</v>
      </c>
      <c r="V110" s="425"/>
      <c r="W110" s="269"/>
      <c r="X110" s="270"/>
    </row>
    <row r="111" spans="1:24" ht="18" customHeight="1">
      <c r="A111" s="271"/>
      <c r="B111" s="423"/>
      <c r="C111" s="272"/>
      <c r="D111" s="420"/>
      <c r="E111" s="421"/>
      <c r="F111" s="421"/>
      <c r="G111" s="421"/>
      <c r="H111" s="422"/>
      <c r="I111" s="426"/>
      <c r="J111" s="427"/>
      <c r="K111" s="273"/>
      <c r="L111" s="274"/>
      <c r="M111" s="273"/>
      <c r="N111" s="299"/>
      <c r="O111" s="274"/>
      <c r="P111" s="420"/>
      <c r="Q111" s="421"/>
      <c r="R111" s="421"/>
      <c r="S111" s="421"/>
      <c r="T111" s="422"/>
      <c r="U111" s="426"/>
      <c r="V111" s="427"/>
      <c r="W111" s="273"/>
      <c r="X111" s="274"/>
    </row>
    <row r="112" spans="1:24" ht="18" customHeight="1">
      <c r="A112" s="271"/>
      <c r="B112" s="423"/>
      <c r="C112" s="272"/>
      <c r="D112" s="417" t="s">
        <v>71</v>
      </c>
      <c r="E112" s="418"/>
      <c r="F112" s="418"/>
      <c r="G112" s="418"/>
      <c r="H112" s="419"/>
      <c r="I112" s="424" t="s">
        <v>531</v>
      </c>
      <c r="J112" s="425"/>
      <c r="K112" s="269"/>
      <c r="L112" s="270"/>
      <c r="M112" s="269"/>
      <c r="N112" s="416"/>
      <c r="O112" s="270"/>
      <c r="P112" s="417"/>
      <c r="Q112" s="418"/>
      <c r="R112" s="418"/>
      <c r="S112" s="418"/>
      <c r="T112" s="419"/>
      <c r="U112" s="269"/>
      <c r="V112" s="270"/>
      <c r="W112" s="269"/>
      <c r="X112" s="270"/>
    </row>
    <row r="113" spans="1:24" ht="18" customHeight="1">
      <c r="A113" s="273"/>
      <c r="B113" s="299"/>
      <c r="C113" s="274"/>
      <c r="D113" s="420"/>
      <c r="E113" s="421"/>
      <c r="F113" s="421"/>
      <c r="G113" s="421"/>
      <c r="H113" s="422"/>
      <c r="I113" s="426"/>
      <c r="J113" s="427"/>
      <c r="K113" s="273"/>
      <c r="L113" s="274"/>
      <c r="M113" s="273"/>
      <c r="N113" s="299"/>
      <c r="O113" s="274"/>
      <c r="P113" s="420"/>
      <c r="Q113" s="421"/>
      <c r="R113" s="421"/>
      <c r="S113" s="421"/>
      <c r="T113" s="422"/>
      <c r="U113" s="273"/>
      <c r="V113" s="274"/>
      <c r="W113" s="273"/>
      <c r="X113" s="274"/>
    </row>
    <row r="114" spans="1:24" ht="18" customHeight="1">
      <c r="X114" s="2" t="s">
        <v>519</v>
      </c>
    </row>
    <row r="122" spans="1:24" ht="18" customHeight="1">
      <c r="B122" s="3" t="s">
        <v>361</v>
      </c>
    </row>
    <row r="124" spans="1:24" ht="18" customHeight="1">
      <c r="B124" s="281" t="s">
        <v>52</v>
      </c>
      <c r="C124" s="282"/>
      <c r="D124" s="282"/>
      <c r="E124" s="282"/>
      <c r="F124" s="282"/>
      <c r="G124" s="283"/>
      <c r="H124" s="281" t="s">
        <v>362</v>
      </c>
      <c r="I124" s="282"/>
      <c r="J124" s="282"/>
      <c r="K124" s="283"/>
      <c r="L124" s="281" t="s">
        <v>363</v>
      </c>
      <c r="M124" s="282"/>
      <c r="N124" s="282"/>
      <c r="O124" s="283"/>
      <c r="P124" s="281" t="s">
        <v>364</v>
      </c>
      <c r="Q124" s="282"/>
      <c r="R124" s="282"/>
      <c r="S124" s="283"/>
      <c r="T124" s="281" t="s">
        <v>64</v>
      </c>
      <c r="U124" s="282"/>
      <c r="V124" s="282"/>
      <c r="W124" s="283"/>
    </row>
    <row r="125" spans="1:24" ht="18" customHeight="1">
      <c r="B125" s="266" t="s">
        <v>365</v>
      </c>
      <c r="C125" s="267"/>
      <c r="D125" s="267"/>
      <c r="E125" s="267"/>
      <c r="F125" s="267"/>
      <c r="G125" s="268"/>
      <c r="H125" s="284">
        <v>2012</v>
      </c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6"/>
      <c r="T125" s="266"/>
      <c r="U125" s="267"/>
      <c r="V125" s="267"/>
      <c r="W125" s="268"/>
    </row>
    <row r="126" spans="1:24" ht="18" customHeight="1">
      <c r="B126" s="269" t="s">
        <v>366</v>
      </c>
      <c r="C126" s="270"/>
      <c r="D126" s="194" t="s">
        <v>367</v>
      </c>
      <c r="E126" s="229"/>
      <c r="F126" s="229"/>
      <c r="G126" s="195"/>
      <c r="H126" s="388">
        <v>12</v>
      </c>
      <c r="I126" s="389"/>
      <c r="J126" s="389"/>
      <c r="K126" s="390"/>
      <c r="L126" s="388">
        <v>12</v>
      </c>
      <c r="M126" s="389"/>
      <c r="N126" s="389"/>
      <c r="O126" s="390"/>
      <c r="P126" s="194"/>
      <c r="Q126" s="229"/>
      <c r="R126" s="229"/>
      <c r="S126" s="195"/>
      <c r="T126" s="194"/>
      <c r="U126" s="229"/>
      <c r="V126" s="229"/>
      <c r="W126" s="195"/>
    </row>
    <row r="127" spans="1:24" ht="18" customHeight="1">
      <c r="B127" s="271"/>
      <c r="C127" s="272"/>
      <c r="D127" s="157" t="s">
        <v>368</v>
      </c>
      <c r="E127" s="245"/>
      <c r="F127" s="245"/>
      <c r="G127" s="158"/>
      <c r="H127" s="391">
        <v>7</v>
      </c>
      <c r="I127" s="392"/>
      <c r="J127" s="392"/>
      <c r="K127" s="393"/>
      <c r="L127" s="391">
        <v>7</v>
      </c>
      <c r="M127" s="392"/>
      <c r="N127" s="392"/>
      <c r="O127" s="393"/>
      <c r="P127" s="157"/>
      <c r="Q127" s="245"/>
      <c r="R127" s="245"/>
      <c r="S127" s="158"/>
      <c r="T127" s="157"/>
      <c r="U127" s="245"/>
      <c r="V127" s="245"/>
      <c r="W127" s="158"/>
    </row>
    <row r="128" spans="1:24" ht="18" customHeight="1">
      <c r="B128" s="271"/>
      <c r="C128" s="272"/>
      <c r="D128" s="157" t="s">
        <v>369</v>
      </c>
      <c r="E128" s="245"/>
      <c r="F128" s="245"/>
      <c r="G128" s="158"/>
      <c r="H128" s="391">
        <v>1000</v>
      </c>
      <c r="I128" s="392"/>
      <c r="J128" s="392"/>
      <c r="K128" s="393"/>
      <c r="L128" s="391">
        <v>800</v>
      </c>
      <c r="M128" s="392"/>
      <c r="N128" s="392"/>
      <c r="O128" s="393"/>
      <c r="P128" s="157"/>
      <c r="Q128" s="245"/>
      <c r="R128" s="245"/>
      <c r="S128" s="158"/>
      <c r="T128" s="157"/>
      <c r="U128" s="245"/>
      <c r="V128" s="245"/>
      <c r="W128" s="158"/>
    </row>
    <row r="129" spans="2:23" ht="18" customHeight="1">
      <c r="B129" s="271"/>
      <c r="C129" s="272"/>
      <c r="D129" s="296" t="s">
        <v>370</v>
      </c>
      <c r="E129" s="297"/>
      <c r="F129" s="297"/>
      <c r="G129" s="298"/>
      <c r="H129" s="373">
        <f>H128*60*1*(H126-H127)</f>
        <v>300000</v>
      </c>
      <c r="I129" s="374"/>
      <c r="J129" s="374"/>
      <c r="K129" s="375"/>
      <c r="L129" s="373">
        <f>L128*60*1*(L126-L127)</f>
        <v>240000</v>
      </c>
      <c r="M129" s="374"/>
      <c r="N129" s="374"/>
      <c r="O129" s="375"/>
      <c r="P129" s="259"/>
      <c r="Q129" s="312"/>
      <c r="R129" s="312"/>
      <c r="S129" s="260"/>
      <c r="T129" s="259"/>
      <c r="U129" s="312"/>
      <c r="V129" s="312"/>
      <c r="W129" s="260"/>
    </row>
    <row r="130" spans="2:23" ht="18" customHeight="1">
      <c r="B130" s="273"/>
      <c r="C130" s="274"/>
      <c r="D130" s="273"/>
      <c r="E130" s="299"/>
      <c r="F130" s="299"/>
      <c r="G130" s="274"/>
      <c r="H130" s="376"/>
      <c r="I130" s="377"/>
      <c r="J130" s="377"/>
      <c r="K130" s="378"/>
      <c r="L130" s="376"/>
      <c r="M130" s="377"/>
      <c r="N130" s="377"/>
      <c r="O130" s="378"/>
      <c r="P130" s="313"/>
      <c r="Q130" s="314"/>
      <c r="R130" s="314"/>
      <c r="S130" s="315"/>
      <c r="T130" s="313"/>
      <c r="U130" s="314"/>
      <c r="V130" s="314"/>
      <c r="W130" s="315"/>
    </row>
    <row r="131" spans="2:23" ht="18" customHeight="1">
      <c r="B131" s="269" t="s">
        <v>371</v>
      </c>
      <c r="C131" s="270"/>
      <c r="D131" s="194" t="s">
        <v>372</v>
      </c>
      <c r="E131" s="229"/>
      <c r="F131" s="229"/>
      <c r="G131" s="195"/>
      <c r="H131" s="388">
        <v>380</v>
      </c>
      <c r="I131" s="389"/>
      <c r="J131" s="389"/>
      <c r="K131" s="390"/>
      <c r="L131" s="388">
        <v>380</v>
      </c>
      <c r="M131" s="389"/>
      <c r="N131" s="389"/>
      <c r="O131" s="390"/>
      <c r="P131" s="194"/>
      <c r="Q131" s="229"/>
      <c r="R131" s="229"/>
      <c r="S131" s="195"/>
      <c r="T131" s="194"/>
      <c r="U131" s="229"/>
      <c r="V131" s="229"/>
      <c r="W131" s="195"/>
    </row>
    <row r="132" spans="2:23" ht="18" customHeight="1">
      <c r="B132" s="271"/>
      <c r="C132" s="272"/>
      <c r="D132" s="157" t="s">
        <v>373</v>
      </c>
      <c r="E132" s="245"/>
      <c r="F132" s="245"/>
      <c r="G132" s="158"/>
      <c r="H132" s="391"/>
      <c r="I132" s="392"/>
      <c r="J132" s="392"/>
      <c r="K132" s="393"/>
      <c r="L132" s="391"/>
      <c r="M132" s="392"/>
      <c r="N132" s="392"/>
      <c r="O132" s="393"/>
      <c r="P132" s="157"/>
      <c r="Q132" s="245"/>
      <c r="R132" s="245"/>
      <c r="S132" s="158"/>
      <c r="T132" s="157"/>
      <c r="U132" s="245"/>
      <c r="V132" s="245"/>
      <c r="W132" s="158"/>
    </row>
    <row r="133" spans="2:23" ht="18" customHeight="1">
      <c r="B133" s="271"/>
      <c r="C133" s="272"/>
      <c r="D133" s="157" t="s">
        <v>374</v>
      </c>
      <c r="E133" s="245"/>
      <c r="F133" s="245"/>
      <c r="G133" s="158"/>
      <c r="H133" s="391">
        <v>250</v>
      </c>
      <c r="I133" s="392"/>
      <c r="J133" s="392"/>
      <c r="K133" s="393"/>
      <c r="L133" s="391">
        <v>250</v>
      </c>
      <c r="M133" s="392"/>
      <c r="N133" s="392"/>
      <c r="O133" s="393"/>
      <c r="P133" s="157"/>
      <c r="Q133" s="245"/>
      <c r="R133" s="245"/>
      <c r="S133" s="158"/>
      <c r="T133" s="157"/>
      <c r="U133" s="245"/>
      <c r="V133" s="245"/>
      <c r="W133" s="158"/>
    </row>
    <row r="134" spans="2:23" ht="18" customHeight="1">
      <c r="B134" s="271"/>
      <c r="C134" s="272"/>
      <c r="D134" s="296" t="s">
        <v>375</v>
      </c>
      <c r="E134" s="297"/>
      <c r="F134" s="297"/>
      <c r="G134" s="298"/>
      <c r="H134" s="373">
        <f>H133*860</f>
        <v>215000</v>
      </c>
      <c r="I134" s="374"/>
      <c r="J134" s="374"/>
      <c r="K134" s="375"/>
      <c r="L134" s="373">
        <f>L133*860</f>
        <v>215000</v>
      </c>
      <c r="M134" s="374"/>
      <c r="N134" s="374"/>
      <c r="O134" s="375"/>
      <c r="P134" s="259"/>
      <c r="Q134" s="312"/>
      <c r="R134" s="312"/>
      <c r="S134" s="260"/>
      <c r="T134" s="259"/>
      <c r="U134" s="312"/>
      <c r="V134" s="312"/>
      <c r="W134" s="260"/>
    </row>
    <row r="135" spans="2:23" ht="18" customHeight="1">
      <c r="B135" s="271"/>
      <c r="C135" s="272"/>
      <c r="D135" s="409"/>
      <c r="E135" s="410"/>
      <c r="F135" s="410"/>
      <c r="G135" s="411"/>
      <c r="H135" s="412"/>
      <c r="I135" s="413"/>
      <c r="J135" s="413"/>
      <c r="K135" s="414"/>
      <c r="L135" s="412"/>
      <c r="M135" s="413"/>
      <c r="N135" s="413"/>
      <c r="O135" s="414"/>
      <c r="P135" s="261"/>
      <c r="Q135" s="415"/>
      <c r="R135" s="415"/>
      <c r="S135" s="262"/>
      <c r="T135" s="261"/>
      <c r="U135" s="415"/>
      <c r="V135" s="415"/>
      <c r="W135" s="262"/>
    </row>
    <row r="136" spans="2:23" ht="18" customHeight="1">
      <c r="B136" s="273"/>
      <c r="C136" s="274"/>
      <c r="D136" s="142" t="s">
        <v>376</v>
      </c>
      <c r="E136" s="143"/>
      <c r="F136" s="143"/>
      <c r="G136" s="144"/>
      <c r="H136" s="400"/>
      <c r="I136" s="401"/>
      <c r="J136" s="401"/>
      <c r="K136" s="402"/>
      <c r="L136" s="400"/>
      <c r="M136" s="401"/>
      <c r="N136" s="401"/>
      <c r="O136" s="402"/>
      <c r="P136" s="142"/>
      <c r="Q136" s="143"/>
      <c r="R136" s="143"/>
      <c r="S136" s="144"/>
      <c r="T136" s="142"/>
      <c r="U136" s="143"/>
      <c r="V136" s="143"/>
      <c r="W136" s="144"/>
    </row>
    <row r="137" spans="2:23" ht="18" customHeight="1">
      <c r="B137" s="266" t="s">
        <v>377</v>
      </c>
      <c r="C137" s="267"/>
      <c r="D137" s="267"/>
      <c r="E137" s="267"/>
      <c r="F137" s="267"/>
      <c r="G137" s="268"/>
      <c r="H137" s="406">
        <f>H129/H134</f>
        <v>1.3953488372093024</v>
      </c>
      <c r="I137" s="407"/>
      <c r="J137" s="407"/>
      <c r="K137" s="408"/>
      <c r="L137" s="406">
        <f>L129/L134</f>
        <v>1.1162790697674418</v>
      </c>
      <c r="M137" s="407"/>
      <c r="N137" s="407"/>
      <c r="O137" s="408"/>
      <c r="P137" s="385">
        <f>L137/H137</f>
        <v>0.79999999999999993</v>
      </c>
      <c r="Q137" s="386"/>
      <c r="R137" s="386"/>
      <c r="S137" s="387"/>
      <c r="T137" s="266"/>
      <c r="U137" s="267"/>
      <c r="V137" s="267"/>
      <c r="W137" s="268"/>
    </row>
    <row r="138" spans="2:23" ht="18" customHeight="1">
      <c r="B138" s="269" t="s">
        <v>378</v>
      </c>
      <c r="C138" s="270"/>
      <c r="D138" s="194" t="s">
        <v>367</v>
      </c>
      <c r="E138" s="229"/>
      <c r="F138" s="229"/>
      <c r="G138" s="195"/>
      <c r="H138" s="388">
        <v>37</v>
      </c>
      <c r="I138" s="389"/>
      <c r="J138" s="389"/>
      <c r="K138" s="390"/>
      <c r="L138" s="388">
        <v>36</v>
      </c>
      <c r="M138" s="389"/>
      <c r="N138" s="389"/>
      <c r="O138" s="390"/>
      <c r="P138" s="194"/>
      <c r="Q138" s="229"/>
      <c r="R138" s="229"/>
      <c r="S138" s="195"/>
      <c r="T138" s="194"/>
      <c r="U138" s="229"/>
      <c r="V138" s="229"/>
      <c r="W138" s="195"/>
    </row>
    <row r="139" spans="2:23" ht="18" customHeight="1">
      <c r="B139" s="271"/>
      <c r="C139" s="272"/>
      <c r="D139" s="157" t="s">
        <v>368</v>
      </c>
      <c r="E139" s="245"/>
      <c r="F139" s="245"/>
      <c r="G139" s="158"/>
      <c r="H139" s="391">
        <v>32</v>
      </c>
      <c r="I139" s="392"/>
      <c r="J139" s="392"/>
      <c r="K139" s="393"/>
      <c r="L139" s="391">
        <v>31</v>
      </c>
      <c r="M139" s="392"/>
      <c r="N139" s="392"/>
      <c r="O139" s="393"/>
      <c r="P139" s="157"/>
      <c r="Q139" s="245"/>
      <c r="R139" s="245"/>
      <c r="S139" s="158"/>
      <c r="T139" s="157"/>
      <c r="U139" s="245"/>
      <c r="V139" s="245"/>
      <c r="W139" s="158"/>
    </row>
    <row r="140" spans="2:23" ht="18" customHeight="1">
      <c r="B140" s="271"/>
      <c r="C140" s="272"/>
      <c r="D140" s="157" t="s">
        <v>369</v>
      </c>
      <c r="E140" s="245"/>
      <c r="F140" s="245"/>
      <c r="G140" s="158"/>
      <c r="H140" s="391">
        <v>800</v>
      </c>
      <c r="I140" s="392"/>
      <c r="J140" s="392"/>
      <c r="K140" s="393"/>
      <c r="L140" s="391">
        <v>800</v>
      </c>
      <c r="M140" s="392"/>
      <c r="N140" s="392"/>
      <c r="O140" s="393"/>
      <c r="P140" s="157"/>
      <c r="Q140" s="245"/>
      <c r="R140" s="245"/>
      <c r="S140" s="158"/>
      <c r="T140" s="157"/>
      <c r="U140" s="245"/>
      <c r="V140" s="245"/>
      <c r="W140" s="158"/>
    </row>
    <row r="141" spans="2:23" ht="18" customHeight="1">
      <c r="B141" s="271"/>
      <c r="C141" s="272"/>
      <c r="D141" s="296" t="s">
        <v>379</v>
      </c>
      <c r="E141" s="297"/>
      <c r="F141" s="297"/>
      <c r="G141" s="298"/>
      <c r="H141" s="373">
        <f>H140*60*1*ABS(H138-H139)</f>
        <v>240000</v>
      </c>
      <c r="I141" s="374"/>
      <c r="J141" s="374"/>
      <c r="K141" s="375"/>
      <c r="L141" s="373">
        <f>L140*60*1*ABS(L138-L139)</f>
        <v>240000</v>
      </c>
      <c r="M141" s="374"/>
      <c r="N141" s="374"/>
      <c r="O141" s="375"/>
      <c r="P141" s="259"/>
      <c r="Q141" s="312"/>
      <c r="R141" s="312"/>
      <c r="S141" s="260"/>
      <c r="T141" s="259"/>
      <c r="U141" s="312"/>
      <c r="V141" s="312"/>
      <c r="W141" s="260"/>
    </row>
    <row r="142" spans="2:23" ht="18" customHeight="1">
      <c r="B142" s="273"/>
      <c r="C142" s="274"/>
      <c r="D142" s="273"/>
      <c r="E142" s="299"/>
      <c r="F142" s="299"/>
      <c r="G142" s="274"/>
      <c r="H142" s="403"/>
      <c r="I142" s="404"/>
      <c r="J142" s="404"/>
      <c r="K142" s="405"/>
      <c r="L142" s="403"/>
      <c r="M142" s="404"/>
      <c r="N142" s="404"/>
      <c r="O142" s="405"/>
      <c r="P142" s="313"/>
      <c r="Q142" s="314"/>
      <c r="R142" s="314"/>
      <c r="S142" s="315"/>
      <c r="T142" s="313"/>
      <c r="U142" s="314"/>
      <c r="V142" s="314"/>
      <c r="W142" s="315"/>
    </row>
    <row r="143" spans="2:23" ht="18" customHeight="1">
      <c r="B143" s="48"/>
      <c r="C143" s="48"/>
      <c r="D143" s="48"/>
      <c r="E143" s="48"/>
      <c r="F143" s="48"/>
      <c r="G143" s="48"/>
      <c r="H143" s="37"/>
      <c r="I143" s="37"/>
      <c r="J143" s="37"/>
      <c r="K143" s="37"/>
      <c r="L143" s="23"/>
      <c r="M143" s="23"/>
      <c r="N143" s="23"/>
      <c r="O143" s="23"/>
      <c r="P143" s="37"/>
      <c r="Q143" s="37"/>
      <c r="R143" s="37"/>
      <c r="S143" s="37"/>
      <c r="T143" s="37"/>
      <c r="U143" s="37"/>
      <c r="V143" s="37"/>
      <c r="W143" s="37"/>
    </row>
    <row r="144" spans="2:23" ht="18" customHeight="1">
      <c r="B144" s="48"/>
      <c r="C144" s="48"/>
      <c r="D144" s="48"/>
      <c r="E144" s="48"/>
      <c r="F144" s="48"/>
      <c r="G144" s="48"/>
      <c r="H144" s="37"/>
      <c r="I144" s="37"/>
      <c r="J144" s="37"/>
      <c r="K144" s="37"/>
      <c r="L144" s="23"/>
      <c r="M144" s="23"/>
      <c r="N144" s="23"/>
      <c r="O144" s="23"/>
      <c r="P144" s="37"/>
      <c r="Q144" s="37"/>
      <c r="R144" s="37"/>
      <c r="S144" s="37"/>
      <c r="T144" s="37"/>
      <c r="U144" s="37"/>
      <c r="V144" s="37"/>
      <c r="W144" s="37"/>
    </row>
    <row r="145" spans="2:23" ht="18" customHeight="1">
      <c r="B145" s="48"/>
      <c r="C145" s="48"/>
      <c r="D145" s="48"/>
      <c r="E145" s="48"/>
      <c r="F145" s="48"/>
      <c r="G145" s="48"/>
      <c r="H145" s="37"/>
      <c r="I145" s="37"/>
      <c r="J145" s="37"/>
      <c r="K145" s="37"/>
      <c r="L145" s="23"/>
      <c r="M145" s="23"/>
      <c r="N145" s="23"/>
      <c r="O145" s="23"/>
      <c r="P145" s="37"/>
      <c r="Q145" s="37"/>
      <c r="R145" s="37"/>
      <c r="S145" s="37"/>
      <c r="T145" s="37"/>
      <c r="U145" s="37"/>
      <c r="V145" s="37"/>
      <c r="W145" s="37"/>
    </row>
    <row r="146" spans="2:23" ht="18" customHeight="1">
      <c r="B146" s="48"/>
      <c r="C146" s="48"/>
      <c r="D146" s="48"/>
      <c r="E146" s="48"/>
      <c r="F146" s="48"/>
      <c r="G146" s="48"/>
      <c r="H146" s="37"/>
      <c r="I146" s="37"/>
      <c r="J146" s="37"/>
      <c r="K146" s="37"/>
      <c r="L146" s="23"/>
      <c r="M146" s="23"/>
      <c r="N146" s="23"/>
      <c r="O146" s="23"/>
      <c r="P146" s="37"/>
      <c r="Q146" s="37"/>
      <c r="R146" s="37"/>
      <c r="S146" s="37"/>
      <c r="T146" s="37"/>
      <c r="U146" s="37"/>
      <c r="V146" s="37"/>
      <c r="W146" s="37"/>
    </row>
    <row r="147" spans="2:23" ht="18" customHeight="1">
      <c r="B147" s="48"/>
      <c r="C147" s="48"/>
      <c r="D147" s="48"/>
      <c r="E147" s="48"/>
      <c r="F147" s="48"/>
      <c r="G147" s="48"/>
      <c r="H147" s="37"/>
      <c r="I147" s="37"/>
      <c r="J147" s="37"/>
      <c r="K147" s="37"/>
      <c r="L147" s="23"/>
      <c r="M147" s="23"/>
      <c r="N147" s="23"/>
      <c r="O147" s="23"/>
      <c r="P147" s="37"/>
      <c r="Q147" s="37"/>
      <c r="R147" s="37"/>
      <c r="S147" s="37"/>
      <c r="T147" s="37"/>
      <c r="U147" s="37"/>
      <c r="V147" s="37"/>
      <c r="W147" s="37"/>
    </row>
    <row r="148" spans="2:23" ht="18" customHeight="1">
      <c r="B148" s="48"/>
      <c r="C148" s="48"/>
      <c r="D148" s="48"/>
      <c r="E148" s="48"/>
      <c r="F148" s="48"/>
      <c r="G148" s="48"/>
      <c r="H148" s="37"/>
      <c r="I148" s="37"/>
      <c r="J148" s="37"/>
      <c r="K148" s="37"/>
      <c r="L148" s="23"/>
      <c r="M148" s="23"/>
      <c r="N148" s="23"/>
      <c r="O148" s="23"/>
      <c r="P148" s="37"/>
      <c r="Q148" s="37"/>
      <c r="R148" s="37"/>
      <c r="S148" s="37"/>
      <c r="T148" s="37"/>
      <c r="U148" s="37"/>
      <c r="V148" s="37"/>
      <c r="W148" s="37"/>
    </row>
    <row r="149" spans="2:23" ht="18" customHeight="1">
      <c r="B149" s="48"/>
      <c r="C149" s="48"/>
      <c r="D149" s="48"/>
      <c r="E149" s="48"/>
      <c r="F149" s="48"/>
      <c r="G149" s="48"/>
      <c r="H149" s="37"/>
      <c r="I149" s="37"/>
      <c r="J149" s="37"/>
      <c r="K149" s="37"/>
      <c r="L149" s="23"/>
      <c r="M149" s="23"/>
      <c r="N149" s="23"/>
      <c r="O149" s="23"/>
      <c r="P149" s="37"/>
      <c r="Q149" s="37"/>
      <c r="R149" s="37"/>
      <c r="S149" s="37"/>
      <c r="T149" s="37"/>
      <c r="U149" s="37"/>
      <c r="V149" s="37"/>
      <c r="W149" s="37"/>
    </row>
    <row r="150" spans="2:23" ht="18" customHeight="1">
      <c r="B150" s="48"/>
      <c r="C150" s="48"/>
      <c r="D150" s="48"/>
      <c r="E150" s="48"/>
      <c r="F150" s="48"/>
      <c r="G150" s="48"/>
      <c r="H150" s="37"/>
      <c r="I150" s="37"/>
      <c r="J150" s="37"/>
      <c r="K150" s="37"/>
      <c r="L150" s="23"/>
      <c r="M150" s="23"/>
      <c r="N150" s="23"/>
      <c r="O150" s="23"/>
      <c r="P150" s="37"/>
      <c r="Q150" s="37"/>
      <c r="R150" s="37"/>
      <c r="S150" s="37"/>
      <c r="T150" s="37"/>
      <c r="U150" s="37"/>
      <c r="V150" s="37"/>
      <c r="W150" s="37"/>
    </row>
    <row r="151" spans="2:23" ht="18" customHeight="1">
      <c r="B151" s="48"/>
      <c r="C151" s="48"/>
      <c r="D151" s="48"/>
      <c r="E151" s="48"/>
      <c r="F151" s="48"/>
      <c r="G151" s="48"/>
      <c r="H151" s="37"/>
      <c r="I151" s="37"/>
      <c r="J151" s="37"/>
      <c r="K151" s="37"/>
      <c r="L151" s="23"/>
      <c r="M151" s="23"/>
      <c r="N151" s="23"/>
      <c r="O151" s="23"/>
      <c r="P151" s="37"/>
      <c r="Q151" s="37"/>
      <c r="R151" s="37"/>
      <c r="S151" s="37"/>
      <c r="T151" s="37"/>
      <c r="U151" s="37"/>
      <c r="V151" s="37"/>
      <c r="W151" s="37"/>
    </row>
    <row r="152" spans="2:23" ht="18" customHeight="1">
      <c r="B152" s="48"/>
      <c r="C152" s="48"/>
      <c r="D152" s="48"/>
      <c r="E152" s="48"/>
      <c r="F152" s="48"/>
      <c r="G152" s="48"/>
      <c r="H152" s="37"/>
      <c r="I152" s="37"/>
      <c r="J152" s="37"/>
      <c r="K152" s="37"/>
      <c r="L152" s="23"/>
      <c r="M152" s="23"/>
      <c r="N152" s="23"/>
      <c r="O152" s="23"/>
      <c r="P152" s="37"/>
      <c r="Q152" s="37"/>
      <c r="R152" s="37"/>
      <c r="S152" s="37"/>
      <c r="T152" s="37"/>
      <c r="U152" s="37"/>
      <c r="V152" s="37"/>
      <c r="W152" s="37"/>
    </row>
    <row r="153" spans="2:23" ht="18" customHeight="1">
      <c r="B153" s="48"/>
      <c r="C153" s="48"/>
      <c r="D153" s="48"/>
      <c r="E153" s="48"/>
      <c r="F153" s="48"/>
      <c r="G153" s="48"/>
      <c r="H153" s="37"/>
      <c r="I153" s="37"/>
      <c r="J153" s="37"/>
      <c r="K153" s="37"/>
      <c r="L153" s="23"/>
      <c r="M153" s="23"/>
      <c r="N153" s="23"/>
      <c r="O153" s="23"/>
      <c r="P153" s="37"/>
      <c r="Q153" s="37"/>
      <c r="R153" s="37"/>
      <c r="S153" s="37"/>
      <c r="T153" s="37"/>
      <c r="U153" s="37"/>
      <c r="V153" s="37"/>
      <c r="W153" s="37"/>
    </row>
    <row r="154" spans="2:23" ht="18" customHeight="1">
      <c r="B154" s="48"/>
      <c r="C154" s="48"/>
      <c r="D154" s="48"/>
      <c r="E154" s="48"/>
      <c r="F154" s="48"/>
      <c r="G154" s="48"/>
      <c r="H154" s="37"/>
      <c r="I154" s="37"/>
      <c r="J154" s="37"/>
      <c r="K154" s="37"/>
      <c r="L154" s="23"/>
      <c r="M154" s="23"/>
      <c r="N154" s="23"/>
      <c r="O154" s="23"/>
      <c r="P154" s="37"/>
      <c r="Q154" s="37"/>
      <c r="R154" s="37"/>
      <c r="S154" s="37"/>
      <c r="T154" s="37"/>
      <c r="U154" s="37"/>
      <c r="V154" s="37"/>
      <c r="W154" s="37"/>
    </row>
    <row r="155" spans="2:23" ht="18" customHeight="1">
      <c r="B155" s="48"/>
      <c r="C155" s="48"/>
      <c r="D155" s="48"/>
      <c r="E155" s="48"/>
      <c r="F155" s="48"/>
      <c r="G155" s="48"/>
      <c r="H155" s="37"/>
      <c r="I155" s="37"/>
      <c r="J155" s="37"/>
      <c r="K155" s="37"/>
      <c r="L155" s="23"/>
      <c r="M155" s="23"/>
      <c r="N155" s="23"/>
      <c r="O155" s="23"/>
      <c r="P155" s="37"/>
      <c r="Q155" s="37"/>
      <c r="R155" s="37"/>
      <c r="S155" s="37"/>
      <c r="T155" s="37"/>
      <c r="U155" s="37"/>
      <c r="V155" s="37"/>
      <c r="W155" s="37"/>
    </row>
    <row r="156" spans="2:23" ht="18" customHeight="1">
      <c r="B156" s="48"/>
      <c r="C156" s="48"/>
      <c r="D156" s="48"/>
      <c r="E156" s="48"/>
      <c r="F156" s="48"/>
      <c r="G156" s="48"/>
      <c r="H156" s="37"/>
      <c r="I156" s="37"/>
      <c r="J156" s="37"/>
      <c r="K156" s="37"/>
      <c r="L156" s="23"/>
      <c r="M156" s="23"/>
      <c r="N156" s="23"/>
      <c r="O156" s="23"/>
      <c r="P156" s="37"/>
      <c r="Q156" s="37"/>
      <c r="R156" s="37"/>
      <c r="S156" s="37"/>
      <c r="T156" s="37"/>
      <c r="U156" s="37"/>
      <c r="V156" s="37"/>
      <c r="W156" s="37"/>
    </row>
    <row r="157" spans="2:23" ht="18" customHeight="1">
      <c r="B157" s="48"/>
      <c r="C157" s="48"/>
      <c r="D157" s="48"/>
      <c r="E157" s="48"/>
      <c r="F157" s="48"/>
      <c r="G157" s="48"/>
      <c r="H157" s="37"/>
      <c r="I157" s="37"/>
      <c r="J157" s="37"/>
      <c r="K157" s="37"/>
      <c r="L157" s="23"/>
      <c r="M157" s="23"/>
      <c r="N157" s="23"/>
      <c r="O157" s="23"/>
      <c r="P157" s="37"/>
      <c r="Q157" s="37"/>
      <c r="R157" s="37"/>
      <c r="S157" s="37"/>
      <c r="T157" s="37"/>
      <c r="U157" s="37"/>
      <c r="V157" s="37"/>
      <c r="W157" s="37"/>
    </row>
    <row r="158" spans="2:23" ht="18" customHeight="1">
      <c r="B158" s="48"/>
      <c r="C158" s="48"/>
      <c r="D158" s="48"/>
      <c r="E158" s="48"/>
      <c r="F158" s="48"/>
      <c r="G158" s="48"/>
      <c r="H158" s="37"/>
      <c r="I158" s="37"/>
      <c r="J158" s="37"/>
      <c r="K158" s="37"/>
      <c r="L158" s="23"/>
      <c r="M158" s="23"/>
      <c r="N158" s="23"/>
      <c r="O158" s="23"/>
      <c r="P158" s="37"/>
      <c r="Q158" s="37"/>
      <c r="R158" s="37"/>
      <c r="S158" s="37"/>
      <c r="T158" s="37"/>
      <c r="U158" s="37"/>
      <c r="V158" s="37"/>
      <c r="W158" s="37"/>
    </row>
    <row r="159" spans="2:23" ht="18" customHeight="1">
      <c r="B159" s="48"/>
      <c r="C159" s="48"/>
      <c r="D159" s="48"/>
      <c r="E159" s="48"/>
      <c r="F159" s="48"/>
      <c r="G159" s="48"/>
      <c r="H159" s="37"/>
      <c r="I159" s="37"/>
      <c r="J159" s="37"/>
      <c r="K159" s="37"/>
      <c r="L159" s="23"/>
      <c r="M159" s="23"/>
      <c r="N159" s="23"/>
      <c r="O159" s="23"/>
      <c r="P159" s="37"/>
      <c r="Q159" s="37"/>
      <c r="R159" s="37"/>
      <c r="S159" s="37"/>
      <c r="T159" s="37"/>
      <c r="U159" s="37"/>
      <c r="V159" s="37"/>
      <c r="W159" s="37"/>
    </row>
    <row r="160" spans="2:23" ht="18" customHeight="1">
      <c r="B160" s="48"/>
      <c r="C160" s="48"/>
      <c r="D160" s="48"/>
      <c r="E160" s="48"/>
      <c r="F160" s="48"/>
      <c r="G160" s="48"/>
      <c r="H160" s="37"/>
      <c r="I160" s="37"/>
      <c r="J160" s="37"/>
      <c r="K160" s="37"/>
      <c r="L160" s="23"/>
      <c r="M160" s="23"/>
      <c r="N160" s="23"/>
      <c r="O160" s="23"/>
      <c r="P160" s="37"/>
      <c r="Q160" s="37"/>
      <c r="R160" s="37"/>
      <c r="S160" s="37"/>
      <c r="T160" s="37"/>
      <c r="U160" s="37"/>
      <c r="V160" s="37"/>
      <c r="W160" s="37"/>
    </row>
    <row r="161" spans="2:23" ht="18" customHeight="1">
      <c r="B161" s="3" t="s">
        <v>380</v>
      </c>
      <c r="C161" s="48"/>
      <c r="D161" s="48"/>
      <c r="E161" s="48"/>
      <c r="F161" s="48"/>
      <c r="G161" s="48"/>
      <c r="H161" s="37"/>
      <c r="I161" s="37"/>
      <c r="J161" s="37"/>
      <c r="K161" s="37"/>
      <c r="L161" s="23"/>
      <c r="M161" s="23"/>
      <c r="N161" s="23"/>
      <c r="O161" s="23"/>
      <c r="P161" s="37"/>
      <c r="Q161" s="37"/>
      <c r="R161" s="37"/>
      <c r="S161" s="37"/>
      <c r="T161" s="37"/>
      <c r="U161" s="37"/>
      <c r="V161" s="37"/>
      <c r="W161" s="37"/>
    </row>
    <row r="162" spans="2:23" ht="18" customHeight="1">
      <c r="B162" s="48"/>
      <c r="C162" s="48"/>
      <c r="D162" s="48"/>
      <c r="E162" s="48"/>
      <c r="F162" s="48"/>
      <c r="G162" s="48"/>
      <c r="H162" s="37"/>
      <c r="I162" s="37"/>
      <c r="J162" s="37"/>
      <c r="K162" s="37"/>
      <c r="L162" s="23"/>
      <c r="M162" s="23"/>
      <c r="N162" s="23"/>
      <c r="O162" s="23"/>
      <c r="P162" s="37"/>
      <c r="Q162" s="37"/>
      <c r="R162" s="37"/>
      <c r="S162" s="37"/>
      <c r="T162" s="37"/>
      <c r="U162" s="37"/>
      <c r="V162" s="37"/>
      <c r="W162" s="37"/>
    </row>
    <row r="163" spans="2:23" s="49" customFormat="1" ht="15">
      <c r="B163" s="379" t="s">
        <v>381</v>
      </c>
      <c r="C163" s="380"/>
      <c r="D163" s="380"/>
      <c r="E163" s="380"/>
      <c r="F163" s="380"/>
      <c r="G163" s="381"/>
      <c r="H163" s="379" t="s">
        <v>382</v>
      </c>
      <c r="I163" s="380"/>
      <c r="J163" s="380"/>
      <c r="K163" s="381"/>
      <c r="L163" s="379" t="s">
        <v>383</v>
      </c>
      <c r="M163" s="380"/>
      <c r="N163" s="380"/>
      <c r="O163" s="381"/>
      <c r="P163" s="379" t="s">
        <v>384</v>
      </c>
      <c r="Q163" s="380"/>
      <c r="R163" s="380"/>
      <c r="S163" s="381"/>
      <c r="T163" s="379" t="s">
        <v>385</v>
      </c>
      <c r="U163" s="380"/>
      <c r="V163" s="380"/>
      <c r="W163" s="381"/>
    </row>
    <row r="164" spans="2:23" s="49" customFormat="1" ht="15">
      <c r="B164" s="359" t="s">
        <v>386</v>
      </c>
      <c r="C164" s="360"/>
      <c r="D164" s="360"/>
      <c r="E164" s="360"/>
      <c r="F164" s="360"/>
      <c r="G164" s="361"/>
      <c r="H164" s="368">
        <v>2012</v>
      </c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70"/>
      <c r="T164" s="359"/>
      <c r="U164" s="360"/>
      <c r="V164" s="360"/>
      <c r="W164" s="361"/>
    </row>
    <row r="165" spans="2:23" s="49" customFormat="1" ht="16.5">
      <c r="B165" s="371" t="s">
        <v>387</v>
      </c>
      <c r="C165" s="372"/>
      <c r="D165" s="359" t="s">
        <v>388</v>
      </c>
      <c r="E165" s="360"/>
      <c r="F165" s="360"/>
      <c r="G165" s="361"/>
      <c r="H165" s="322"/>
      <c r="I165" s="323"/>
      <c r="J165" s="323"/>
      <c r="K165" s="324"/>
      <c r="L165" s="322"/>
      <c r="M165" s="323"/>
      <c r="N165" s="323"/>
      <c r="O165" s="324"/>
      <c r="P165" s="322"/>
      <c r="Q165" s="323"/>
      <c r="R165" s="323"/>
      <c r="S165" s="324"/>
      <c r="T165" s="50"/>
      <c r="U165" s="51"/>
      <c r="V165" s="51"/>
      <c r="W165" s="52"/>
    </row>
    <row r="166" spans="2:23" s="49" customFormat="1" ht="15">
      <c r="B166" s="347"/>
      <c r="C166" s="348"/>
      <c r="D166" s="359" t="s">
        <v>389</v>
      </c>
      <c r="E166" s="360"/>
      <c r="F166" s="360"/>
      <c r="G166" s="361"/>
      <c r="H166" s="322"/>
      <c r="I166" s="323"/>
      <c r="J166" s="323"/>
      <c r="K166" s="324"/>
      <c r="L166" s="322"/>
      <c r="M166" s="323"/>
      <c r="N166" s="323"/>
      <c r="O166" s="324"/>
      <c r="P166" s="322"/>
      <c r="Q166" s="323"/>
      <c r="R166" s="323"/>
      <c r="S166" s="324"/>
      <c r="T166" s="50"/>
      <c r="U166" s="51"/>
      <c r="V166" s="51"/>
      <c r="W166" s="52"/>
    </row>
    <row r="167" spans="2:23" s="49" customFormat="1" ht="15" customHeight="1">
      <c r="B167" s="316" t="s">
        <v>390</v>
      </c>
      <c r="C167" s="317"/>
      <c r="D167" s="322" t="s">
        <v>391</v>
      </c>
      <c r="E167" s="323"/>
      <c r="F167" s="323"/>
      <c r="G167" s="324"/>
      <c r="H167" s="388">
        <v>12</v>
      </c>
      <c r="I167" s="389"/>
      <c r="J167" s="389"/>
      <c r="K167" s="390"/>
      <c r="L167" s="388">
        <v>12</v>
      </c>
      <c r="M167" s="389"/>
      <c r="N167" s="389"/>
      <c r="O167" s="390"/>
      <c r="P167" s="322"/>
      <c r="Q167" s="323"/>
      <c r="R167" s="323"/>
      <c r="S167" s="324"/>
      <c r="T167" s="322"/>
      <c r="U167" s="323"/>
      <c r="V167" s="323"/>
      <c r="W167" s="324"/>
    </row>
    <row r="168" spans="2:23" s="49" customFormat="1" ht="15">
      <c r="B168" s="318"/>
      <c r="C168" s="319"/>
      <c r="D168" s="328" t="s">
        <v>392</v>
      </c>
      <c r="E168" s="329"/>
      <c r="F168" s="329"/>
      <c r="G168" s="330"/>
      <c r="H168" s="391">
        <v>7</v>
      </c>
      <c r="I168" s="392"/>
      <c r="J168" s="392"/>
      <c r="K168" s="393"/>
      <c r="L168" s="391">
        <v>7</v>
      </c>
      <c r="M168" s="392"/>
      <c r="N168" s="392"/>
      <c r="O168" s="393"/>
      <c r="P168" s="328"/>
      <c r="Q168" s="329"/>
      <c r="R168" s="329"/>
      <c r="S168" s="330"/>
      <c r="T168" s="328"/>
      <c r="U168" s="329"/>
      <c r="V168" s="329"/>
      <c r="W168" s="330"/>
    </row>
    <row r="169" spans="2:23" s="49" customFormat="1" ht="15">
      <c r="B169" s="318"/>
      <c r="C169" s="319"/>
      <c r="D169" s="328" t="s">
        <v>393</v>
      </c>
      <c r="E169" s="329"/>
      <c r="F169" s="329"/>
      <c r="G169" s="330"/>
      <c r="H169" s="391">
        <v>1000</v>
      </c>
      <c r="I169" s="392"/>
      <c r="J169" s="392"/>
      <c r="K169" s="393"/>
      <c r="L169" s="391">
        <v>800</v>
      </c>
      <c r="M169" s="392"/>
      <c r="N169" s="392"/>
      <c r="O169" s="393"/>
      <c r="P169" s="328"/>
      <c r="Q169" s="329"/>
      <c r="R169" s="329"/>
      <c r="S169" s="330"/>
      <c r="T169" s="328"/>
      <c r="U169" s="329"/>
      <c r="V169" s="329"/>
      <c r="W169" s="330"/>
    </row>
    <row r="170" spans="2:23" s="49" customFormat="1" ht="15" customHeight="1">
      <c r="B170" s="318"/>
      <c r="C170" s="319"/>
      <c r="D170" s="334" t="s">
        <v>394</v>
      </c>
      <c r="E170" s="335"/>
      <c r="F170" s="335"/>
      <c r="G170" s="336"/>
      <c r="H170" s="373">
        <f>H169*60*1*ABS(H167-H168)</f>
        <v>300000</v>
      </c>
      <c r="I170" s="374"/>
      <c r="J170" s="374"/>
      <c r="K170" s="375"/>
      <c r="L170" s="373">
        <f>L169*60*1*ABS(L167-L168)</f>
        <v>240000</v>
      </c>
      <c r="M170" s="374"/>
      <c r="N170" s="374"/>
      <c r="O170" s="375"/>
      <c r="P170" s="344"/>
      <c r="Q170" s="345"/>
      <c r="R170" s="345"/>
      <c r="S170" s="346"/>
      <c r="T170" s="344"/>
      <c r="U170" s="345"/>
      <c r="V170" s="345"/>
      <c r="W170" s="346"/>
    </row>
    <row r="171" spans="2:23" s="49" customFormat="1" ht="15">
      <c r="B171" s="320"/>
      <c r="C171" s="321"/>
      <c r="D171" s="320"/>
      <c r="E171" s="337"/>
      <c r="F171" s="337"/>
      <c r="G171" s="321"/>
      <c r="H171" s="376"/>
      <c r="I171" s="377"/>
      <c r="J171" s="377"/>
      <c r="K171" s="378"/>
      <c r="L171" s="376"/>
      <c r="M171" s="377"/>
      <c r="N171" s="377"/>
      <c r="O171" s="378"/>
      <c r="P171" s="347"/>
      <c r="Q171" s="348"/>
      <c r="R171" s="348"/>
      <c r="S171" s="349"/>
      <c r="T171" s="347"/>
      <c r="U171" s="348"/>
      <c r="V171" s="348"/>
      <c r="W171" s="349"/>
    </row>
    <row r="172" spans="2:23" s="49" customFormat="1" ht="15" customHeight="1">
      <c r="B172" s="316" t="s">
        <v>395</v>
      </c>
      <c r="C172" s="317"/>
      <c r="D172" s="322" t="s">
        <v>396</v>
      </c>
      <c r="E172" s="323"/>
      <c r="F172" s="323"/>
      <c r="G172" s="324"/>
      <c r="H172" s="388">
        <v>110</v>
      </c>
      <c r="I172" s="389"/>
      <c r="J172" s="389"/>
      <c r="K172" s="390"/>
      <c r="L172" s="388">
        <v>110</v>
      </c>
      <c r="M172" s="389"/>
      <c r="N172" s="389"/>
      <c r="O172" s="390"/>
      <c r="P172" s="322"/>
      <c r="Q172" s="323"/>
      <c r="R172" s="323"/>
      <c r="S172" s="324"/>
      <c r="T172" s="322"/>
      <c r="U172" s="323"/>
      <c r="V172" s="323"/>
      <c r="W172" s="324"/>
    </row>
    <row r="173" spans="2:23" s="49" customFormat="1" ht="15">
      <c r="B173" s="318"/>
      <c r="C173" s="319"/>
      <c r="D173" s="328" t="s">
        <v>392</v>
      </c>
      <c r="E173" s="329"/>
      <c r="F173" s="329"/>
      <c r="G173" s="330"/>
      <c r="H173" s="391">
        <v>75</v>
      </c>
      <c r="I173" s="392"/>
      <c r="J173" s="392"/>
      <c r="K173" s="393"/>
      <c r="L173" s="391">
        <v>75</v>
      </c>
      <c r="M173" s="392"/>
      <c r="N173" s="392"/>
      <c r="O173" s="393"/>
      <c r="P173" s="328"/>
      <c r="Q173" s="329"/>
      <c r="R173" s="329"/>
      <c r="S173" s="330"/>
      <c r="T173" s="328"/>
      <c r="U173" s="329"/>
      <c r="V173" s="329"/>
      <c r="W173" s="330"/>
    </row>
    <row r="174" spans="2:23" s="49" customFormat="1" ht="15">
      <c r="B174" s="318"/>
      <c r="C174" s="319"/>
      <c r="D174" s="328" t="s">
        <v>393</v>
      </c>
      <c r="E174" s="329"/>
      <c r="F174" s="329"/>
      <c r="G174" s="330"/>
      <c r="H174" s="391">
        <v>100</v>
      </c>
      <c r="I174" s="392"/>
      <c r="J174" s="392"/>
      <c r="K174" s="393"/>
      <c r="L174" s="391">
        <v>100</v>
      </c>
      <c r="M174" s="392"/>
      <c r="N174" s="392"/>
      <c r="O174" s="393"/>
      <c r="P174" s="328"/>
      <c r="Q174" s="329"/>
      <c r="R174" s="329"/>
      <c r="S174" s="330"/>
      <c r="T174" s="328"/>
      <c r="U174" s="329"/>
      <c r="V174" s="329"/>
      <c r="W174" s="330"/>
    </row>
    <row r="175" spans="2:23" s="49" customFormat="1" ht="15">
      <c r="B175" s="318"/>
      <c r="C175" s="319"/>
      <c r="D175" s="334" t="s">
        <v>397</v>
      </c>
      <c r="E175" s="335"/>
      <c r="F175" s="335"/>
      <c r="G175" s="336"/>
      <c r="H175" s="397">
        <f>H174*60*1*ABS(H172-H173)</f>
        <v>210000</v>
      </c>
      <c r="I175" s="398"/>
      <c r="J175" s="398"/>
      <c r="K175" s="399"/>
      <c r="L175" s="397">
        <f>L174*60*1*ABS(L172-L173)</f>
        <v>210000</v>
      </c>
      <c r="M175" s="398"/>
      <c r="N175" s="398"/>
      <c r="O175" s="399"/>
      <c r="P175" s="328"/>
      <c r="Q175" s="329"/>
      <c r="R175" s="329"/>
      <c r="S175" s="330"/>
      <c r="T175" s="344"/>
      <c r="U175" s="345"/>
      <c r="V175" s="345"/>
      <c r="W175" s="346"/>
    </row>
    <row r="176" spans="2:23" s="49" customFormat="1" ht="15">
      <c r="B176" s="318"/>
      <c r="C176" s="319"/>
      <c r="D176" s="394"/>
      <c r="E176" s="395"/>
      <c r="F176" s="395"/>
      <c r="G176" s="396"/>
      <c r="H176" s="397"/>
      <c r="I176" s="398"/>
      <c r="J176" s="398"/>
      <c r="K176" s="399"/>
      <c r="L176" s="397"/>
      <c r="M176" s="398"/>
      <c r="N176" s="398"/>
      <c r="O176" s="399"/>
      <c r="P176" s="328"/>
      <c r="Q176" s="329"/>
      <c r="R176" s="329"/>
      <c r="S176" s="330"/>
      <c r="T176" s="350"/>
      <c r="U176" s="351"/>
      <c r="V176" s="351"/>
      <c r="W176" s="352"/>
    </row>
    <row r="177" spans="2:23" s="49" customFormat="1" ht="15">
      <c r="B177" s="320"/>
      <c r="C177" s="321"/>
      <c r="D177" s="353" t="s">
        <v>398</v>
      </c>
      <c r="E177" s="354"/>
      <c r="F177" s="354"/>
      <c r="G177" s="355"/>
      <c r="H177" s="400"/>
      <c r="I177" s="401"/>
      <c r="J177" s="401"/>
      <c r="K177" s="402"/>
      <c r="L177" s="400"/>
      <c r="M177" s="401"/>
      <c r="N177" s="401"/>
      <c r="O177" s="402"/>
      <c r="P177" s="353"/>
      <c r="Q177" s="354"/>
      <c r="R177" s="354"/>
      <c r="S177" s="355"/>
      <c r="T177" s="353"/>
      <c r="U177" s="354"/>
      <c r="V177" s="354"/>
      <c r="W177" s="355"/>
    </row>
    <row r="178" spans="2:23" s="49" customFormat="1" ht="15">
      <c r="B178" s="359" t="s">
        <v>399</v>
      </c>
      <c r="C178" s="360"/>
      <c r="D178" s="360"/>
      <c r="E178" s="360"/>
      <c r="F178" s="360"/>
      <c r="G178" s="361"/>
      <c r="H178" s="382">
        <f>H170/H175</f>
        <v>1.4285714285714286</v>
      </c>
      <c r="I178" s="383"/>
      <c r="J178" s="383"/>
      <c r="K178" s="384"/>
      <c r="L178" s="382">
        <f>L170/L175</f>
        <v>1.1428571428571428</v>
      </c>
      <c r="M178" s="383"/>
      <c r="N178" s="383"/>
      <c r="O178" s="384"/>
      <c r="P178" s="385">
        <f>L178/H178</f>
        <v>0.79999999999999993</v>
      </c>
      <c r="Q178" s="386"/>
      <c r="R178" s="386"/>
      <c r="S178" s="387"/>
      <c r="T178" s="359"/>
      <c r="U178" s="360"/>
      <c r="V178" s="360"/>
      <c r="W178" s="361"/>
    </row>
    <row r="179" spans="2:23" s="49" customFormat="1" ht="15">
      <c r="B179" s="316" t="s">
        <v>400</v>
      </c>
      <c r="C179" s="317"/>
      <c r="D179" s="322" t="s">
        <v>396</v>
      </c>
      <c r="E179" s="323"/>
      <c r="F179" s="323"/>
      <c r="G179" s="324"/>
      <c r="H179" s="388">
        <v>32</v>
      </c>
      <c r="I179" s="389"/>
      <c r="J179" s="389"/>
      <c r="K179" s="390"/>
      <c r="L179" s="388">
        <v>32</v>
      </c>
      <c r="M179" s="389"/>
      <c r="N179" s="389"/>
      <c r="O179" s="390"/>
      <c r="P179" s="322"/>
      <c r="Q179" s="323"/>
      <c r="R179" s="323"/>
      <c r="S179" s="324"/>
      <c r="T179" s="322"/>
      <c r="U179" s="323"/>
      <c r="V179" s="323"/>
      <c r="W179" s="324"/>
    </row>
    <row r="180" spans="2:23" s="49" customFormat="1" ht="15">
      <c r="B180" s="318"/>
      <c r="C180" s="319"/>
      <c r="D180" s="328" t="s">
        <v>392</v>
      </c>
      <c r="E180" s="329"/>
      <c r="F180" s="329"/>
      <c r="G180" s="330"/>
      <c r="H180" s="391">
        <v>37</v>
      </c>
      <c r="I180" s="392"/>
      <c r="J180" s="392"/>
      <c r="K180" s="393"/>
      <c r="L180" s="391">
        <v>37</v>
      </c>
      <c r="M180" s="392"/>
      <c r="N180" s="392"/>
      <c r="O180" s="393"/>
      <c r="P180" s="328"/>
      <c r="Q180" s="329"/>
      <c r="R180" s="329"/>
      <c r="S180" s="330"/>
      <c r="T180" s="328"/>
      <c r="U180" s="329"/>
      <c r="V180" s="329"/>
      <c r="W180" s="330"/>
    </row>
    <row r="181" spans="2:23" s="49" customFormat="1" ht="15">
      <c r="B181" s="318"/>
      <c r="C181" s="319"/>
      <c r="D181" s="328" t="s">
        <v>393</v>
      </c>
      <c r="E181" s="329"/>
      <c r="F181" s="329"/>
      <c r="G181" s="330"/>
      <c r="H181" s="391">
        <v>800</v>
      </c>
      <c r="I181" s="392"/>
      <c r="J181" s="392"/>
      <c r="K181" s="393"/>
      <c r="L181" s="391">
        <v>800</v>
      </c>
      <c r="M181" s="392"/>
      <c r="N181" s="392"/>
      <c r="O181" s="393"/>
      <c r="P181" s="328"/>
      <c r="Q181" s="329"/>
      <c r="R181" s="329"/>
      <c r="S181" s="330"/>
      <c r="T181" s="328"/>
      <c r="U181" s="329"/>
      <c r="V181" s="329"/>
      <c r="W181" s="330"/>
    </row>
    <row r="182" spans="2:23" s="49" customFormat="1" ht="15">
      <c r="B182" s="318"/>
      <c r="C182" s="319"/>
      <c r="D182" s="334" t="s">
        <v>401</v>
      </c>
      <c r="E182" s="335"/>
      <c r="F182" s="335"/>
      <c r="G182" s="336"/>
      <c r="H182" s="373">
        <f>H181*60*1*ABS(H179-H180)</f>
        <v>240000</v>
      </c>
      <c r="I182" s="374"/>
      <c r="J182" s="374"/>
      <c r="K182" s="375"/>
      <c r="L182" s="373">
        <f>L181*60*1*ABS(L179-L180)</f>
        <v>240000</v>
      </c>
      <c r="M182" s="374"/>
      <c r="N182" s="374"/>
      <c r="O182" s="375"/>
      <c r="P182" s="344"/>
      <c r="Q182" s="345"/>
      <c r="R182" s="345"/>
      <c r="S182" s="346"/>
      <c r="T182" s="344"/>
      <c r="U182" s="345"/>
      <c r="V182" s="345"/>
      <c r="W182" s="346"/>
    </row>
    <row r="183" spans="2:23" s="49" customFormat="1" ht="15">
      <c r="B183" s="320"/>
      <c r="C183" s="321"/>
      <c r="D183" s="320"/>
      <c r="E183" s="337"/>
      <c r="F183" s="337"/>
      <c r="G183" s="321"/>
      <c r="H183" s="376"/>
      <c r="I183" s="377"/>
      <c r="J183" s="377"/>
      <c r="K183" s="378"/>
      <c r="L183" s="376"/>
      <c r="M183" s="377"/>
      <c r="N183" s="377"/>
      <c r="O183" s="378"/>
      <c r="P183" s="347"/>
      <c r="Q183" s="348"/>
      <c r="R183" s="348"/>
      <c r="S183" s="349"/>
      <c r="T183" s="347"/>
      <c r="U183" s="348"/>
      <c r="V183" s="348"/>
      <c r="W183" s="349"/>
    </row>
    <row r="184" spans="2:23" s="49" customFormat="1" ht="15"/>
    <row r="185" spans="2:23" ht="18" customHeight="1">
      <c r="B185" s="3" t="s">
        <v>380</v>
      </c>
      <c r="C185" s="48"/>
      <c r="D185" s="48"/>
      <c r="E185" s="48"/>
      <c r="F185" s="48"/>
      <c r="G185" s="48"/>
      <c r="H185" s="37"/>
      <c r="I185" s="37"/>
      <c r="J185" s="37"/>
      <c r="K185" s="37"/>
      <c r="L185" s="23"/>
      <c r="M185" s="23"/>
      <c r="N185" s="23"/>
      <c r="O185" s="23"/>
      <c r="P185" s="37"/>
      <c r="Q185" s="37"/>
      <c r="R185" s="37"/>
      <c r="S185" s="37"/>
      <c r="T185" s="37"/>
      <c r="U185" s="37"/>
      <c r="V185" s="37"/>
      <c r="W185" s="37"/>
    </row>
    <row r="186" spans="2:23" ht="18" customHeight="1">
      <c r="B186" s="48"/>
      <c r="C186" s="48"/>
      <c r="D186" s="48"/>
      <c r="E186" s="48"/>
      <c r="F186" s="48"/>
      <c r="G186" s="48"/>
      <c r="H186" s="37"/>
      <c r="I186" s="37"/>
      <c r="J186" s="37"/>
      <c r="K186" s="37"/>
      <c r="L186" s="23"/>
      <c r="M186" s="23"/>
      <c r="N186" s="23"/>
      <c r="O186" s="23"/>
      <c r="P186" s="37"/>
      <c r="Q186" s="37"/>
      <c r="R186" s="37"/>
      <c r="S186" s="37"/>
      <c r="T186" s="37"/>
      <c r="U186" s="37"/>
      <c r="V186" s="37"/>
      <c r="W186" s="37"/>
    </row>
    <row r="187" spans="2:23" s="49" customFormat="1" ht="15">
      <c r="B187" s="379" t="s">
        <v>381</v>
      </c>
      <c r="C187" s="380"/>
      <c r="D187" s="380"/>
      <c r="E187" s="380"/>
      <c r="F187" s="380"/>
      <c r="G187" s="381"/>
      <c r="H187" s="379" t="s">
        <v>382</v>
      </c>
      <c r="I187" s="380"/>
      <c r="J187" s="380"/>
      <c r="K187" s="381"/>
      <c r="L187" s="379" t="s">
        <v>383</v>
      </c>
      <c r="M187" s="380"/>
      <c r="N187" s="380"/>
      <c r="O187" s="381"/>
      <c r="P187" s="379" t="s">
        <v>384</v>
      </c>
      <c r="Q187" s="380"/>
      <c r="R187" s="380"/>
      <c r="S187" s="381"/>
      <c r="T187" s="379" t="s">
        <v>385</v>
      </c>
      <c r="U187" s="380"/>
      <c r="V187" s="380"/>
      <c r="W187" s="381"/>
    </row>
    <row r="188" spans="2:23" s="49" customFormat="1" ht="15">
      <c r="B188" s="359" t="s">
        <v>386</v>
      </c>
      <c r="C188" s="360"/>
      <c r="D188" s="360"/>
      <c r="E188" s="360"/>
      <c r="F188" s="360"/>
      <c r="G188" s="361"/>
      <c r="H188" s="368">
        <v>2012</v>
      </c>
      <c r="I188" s="369"/>
      <c r="J188" s="369"/>
      <c r="K188" s="369"/>
      <c r="L188" s="369"/>
      <c r="M188" s="369"/>
      <c r="N188" s="369"/>
      <c r="O188" s="369"/>
      <c r="P188" s="369"/>
      <c r="Q188" s="369"/>
      <c r="R188" s="369"/>
      <c r="S188" s="370"/>
      <c r="T188" s="359"/>
      <c r="U188" s="360"/>
      <c r="V188" s="360"/>
      <c r="W188" s="361"/>
    </row>
    <row r="189" spans="2:23" s="49" customFormat="1" ht="16.5">
      <c r="B189" s="371" t="s">
        <v>387</v>
      </c>
      <c r="C189" s="372"/>
      <c r="D189" s="359" t="s">
        <v>388</v>
      </c>
      <c r="E189" s="360"/>
      <c r="F189" s="360"/>
      <c r="G189" s="361"/>
      <c r="H189" s="322"/>
      <c r="I189" s="323"/>
      <c r="J189" s="323"/>
      <c r="K189" s="324"/>
      <c r="L189" s="500"/>
      <c r="M189" s="501"/>
      <c r="N189" s="501"/>
      <c r="O189" s="502"/>
      <c r="P189" s="322"/>
      <c r="Q189" s="323"/>
      <c r="R189" s="323"/>
      <c r="S189" s="324"/>
      <c r="T189" s="50"/>
      <c r="U189" s="51"/>
      <c r="V189" s="51"/>
      <c r="W189" s="52"/>
    </row>
    <row r="190" spans="2:23" s="49" customFormat="1" ht="15">
      <c r="B190" s="347"/>
      <c r="C190" s="348"/>
      <c r="D190" s="359" t="s">
        <v>389</v>
      </c>
      <c r="E190" s="360"/>
      <c r="F190" s="360"/>
      <c r="G190" s="361"/>
      <c r="H190" s="322"/>
      <c r="I190" s="323"/>
      <c r="J190" s="323"/>
      <c r="K190" s="324"/>
      <c r="L190" s="500"/>
      <c r="M190" s="501"/>
      <c r="N190" s="501"/>
      <c r="O190" s="502"/>
      <c r="P190" s="322"/>
      <c r="Q190" s="323"/>
      <c r="R190" s="323"/>
      <c r="S190" s="324"/>
      <c r="T190" s="50"/>
      <c r="U190" s="51"/>
      <c r="V190" s="51"/>
      <c r="W190" s="52"/>
    </row>
    <row r="191" spans="2:23" s="49" customFormat="1" ht="15" customHeight="1">
      <c r="B191" s="316" t="s">
        <v>390</v>
      </c>
      <c r="C191" s="317"/>
      <c r="D191" s="322" t="s">
        <v>391</v>
      </c>
      <c r="E191" s="323"/>
      <c r="F191" s="323"/>
      <c r="G191" s="324"/>
      <c r="H191" s="503">
        <v>12</v>
      </c>
      <c r="I191" s="504"/>
      <c r="J191" s="504"/>
      <c r="K191" s="505"/>
      <c r="L191" s="503">
        <v>12</v>
      </c>
      <c r="M191" s="504"/>
      <c r="N191" s="504"/>
      <c r="O191" s="505"/>
      <c r="P191" s="322"/>
      <c r="Q191" s="323"/>
      <c r="R191" s="323"/>
      <c r="S191" s="324"/>
      <c r="T191" s="322"/>
      <c r="U191" s="323"/>
      <c r="V191" s="323"/>
      <c r="W191" s="324"/>
    </row>
    <row r="192" spans="2:23" s="49" customFormat="1" ht="15">
      <c r="B192" s="318"/>
      <c r="C192" s="319"/>
      <c r="D192" s="328" t="s">
        <v>392</v>
      </c>
      <c r="E192" s="329"/>
      <c r="F192" s="329"/>
      <c r="G192" s="330"/>
      <c r="H192" s="506">
        <v>7</v>
      </c>
      <c r="I192" s="507"/>
      <c r="J192" s="507"/>
      <c r="K192" s="508"/>
      <c r="L192" s="506">
        <v>7</v>
      </c>
      <c r="M192" s="507"/>
      <c r="N192" s="507"/>
      <c r="O192" s="508"/>
      <c r="P192" s="328"/>
      <c r="Q192" s="329"/>
      <c r="R192" s="329"/>
      <c r="S192" s="330"/>
      <c r="T192" s="328"/>
      <c r="U192" s="329"/>
      <c r="V192" s="329"/>
      <c r="W192" s="330"/>
    </row>
    <row r="193" spans="2:23" s="49" customFormat="1" ht="15">
      <c r="B193" s="318"/>
      <c r="C193" s="319"/>
      <c r="D193" s="328" t="s">
        <v>393</v>
      </c>
      <c r="E193" s="329"/>
      <c r="F193" s="329"/>
      <c r="G193" s="330"/>
      <c r="H193" s="506">
        <v>800</v>
      </c>
      <c r="I193" s="507"/>
      <c r="J193" s="507"/>
      <c r="K193" s="508"/>
      <c r="L193" s="506">
        <v>800</v>
      </c>
      <c r="M193" s="507"/>
      <c r="N193" s="507"/>
      <c r="O193" s="508"/>
      <c r="P193" s="328"/>
      <c r="Q193" s="329"/>
      <c r="R193" s="329"/>
      <c r="S193" s="330"/>
      <c r="T193" s="328"/>
      <c r="U193" s="329"/>
      <c r="V193" s="329"/>
      <c r="W193" s="330"/>
    </row>
    <row r="194" spans="2:23" s="49" customFormat="1" ht="15" customHeight="1">
      <c r="B194" s="318"/>
      <c r="C194" s="319"/>
      <c r="D194" s="334" t="s">
        <v>394</v>
      </c>
      <c r="E194" s="335"/>
      <c r="F194" s="335"/>
      <c r="G194" s="336"/>
      <c r="H194" s="509">
        <f>H193*60*1*(H191-H192)</f>
        <v>240000</v>
      </c>
      <c r="I194" s="510"/>
      <c r="J194" s="510"/>
      <c r="K194" s="511"/>
      <c r="L194" s="509">
        <f>L193*60*1*(L191-L192)</f>
        <v>240000</v>
      </c>
      <c r="M194" s="510"/>
      <c r="N194" s="510"/>
      <c r="O194" s="511"/>
      <c r="P194" s="344"/>
      <c r="Q194" s="345"/>
      <c r="R194" s="345"/>
      <c r="S194" s="346"/>
      <c r="T194" s="344"/>
      <c r="U194" s="345"/>
      <c r="V194" s="345"/>
      <c r="W194" s="346"/>
    </row>
    <row r="195" spans="2:23" s="49" customFormat="1" ht="15">
      <c r="B195" s="320"/>
      <c r="C195" s="321"/>
      <c r="D195" s="320"/>
      <c r="E195" s="337"/>
      <c r="F195" s="337"/>
      <c r="G195" s="321"/>
      <c r="H195" s="512"/>
      <c r="I195" s="513"/>
      <c r="J195" s="513"/>
      <c r="K195" s="514"/>
      <c r="L195" s="512"/>
      <c r="M195" s="513"/>
      <c r="N195" s="513"/>
      <c r="O195" s="514"/>
      <c r="P195" s="347"/>
      <c r="Q195" s="348"/>
      <c r="R195" s="348"/>
      <c r="S195" s="349"/>
      <c r="T195" s="347"/>
      <c r="U195" s="348"/>
      <c r="V195" s="348"/>
      <c r="W195" s="349"/>
    </row>
    <row r="196" spans="2:23" s="49" customFormat="1" ht="15" customHeight="1">
      <c r="B196" s="316" t="s">
        <v>515</v>
      </c>
      <c r="C196" s="317"/>
      <c r="D196" s="322" t="s">
        <v>516</v>
      </c>
      <c r="E196" s="323"/>
      <c r="F196" s="323"/>
      <c r="G196" s="324"/>
      <c r="H196" s="503">
        <v>130</v>
      </c>
      <c r="I196" s="504"/>
      <c r="J196" s="504"/>
      <c r="K196" s="505"/>
      <c r="L196" s="503">
        <v>130</v>
      </c>
      <c r="M196" s="504"/>
      <c r="N196" s="504"/>
      <c r="O196" s="505"/>
      <c r="P196" s="322"/>
      <c r="Q196" s="323"/>
      <c r="R196" s="323"/>
      <c r="S196" s="324"/>
      <c r="T196" s="322"/>
      <c r="U196" s="323"/>
      <c r="V196" s="323"/>
      <c r="W196" s="324"/>
    </row>
    <row r="197" spans="2:23" s="49" customFormat="1" ht="15">
      <c r="B197" s="318"/>
      <c r="C197" s="319"/>
      <c r="D197" s="515" t="s">
        <v>517</v>
      </c>
      <c r="E197" s="516"/>
      <c r="F197" s="516"/>
      <c r="G197" s="517"/>
      <c r="H197" s="506">
        <v>518</v>
      </c>
      <c r="I197" s="507"/>
      <c r="J197" s="507"/>
      <c r="K197" s="508"/>
      <c r="L197" s="506">
        <v>518</v>
      </c>
      <c r="M197" s="507"/>
      <c r="N197" s="507"/>
      <c r="O197" s="508"/>
      <c r="P197" s="328"/>
      <c r="Q197" s="329"/>
      <c r="R197" s="329"/>
      <c r="S197" s="330"/>
      <c r="T197" s="328"/>
      <c r="U197" s="329"/>
      <c r="V197" s="329"/>
      <c r="W197" s="330"/>
    </row>
    <row r="198" spans="2:23" s="49" customFormat="1" ht="15">
      <c r="B198" s="318"/>
      <c r="C198" s="319"/>
      <c r="D198" s="515" t="s">
        <v>518</v>
      </c>
      <c r="E198" s="516"/>
      <c r="F198" s="516"/>
      <c r="G198" s="517"/>
      <c r="H198" s="506">
        <v>400</v>
      </c>
      <c r="I198" s="507"/>
      <c r="J198" s="507"/>
      <c r="K198" s="508"/>
      <c r="L198" s="506">
        <v>400</v>
      </c>
      <c r="M198" s="507"/>
      <c r="N198" s="507"/>
      <c r="O198" s="508"/>
      <c r="P198" s="328"/>
      <c r="Q198" s="329"/>
      <c r="R198" s="329"/>
      <c r="S198" s="330"/>
      <c r="T198" s="328"/>
      <c r="U198" s="329"/>
      <c r="V198" s="329"/>
      <c r="W198" s="330"/>
    </row>
    <row r="199" spans="2:23" s="49" customFormat="1" ht="15">
      <c r="B199" s="318"/>
      <c r="C199" s="319"/>
      <c r="D199" s="334" t="s">
        <v>397</v>
      </c>
      <c r="E199" s="335"/>
      <c r="F199" s="335"/>
      <c r="G199" s="336"/>
      <c r="H199" s="509">
        <f>H197*H198</f>
        <v>207200</v>
      </c>
      <c r="I199" s="510"/>
      <c r="J199" s="510"/>
      <c r="K199" s="511"/>
      <c r="L199" s="509">
        <f>L197*L198</f>
        <v>207200</v>
      </c>
      <c r="M199" s="510"/>
      <c r="N199" s="510"/>
      <c r="O199" s="511"/>
      <c r="P199" s="344"/>
      <c r="Q199" s="345"/>
      <c r="R199" s="345"/>
      <c r="S199" s="346"/>
      <c r="T199" s="344"/>
      <c r="U199" s="345"/>
      <c r="V199" s="345"/>
      <c r="W199" s="346"/>
    </row>
    <row r="200" spans="2:23" s="49" customFormat="1" ht="15">
      <c r="B200" s="318"/>
      <c r="C200" s="319"/>
      <c r="D200" s="394"/>
      <c r="E200" s="395"/>
      <c r="F200" s="395"/>
      <c r="G200" s="396"/>
      <c r="H200" s="518"/>
      <c r="I200" s="519"/>
      <c r="J200" s="519"/>
      <c r="K200" s="520"/>
      <c r="L200" s="518"/>
      <c r="M200" s="519"/>
      <c r="N200" s="519"/>
      <c r="O200" s="520"/>
      <c r="P200" s="350"/>
      <c r="Q200" s="351"/>
      <c r="R200" s="351"/>
      <c r="S200" s="352"/>
      <c r="T200" s="350"/>
      <c r="U200" s="351"/>
      <c r="V200" s="351"/>
      <c r="W200" s="352"/>
    </row>
    <row r="201" spans="2:23" s="49" customFormat="1" ht="15">
      <c r="B201" s="320"/>
      <c r="C201" s="321"/>
      <c r="D201" s="353" t="s">
        <v>398</v>
      </c>
      <c r="E201" s="354"/>
      <c r="F201" s="354"/>
      <c r="G201" s="355"/>
      <c r="H201" s="521"/>
      <c r="I201" s="522"/>
      <c r="J201" s="522"/>
      <c r="K201" s="523"/>
      <c r="L201" s="521"/>
      <c r="M201" s="522"/>
      <c r="N201" s="522"/>
      <c r="O201" s="523"/>
      <c r="P201" s="353"/>
      <c r="Q201" s="354"/>
      <c r="R201" s="354"/>
      <c r="S201" s="355"/>
      <c r="T201" s="353"/>
      <c r="U201" s="354"/>
      <c r="V201" s="354"/>
      <c r="W201" s="355"/>
    </row>
    <row r="202" spans="2:23" s="49" customFormat="1" ht="15">
      <c r="B202" s="359" t="s">
        <v>399</v>
      </c>
      <c r="C202" s="360"/>
      <c r="D202" s="360"/>
      <c r="E202" s="360"/>
      <c r="F202" s="360"/>
      <c r="G202" s="361"/>
      <c r="H202" s="528">
        <f>H194/H199</f>
        <v>1.1583011583011582</v>
      </c>
      <c r="I202" s="529"/>
      <c r="J202" s="529"/>
      <c r="K202" s="530"/>
      <c r="L202" s="528">
        <f>L194/L199</f>
        <v>1.1583011583011582</v>
      </c>
      <c r="M202" s="529"/>
      <c r="N202" s="529"/>
      <c r="O202" s="530"/>
      <c r="P202" s="385">
        <f>L202/H202</f>
        <v>1</v>
      </c>
      <c r="Q202" s="386"/>
      <c r="R202" s="386"/>
      <c r="S202" s="387"/>
      <c r="T202" s="359"/>
      <c r="U202" s="360"/>
      <c r="V202" s="360"/>
      <c r="W202" s="361"/>
    </row>
    <row r="203" spans="2:23" s="49" customFormat="1" ht="15">
      <c r="B203" s="316" t="s">
        <v>400</v>
      </c>
      <c r="C203" s="317"/>
      <c r="D203" s="322" t="s">
        <v>396</v>
      </c>
      <c r="E203" s="323"/>
      <c r="F203" s="323"/>
      <c r="G203" s="324"/>
      <c r="H203" s="503">
        <v>32</v>
      </c>
      <c r="I203" s="504"/>
      <c r="J203" s="504"/>
      <c r="K203" s="505"/>
      <c r="L203" s="503">
        <v>32</v>
      </c>
      <c r="M203" s="504"/>
      <c r="N203" s="504"/>
      <c r="O203" s="505"/>
      <c r="P203" s="322"/>
      <c r="Q203" s="323"/>
      <c r="R203" s="323"/>
      <c r="S203" s="324"/>
      <c r="T203" s="322"/>
      <c r="U203" s="323"/>
      <c r="V203" s="323"/>
      <c r="W203" s="324"/>
    </row>
    <row r="204" spans="2:23" s="49" customFormat="1" ht="15">
      <c r="B204" s="318"/>
      <c r="C204" s="319"/>
      <c r="D204" s="328" t="s">
        <v>392</v>
      </c>
      <c r="E204" s="329"/>
      <c r="F204" s="329"/>
      <c r="G204" s="330"/>
      <c r="H204" s="506">
        <v>37</v>
      </c>
      <c r="I204" s="507"/>
      <c r="J204" s="507"/>
      <c r="K204" s="508"/>
      <c r="L204" s="506">
        <v>37</v>
      </c>
      <c r="M204" s="507"/>
      <c r="N204" s="507"/>
      <c r="O204" s="508"/>
      <c r="P204" s="328"/>
      <c r="Q204" s="329"/>
      <c r="R204" s="329"/>
      <c r="S204" s="330"/>
      <c r="T204" s="328"/>
      <c r="U204" s="329"/>
      <c r="V204" s="329"/>
      <c r="W204" s="330"/>
    </row>
    <row r="205" spans="2:23" s="49" customFormat="1" ht="15">
      <c r="B205" s="318"/>
      <c r="C205" s="319"/>
      <c r="D205" s="328" t="s">
        <v>393</v>
      </c>
      <c r="E205" s="329"/>
      <c r="F205" s="329"/>
      <c r="G205" s="330"/>
      <c r="H205" s="506">
        <v>800</v>
      </c>
      <c r="I205" s="507"/>
      <c r="J205" s="507"/>
      <c r="K205" s="508"/>
      <c r="L205" s="506">
        <v>800</v>
      </c>
      <c r="M205" s="507"/>
      <c r="N205" s="507"/>
      <c r="O205" s="508"/>
      <c r="P205" s="328"/>
      <c r="Q205" s="329"/>
      <c r="R205" s="329"/>
      <c r="S205" s="330"/>
      <c r="T205" s="328"/>
      <c r="U205" s="329"/>
      <c r="V205" s="329"/>
      <c r="W205" s="330"/>
    </row>
    <row r="206" spans="2:23" s="49" customFormat="1" ht="15">
      <c r="B206" s="318"/>
      <c r="C206" s="319"/>
      <c r="D206" s="334" t="s">
        <v>401</v>
      </c>
      <c r="E206" s="335"/>
      <c r="F206" s="335"/>
      <c r="G206" s="336"/>
      <c r="H206" s="509">
        <f>H205*60*1*ABS(H203-H204)</f>
        <v>240000</v>
      </c>
      <c r="I206" s="510"/>
      <c r="J206" s="510"/>
      <c r="K206" s="511"/>
      <c r="L206" s="509">
        <f>L205*60*1*ABS(L203-L204)</f>
        <v>240000</v>
      </c>
      <c r="M206" s="510"/>
      <c r="N206" s="510"/>
      <c r="O206" s="511"/>
      <c r="P206" s="344"/>
      <c r="Q206" s="345"/>
      <c r="R206" s="345"/>
      <c r="S206" s="346"/>
      <c r="T206" s="344"/>
      <c r="U206" s="345"/>
      <c r="V206" s="345"/>
      <c r="W206" s="346"/>
    </row>
    <row r="207" spans="2:23" s="49" customFormat="1" ht="15">
      <c r="B207" s="320"/>
      <c r="C207" s="321"/>
      <c r="D207" s="320"/>
      <c r="E207" s="337"/>
      <c r="F207" s="337"/>
      <c r="G207" s="321"/>
      <c r="H207" s="512"/>
      <c r="I207" s="513"/>
      <c r="J207" s="513"/>
      <c r="K207" s="514"/>
      <c r="L207" s="512"/>
      <c r="M207" s="513"/>
      <c r="N207" s="513"/>
      <c r="O207" s="514"/>
      <c r="P207" s="347"/>
      <c r="Q207" s="348"/>
      <c r="R207" s="348"/>
      <c r="S207" s="349"/>
      <c r="T207" s="347"/>
      <c r="U207" s="348"/>
      <c r="V207" s="348"/>
      <c r="W207" s="349"/>
    </row>
    <row r="208" spans="2:23" ht="18" customHeight="1">
      <c r="B208" s="48"/>
      <c r="C208" s="48"/>
      <c r="D208" s="48"/>
      <c r="E208" s="48"/>
      <c r="F208" s="48"/>
      <c r="G208" s="48"/>
      <c r="H208" s="37"/>
      <c r="I208" s="37"/>
      <c r="J208" s="37"/>
      <c r="K208" s="37"/>
      <c r="L208" s="23"/>
      <c r="M208" s="23"/>
      <c r="N208" s="23"/>
      <c r="O208" s="23"/>
      <c r="P208" s="37"/>
      <c r="Q208" s="37"/>
      <c r="R208" s="37"/>
      <c r="S208" s="37"/>
      <c r="T208" s="37"/>
      <c r="U208" s="37"/>
      <c r="V208" s="37"/>
      <c r="W208" s="37"/>
    </row>
    <row r="209" spans="2:23" ht="18" customHeight="1">
      <c r="B209" s="3" t="s">
        <v>402</v>
      </c>
      <c r="C209" s="48"/>
      <c r="D209" s="48"/>
      <c r="E209" s="48"/>
      <c r="F209" s="48"/>
      <c r="G209" s="48"/>
      <c r="H209" s="37"/>
      <c r="I209" s="37"/>
      <c r="J209" s="37"/>
      <c r="K209" s="37"/>
      <c r="L209" s="23"/>
      <c r="M209" s="23"/>
      <c r="N209" s="23"/>
      <c r="O209" s="23"/>
      <c r="P209" s="37"/>
      <c r="Q209" s="37"/>
      <c r="R209" s="37"/>
      <c r="S209" s="37"/>
      <c r="T209" s="37"/>
      <c r="U209" s="37"/>
      <c r="V209" s="37"/>
      <c r="W209" s="37"/>
    </row>
    <row r="210" spans="2:23" ht="18" customHeight="1">
      <c r="B210" s="48"/>
      <c r="C210" s="48"/>
      <c r="D210" s="48"/>
      <c r="E210" s="48"/>
      <c r="F210" s="48"/>
      <c r="G210" s="48"/>
      <c r="H210" s="37"/>
      <c r="I210" s="37"/>
      <c r="J210" s="37"/>
      <c r="K210" s="37"/>
      <c r="L210" s="23"/>
      <c r="M210" s="23"/>
      <c r="N210" s="23"/>
      <c r="O210" s="23"/>
      <c r="P210" s="37"/>
      <c r="Q210" s="37"/>
      <c r="R210" s="37"/>
      <c r="S210" s="37"/>
      <c r="T210" s="37"/>
      <c r="U210" s="37"/>
      <c r="V210" s="37"/>
      <c r="W210" s="37"/>
    </row>
    <row r="211" spans="2:23" s="49" customFormat="1" ht="15">
      <c r="B211" s="379" t="s">
        <v>381</v>
      </c>
      <c r="C211" s="380"/>
      <c r="D211" s="380"/>
      <c r="E211" s="380"/>
      <c r="F211" s="380"/>
      <c r="G211" s="381"/>
      <c r="H211" s="379" t="s">
        <v>382</v>
      </c>
      <c r="I211" s="380"/>
      <c r="J211" s="380"/>
      <c r="K211" s="381"/>
      <c r="L211" s="379" t="s">
        <v>383</v>
      </c>
      <c r="M211" s="380"/>
      <c r="N211" s="380"/>
      <c r="O211" s="381"/>
      <c r="P211" s="379" t="s">
        <v>384</v>
      </c>
      <c r="Q211" s="380"/>
      <c r="R211" s="380"/>
      <c r="S211" s="381"/>
      <c r="T211" s="379" t="s">
        <v>385</v>
      </c>
      <c r="U211" s="380"/>
      <c r="V211" s="380"/>
      <c r="W211" s="381"/>
    </row>
    <row r="212" spans="2:23" s="49" customFormat="1" ht="15">
      <c r="B212" s="359" t="s">
        <v>386</v>
      </c>
      <c r="C212" s="360"/>
      <c r="D212" s="360"/>
      <c r="E212" s="360"/>
      <c r="F212" s="360"/>
      <c r="G212" s="361"/>
      <c r="H212" s="368">
        <v>2012</v>
      </c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70"/>
      <c r="T212" s="359"/>
      <c r="U212" s="360"/>
      <c r="V212" s="360"/>
      <c r="W212" s="361"/>
    </row>
    <row r="213" spans="2:23" s="49" customFormat="1" ht="16.5">
      <c r="B213" s="371" t="s">
        <v>387</v>
      </c>
      <c r="C213" s="372"/>
      <c r="D213" s="359" t="s">
        <v>388</v>
      </c>
      <c r="E213" s="360"/>
      <c r="F213" s="360"/>
      <c r="G213" s="361"/>
      <c r="H213" s="322"/>
      <c r="I213" s="323"/>
      <c r="J213" s="323"/>
      <c r="K213" s="324"/>
      <c r="L213" s="322"/>
      <c r="M213" s="323"/>
      <c r="N213" s="323"/>
      <c r="O213" s="324"/>
      <c r="P213" s="322"/>
      <c r="Q213" s="323"/>
      <c r="R213" s="323"/>
      <c r="S213" s="324"/>
      <c r="T213" s="50"/>
      <c r="U213" s="51"/>
      <c r="V213" s="51"/>
      <c r="W213" s="52"/>
    </row>
    <row r="214" spans="2:23" s="49" customFormat="1" ht="15">
      <c r="B214" s="347"/>
      <c r="C214" s="348"/>
      <c r="D214" s="359" t="s">
        <v>389</v>
      </c>
      <c r="E214" s="360"/>
      <c r="F214" s="360"/>
      <c r="G214" s="361"/>
      <c r="H214" s="322"/>
      <c r="I214" s="323"/>
      <c r="J214" s="323"/>
      <c r="K214" s="324"/>
      <c r="L214" s="322"/>
      <c r="M214" s="323"/>
      <c r="N214" s="323"/>
      <c r="O214" s="324"/>
      <c r="P214" s="322"/>
      <c r="Q214" s="323"/>
      <c r="R214" s="323"/>
      <c r="S214" s="324"/>
      <c r="T214" s="50"/>
      <c r="U214" s="51"/>
      <c r="V214" s="51"/>
      <c r="W214" s="52"/>
    </row>
    <row r="215" spans="2:23" s="49" customFormat="1" ht="15" customHeight="1">
      <c r="B215" s="316" t="s">
        <v>390</v>
      </c>
      <c r="C215" s="317"/>
      <c r="D215" s="322" t="s">
        <v>391</v>
      </c>
      <c r="E215" s="323"/>
      <c r="F215" s="323"/>
      <c r="G215" s="324"/>
      <c r="H215" s="325">
        <v>12</v>
      </c>
      <c r="I215" s="326"/>
      <c r="J215" s="326"/>
      <c r="K215" s="327"/>
      <c r="L215" s="325">
        <v>12</v>
      </c>
      <c r="M215" s="326"/>
      <c r="N215" s="326"/>
      <c r="O215" s="327"/>
      <c r="P215" s="322"/>
      <c r="Q215" s="323"/>
      <c r="R215" s="323"/>
      <c r="S215" s="324"/>
      <c r="T215" s="322"/>
      <c r="U215" s="323"/>
      <c r="V215" s="323"/>
      <c r="W215" s="324"/>
    </row>
    <row r="216" spans="2:23" s="49" customFormat="1" ht="15">
      <c r="B216" s="318"/>
      <c r="C216" s="319"/>
      <c r="D216" s="328" t="s">
        <v>392</v>
      </c>
      <c r="E216" s="329"/>
      <c r="F216" s="329"/>
      <c r="G216" s="330"/>
      <c r="H216" s="331">
        <v>7</v>
      </c>
      <c r="I216" s="332"/>
      <c r="J216" s="332"/>
      <c r="K216" s="333"/>
      <c r="L216" s="331">
        <v>7</v>
      </c>
      <c r="M216" s="332"/>
      <c r="N216" s="332"/>
      <c r="O216" s="333"/>
      <c r="P216" s="328"/>
      <c r="Q216" s="329"/>
      <c r="R216" s="329"/>
      <c r="S216" s="330"/>
      <c r="T216" s="328"/>
      <c r="U216" s="329"/>
      <c r="V216" s="329"/>
      <c r="W216" s="330"/>
    </row>
    <row r="217" spans="2:23" s="49" customFormat="1" ht="15">
      <c r="B217" s="318"/>
      <c r="C217" s="319"/>
      <c r="D217" s="328" t="s">
        <v>393</v>
      </c>
      <c r="E217" s="329"/>
      <c r="F217" s="329"/>
      <c r="G217" s="330"/>
      <c r="H217" s="331">
        <v>700</v>
      </c>
      <c r="I217" s="332"/>
      <c r="J217" s="332"/>
      <c r="K217" s="333"/>
      <c r="L217" s="331">
        <v>700</v>
      </c>
      <c r="M217" s="332"/>
      <c r="N217" s="332"/>
      <c r="O217" s="333"/>
      <c r="P217" s="328"/>
      <c r="Q217" s="329"/>
      <c r="R217" s="329"/>
      <c r="S217" s="330"/>
      <c r="T217" s="328"/>
      <c r="U217" s="329"/>
      <c r="V217" s="329"/>
      <c r="W217" s="330"/>
    </row>
    <row r="218" spans="2:23" s="49" customFormat="1" ht="15" customHeight="1">
      <c r="B218" s="318"/>
      <c r="C218" s="319"/>
      <c r="D218" s="334" t="s">
        <v>394</v>
      </c>
      <c r="E218" s="335"/>
      <c r="F218" s="335"/>
      <c r="G218" s="336"/>
      <c r="H218" s="338">
        <f>H217*60*1*(H215-H216)</f>
        <v>210000</v>
      </c>
      <c r="I218" s="339"/>
      <c r="J218" s="339"/>
      <c r="K218" s="340"/>
      <c r="L218" s="338">
        <f>L217*60*1*(L215-L216)</f>
        <v>210000</v>
      </c>
      <c r="M218" s="339"/>
      <c r="N218" s="339"/>
      <c r="O218" s="340"/>
      <c r="P218" s="344"/>
      <c r="Q218" s="345"/>
      <c r="R218" s="345"/>
      <c r="S218" s="346"/>
      <c r="T218" s="344"/>
      <c r="U218" s="345"/>
      <c r="V218" s="345"/>
      <c r="W218" s="346"/>
    </row>
    <row r="219" spans="2:23" s="49" customFormat="1" ht="15">
      <c r="B219" s="320"/>
      <c r="C219" s="321"/>
      <c r="D219" s="320"/>
      <c r="E219" s="337"/>
      <c r="F219" s="337"/>
      <c r="G219" s="321"/>
      <c r="H219" s="341"/>
      <c r="I219" s="342"/>
      <c r="J219" s="342"/>
      <c r="K219" s="343"/>
      <c r="L219" s="341"/>
      <c r="M219" s="342"/>
      <c r="N219" s="342"/>
      <c r="O219" s="343"/>
      <c r="P219" s="347"/>
      <c r="Q219" s="348"/>
      <c r="R219" s="348"/>
      <c r="S219" s="349"/>
      <c r="T219" s="347"/>
      <c r="U219" s="348"/>
      <c r="V219" s="348"/>
      <c r="W219" s="349"/>
    </row>
    <row r="220" spans="2:23" s="49" customFormat="1" ht="15" customHeight="1">
      <c r="B220" s="316" t="s">
        <v>403</v>
      </c>
      <c r="C220" s="317"/>
      <c r="D220" s="322" t="s">
        <v>404</v>
      </c>
      <c r="E220" s="323"/>
      <c r="F220" s="323"/>
      <c r="G220" s="324"/>
      <c r="H220" s="325">
        <v>20</v>
      </c>
      <c r="I220" s="326"/>
      <c r="J220" s="326"/>
      <c r="K220" s="327"/>
      <c r="L220" s="325">
        <v>20</v>
      </c>
      <c r="M220" s="326"/>
      <c r="N220" s="326"/>
      <c r="O220" s="327"/>
      <c r="P220" s="322"/>
      <c r="Q220" s="323"/>
      <c r="R220" s="323"/>
      <c r="S220" s="324"/>
      <c r="T220" s="322" t="s">
        <v>405</v>
      </c>
      <c r="U220" s="323"/>
      <c r="V220" s="323"/>
      <c r="W220" s="324"/>
    </row>
    <row r="221" spans="2:23" s="49" customFormat="1" ht="15" customHeight="1">
      <c r="B221" s="318"/>
      <c r="C221" s="319"/>
      <c r="D221" s="344" t="s">
        <v>406</v>
      </c>
      <c r="E221" s="345"/>
      <c r="F221" s="345"/>
      <c r="G221" s="346"/>
      <c r="H221" s="82"/>
      <c r="I221" s="83"/>
      <c r="J221" s="83"/>
      <c r="K221" s="84"/>
      <c r="L221" s="82"/>
      <c r="M221" s="83"/>
      <c r="N221" s="83"/>
      <c r="O221" s="84"/>
      <c r="P221" s="53"/>
      <c r="Q221" s="54"/>
      <c r="R221" s="54"/>
      <c r="S221" s="55"/>
      <c r="T221" s="328" t="s">
        <v>407</v>
      </c>
      <c r="U221" s="329"/>
      <c r="V221" s="329"/>
      <c r="W221" s="330"/>
    </row>
    <row r="222" spans="2:23" s="49" customFormat="1" ht="15">
      <c r="B222" s="318"/>
      <c r="C222" s="319"/>
      <c r="D222" s="334" t="s">
        <v>397</v>
      </c>
      <c r="E222" s="335"/>
      <c r="F222" s="335"/>
      <c r="G222" s="336"/>
      <c r="H222" s="338">
        <f>9420*H220</f>
        <v>188400</v>
      </c>
      <c r="I222" s="339"/>
      <c r="J222" s="339"/>
      <c r="K222" s="340"/>
      <c r="L222" s="338">
        <f>9420*L220</f>
        <v>188400</v>
      </c>
      <c r="M222" s="339"/>
      <c r="N222" s="339"/>
      <c r="O222" s="340"/>
      <c r="P222" s="344"/>
      <c r="Q222" s="345"/>
      <c r="R222" s="345"/>
      <c r="S222" s="346"/>
      <c r="T222" s="344"/>
      <c r="U222" s="345"/>
      <c r="V222" s="345"/>
      <c r="W222" s="346"/>
    </row>
    <row r="223" spans="2:23" s="49" customFormat="1" ht="15">
      <c r="B223" s="320"/>
      <c r="C223" s="321"/>
      <c r="D223" s="320"/>
      <c r="E223" s="337"/>
      <c r="F223" s="337"/>
      <c r="G223" s="321"/>
      <c r="H223" s="341"/>
      <c r="I223" s="342"/>
      <c r="J223" s="342"/>
      <c r="K223" s="343"/>
      <c r="L223" s="341"/>
      <c r="M223" s="342"/>
      <c r="N223" s="342"/>
      <c r="O223" s="343"/>
      <c r="P223" s="347"/>
      <c r="Q223" s="348"/>
      <c r="R223" s="348"/>
      <c r="S223" s="349"/>
      <c r="T223" s="347"/>
      <c r="U223" s="348"/>
      <c r="V223" s="348"/>
      <c r="W223" s="349"/>
    </row>
    <row r="224" spans="2:23" s="49" customFormat="1" ht="15">
      <c r="B224" s="318" t="s">
        <v>408</v>
      </c>
      <c r="C224" s="319"/>
      <c r="D224" s="350" t="s">
        <v>409</v>
      </c>
      <c r="E224" s="351"/>
      <c r="F224" s="351"/>
      <c r="G224" s="352"/>
      <c r="H224" s="85"/>
      <c r="I224" s="86"/>
      <c r="J224" s="86"/>
      <c r="K224" s="87"/>
      <c r="L224" s="85"/>
      <c r="M224" s="86"/>
      <c r="N224" s="86"/>
      <c r="O224" s="87"/>
      <c r="P224" s="56"/>
      <c r="Q224" s="23"/>
      <c r="R224" s="23"/>
      <c r="S224" s="57"/>
      <c r="T224" s="56"/>
      <c r="U224" s="23"/>
      <c r="V224" s="23"/>
      <c r="W224" s="57"/>
    </row>
    <row r="225" spans="2:23" s="49" customFormat="1" ht="15">
      <c r="B225" s="320"/>
      <c r="C225" s="321"/>
      <c r="D225" s="353" t="s">
        <v>410</v>
      </c>
      <c r="E225" s="354"/>
      <c r="F225" s="354"/>
      <c r="G225" s="355"/>
      <c r="H225" s="356"/>
      <c r="I225" s="357"/>
      <c r="J225" s="357"/>
      <c r="K225" s="358"/>
      <c r="L225" s="356"/>
      <c r="M225" s="357"/>
      <c r="N225" s="357"/>
      <c r="O225" s="358"/>
      <c r="P225" s="353"/>
      <c r="Q225" s="354"/>
      <c r="R225" s="354"/>
      <c r="S225" s="355"/>
      <c r="T225" s="353"/>
      <c r="U225" s="354"/>
      <c r="V225" s="354"/>
      <c r="W225" s="355"/>
    </row>
    <row r="226" spans="2:23" s="49" customFormat="1" ht="15">
      <c r="B226" s="359" t="s">
        <v>399</v>
      </c>
      <c r="C226" s="360"/>
      <c r="D226" s="360"/>
      <c r="E226" s="360"/>
      <c r="F226" s="360"/>
      <c r="G226" s="361"/>
      <c r="H226" s="362">
        <f>H218/H222</f>
        <v>1.1146496815286624</v>
      </c>
      <c r="I226" s="363"/>
      <c r="J226" s="363"/>
      <c r="K226" s="364"/>
      <c r="L226" s="362">
        <f>L218/L222</f>
        <v>1.1146496815286624</v>
      </c>
      <c r="M226" s="363"/>
      <c r="N226" s="363"/>
      <c r="O226" s="364"/>
      <c r="P226" s="365">
        <f>L226/H226</f>
        <v>1</v>
      </c>
      <c r="Q226" s="366"/>
      <c r="R226" s="366"/>
      <c r="S226" s="367"/>
      <c r="T226" s="359"/>
      <c r="U226" s="360"/>
      <c r="V226" s="360"/>
      <c r="W226" s="361"/>
    </row>
    <row r="227" spans="2:23" s="49" customFormat="1" ht="15">
      <c r="B227" s="316" t="s">
        <v>400</v>
      </c>
      <c r="C227" s="317"/>
      <c r="D227" s="322" t="s">
        <v>396</v>
      </c>
      <c r="E227" s="323"/>
      <c r="F227" s="323"/>
      <c r="G227" s="324"/>
      <c r="H227" s="325">
        <v>32</v>
      </c>
      <c r="I227" s="326"/>
      <c r="J227" s="326"/>
      <c r="K227" s="327"/>
      <c r="L227" s="325">
        <v>32</v>
      </c>
      <c r="M227" s="326"/>
      <c r="N227" s="326"/>
      <c r="O227" s="327"/>
      <c r="P227" s="322"/>
      <c r="Q227" s="323"/>
      <c r="R227" s="323"/>
      <c r="S227" s="324"/>
      <c r="T227" s="322"/>
      <c r="U227" s="323"/>
      <c r="V227" s="323"/>
      <c r="W227" s="324"/>
    </row>
    <row r="228" spans="2:23" s="49" customFormat="1" ht="15">
      <c r="B228" s="318"/>
      <c r="C228" s="319"/>
      <c r="D228" s="328" t="s">
        <v>392</v>
      </c>
      <c r="E228" s="329"/>
      <c r="F228" s="329"/>
      <c r="G228" s="330"/>
      <c r="H228" s="331">
        <v>37</v>
      </c>
      <c r="I228" s="332"/>
      <c r="J228" s="332"/>
      <c r="K228" s="333"/>
      <c r="L228" s="331">
        <v>37</v>
      </c>
      <c r="M228" s="332"/>
      <c r="N228" s="332"/>
      <c r="O228" s="333"/>
      <c r="P228" s="328"/>
      <c r="Q228" s="329"/>
      <c r="R228" s="329"/>
      <c r="S228" s="330"/>
      <c r="T228" s="328"/>
      <c r="U228" s="329"/>
      <c r="V228" s="329"/>
      <c r="W228" s="330"/>
    </row>
    <row r="229" spans="2:23" s="49" customFormat="1" ht="15">
      <c r="B229" s="318"/>
      <c r="C229" s="319"/>
      <c r="D229" s="328" t="s">
        <v>393</v>
      </c>
      <c r="E229" s="329"/>
      <c r="F229" s="329"/>
      <c r="G229" s="330"/>
      <c r="H229" s="331">
        <v>800</v>
      </c>
      <c r="I229" s="332"/>
      <c r="J229" s="332"/>
      <c r="K229" s="333"/>
      <c r="L229" s="331">
        <v>800</v>
      </c>
      <c r="M229" s="332"/>
      <c r="N229" s="332"/>
      <c r="O229" s="333"/>
      <c r="P229" s="328"/>
      <c r="Q229" s="329"/>
      <c r="R229" s="329"/>
      <c r="S229" s="330"/>
      <c r="T229" s="328"/>
      <c r="U229" s="329"/>
      <c r="V229" s="329"/>
      <c r="W229" s="330"/>
    </row>
    <row r="230" spans="2:23" s="49" customFormat="1" ht="15">
      <c r="B230" s="318"/>
      <c r="C230" s="319"/>
      <c r="D230" s="334" t="s">
        <v>401</v>
      </c>
      <c r="E230" s="335"/>
      <c r="F230" s="335"/>
      <c r="G230" s="336"/>
      <c r="H230" s="338">
        <f>H229*60*1*ABS(H227-H228)</f>
        <v>240000</v>
      </c>
      <c r="I230" s="339"/>
      <c r="J230" s="339"/>
      <c r="K230" s="340"/>
      <c r="L230" s="338">
        <f>L229*60*1*ABS(L227-L228)</f>
        <v>240000</v>
      </c>
      <c r="M230" s="339"/>
      <c r="N230" s="339"/>
      <c r="O230" s="340"/>
      <c r="P230" s="344"/>
      <c r="Q230" s="345"/>
      <c r="R230" s="345"/>
      <c r="S230" s="346"/>
      <c r="T230" s="344"/>
      <c r="U230" s="345"/>
      <c r="V230" s="345"/>
      <c r="W230" s="346"/>
    </row>
    <row r="231" spans="2:23" s="49" customFormat="1" ht="15">
      <c r="B231" s="320"/>
      <c r="C231" s="321"/>
      <c r="D231" s="320"/>
      <c r="E231" s="337"/>
      <c r="F231" s="337"/>
      <c r="G231" s="321"/>
      <c r="H231" s="341"/>
      <c r="I231" s="342"/>
      <c r="J231" s="342"/>
      <c r="K231" s="343"/>
      <c r="L231" s="341"/>
      <c r="M231" s="342"/>
      <c r="N231" s="342"/>
      <c r="O231" s="343"/>
      <c r="P231" s="347"/>
      <c r="Q231" s="348"/>
      <c r="R231" s="348"/>
      <c r="S231" s="349"/>
      <c r="T231" s="347"/>
      <c r="U231" s="348"/>
      <c r="V231" s="348"/>
      <c r="W231" s="349"/>
    </row>
    <row r="232" spans="2:23" ht="18" customHeight="1">
      <c r="B232" s="48"/>
      <c r="C232" s="48"/>
      <c r="D232" s="48"/>
      <c r="E232" s="48"/>
      <c r="F232" s="48"/>
      <c r="G232" s="48"/>
      <c r="H232" s="37"/>
      <c r="I232" s="37"/>
      <c r="J232" s="37"/>
      <c r="K232" s="37"/>
      <c r="L232" s="23"/>
      <c r="M232" s="23"/>
      <c r="N232" s="23"/>
      <c r="O232" s="23"/>
      <c r="P232" s="37"/>
      <c r="Q232" s="37"/>
      <c r="R232" s="37"/>
      <c r="S232" s="37"/>
      <c r="T232" s="37"/>
      <c r="U232" s="37"/>
      <c r="V232" s="37"/>
      <c r="W232" s="37"/>
    </row>
    <row r="233" spans="2:23" ht="18" customHeight="1">
      <c r="B233" s="3" t="s">
        <v>411</v>
      </c>
    </row>
    <row r="235" spans="2:23" ht="18" customHeight="1">
      <c r="B235" s="281" t="s">
        <v>52</v>
      </c>
      <c r="C235" s="282"/>
      <c r="D235" s="282"/>
      <c r="E235" s="282"/>
      <c r="F235" s="282"/>
      <c r="G235" s="283"/>
      <c r="H235" s="281" t="s">
        <v>362</v>
      </c>
      <c r="I235" s="282"/>
      <c r="J235" s="282"/>
      <c r="K235" s="283"/>
      <c r="L235" s="281" t="s">
        <v>363</v>
      </c>
      <c r="M235" s="282"/>
      <c r="N235" s="282"/>
      <c r="O235" s="283"/>
      <c r="P235" s="281" t="s">
        <v>364</v>
      </c>
      <c r="Q235" s="282"/>
      <c r="R235" s="282"/>
      <c r="S235" s="283"/>
      <c r="T235" s="281" t="s">
        <v>64</v>
      </c>
      <c r="U235" s="282"/>
      <c r="V235" s="282"/>
      <c r="W235" s="283"/>
    </row>
    <row r="236" spans="2:23" ht="18" customHeight="1">
      <c r="B236" s="266" t="s">
        <v>365</v>
      </c>
      <c r="C236" s="267"/>
      <c r="D236" s="267"/>
      <c r="E236" s="267"/>
      <c r="F236" s="267"/>
      <c r="G236" s="268"/>
      <c r="H236" s="284">
        <v>2019</v>
      </c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6"/>
      <c r="T236" s="266"/>
      <c r="U236" s="267"/>
      <c r="V236" s="267"/>
      <c r="W236" s="268"/>
    </row>
    <row r="237" spans="2:23" ht="18" customHeight="1">
      <c r="B237" s="269" t="s">
        <v>412</v>
      </c>
      <c r="C237" s="270"/>
      <c r="D237" s="194" t="s">
        <v>367</v>
      </c>
      <c r="E237" s="229"/>
      <c r="F237" s="229"/>
      <c r="G237" s="195"/>
      <c r="H237" s="129">
        <v>32</v>
      </c>
      <c r="I237" s="130"/>
      <c r="J237" s="130"/>
      <c r="K237" s="131"/>
      <c r="L237" s="129">
        <v>30</v>
      </c>
      <c r="M237" s="130"/>
      <c r="N237" s="130"/>
      <c r="O237" s="131"/>
      <c r="P237" s="287"/>
      <c r="Q237" s="288"/>
      <c r="R237" s="288"/>
      <c r="S237" s="289"/>
      <c r="T237" s="194"/>
      <c r="U237" s="229"/>
      <c r="V237" s="229"/>
      <c r="W237" s="195"/>
    </row>
    <row r="238" spans="2:23" ht="18" customHeight="1">
      <c r="B238" s="271"/>
      <c r="C238" s="272"/>
      <c r="D238" s="157" t="s">
        <v>368</v>
      </c>
      <c r="E238" s="245"/>
      <c r="F238" s="245"/>
      <c r="G238" s="158"/>
      <c r="H238" s="136">
        <v>27</v>
      </c>
      <c r="I238" s="137"/>
      <c r="J238" s="137"/>
      <c r="K238" s="138"/>
      <c r="L238" s="136">
        <v>28</v>
      </c>
      <c r="M238" s="137"/>
      <c r="N238" s="137"/>
      <c r="O238" s="138"/>
      <c r="P238" s="290"/>
      <c r="Q238" s="291"/>
      <c r="R238" s="291"/>
      <c r="S238" s="292"/>
      <c r="T238" s="157"/>
      <c r="U238" s="245"/>
      <c r="V238" s="245"/>
      <c r="W238" s="158"/>
    </row>
    <row r="239" spans="2:23" ht="18" customHeight="1">
      <c r="B239" s="271"/>
      <c r="C239" s="272"/>
      <c r="D239" s="157" t="s">
        <v>369</v>
      </c>
      <c r="E239" s="245"/>
      <c r="F239" s="245"/>
      <c r="G239" s="158"/>
      <c r="H239" s="136">
        <v>4000</v>
      </c>
      <c r="I239" s="137"/>
      <c r="J239" s="137"/>
      <c r="K239" s="138"/>
      <c r="L239" s="136">
        <v>3383</v>
      </c>
      <c r="M239" s="137"/>
      <c r="N239" s="137"/>
      <c r="O239" s="138"/>
      <c r="P239" s="293"/>
      <c r="Q239" s="294"/>
      <c r="R239" s="294"/>
      <c r="S239" s="295"/>
      <c r="T239" s="157"/>
      <c r="U239" s="245"/>
      <c r="V239" s="245"/>
      <c r="W239" s="158"/>
    </row>
    <row r="240" spans="2:23" ht="18" customHeight="1">
      <c r="B240" s="271"/>
      <c r="C240" s="272"/>
      <c r="D240" s="296" t="s">
        <v>413</v>
      </c>
      <c r="E240" s="297"/>
      <c r="F240" s="297"/>
      <c r="G240" s="298"/>
      <c r="H240" s="300">
        <f>H239*60*1*(H237-H238)</f>
        <v>1200000</v>
      </c>
      <c r="I240" s="301"/>
      <c r="J240" s="301"/>
      <c r="K240" s="302"/>
      <c r="L240" s="300">
        <f>L239*60*1*(L237-L238)</f>
        <v>405960</v>
      </c>
      <c r="M240" s="301"/>
      <c r="N240" s="301"/>
      <c r="O240" s="302"/>
      <c r="P240" s="306">
        <f>L240/H240</f>
        <v>0.33829999999999999</v>
      </c>
      <c r="Q240" s="307"/>
      <c r="R240" s="307"/>
      <c r="S240" s="308"/>
      <c r="T240" s="259"/>
      <c r="U240" s="312"/>
      <c r="V240" s="312"/>
      <c r="W240" s="260"/>
    </row>
    <row r="241" spans="2:23" ht="18" customHeight="1">
      <c r="B241" s="273"/>
      <c r="C241" s="274"/>
      <c r="D241" s="273"/>
      <c r="E241" s="299"/>
      <c r="F241" s="299"/>
      <c r="G241" s="274"/>
      <c r="H241" s="303"/>
      <c r="I241" s="304"/>
      <c r="J241" s="304"/>
      <c r="K241" s="305"/>
      <c r="L241" s="303"/>
      <c r="M241" s="304"/>
      <c r="N241" s="304"/>
      <c r="O241" s="305"/>
      <c r="P241" s="309"/>
      <c r="Q241" s="310"/>
      <c r="R241" s="310"/>
      <c r="S241" s="311"/>
      <c r="T241" s="313"/>
      <c r="U241" s="314"/>
      <c r="V241" s="314"/>
      <c r="W241" s="315"/>
    </row>
    <row r="242" spans="2:23" ht="18" customHeight="1">
      <c r="B242" s="269" t="s">
        <v>414</v>
      </c>
      <c r="C242" s="270"/>
      <c r="D242" s="194" t="s">
        <v>415</v>
      </c>
      <c r="E242" s="229"/>
      <c r="F242" s="229"/>
      <c r="G242" s="195"/>
      <c r="H242" s="129" t="s">
        <v>416</v>
      </c>
      <c r="I242" s="130"/>
      <c r="J242" s="130"/>
      <c r="K242" s="131"/>
      <c r="L242" s="275" t="s">
        <v>417</v>
      </c>
      <c r="M242" s="276"/>
      <c r="N242" s="276"/>
      <c r="O242" s="277"/>
      <c r="P242" s="278" t="s">
        <v>418</v>
      </c>
      <c r="Q242" s="279"/>
      <c r="R242" s="279"/>
      <c r="S242" s="280"/>
      <c r="T242" s="194" t="s">
        <v>419</v>
      </c>
      <c r="U242" s="229"/>
      <c r="V242" s="229"/>
      <c r="W242" s="195"/>
    </row>
    <row r="243" spans="2:23" ht="18" customHeight="1">
      <c r="B243" s="271"/>
      <c r="C243" s="272"/>
      <c r="D243" s="157" t="s">
        <v>420</v>
      </c>
      <c r="E243" s="245"/>
      <c r="F243" s="245"/>
      <c r="G243" s="158"/>
      <c r="H243" s="157"/>
      <c r="I243" s="245"/>
      <c r="J243" s="245"/>
      <c r="K243" s="158"/>
      <c r="L243" s="157"/>
      <c r="M243" s="245"/>
      <c r="N243" s="245"/>
      <c r="O243" s="158"/>
      <c r="P243" s="157"/>
      <c r="Q243" s="245"/>
      <c r="R243" s="245"/>
      <c r="S243" s="158"/>
      <c r="T243" s="157"/>
      <c r="U243" s="245"/>
      <c r="V243" s="245"/>
      <c r="W243" s="158"/>
    </row>
    <row r="244" spans="2:23" ht="18" customHeight="1">
      <c r="B244" s="273"/>
      <c r="C244" s="274"/>
      <c r="D244" s="142" t="s">
        <v>421</v>
      </c>
      <c r="E244" s="143"/>
      <c r="F244" s="143"/>
      <c r="G244" s="144"/>
      <c r="H244" s="142"/>
      <c r="I244" s="143"/>
      <c r="J244" s="143"/>
      <c r="K244" s="144"/>
      <c r="L244" s="142"/>
      <c r="M244" s="143"/>
      <c r="N244" s="143"/>
      <c r="O244" s="144"/>
      <c r="P244" s="142"/>
      <c r="Q244" s="143"/>
      <c r="R244" s="143"/>
      <c r="S244" s="144"/>
      <c r="T244" s="142"/>
      <c r="U244" s="143"/>
      <c r="V244" s="143"/>
      <c r="W244" s="144"/>
    </row>
    <row r="252" spans="2:23" ht="18" customHeight="1">
      <c r="B252" s="3" t="s">
        <v>422</v>
      </c>
    </row>
    <row r="254" spans="2:23" ht="18" customHeight="1">
      <c r="B254" s="119" t="s">
        <v>52</v>
      </c>
      <c r="C254" s="120"/>
      <c r="D254" s="120"/>
      <c r="E254" s="120"/>
      <c r="F254" s="120"/>
      <c r="G254" s="121"/>
      <c r="H254" s="119" t="s">
        <v>362</v>
      </c>
      <c r="I254" s="120"/>
      <c r="J254" s="120"/>
      <c r="K254" s="121"/>
      <c r="L254" s="119" t="s">
        <v>363</v>
      </c>
      <c r="M254" s="120"/>
      <c r="N254" s="120"/>
      <c r="O254" s="121"/>
      <c r="P254" s="119" t="s">
        <v>364</v>
      </c>
      <c r="Q254" s="120"/>
      <c r="R254" s="120"/>
      <c r="S254" s="121"/>
      <c r="T254" s="119" t="s">
        <v>64</v>
      </c>
      <c r="U254" s="120"/>
      <c r="V254" s="120"/>
      <c r="W254" s="121"/>
    </row>
    <row r="255" spans="2:23" ht="18" customHeight="1">
      <c r="B255" s="266" t="s">
        <v>365</v>
      </c>
      <c r="C255" s="267"/>
      <c r="D255" s="267"/>
      <c r="E255" s="267"/>
      <c r="F255" s="267"/>
      <c r="G255" s="268"/>
      <c r="H255" s="266"/>
      <c r="I255" s="267"/>
      <c r="J255" s="267"/>
      <c r="K255" s="267"/>
      <c r="L255" s="267"/>
      <c r="M255" s="267"/>
      <c r="N255" s="267"/>
      <c r="O255" s="267"/>
      <c r="P255" s="267"/>
      <c r="Q255" s="267"/>
      <c r="R255" s="267"/>
      <c r="S255" s="268"/>
      <c r="T255" s="266"/>
      <c r="U255" s="267"/>
      <c r="V255" s="267"/>
      <c r="W255" s="268"/>
    </row>
    <row r="256" spans="2:23" ht="18" customHeight="1">
      <c r="B256" s="269" t="s">
        <v>423</v>
      </c>
      <c r="C256" s="270"/>
      <c r="D256" s="194" t="s">
        <v>367</v>
      </c>
      <c r="E256" s="229"/>
      <c r="F256" s="229"/>
      <c r="G256" s="195"/>
      <c r="H256" s="194"/>
      <c r="I256" s="229"/>
      <c r="J256" s="229"/>
      <c r="K256" s="195"/>
      <c r="L256" s="194"/>
      <c r="M256" s="229"/>
      <c r="N256" s="229"/>
      <c r="O256" s="195"/>
      <c r="P256" s="194"/>
      <c r="Q256" s="229"/>
      <c r="R256" s="229"/>
      <c r="S256" s="195"/>
      <c r="T256" s="194"/>
      <c r="U256" s="229"/>
      <c r="V256" s="229"/>
      <c r="W256" s="195"/>
    </row>
    <row r="257" spans="2:23" ht="18" customHeight="1">
      <c r="B257" s="271"/>
      <c r="C257" s="272"/>
      <c r="D257" s="157" t="s">
        <v>368</v>
      </c>
      <c r="E257" s="245"/>
      <c r="F257" s="245"/>
      <c r="G257" s="158"/>
      <c r="H257" s="157"/>
      <c r="I257" s="245"/>
      <c r="J257" s="245"/>
      <c r="K257" s="158"/>
      <c r="L257" s="157"/>
      <c r="M257" s="245"/>
      <c r="N257" s="245"/>
      <c r="O257" s="158"/>
      <c r="P257" s="157"/>
      <c r="Q257" s="245"/>
      <c r="R257" s="245"/>
      <c r="S257" s="158"/>
      <c r="T257" s="157"/>
      <c r="U257" s="245"/>
      <c r="V257" s="245"/>
      <c r="W257" s="158"/>
    </row>
    <row r="258" spans="2:23" ht="18" customHeight="1">
      <c r="B258" s="273"/>
      <c r="C258" s="274"/>
      <c r="D258" s="142" t="s">
        <v>369</v>
      </c>
      <c r="E258" s="143"/>
      <c r="F258" s="143"/>
      <c r="G258" s="144"/>
      <c r="H258" s="142"/>
      <c r="I258" s="143"/>
      <c r="J258" s="143"/>
      <c r="K258" s="144"/>
      <c r="L258" s="142"/>
      <c r="M258" s="143"/>
      <c r="N258" s="143"/>
      <c r="O258" s="144"/>
      <c r="P258" s="142"/>
      <c r="Q258" s="143"/>
      <c r="R258" s="143"/>
      <c r="S258" s="144"/>
      <c r="T258" s="142"/>
      <c r="U258" s="143"/>
      <c r="V258" s="143"/>
      <c r="W258" s="144"/>
    </row>
    <row r="260" spans="2:23" ht="18" customHeight="1">
      <c r="B260" s="3" t="s">
        <v>424</v>
      </c>
    </row>
    <row r="262" spans="2:23" ht="18" customHeight="1">
      <c r="B262" s="119" t="s">
        <v>15</v>
      </c>
      <c r="C262" s="120"/>
      <c r="D262" s="120"/>
      <c r="E262" s="120"/>
      <c r="F262" s="120"/>
      <c r="G262" s="121"/>
      <c r="H262" s="119" t="s">
        <v>222</v>
      </c>
      <c r="I262" s="120"/>
      <c r="J262" s="121"/>
      <c r="K262" s="119" t="s">
        <v>425</v>
      </c>
      <c r="L262" s="120"/>
      <c r="M262" s="120"/>
      <c r="N262" s="121"/>
      <c r="O262" s="119" t="s">
        <v>426</v>
      </c>
      <c r="P262" s="120"/>
      <c r="Q262" s="120"/>
      <c r="R262" s="121"/>
      <c r="S262" s="119" t="s">
        <v>427</v>
      </c>
      <c r="T262" s="120"/>
      <c r="U262" s="120"/>
      <c r="V262" s="121"/>
    </row>
    <row r="263" spans="2:23" ht="18" customHeight="1">
      <c r="B263" s="194" t="s">
        <v>428</v>
      </c>
      <c r="C263" s="229"/>
      <c r="D263" s="229"/>
      <c r="E263" s="229"/>
      <c r="F263" s="229"/>
      <c r="G263" s="195"/>
      <c r="H263" s="194" t="s">
        <v>429</v>
      </c>
      <c r="I263" s="229"/>
      <c r="J263" s="195"/>
      <c r="K263" s="263">
        <v>29</v>
      </c>
      <c r="L263" s="264"/>
      <c r="M263" s="264"/>
      <c r="N263" s="265"/>
      <c r="O263" s="263">
        <v>30</v>
      </c>
      <c r="P263" s="264"/>
      <c r="Q263" s="264"/>
      <c r="R263" s="265"/>
      <c r="S263" s="129"/>
      <c r="T263" s="130"/>
      <c r="U263" s="130"/>
      <c r="V263" s="131"/>
    </row>
    <row r="264" spans="2:23" ht="18" customHeight="1">
      <c r="B264" s="157" t="s">
        <v>430</v>
      </c>
      <c r="C264" s="245"/>
      <c r="D264" s="245"/>
      <c r="E264" s="245"/>
      <c r="F264" s="245"/>
      <c r="G264" s="158"/>
      <c r="H264" s="157" t="s">
        <v>429</v>
      </c>
      <c r="I264" s="245"/>
      <c r="J264" s="158"/>
      <c r="K264" s="255">
        <v>11</v>
      </c>
      <c r="L264" s="256"/>
      <c r="M264" s="256"/>
      <c r="N264" s="257"/>
      <c r="O264" s="255">
        <v>15</v>
      </c>
      <c r="P264" s="256"/>
      <c r="Q264" s="256"/>
      <c r="R264" s="258"/>
      <c r="S264" s="136"/>
      <c r="T264" s="137"/>
      <c r="U264" s="137"/>
      <c r="V264" s="138"/>
    </row>
    <row r="265" spans="2:23" ht="18" customHeight="1">
      <c r="B265" s="259" t="s">
        <v>431</v>
      </c>
      <c r="C265" s="260"/>
      <c r="D265" s="157" t="s">
        <v>432</v>
      </c>
      <c r="E265" s="245"/>
      <c r="F265" s="245"/>
      <c r="G265" s="158"/>
      <c r="H265" s="157" t="s">
        <v>433</v>
      </c>
      <c r="I265" s="245"/>
      <c r="J265" s="158"/>
      <c r="K265" s="255">
        <v>16.3</v>
      </c>
      <c r="L265" s="256"/>
      <c r="M265" s="256"/>
      <c r="N265" s="257"/>
      <c r="O265" s="255">
        <v>21.7</v>
      </c>
      <c r="P265" s="256"/>
      <c r="Q265" s="256"/>
      <c r="R265" s="258"/>
      <c r="S265" s="136"/>
      <c r="T265" s="137"/>
      <c r="U265" s="137"/>
      <c r="V265" s="138"/>
    </row>
    <row r="266" spans="2:23" ht="18" customHeight="1">
      <c r="B266" s="261"/>
      <c r="C266" s="262"/>
      <c r="D266" s="157" t="s">
        <v>434</v>
      </c>
      <c r="E266" s="245"/>
      <c r="F266" s="245"/>
      <c r="G266" s="158"/>
      <c r="H266" s="157" t="s">
        <v>429</v>
      </c>
      <c r="I266" s="245"/>
      <c r="J266" s="158"/>
      <c r="K266" s="255"/>
      <c r="L266" s="256"/>
      <c r="M266" s="256"/>
      <c r="N266" s="257"/>
      <c r="O266" s="255"/>
      <c r="P266" s="256"/>
      <c r="Q266" s="256"/>
      <c r="R266" s="258"/>
      <c r="S266" s="136"/>
      <c r="T266" s="137"/>
      <c r="U266" s="137"/>
      <c r="V266" s="138"/>
    </row>
    <row r="267" spans="2:23" ht="18" customHeight="1">
      <c r="B267" s="259" t="s">
        <v>435</v>
      </c>
      <c r="C267" s="260"/>
      <c r="D267" s="157" t="s">
        <v>436</v>
      </c>
      <c r="E267" s="245"/>
      <c r="F267" s="245"/>
      <c r="G267" s="158"/>
      <c r="H267" s="157" t="s">
        <v>437</v>
      </c>
      <c r="I267" s="245"/>
      <c r="J267" s="158"/>
      <c r="K267" s="255">
        <v>200</v>
      </c>
      <c r="L267" s="256"/>
      <c r="M267" s="256"/>
      <c r="N267" s="257"/>
      <c r="O267" s="255">
        <v>300</v>
      </c>
      <c r="P267" s="256"/>
      <c r="Q267" s="256"/>
      <c r="R267" s="258"/>
      <c r="S267" s="136"/>
      <c r="T267" s="137"/>
      <c r="U267" s="137"/>
      <c r="V267" s="138"/>
    </row>
    <row r="268" spans="2:23" ht="18" customHeight="1">
      <c r="B268" s="261"/>
      <c r="C268" s="262"/>
      <c r="D268" s="157" t="s">
        <v>438</v>
      </c>
      <c r="E268" s="245"/>
      <c r="F268" s="245"/>
      <c r="G268" s="158"/>
      <c r="H268" s="157" t="s">
        <v>429</v>
      </c>
      <c r="I268" s="245"/>
      <c r="J268" s="158"/>
      <c r="K268" s="255">
        <v>53</v>
      </c>
      <c r="L268" s="256"/>
      <c r="M268" s="256"/>
      <c r="N268" s="257"/>
      <c r="O268" s="255">
        <v>52</v>
      </c>
      <c r="P268" s="256"/>
      <c r="Q268" s="256"/>
      <c r="R268" s="258"/>
      <c r="S268" s="136"/>
      <c r="T268" s="137"/>
      <c r="U268" s="137"/>
      <c r="V268" s="138"/>
    </row>
    <row r="269" spans="2:23" ht="18" customHeight="1">
      <c r="B269" s="157" t="s">
        <v>439</v>
      </c>
      <c r="C269" s="245"/>
      <c r="D269" s="245"/>
      <c r="E269" s="245"/>
      <c r="F269" s="245"/>
      <c r="G269" s="158"/>
      <c r="H269" s="157" t="s">
        <v>440</v>
      </c>
      <c r="I269" s="245"/>
      <c r="J269" s="158"/>
      <c r="K269" s="255">
        <v>5.2</v>
      </c>
      <c r="L269" s="256"/>
      <c r="M269" s="256"/>
      <c r="N269" s="257"/>
      <c r="O269" s="255">
        <v>5.5</v>
      </c>
      <c r="P269" s="256"/>
      <c r="Q269" s="256"/>
      <c r="R269" s="258"/>
      <c r="S269" s="136"/>
      <c r="T269" s="137"/>
      <c r="U269" s="137"/>
      <c r="V269" s="138"/>
    </row>
    <row r="270" spans="2:23" ht="18" customHeight="1">
      <c r="B270" s="157" t="s">
        <v>441</v>
      </c>
      <c r="C270" s="245"/>
      <c r="D270" s="245"/>
      <c r="E270" s="245"/>
      <c r="F270" s="245"/>
      <c r="G270" s="158"/>
      <c r="H270" s="157" t="s">
        <v>429</v>
      </c>
      <c r="I270" s="245"/>
      <c r="J270" s="158"/>
      <c r="K270" s="255">
        <v>29</v>
      </c>
      <c r="L270" s="256"/>
      <c r="M270" s="256"/>
      <c r="N270" s="257"/>
      <c r="O270" s="255">
        <v>30</v>
      </c>
      <c r="P270" s="256"/>
      <c r="Q270" s="256"/>
      <c r="R270" s="258"/>
      <c r="S270" s="136"/>
      <c r="T270" s="137"/>
      <c r="U270" s="137"/>
      <c r="V270" s="138"/>
    </row>
    <row r="271" spans="2:23" ht="18" customHeight="1">
      <c r="B271" s="157" t="s">
        <v>442</v>
      </c>
      <c r="C271" s="245"/>
      <c r="D271" s="245"/>
      <c r="E271" s="245"/>
      <c r="F271" s="245"/>
      <c r="G271" s="158"/>
      <c r="H271" s="157" t="s">
        <v>364</v>
      </c>
      <c r="I271" s="245"/>
      <c r="J271" s="158"/>
      <c r="K271" s="246">
        <v>10</v>
      </c>
      <c r="L271" s="247"/>
      <c r="M271" s="247"/>
      <c r="N271" s="248"/>
      <c r="O271" s="246">
        <v>15</v>
      </c>
      <c r="P271" s="247"/>
      <c r="Q271" s="247"/>
      <c r="R271" s="248"/>
      <c r="S271" s="136"/>
      <c r="T271" s="137"/>
      <c r="U271" s="137"/>
      <c r="V271" s="138"/>
    </row>
    <row r="272" spans="2:23" ht="18" customHeight="1">
      <c r="B272" s="142" t="s">
        <v>443</v>
      </c>
      <c r="C272" s="143"/>
      <c r="D272" s="143"/>
      <c r="E272" s="143"/>
      <c r="F272" s="143"/>
      <c r="G272" s="144"/>
      <c r="H272" s="142"/>
      <c r="I272" s="143"/>
      <c r="J272" s="144"/>
      <c r="K272" s="249">
        <v>1.27</v>
      </c>
      <c r="L272" s="250"/>
      <c r="M272" s="250"/>
      <c r="N272" s="251"/>
      <c r="O272" s="249">
        <v>1.26</v>
      </c>
      <c r="P272" s="250"/>
      <c r="Q272" s="250"/>
      <c r="R272" s="251"/>
      <c r="S272" s="252"/>
      <c r="T272" s="253"/>
      <c r="U272" s="253"/>
      <c r="V272" s="254"/>
    </row>
    <row r="292" spans="2:23" ht="18" customHeight="1">
      <c r="B292" s="3" t="s">
        <v>444</v>
      </c>
    </row>
    <row r="294" spans="2:23" ht="18" customHeight="1">
      <c r="B294" s="118" t="s">
        <v>52</v>
      </c>
      <c r="C294" s="118"/>
      <c r="D294" s="118"/>
      <c r="E294" s="118"/>
      <c r="F294" s="118"/>
      <c r="G294" s="119" t="s">
        <v>445</v>
      </c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1"/>
      <c r="U294" s="118" t="s">
        <v>64</v>
      </c>
      <c r="V294" s="118"/>
      <c r="W294" s="118"/>
    </row>
    <row r="295" spans="2:23" ht="18" customHeight="1">
      <c r="B295" s="118"/>
      <c r="C295" s="118"/>
      <c r="D295" s="118"/>
      <c r="E295" s="118"/>
      <c r="F295" s="118"/>
      <c r="G295" s="118" t="s">
        <v>446</v>
      </c>
      <c r="H295" s="118"/>
      <c r="I295" s="118"/>
      <c r="J295" s="118"/>
      <c r="K295" s="118"/>
      <c r="L295" s="118"/>
      <c r="M295" s="118" t="s">
        <v>447</v>
      </c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</row>
    <row r="296" spans="2:23" ht="18" customHeight="1">
      <c r="B296" s="118"/>
      <c r="C296" s="118"/>
      <c r="D296" s="118"/>
      <c r="E296" s="118"/>
      <c r="F296" s="118"/>
      <c r="G296" s="118" t="s">
        <v>362</v>
      </c>
      <c r="H296" s="118"/>
      <c r="I296" s="118"/>
      <c r="J296" s="118" t="s">
        <v>363</v>
      </c>
      <c r="K296" s="118"/>
      <c r="L296" s="118"/>
      <c r="M296" s="118" t="s">
        <v>362</v>
      </c>
      <c r="N296" s="118"/>
      <c r="O296" s="118"/>
      <c r="P296" s="118" t="s">
        <v>363</v>
      </c>
      <c r="Q296" s="118"/>
      <c r="R296" s="118"/>
      <c r="S296" s="118" t="s">
        <v>364</v>
      </c>
      <c r="T296" s="118"/>
      <c r="U296" s="118"/>
      <c r="V296" s="118"/>
      <c r="W296" s="118"/>
    </row>
    <row r="297" spans="2:23" ht="18" customHeight="1">
      <c r="B297" s="107" t="s">
        <v>365</v>
      </c>
      <c r="C297" s="107"/>
      <c r="D297" s="107"/>
      <c r="E297" s="107"/>
      <c r="F297" s="107"/>
      <c r="G297" s="129">
        <v>2012</v>
      </c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1"/>
      <c r="S297" s="107"/>
      <c r="T297" s="107"/>
      <c r="U297" s="107" t="s">
        <v>442</v>
      </c>
      <c r="V297" s="107"/>
      <c r="W297" s="107"/>
    </row>
    <row r="298" spans="2:23" ht="18" customHeight="1">
      <c r="B298" s="132" t="s">
        <v>367</v>
      </c>
      <c r="C298" s="132"/>
      <c r="D298" s="132"/>
      <c r="E298" s="132"/>
      <c r="F298" s="132"/>
      <c r="G298" s="240">
        <v>115</v>
      </c>
      <c r="H298" s="240"/>
      <c r="I298" s="240"/>
      <c r="J298" s="240">
        <v>100</v>
      </c>
      <c r="K298" s="240"/>
      <c r="L298" s="240"/>
      <c r="M298" s="240">
        <v>45</v>
      </c>
      <c r="N298" s="240"/>
      <c r="O298" s="240"/>
      <c r="P298" s="240">
        <v>32</v>
      </c>
      <c r="Q298" s="240"/>
      <c r="R298" s="240"/>
      <c r="S298" s="243"/>
      <c r="T298" s="243"/>
      <c r="U298" s="244">
        <v>0.5</v>
      </c>
      <c r="V298" s="124"/>
      <c r="W298" s="124"/>
    </row>
    <row r="299" spans="2:23" ht="18" customHeight="1">
      <c r="B299" s="132" t="s">
        <v>368</v>
      </c>
      <c r="C299" s="132"/>
      <c r="D299" s="132"/>
      <c r="E299" s="132"/>
      <c r="F299" s="132"/>
      <c r="G299" s="240">
        <v>50</v>
      </c>
      <c r="H299" s="240"/>
      <c r="I299" s="240"/>
      <c r="J299" s="240">
        <v>65</v>
      </c>
      <c r="K299" s="240"/>
      <c r="L299" s="240"/>
      <c r="M299" s="240">
        <v>60</v>
      </c>
      <c r="N299" s="240"/>
      <c r="O299" s="240"/>
      <c r="P299" s="240">
        <v>48</v>
      </c>
      <c r="Q299" s="240"/>
      <c r="R299" s="240"/>
      <c r="S299" s="241"/>
      <c r="T299" s="242"/>
      <c r="U299" s="132"/>
      <c r="V299" s="132"/>
      <c r="W299" s="132"/>
    </row>
    <row r="300" spans="2:23" ht="18" customHeight="1">
      <c r="B300" s="132" t="s">
        <v>369</v>
      </c>
      <c r="C300" s="132"/>
      <c r="D300" s="132"/>
      <c r="E300" s="132"/>
      <c r="F300" s="132"/>
      <c r="G300" s="227">
        <f>ROUND(G301/60/ABS(G298-G299),0)</f>
        <v>206</v>
      </c>
      <c r="H300" s="227"/>
      <c r="I300" s="227"/>
      <c r="J300" s="227">
        <f>ROUND(J301/60/ABS(J298-J299),0)</f>
        <v>192</v>
      </c>
      <c r="K300" s="227"/>
      <c r="L300" s="227"/>
      <c r="M300" s="227">
        <f>ROUND(M301/60/ABS(M298-M299),0)</f>
        <v>894</v>
      </c>
      <c r="N300" s="227"/>
      <c r="O300" s="227"/>
      <c r="P300" s="227">
        <f>ROUND(P301/60/ABS(P298-P299),0)</f>
        <v>398</v>
      </c>
      <c r="Q300" s="227"/>
      <c r="R300" s="227"/>
      <c r="S300" s="241"/>
      <c r="T300" s="242"/>
      <c r="U300" s="132"/>
      <c r="V300" s="132"/>
      <c r="W300" s="132"/>
    </row>
    <row r="301" spans="2:23" ht="18" customHeight="1">
      <c r="B301" s="108" t="s">
        <v>448</v>
      </c>
      <c r="C301" s="108"/>
      <c r="D301" s="108"/>
      <c r="E301" s="108"/>
      <c r="F301" s="108"/>
      <c r="G301" s="230">
        <v>805000</v>
      </c>
      <c r="H301" s="231"/>
      <c r="I301" s="231"/>
      <c r="J301" s="232">
        <f>G301*U298</f>
        <v>402500</v>
      </c>
      <c r="K301" s="233"/>
      <c r="L301" s="233"/>
      <c r="M301" s="234">
        <f>G301</f>
        <v>805000</v>
      </c>
      <c r="N301" s="235"/>
      <c r="O301" s="236"/>
      <c r="P301" s="237">
        <f>J301*0.95</f>
        <v>382375</v>
      </c>
      <c r="Q301" s="237"/>
      <c r="R301" s="237"/>
      <c r="S301" s="238">
        <f t="shared" ref="S301" si="0">P301/M301</f>
        <v>0.47499999999999998</v>
      </c>
      <c r="T301" s="239"/>
      <c r="U301" s="108"/>
      <c r="V301" s="108"/>
      <c r="W301" s="108"/>
    </row>
    <row r="302" spans="2:23" ht="18" customHeight="1"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</row>
    <row r="303" spans="2:23" ht="18" customHeight="1">
      <c r="B303" s="3" t="s">
        <v>444</v>
      </c>
    </row>
    <row r="305" spans="2:32" ht="18" customHeight="1">
      <c r="B305" s="118" t="s">
        <v>52</v>
      </c>
      <c r="C305" s="118"/>
      <c r="D305" s="118"/>
      <c r="E305" s="118"/>
      <c r="F305" s="118"/>
      <c r="G305" s="119" t="s">
        <v>445</v>
      </c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1"/>
      <c r="U305" s="118" t="s">
        <v>64</v>
      </c>
      <c r="V305" s="118"/>
      <c r="W305" s="118"/>
      <c r="Z305" s="16" t="s">
        <v>449</v>
      </c>
    </row>
    <row r="306" spans="2:32" ht="18" customHeight="1">
      <c r="B306" s="118"/>
      <c r="C306" s="118"/>
      <c r="D306" s="118"/>
      <c r="E306" s="118"/>
      <c r="F306" s="118"/>
      <c r="G306" s="118" t="s">
        <v>450</v>
      </c>
      <c r="H306" s="118"/>
      <c r="I306" s="118"/>
      <c r="J306" s="118"/>
      <c r="K306" s="118"/>
      <c r="L306" s="118"/>
      <c r="M306" s="118" t="s">
        <v>447</v>
      </c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Z306" s="16" t="s">
        <v>451</v>
      </c>
    </row>
    <row r="307" spans="2:32" ht="18" customHeight="1">
      <c r="B307" s="118"/>
      <c r="C307" s="118"/>
      <c r="D307" s="118"/>
      <c r="E307" s="118"/>
      <c r="F307" s="118"/>
      <c r="G307" s="118" t="s">
        <v>362</v>
      </c>
      <c r="H307" s="118"/>
      <c r="I307" s="118"/>
      <c r="J307" s="118" t="s">
        <v>363</v>
      </c>
      <c r="K307" s="118"/>
      <c r="L307" s="118"/>
      <c r="M307" s="118" t="s">
        <v>362</v>
      </c>
      <c r="N307" s="118"/>
      <c r="O307" s="118"/>
      <c r="P307" s="118" t="s">
        <v>363</v>
      </c>
      <c r="Q307" s="118"/>
      <c r="R307" s="118"/>
      <c r="S307" s="118" t="s">
        <v>364</v>
      </c>
      <c r="T307" s="118"/>
      <c r="U307" s="118"/>
      <c r="V307" s="118"/>
      <c r="W307" s="118"/>
      <c r="Z307" s="58" t="s">
        <v>452</v>
      </c>
      <c r="AA307" s="58">
        <v>2</v>
      </c>
      <c r="AB307" s="58" t="s">
        <v>453</v>
      </c>
      <c r="AC307" s="8" t="s">
        <v>454</v>
      </c>
    </row>
    <row r="308" spans="2:32" ht="18" customHeight="1">
      <c r="B308" s="107" t="s">
        <v>365</v>
      </c>
      <c r="C308" s="107"/>
      <c r="D308" s="107"/>
      <c r="E308" s="107"/>
      <c r="F308" s="107"/>
      <c r="G308" s="194">
        <v>2012</v>
      </c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195"/>
      <c r="S308" s="107"/>
      <c r="T308" s="107"/>
      <c r="U308" s="107"/>
      <c r="V308" s="107"/>
      <c r="W308" s="107"/>
      <c r="Z308" s="58" t="s">
        <v>455</v>
      </c>
      <c r="AA308" s="58">
        <v>132.9</v>
      </c>
      <c r="AB308" s="58" t="s">
        <v>429</v>
      </c>
      <c r="AC308" s="1" t="s">
        <v>456</v>
      </c>
    </row>
    <row r="309" spans="2:32" ht="18" customHeight="1">
      <c r="B309" s="132" t="s">
        <v>367</v>
      </c>
      <c r="C309" s="132"/>
      <c r="D309" s="132"/>
      <c r="E309" s="132"/>
      <c r="F309" s="132"/>
      <c r="G309" s="226">
        <v>132.9</v>
      </c>
      <c r="H309" s="226"/>
      <c r="I309" s="226"/>
      <c r="J309" s="227">
        <v>133</v>
      </c>
      <c r="K309" s="227"/>
      <c r="L309" s="227"/>
      <c r="M309" s="227">
        <v>70</v>
      </c>
      <c r="N309" s="227"/>
      <c r="O309" s="227"/>
      <c r="P309" s="227">
        <v>50</v>
      </c>
      <c r="Q309" s="227"/>
      <c r="R309" s="227"/>
      <c r="S309" s="132"/>
      <c r="T309" s="132"/>
      <c r="U309" s="132"/>
      <c r="V309" s="132"/>
      <c r="W309" s="132"/>
      <c r="Z309" s="58" t="s">
        <v>457</v>
      </c>
      <c r="AA309" s="58">
        <v>517</v>
      </c>
      <c r="AB309" s="58" t="s">
        <v>458</v>
      </c>
      <c r="AC309" s="1" t="s">
        <v>456</v>
      </c>
    </row>
    <row r="310" spans="2:32" ht="18" customHeight="1">
      <c r="B310" s="132" t="s">
        <v>368</v>
      </c>
      <c r="C310" s="132"/>
      <c r="D310" s="132"/>
      <c r="E310" s="132"/>
      <c r="F310" s="132"/>
      <c r="G310" s="226">
        <v>132.6</v>
      </c>
      <c r="H310" s="226"/>
      <c r="I310" s="226"/>
      <c r="J310" s="227">
        <v>132</v>
      </c>
      <c r="K310" s="227"/>
      <c r="L310" s="227"/>
      <c r="M310" s="227">
        <v>80</v>
      </c>
      <c r="N310" s="227"/>
      <c r="O310" s="227"/>
      <c r="P310" s="227">
        <v>60</v>
      </c>
      <c r="Q310" s="227"/>
      <c r="R310" s="227"/>
      <c r="S310" s="132"/>
      <c r="T310" s="132"/>
      <c r="U310" s="132"/>
      <c r="V310" s="132"/>
      <c r="W310" s="132"/>
      <c r="Z310" s="58" t="s">
        <v>459</v>
      </c>
      <c r="AA310" s="59">
        <v>360000</v>
      </c>
      <c r="AB310" s="58" t="s">
        <v>460</v>
      </c>
      <c r="AC310" s="1" t="s">
        <v>461</v>
      </c>
    </row>
    <row r="311" spans="2:32" ht="18" customHeight="1">
      <c r="B311" s="132" t="s">
        <v>369</v>
      </c>
      <c r="C311" s="132"/>
      <c r="D311" s="132"/>
      <c r="E311" s="132"/>
      <c r="F311" s="132"/>
      <c r="G311" s="228">
        <v>696</v>
      </c>
      <c r="H311" s="228"/>
      <c r="I311" s="228"/>
      <c r="J311" s="228">
        <v>696</v>
      </c>
      <c r="K311" s="228"/>
      <c r="L311" s="228"/>
      <c r="M311" s="227">
        <v>600</v>
      </c>
      <c r="N311" s="227"/>
      <c r="O311" s="227"/>
      <c r="P311" s="227">
        <v>600</v>
      </c>
      <c r="Q311" s="227"/>
      <c r="R311" s="227"/>
      <c r="S311" s="132"/>
      <c r="T311" s="132"/>
      <c r="U311" s="132"/>
      <c r="V311" s="132"/>
      <c r="W311" s="132"/>
      <c r="Z311" s="58" t="s">
        <v>462</v>
      </c>
      <c r="AA311" s="60">
        <f>AA310/AA309</f>
        <v>696.32495164410057</v>
      </c>
      <c r="AB311" s="58" t="s">
        <v>463</v>
      </c>
      <c r="AC311" s="61" t="s">
        <v>464</v>
      </c>
      <c r="AD311" s="7"/>
      <c r="AE311" s="7"/>
      <c r="AF311" s="7"/>
    </row>
    <row r="312" spans="2:32" ht="18" customHeight="1">
      <c r="B312" s="108" t="s">
        <v>448</v>
      </c>
      <c r="C312" s="108"/>
      <c r="D312" s="108"/>
      <c r="E312" s="108"/>
      <c r="F312" s="108"/>
      <c r="G312" s="224">
        <v>360000</v>
      </c>
      <c r="H312" s="224"/>
      <c r="I312" s="224"/>
      <c r="J312" s="224">
        <f>J311*517</f>
        <v>359832</v>
      </c>
      <c r="K312" s="224"/>
      <c r="L312" s="224"/>
      <c r="M312" s="224">
        <f>M311*60*(M310-M309)</f>
        <v>360000</v>
      </c>
      <c r="N312" s="224"/>
      <c r="O312" s="224"/>
      <c r="P312" s="224">
        <f>P311*60*(P310-P309)</f>
        <v>360000</v>
      </c>
      <c r="Q312" s="224"/>
      <c r="R312" s="224"/>
      <c r="S312" s="225">
        <f>P312/M312</f>
        <v>1</v>
      </c>
      <c r="T312" s="225"/>
      <c r="U312" s="108"/>
      <c r="V312" s="108"/>
      <c r="W312" s="108"/>
    </row>
    <row r="314" spans="2:32" ht="18" customHeight="1">
      <c r="B314" s="3" t="s">
        <v>465</v>
      </c>
    </row>
    <row r="316" spans="2:32" ht="18" customHeight="1">
      <c r="B316" s="118" t="s">
        <v>52</v>
      </c>
      <c r="C316" s="118"/>
      <c r="D316" s="118"/>
      <c r="E316" s="118"/>
      <c r="F316" s="118" t="s">
        <v>466</v>
      </c>
      <c r="G316" s="118"/>
      <c r="H316" s="118"/>
      <c r="I316" s="118"/>
      <c r="J316" s="118"/>
      <c r="K316" s="118"/>
      <c r="L316" s="118"/>
      <c r="M316" s="118"/>
      <c r="N316" s="118" t="s">
        <v>467</v>
      </c>
      <c r="O316" s="118"/>
      <c r="P316" s="118"/>
      <c r="Q316" s="118"/>
      <c r="R316" s="118"/>
      <c r="S316" s="118"/>
      <c r="T316" s="118"/>
      <c r="U316" s="118"/>
      <c r="V316" s="118" t="s">
        <v>64</v>
      </c>
      <c r="W316" s="118"/>
    </row>
    <row r="317" spans="2:32" ht="18" customHeight="1">
      <c r="B317" s="118"/>
      <c r="C317" s="118"/>
      <c r="D317" s="118"/>
      <c r="E317" s="118"/>
      <c r="F317" s="118" t="s">
        <v>362</v>
      </c>
      <c r="G317" s="118"/>
      <c r="H317" s="118"/>
      <c r="I317" s="118" t="s">
        <v>363</v>
      </c>
      <c r="J317" s="118"/>
      <c r="K317" s="118"/>
      <c r="L317" s="118" t="s">
        <v>364</v>
      </c>
      <c r="M317" s="118"/>
      <c r="N317" s="118" t="s">
        <v>362</v>
      </c>
      <c r="O317" s="118"/>
      <c r="P317" s="118"/>
      <c r="Q317" s="118" t="s">
        <v>363</v>
      </c>
      <c r="R317" s="118"/>
      <c r="S317" s="118"/>
      <c r="T317" s="118" t="s">
        <v>364</v>
      </c>
      <c r="U317" s="118"/>
      <c r="V317" s="118"/>
      <c r="W317" s="118"/>
    </row>
    <row r="318" spans="2:32" ht="18" customHeight="1">
      <c r="B318" s="107" t="s">
        <v>365</v>
      </c>
      <c r="C318" s="107"/>
      <c r="D318" s="107"/>
      <c r="E318" s="107"/>
      <c r="F318" s="220">
        <v>2012</v>
      </c>
      <c r="G318" s="221"/>
      <c r="H318" s="221"/>
      <c r="I318" s="221"/>
      <c r="J318" s="221"/>
      <c r="K318" s="221"/>
      <c r="L318" s="221"/>
      <c r="M318" s="222"/>
      <c r="N318" s="220">
        <v>2012</v>
      </c>
      <c r="O318" s="221"/>
      <c r="P318" s="221"/>
      <c r="Q318" s="221"/>
      <c r="R318" s="221"/>
      <c r="S318" s="221"/>
      <c r="T318" s="221"/>
      <c r="U318" s="222"/>
      <c r="V318" s="107"/>
      <c r="W318" s="107"/>
    </row>
    <row r="319" spans="2:32" ht="18" customHeight="1">
      <c r="B319" s="132" t="s">
        <v>369</v>
      </c>
      <c r="C319" s="132"/>
      <c r="D319" s="132"/>
      <c r="E319" s="132"/>
      <c r="F319" s="223">
        <v>5483</v>
      </c>
      <c r="G319" s="217"/>
      <c r="H319" s="217"/>
      <c r="I319" s="223">
        <v>9183</v>
      </c>
      <c r="J319" s="217"/>
      <c r="K319" s="217"/>
      <c r="L319" s="218">
        <f>I319/F319</f>
        <v>1.6748130585445924</v>
      </c>
      <c r="M319" s="218"/>
      <c r="N319" s="223">
        <v>5483</v>
      </c>
      <c r="O319" s="217"/>
      <c r="P319" s="217"/>
      <c r="Q319" s="223">
        <v>9183</v>
      </c>
      <c r="R319" s="217"/>
      <c r="S319" s="217"/>
      <c r="T319" s="218">
        <f>Q319/N319</f>
        <v>1.6748130585445924</v>
      </c>
      <c r="U319" s="218"/>
      <c r="V319" s="132"/>
      <c r="W319" s="132"/>
    </row>
    <row r="320" spans="2:32" ht="18" customHeight="1">
      <c r="B320" s="219" t="s">
        <v>520</v>
      </c>
      <c r="C320" s="132"/>
      <c r="D320" s="132" t="s">
        <v>468</v>
      </c>
      <c r="E320" s="132"/>
      <c r="F320" s="217">
        <v>0</v>
      </c>
      <c r="G320" s="217"/>
      <c r="H320" s="217"/>
      <c r="I320" s="217">
        <v>0</v>
      </c>
      <c r="J320" s="217"/>
      <c r="K320" s="217"/>
      <c r="L320" s="218"/>
      <c r="M320" s="218"/>
      <c r="N320" s="217">
        <v>0</v>
      </c>
      <c r="O320" s="217"/>
      <c r="P320" s="217"/>
      <c r="Q320" s="217">
        <v>0</v>
      </c>
      <c r="R320" s="217"/>
      <c r="S320" s="217"/>
      <c r="T320" s="218"/>
      <c r="U320" s="218"/>
      <c r="V320" s="132"/>
      <c r="W320" s="132"/>
    </row>
    <row r="321" spans="2:23" ht="18" customHeight="1">
      <c r="B321" s="132"/>
      <c r="C321" s="132"/>
      <c r="D321" s="132" t="s">
        <v>469</v>
      </c>
      <c r="E321" s="132"/>
      <c r="F321" s="217">
        <v>22</v>
      </c>
      <c r="G321" s="217"/>
      <c r="H321" s="217"/>
      <c r="I321" s="217">
        <v>21</v>
      </c>
      <c r="J321" s="217"/>
      <c r="K321" s="217"/>
      <c r="L321" s="218"/>
      <c r="M321" s="218"/>
      <c r="N321" s="217">
        <v>22</v>
      </c>
      <c r="O321" s="217"/>
      <c r="P321" s="217"/>
      <c r="Q321" s="217">
        <v>20</v>
      </c>
      <c r="R321" s="217"/>
      <c r="S321" s="217"/>
      <c r="T321" s="218"/>
      <c r="U321" s="218"/>
      <c r="V321" s="132"/>
      <c r="W321" s="132"/>
    </row>
    <row r="322" spans="2:23" ht="18" customHeight="1">
      <c r="B322" s="108" t="s">
        <v>373</v>
      </c>
      <c r="C322" s="108"/>
      <c r="D322" s="108"/>
      <c r="E322" s="108"/>
      <c r="F322" s="215">
        <v>69</v>
      </c>
      <c r="G322" s="215"/>
      <c r="H322" s="215"/>
      <c r="I322" s="215">
        <v>57</v>
      </c>
      <c r="J322" s="215"/>
      <c r="K322" s="215"/>
      <c r="L322" s="216"/>
      <c r="M322" s="216"/>
      <c r="N322" s="215">
        <v>69</v>
      </c>
      <c r="O322" s="215"/>
      <c r="P322" s="215"/>
      <c r="Q322" s="215">
        <v>57</v>
      </c>
      <c r="R322" s="215"/>
      <c r="S322" s="215"/>
      <c r="T322" s="216"/>
      <c r="U322" s="216"/>
      <c r="V322" s="108"/>
      <c r="W322" s="108"/>
    </row>
    <row r="323" spans="2:23" ht="18" customHeight="1"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</row>
    <row r="324" spans="2:23" ht="18" customHeight="1"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</row>
    <row r="325" spans="2:23" ht="18" customHeight="1"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</row>
    <row r="326" spans="2:23" ht="18" customHeight="1"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</row>
    <row r="327" spans="2:23" ht="18" customHeight="1"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</row>
    <row r="328" spans="2:23" ht="18" customHeight="1"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</row>
    <row r="329" spans="2:23" ht="18" customHeight="1"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</row>
    <row r="330" spans="2:23" ht="18" customHeight="1"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</row>
    <row r="331" spans="2:23" ht="18" customHeight="1"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</row>
    <row r="332" spans="2:23" s="66" customFormat="1" ht="16.5" customHeight="1">
      <c r="B332" s="3" t="s">
        <v>539</v>
      </c>
    </row>
    <row r="333" spans="2:23" s="66" customFormat="1" ht="16.5" customHeight="1">
      <c r="T333" s="66" t="s">
        <v>532</v>
      </c>
    </row>
    <row r="334" spans="2:23" s="66" customFormat="1" ht="16.5" customHeight="1">
      <c r="B334" s="524" t="s">
        <v>533</v>
      </c>
      <c r="C334" s="524"/>
      <c r="D334" s="525" t="s">
        <v>534</v>
      </c>
      <c r="E334" s="525"/>
      <c r="F334" s="525"/>
      <c r="G334" s="525"/>
      <c r="H334" s="525" t="s">
        <v>535</v>
      </c>
      <c r="I334" s="525"/>
      <c r="J334" s="525"/>
      <c r="K334" s="525"/>
      <c r="L334" s="525" t="s">
        <v>536</v>
      </c>
      <c r="M334" s="525"/>
      <c r="N334" s="525"/>
      <c r="O334" s="525"/>
      <c r="P334" s="525" t="s">
        <v>537</v>
      </c>
      <c r="Q334" s="525"/>
      <c r="R334" s="525"/>
      <c r="S334" s="525"/>
      <c r="T334" s="525"/>
      <c r="U334" s="525"/>
      <c r="V334" s="525"/>
      <c r="W334" s="525"/>
    </row>
    <row r="335" spans="2:23" s="66" customFormat="1" ht="16.5" customHeight="1">
      <c r="B335" s="524"/>
      <c r="C335" s="524"/>
      <c r="D335" s="525"/>
      <c r="E335" s="525"/>
      <c r="F335" s="525"/>
      <c r="G335" s="525"/>
      <c r="H335" s="525"/>
      <c r="I335" s="525"/>
      <c r="J335" s="525"/>
      <c r="K335" s="525"/>
      <c r="L335" s="525"/>
      <c r="M335" s="525"/>
      <c r="N335" s="525"/>
      <c r="O335" s="525"/>
      <c r="P335" s="525"/>
      <c r="Q335" s="525"/>
      <c r="R335" s="525"/>
      <c r="S335" s="525"/>
      <c r="T335" s="525"/>
      <c r="U335" s="525"/>
      <c r="V335" s="525"/>
      <c r="W335" s="525"/>
    </row>
    <row r="336" spans="2:23" s="66" customFormat="1" ht="16.5" customHeight="1">
      <c r="B336" s="526" t="s">
        <v>538</v>
      </c>
      <c r="C336" s="526"/>
      <c r="D336" s="527">
        <v>63.3</v>
      </c>
      <c r="E336" s="527"/>
      <c r="F336" s="527"/>
      <c r="G336" s="527"/>
      <c r="H336" s="527">
        <v>62.7</v>
      </c>
      <c r="I336" s="527"/>
      <c r="J336" s="527"/>
      <c r="K336" s="527"/>
      <c r="L336" s="527">
        <v>62.3</v>
      </c>
      <c r="M336" s="527"/>
      <c r="N336" s="527"/>
      <c r="O336" s="527"/>
      <c r="P336" s="527">
        <v>65.2</v>
      </c>
      <c r="Q336" s="527"/>
      <c r="R336" s="527"/>
      <c r="S336" s="527"/>
      <c r="T336" s="526"/>
      <c r="U336" s="526"/>
      <c r="V336" s="526"/>
      <c r="W336" s="526"/>
    </row>
    <row r="337" spans="1:64" s="66" customFormat="1" ht="16.5" customHeight="1">
      <c r="B337" s="526"/>
      <c r="C337" s="526"/>
      <c r="D337" s="527"/>
      <c r="E337" s="527"/>
      <c r="F337" s="527"/>
      <c r="G337" s="527"/>
      <c r="H337" s="527"/>
      <c r="I337" s="527"/>
      <c r="J337" s="527"/>
      <c r="K337" s="527"/>
      <c r="L337" s="527"/>
      <c r="M337" s="527"/>
      <c r="N337" s="527"/>
      <c r="O337" s="527"/>
      <c r="P337" s="527"/>
      <c r="Q337" s="527"/>
      <c r="R337" s="527"/>
      <c r="S337" s="527"/>
      <c r="T337" s="526"/>
      <c r="U337" s="526"/>
      <c r="V337" s="526"/>
      <c r="W337" s="526"/>
    </row>
    <row r="338" spans="1:64" s="66" customFormat="1" ht="18" customHeight="1"/>
    <row r="339" spans="1:64" s="66" customFormat="1" ht="18" customHeight="1"/>
    <row r="340" spans="1:64" s="66" customFormat="1" ht="16.5" customHeight="1">
      <c r="B340" s="3" t="s">
        <v>540</v>
      </c>
    </row>
    <row r="341" spans="1:64" s="66" customFormat="1" ht="16.5" customHeight="1">
      <c r="T341" s="66" t="s">
        <v>532</v>
      </c>
    </row>
    <row r="342" spans="1:64" s="66" customFormat="1" ht="16.5" customHeight="1">
      <c r="B342" s="524" t="s">
        <v>533</v>
      </c>
      <c r="C342" s="524"/>
      <c r="D342" s="525" t="s">
        <v>534</v>
      </c>
      <c r="E342" s="525"/>
      <c r="F342" s="525"/>
      <c r="G342" s="525"/>
      <c r="H342" s="525" t="s">
        <v>535</v>
      </c>
      <c r="I342" s="525"/>
      <c r="J342" s="525"/>
      <c r="K342" s="525"/>
      <c r="L342" s="525" t="s">
        <v>536</v>
      </c>
      <c r="M342" s="525"/>
      <c r="N342" s="525"/>
      <c r="O342" s="525"/>
      <c r="P342" s="525" t="s">
        <v>537</v>
      </c>
      <c r="Q342" s="525"/>
      <c r="R342" s="525"/>
      <c r="S342" s="525"/>
      <c r="T342" s="525"/>
      <c r="U342" s="525"/>
      <c r="V342" s="525"/>
      <c r="W342" s="525"/>
    </row>
    <row r="343" spans="1:64" s="66" customFormat="1" ht="16.5" customHeight="1">
      <c r="B343" s="524"/>
      <c r="C343" s="524"/>
      <c r="D343" s="525"/>
      <c r="E343" s="525"/>
      <c r="F343" s="525"/>
      <c r="G343" s="525"/>
      <c r="H343" s="525"/>
      <c r="I343" s="525"/>
      <c r="J343" s="525"/>
      <c r="K343" s="525"/>
      <c r="L343" s="525"/>
      <c r="M343" s="525"/>
      <c r="N343" s="525"/>
      <c r="O343" s="525"/>
      <c r="P343" s="525"/>
      <c r="Q343" s="525"/>
      <c r="R343" s="525"/>
      <c r="S343" s="525"/>
      <c r="T343" s="525"/>
      <c r="U343" s="525"/>
      <c r="V343" s="525"/>
      <c r="W343" s="525"/>
    </row>
    <row r="344" spans="1:64" s="66" customFormat="1" ht="16.5" customHeight="1">
      <c r="B344" s="526" t="s">
        <v>538</v>
      </c>
      <c r="C344" s="526"/>
      <c r="D344" s="527">
        <v>63.3</v>
      </c>
      <c r="E344" s="527"/>
      <c r="F344" s="527"/>
      <c r="G344" s="527"/>
      <c r="H344" s="527">
        <v>62.7</v>
      </c>
      <c r="I344" s="527"/>
      <c r="J344" s="527"/>
      <c r="K344" s="527"/>
      <c r="L344" s="527">
        <v>62.3</v>
      </c>
      <c r="M344" s="527"/>
      <c r="N344" s="527"/>
      <c r="O344" s="527"/>
      <c r="P344" s="527">
        <v>65.2</v>
      </c>
      <c r="Q344" s="527"/>
      <c r="R344" s="527"/>
      <c r="S344" s="527"/>
      <c r="T344" s="526"/>
      <c r="U344" s="526"/>
      <c r="V344" s="526"/>
      <c r="W344" s="526"/>
    </row>
    <row r="345" spans="1:64" s="66" customFormat="1" ht="16.5" customHeight="1">
      <c r="B345" s="526"/>
      <c r="C345" s="526"/>
      <c r="D345" s="527"/>
      <c r="E345" s="527"/>
      <c r="F345" s="527"/>
      <c r="G345" s="527"/>
      <c r="H345" s="527"/>
      <c r="I345" s="527"/>
      <c r="J345" s="527"/>
      <c r="K345" s="527"/>
      <c r="L345" s="527"/>
      <c r="M345" s="527"/>
      <c r="N345" s="527"/>
      <c r="O345" s="527"/>
      <c r="P345" s="527"/>
      <c r="Q345" s="527"/>
      <c r="R345" s="527"/>
      <c r="S345" s="527"/>
      <c r="T345" s="526"/>
      <c r="U345" s="526"/>
      <c r="V345" s="526"/>
      <c r="W345" s="526"/>
    </row>
    <row r="346" spans="1:64" s="66" customFormat="1" ht="15"/>
    <row r="347" spans="1:64" s="66" customFormat="1" ht="18" customHeight="1"/>
    <row r="348" spans="1:64" ht="18" customHeight="1">
      <c r="B348" s="3" t="s">
        <v>470</v>
      </c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</row>
    <row r="349" spans="1:64" ht="18" customHeight="1"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</row>
    <row r="350" spans="1:64" ht="24" customHeight="1">
      <c r="A350" s="109" t="s">
        <v>52</v>
      </c>
      <c r="B350" s="110"/>
      <c r="C350" s="110"/>
      <c r="D350" s="111"/>
      <c r="E350" s="204" t="s">
        <v>471</v>
      </c>
      <c r="F350" s="205"/>
      <c r="G350" s="119" t="s">
        <v>472</v>
      </c>
      <c r="H350" s="120"/>
      <c r="I350" s="120"/>
      <c r="J350" s="121"/>
      <c r="K350" s="119" t="s">
        <v>473</v>
      </c>
      <c r="L350" s="120"/>
      <c r="M350" s="120"/>
      <c r="N350" s="121"/>
      <c r="O350" s="119" t="s">
        <v>373</v>
      </c>
      <c r="P350" s="120"/>
      <c r="Q350" s="120"/>
      <c r="R350" s="121"/>
      <c r="S350" s="204" t="s">
        <v>474</v>
      </c>
      <c r="T350" s="208"/>
      <c r="U350" s="205"/>
      <c r="V350" s="109" t="s">
        <v>64</v>
      </c>
      <c r="W350" s="110"/>
      <c r="X350" s="111"/>
      <c r="AJ350" s="16"/>
    </row>
    <row r="351" spans="1:64" ht="24" customHeight="1">
      <c r="A351" s="115"/>
      <c r="B351" s="116"/>
      <c r="C351" s="116"/>
      <c r="D351" s="117"/>
      <c r="E351" s="206"/>
      <c r="F351" s="207"/>
      <c r="G351" s="119" t="s">
        <v>475</v>
      </c>
      <c r="H351" s="121"/>
      <c r="I351" s="119" t="s">
        <v>476</v>
      </c>
      <c r="J351" s="121"/>
      <c r="K351" s="119" t="s">
        <v>475</v>
      </c>
      <c r="L351" s="121"/>
      <c r="M351" s="119" t="s">
        <v>476</v>
      </c>
      <c r="N351" s="121"/>
      <c r="O351" s="119" t="s">
        <v>475</v>
      </c>
      <c r="P351" s="121"/>
      <c r="Q351" s="119" t="s">
        <v>476</v>
      </c>
      <c r="R351" s="121"/>
      <c r="S351" s="206"/>
      <c r="T351" s="209"/>
      <c r="U351" s="207"/>
      <c r="V351" s="115"/>
      <c r="W351" s="116"/>
      <c r="X351" s="117"/>
    </row>
    <row r="352" spans="1:64" ht="18" customHeight="1">
      <c r="A352" s="188" t="s">
        <v>477</v>
      </c>
      <c r="B352" s="189"/>
      <c r="C352" s="194" t="s">
        <v>362</v>
      </c>
      <c r="D352" s="195"/>
      <c r="E352" s="196">
        <v>2021</v>
      </c>
      <c r="F352" s="197"/>
      <c r="G352" s="179">
        <v>19700</v>
      </c>
      <c r="H352" s="181"/>
      <c r="I352" s="179">
        <v>15000</v>
      </c>
      <c r="J352" s="181"/>
      <c r="K352" s="202">
        <v>128</v>
      </c>
      <c r="L352" s="203"/>
      <c r="M352" s="202">
        <v>50.6</v>
      </c>
      <c r="N352" s="203"/>
      <c r="O352" s="179">
        <v>4</v>
      </c>
      <c r="P352" s="181"/>
      <c r="Q352" s="179">
        <v>2.9</v>
      </c>
      <c r="R352" s="181"/>
      <c r="S352" s="179">
        <v>40</v>
      </c>
      <c r="T352" s="180"/>
      <c r="U352" s="181"/>
      <c r="V352" s="182"/>
      <c r="W352" s="183"/>
      <c r="X352" s="184"/>
      <c r="AJ352" s="91"/>
      <c r="AK352" s="91"/>
      <c r="AL352" s="178"/>
      <c r="AM352" s="178"/>
      <c r="AO352" s="91"/>
      <c r="AP352" s="91"/>
      <c r="AQ352" s="91"/>
      <c r="AR352" s="91"/>
      <c r="AS352" s="91"/>
      <c r="AT352" s="91"/>
      <c r="AU352" s="91"/>
      <c r="AV352" s="91"/>
      <c r="AW352" s="91"/>
      <c r="AY352" s="91"/>
      <c r="AZ352" s="91"/>
      <c r="BA352" s="178"/>
      <c r="BB352" s="178"/>
      <c r="BD352" s="91"/>
      <c r="BE352" s="91"/>
      <c r="BF352" s="91"/>
      <c r="BG352" s="91"/>
      <c r="BH352" s="91"/>
      <c r="BI352" s="91"/>
      <c r="BJ352" s="91"/>
      <c r="BK352" s="91"/>
      <c r="BL352" s="91"/>
    </row>
    <row r="353" spans="1:64" ht="18" customHeight="1">
      <c r="A353" s="190"/>
      <c r="B353" s="191"/>
      <c r="C353" s="157" t="s">
        <v>363</v>
      </c>
      <c r="D353" s="158"/>
      <c r="E353" s="198"/>
      <c r="F353" s="199"/>
      <c r="G353" s="159">
        <v>10811</v>
      </c>
      <c r="H353" s="160"/>
      <c r="I353" s="159">
        <v>5610</v>
      </c>
      <c r="J353" s="160"/>
      <c r="K353" s="161">
        <v>44.5</v>
      </c>
      <c r="L353" s="162"/>
      <c r="M353" s="161">
        <v>46.8</v>
      </c>
      <c r="N353" s="162"/>
      <c r="O353" s="210">
        <v>4</v>
      </c>
      <c r="P353" s="211"/>
      <c r="Q353" s="210">
        <v>2.6</v>
      </c>
      <c r="R353" s="211"/>
      <c r="S353" s="159">
        <v>20</v>
      </c>
      <c r="T353" s="163"/>
      <c r="U353" s="160"/>
      <c r="V353" s="212"/>
      <c r="W353" s="213"/>
      <c r="X353" s="214"/>
      <c r="AJ353" s="91"/>
      <c r="AK353" s="91"/>
      <c r="AL353" s="178"/>
      <c r="AM353" s="178"/>
      <c r="AO353" s="91"/>
      <c r="AP353" s="91"/>
      <c r="AQ353" s="91"/>
      <c r="AR353" s="91"/>
      <c r="AS353" s="91"/>
      <c r="AT353" s="91"/>
      <c r="AU353" s="177"/>
      <c r="AV353" s="177"/>
      <c r="AW353" s="177"/>
      <c r="AY353" s="91"/>
      <c r="AZ353" s="91"/>
      <c r="BA353" s="178"/>
      <c r="BB353" s="178"/>
      <c r="BD353" s="91"/>
      <c r="BE353" s="91"/>
      <c r="BF353" s="91"/>
      <c r="BG353" s="91"/>
      <c r="BH353" s="91"/>
      <c r="BI353" s="91"/>
      <c r="BJ353" s="177"/>
      <c r="BK353" s="177"/>
      <c r="BL353" s="177"/>
    </row>
    <row r="354" spans="1:64" ht="18" customHeight="1">
      <c r="A354" s="192"/>
      <c r="B354" s="193"/>
      <c r="C354" s="142" t="s">
        <v>364</v>
      </c>
      <c r="D354" s="144"/>
      <c r="E354" s="200"/>
      <c r="F354" s="201"/>
      <c r="G354" s="152">
        <f>G353/G352</f>
        <v>0.54878172588832486</v>
      </c>
      <c r="H354" s="153"/>
      <c r="I354" s="152">
        <f>I353/I352</f>
        <v>0.374</v>
      </c>
      <c r="J354" s="153"/>
      <c r="K354" s="152"/>
      <c r="L354" s="153"/>
      <c r="M354" s="152"/>
      <c r="N354" s="153"/>
      <c r="O354" s="152"/>
      <c r="P354" s="153"/>
      <c r="Q354" s="152"/>
      <c r="R354" s="153"/>
      <c r="S354" s="152"/>
      <c r="T354" s="176"/>
      <c r="U354" s="153"/>
      <c r="V354" s="185"/>
      <c r="W354" s="186"/>
      <c r="X354" s="187"/>
      <c r="AJ354" s="91"/>
      <c r="AK354" s="91"/>
      <c r="AL354" s="178"/>
      <c r="AM354" s="178"/>
      <c r="AO354" s="91"/>
      <c r="AP354" s="91"/>
      <c r="AQ354" s="91"/>
      <c r="AR354" s="91"/>
      <c r="AS354" s="91"/>
      <c r="AT354" s="91"/>
      <c r="AU354" s="177"/>
      <c r="AV354" s="177"/>
      <c r="AW354" s="177"/>
      <c r="AY354" s="91"/>
      <c r="AZ354" s="91"/>
      <c r="BA354" s="178"/>
      <c r="BB354" s="178"/>
      <c r="BD354" s="91"/>
      <c r="BE354" s="91"/>
      <c r="BF354" s="91"/>
      <c r="BG354" s="91"/>
      <c r="BH354" s="91"/>
      <c r="BI354" s="91"/>
      <c r="BJ354" s="177"/>
      <c r="BK354" s="177"/>
      <c r="BL354" s="177"/>
    </row>
    <row r="355" spans="1:64" ht="18" customHeight="1">
      <c r="A355" s="188" t="s">
        <v>478</v>
      </c>
      <c r="B355" s="189"/>
      <c r="C355" s="194" t="s">
        <v>362</v>
      </c>
      <c r="D355" s="195"/>
      <c r="E355" s="534">
        <v>2021</v>
      </c>
      <c r="F355" s="535"/>
      <c r="G355" s="164">
        <v>10800</v>
      </c>
      <c r="H355" s="166"/>
      <c r="I355" s="164">
        <v>0</v>
      </c>
      <c r="J355" s="166"/>
      <c r="K355" s="164">
        <v>140</v>
      </c>
      <c r="L355" s="166"/>
      <c r="M355" s="164"/>
      <c r="N355" s="166"/>
      <c r="O355" s="536">
        <v>17.600000000000001</v>
      </c>
      <c r="P355" s="537"/>
      <c r="Q355" s="164"/>
      <c r="R355" s="166"/>
      <c r="S355" s="164">
        <v>40</v>
      </c>
      <c r="T355" s="165"/>
      <c r="U355" s="166"/>
      <c r="V355" s="167" t="s">
        <v>479</v>
      </c>
      <c r="W355" s="168"/>
      <c r="X355" s="169"/>
      <c r="AJ355" s="91"/>
      <c r="AK355" s="91"/>
      <c r="AL355" s="156"/>
      <c r="AM355" s="156"/>
      <c r="AO355" s="91"/>
      <c r="AP355" s="91"/>
      <c r="AQ355" s="91"/>
      <c r="AR355" s="91"/>
      <c r="AS355" s="91"/>
      <c r="AT355" s="91"/>
      <c r="AU355" s="91"/>
      <c r="AV355" s="91"/>
      <c r="AW355" s="91"/>
      <c r="AY355" s="91"/>
      <c r="AZ355" s="91"/>
      <c r="BA355" s="156"/>
      <c r="BB355" s="156"/>
      <c r="BD355" s="91"/>
      <c r="BE355" s="91"/>
      <c r="BF355" s="91"/>
      <c r="BG355" s="91"/>
      <c r="BH355" s="91"/>
      <c r="BI355" s="91"/>
      <c r="BJ355" s="91"/>
      <c r="BK355" s="91"/>
      <c r="BL355" s="91"/>
    </row>
    <row r="356" spans="1:64" ht="18" customHeight="1">
      <c r="A356" s="190"/>
      <c r="B356" s="191"/>
      <c r="C356" s="157" t="s">
        <v>363</v>
      </c>
      <c r="D356" s="158"/>
      <c r="E356" s="198"/>
      <c r="F356" s="199"/>
      <c r="G356" s="159">
        <v>10395</v>
      </c>
      <c r="H356" s="160"/>
      <c r="I356" s="159"/>
      <c r="J356" s="160"/>
      <c r="K356" s="159">
        <v>136.30000000000001</v>
      </c>
      <c r="L356" s="160"/>
      <c r="M356" s="159"/>
      <c r="N356" s="160"/>
      <c r="O356" s="161">
        <v>16.2</v>
      </c>
      <c r="P356" s="162"/>
      <c r="Q356" s="159"/>
      <c r="R356" s="160"/>
      <c r="S356" s="159">
        <v>17</v>
      </c>
      <c r="T356" s="163"/>
      <c r="U356" s="160"/>
      <c r="V356" s="170"/>
      <c r="W356" s="171"/>
      <c r="X356" s="172"/>
    </row>
    <row r="357" spans="1:64" ht="18" customHeight="1">
      <c r="A357" s="192"/>
      <c r="B357" s="193"/>
      <c r="C357" s="142" t="s">
        <v>364</v>
      </c>
      <c r="D357" s="144"/>
      <c r="E357" s="200"/>
      <c r="F357" s="201"/>
      <c r="G357" s="152">
        <f>G356/G355</f>
        <v>0.96250000000000002</v>
      </c>
      <c r="H357" s="153"/>
      <c r="I357" s="152"/>
      <c r="J357" s="153"/>
      <c r="K357" s="152"/>
      <c r="L357" s="153"/>
      <c r="M357" s="152"/>
      <c r="N357" s="153"/>
      <c r="O357" s="152"/>
      <c r="P357" s="153"/>
      <c r="Q357" s="154"/>
      <c r="R357" s="155"/>
      <c r="S357" s="152"/>
      <c r="T357" s="176"/>
      <c r="U357" s="153"/>
      <c r="V357" s="173"/>
      <c r="W357" s="174"/>
      <c r="X357" s="175"/>
    </row>
    <row r="358" spans="1:64" ht="18" customHeight="1"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</row>
    <row r="359" spans="1:64" ht="18" customHeight="1"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</row>
    <row r="360" spans="1:64" ht="18" customHeight="1">
      <c r="B360" s="3" t="s">
        <v>679</v>
      </c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</row>
    <row r="361" spans="1:64" s="49" customFormat="1" ht="15" customHeight="1">
      <c r="Q361" s="80"/>
      <c r="S361" s="80"/>
      <c r="W361" s="81" t="s">
        <v>660</v>
      </c>
    </row>
    <row r="362" spans="1:64" s="49" customFormat="1" ht="16.5" customHeight="1">
      <c r="A362" s="709" t="s">
        <v>547</v>
      </c>
      <c r="B362" s="710"/>
      <c r="C362" s="710"/>
      <c r="D362" s="711"/>
      <c r="E362" s="715" t="s">
        <v>661</v>
      </c>
      <c r="F362" s="716"/>
      <c r="G362" s="716" t="s">
        <v>662</v>
      </c>
      <c r="H362" s="716"/>
      <c r="I362" s="716"/>
      <c r="J362" s="716"/>
      <c r="K362" s="716" t="s">
        <v>663</v>
      </c>
      <c r="L362" s="716"/>
      <c r="M362" s="716"/>
      <c r="N362" s="716"/>
      <c r="O362" s="716"/>
      <c r="P362" s="716"/>
      <c r="Q362" s="715" t="s">
        <v>664</v>
      </c>
      <c r="R362" s="716"/>
      <c r="S362" s="716"/>
      <c r="T362" s="718" t="s">
        <v>385</v>
      </c>
      <c r="U362" s="710"/>
      <c r="V362" s="710"/>
      <c r="W362" s="710"/>
      <c r="X362" s="719"/>
    </row>
    <row r="363" spans="1:64" s="49" customFormat="1" ht="16.5" customHeight="1">
      <c r="A363" s="712"/>
      <c r="B363" s="713"/>
      <c r="C363" s="713"/>
      <c r="D363" s="714"/>
      <c r="E363" s="717"/>
      <c r="F363" s="717"/>
      <c r="G363" s="717" t="s">
        <v>665</v>
      </c>
      <c r="H363" s="717"/>
      <c r="I363" s="717" t="s">
        <v>666</v>
      </c>
      <c r="J363" s="717"/>
      <c r="K363" s="717" t="s">
        <v>667</v>
      </c>
      <c r="L363" s="717"/>
      <c r="M363" s="717" t="s">
        <v>668</v>
      </c>
      <c r="N363" s="717"/>
      <c r="O363" s="717" t="s">
        <v>669</v>
      </c>
      <c r="P363" s="717"/>
      <c r="Q363" s="717"/>
      <c r="R363" s="717"/>
      <c r="S363" s="717"/>
      <c r="T363" s="720"/>
      <c r="U363" s="713"/>
      <c r="V363" s="713"/>
      <c r="W363" s="713"/>
      <c r="X363" s="721"/>
    </row>
    <row r="364" spans="1:64" s="49" customFormat="1" ht="16.5" customHeight="1">
      <c r="A364" s="722" t="s">
        <v>670</v>
      </c>
      <c r="B364" s="723"/>
      <c r="C364" s="723"/>
      <c r="D364" s="724"/>
      <c r="E364" s="725">
        <v>2019</v>
      </c>
      <c r="F364" s="726"/>
      <c r="G364" s="726" t="s">
        <v>29</v>
      </c>
      <c r="H364" s="726"/>
      <c r="I364" s="726"/>
      <c r="J364" s="726"/>
      <c r="K364" s="726"/>
      <c r="L364" s="726"/>
      <c r="M364" s="726" t="s">
        <v>29</v>
      </c>
      <c r="N364" s="726"/>
      <c r="O364" s="726"/>
      <c r="P364" s="726"/>
      <c r="Q364" s="726">
        <v>25.5</v>
      </c>
      <c r="R364" s="726"/>
      <c r="S364" s="726"/>
      <c r="T364" s="727" t="s">
        <v>671</v>
      </c>
      <c r="U364" s="728"/>
      <c r="V364" s="728"/>
      <c r="W364" s="728"/>
      <c r="X364" s="725"/>
    </row>
    <row r="365" spans="1:64" s="49" customFormat="1" ht="16.5" customHeight="1">
      <c r="A365" s="618" t="s">
        <v>672</v>
      </c>
      <c r="B365" s="619"/>
      <c r="C365" s="619"/>
      <c r="D365" s="729"/>
      <c r="E365" s="138">
        <v>2019</v>
      </c>
      <c r="F365" s="124"/>
      <c r="G365" s="124" t="s">
        <v>29</v>
      </c>
      <c r="H365" s="124"/>
      <c r="I365" s="124"/>
      <c r="J365" s="124"/>
      <c r="K365" s="124"/>
      <c r="L365" s="124"/>
      <c r="M365" s="124" t="s">
        <v>29</v>
      </c>
      <c r="N365" s="124"/>
      <c r="O365" s="124"/>
      <c r="P365" s="124"/>
      <c r="Q365" s="124">
        <v>25.5</v>
      </c>
      <c r="R365" s="124"/>
      <c r="S365" s="124"/>
      <c r="T365" s="136" t="s">
        <v>671</v>
      </c>
      <c r="U365" s="137"/>
      <c r="V365" s="137"/>
      <c r="W365" s="137"/>
      <c r="X365" s="138"/>
    </row>
    <row r="366" spans="1:64" s="49" customFormat="1" ht="16.5" customHeight="1">
      <c r="A366" s="618" t="s">
        <v>673</v>
      </c>
      <c r="B366" s="619"/>
      <c r="C366" s="619"/>
      <c r="D366" s="729"/>
      <c r="E366" s="138">
        <v>2019</v>
      </c>
      <c r="F366" s="124"/>
      <c r="G366" s="124" t="s">
        <v>29</v>
      </c>
      <c r="H366" s="124"/>
      <c r="I366" s="124"/>
      <c r="J366" s="124"/>
      <c r="K366" s="124"/>
      <c r="L366" s="124"/>
      <c r="M366" s="124" t="s">
        <v>29</v>
      </c>
      <c r="N366" s="124"/>
      <c r="O366" s="124"/>
      <c r="P366" s="124"/>
      <c r="Q366" s="124">
        <v>25.5</v>
      </c>
      <c r="R366" s="124"/>
      <c r="S366" s="124"/>
      <c r="T366" s="136" t="s">
        <v>671</v>
      </c>
      <c r="U366" s="137"/>
      <c r="V366" s="137"/>
      <c r="W366" s="137"/>
      <c r="X366" s="138"/>
    </row>
    <row r="367" spans="1:64" s="49" customFormat="1" ht="16.5" customHeight="1">
      <c r="A367" s="618" t="s">
        <v>674</v>
      </c>
      <c r="B367" s="619"/>
      <c r="C367" s="619"/>
      <c r="D367" s="729"/>
      <c r="E367" s="138">
        <v>2019</v>
      </c>
      <c r="F367" s="124"/>
      <c r="G367" s="124" t="s">
        <v>29</v>
      </c>
      <c r="H367" s="124"/>
      <c r="I367" s="124"/>
      <c r="J367" s="124"/>
      <c r="K367" s="124"/>
      <c r="L367" s="124"/>
      <c r="M367" s="124" t="s">
        <v>29</v>
      </c>
      <c r="N367" s="124"/>
      <c r="O367" s="124"/>
      <c r="P367" s="124"/>
      <c r="Q367" s="124">
        <v>25.5</v>
      </c>
      <c r="R367" s="124"/>
      <c r="S367" s="124"/>
      <c r="T367" s="136" t="s">
        <v>671</v>
      </c>
      <c r="U367" s="137"/>
      <c r="V367" s="137"/>
      <c r="W367" s="137"/>
      <c r="X367" s="138"/>
    </row>
    <row r="368" spans="1:64" s="49" customFormat="1" ht="16.5" customHeight="1">
      <c r="A368" s="618" t="s">
        <v>675</v>
      </c>
      <c r="B368" s="619"/>
      <c r="C368" s="619"/>
      <c r="D368" s="729"/>
      <c r="E368" s="138">
        <v>2019</v>
      </c>
      <c r="F368" s="124"/>
      <c r="G368" s="124" t="s">
        <v>29</v>
      </c>
      <c r="H368" s="124"/>
      <c r="I368" s="124"/>
      <c r="J368" s="124"/>
      <c r="K368" s="124"/>
      <c r="L368" s="124"/>
      <c r="M368" s="124" t="s">
        <v>29</v>
      </c>
      <c r="N368" s="124"/>
      <c r="O368" s="124"/>
      <c r="P368" s="124"/>
      <c r="Q368" s="124">
        <v>25.5</v>
      </c>
      <c r="R368" s="124"/>
      <c r="S368" s="124"/>
      <c r="T368" s="136" t="s">
        <v>671</v>
      </c>
      <c r="U368" s="137"/>
      <c r="V368" s="137"/>
      <c r="W368" s="137"/>
      <c r="X368" s="138"/>
    </row>
    <row r="369" spans="1:24" s="49" customFormat="1" ht="16.5" customHeight="1">
      <c r="A369" s="618" t="s">
        <v>676</v>
      </c>
      <c r="B369" s="619"/>
      <c r="C369" s="619"/>
      <c r="D369" s="729"/>
      <c r="E369" s="138">
        <v>2019</v>
      </c>
      <c r="F369" s="124"/>
      <c r="G369" s="124" t="s">
        <v>29</v>
      </c>
      <c r="H369" s="124"/>
      <c r="I369" s="124"/>
      <c r="J369" s="124"/>
      <c r="K369" s="124"/>
      <c r="L369" s="124"/>
      <c r="M369" s="124" t="s">
        <v>29</v>
      </c>
      <c r="N369" s="124"/>
      <c r="O369" s="124"/>
      <c r="P369" s="124"/>
      <c r="Q369" s="124">
        <v>25.5</v>
      </c>
      <c r="R369" s="124"/>
      <c r="S369" s="124"/>
      <c r="T369" s="136" t="s">
        <v>671</v>
      </c>
      <c r="U369" s="137"/>
      <c r="V369" s="137"/>
      <c r="W369" s="137"/>
      <c r="X369" s="138"/>
    </row>
    <row r="370" spans="1:24" s="49" customFormat="1" ht="16.5" customHeight="1">
      <c r="A370" s="618" t="s">
        <v>677</v>
      </c>
      <c r="B370" s="619"/>
      <c r="C370" s="619"/>
      <c r="D370" s="729"/>
      <c r="E370" s="138">
        <v>2019</v>
      </c>
      <c r="F370" s="124"/>
      <c r="G370" s="124" t="s">
        <v>29</v>
      </c>
      <c r="H370" s="124"/>
      <c r="I370" s="124"/>
      <c r="J370" s="124"/>
      <c r="K370" s="124"/>
      <c r="L370" s="124"/>
      <c r="M370" s="124" t="s">
        <v>29</v>
      </c>
      <c r="N370" s="124"/>
      <c r="O370" s="124"/>
      <c r="P370" s="124"/>
      <c r="Q370" s="124">
        <v>25.5</v>
      </c>
      <c r="R370" s="124"/>
      <c r="S370" s="124"/>
      <c r="T370" s="136" t="s">
        <v>671</v>
      </c>
      <c r="U370" s="137"/>
      <c r="V370" s="137"/>
      <c r="W370" s="137"/>
      <c r="X370" s="138"/>
    </row>
    <row r="371" spans="1:24" s="49" customFormat="1" ht="16.5" customHeight="1">
      <c r="A371" s="730" t="s">
        <v>678</v>
      </c>
      <c r="B371" s="731"/>
      <c r="C371" s="731"/>
      <c r="D371" s="732"/>
      <c r="E371" s="254">
        <v>2019</v>
      </c>
      <c r="F371" s="125"/>
      <c r="G371" s="125" t="s">
        <v>29</v>
      </c>
      <c r="H371" s="125"/>
      <c r="I371" s="125"/>
      <c r="J371" s="125"/>
      <c r="K371" s="125"/>
      <c r="L371" s="125"/>
      <c r="M371" s="125" t="s">
        <v>29</v>
      </c>
      <c r="N371" s="125"/>
      <c r="O371" s="125"/>
      <c r="P371" s="125"/>
      <c r="Q371" s="125">
        <v>25.5</v>
      </c>
      <c r="R371" s="125"/>
      <c r="S371" s="125"/>
      <c r="T371" s="252" t="s">
        <v>671</v>
      </c>
      <c r="U371" s="253"/>
      <c r="V371" s="253"/>
      <c r="W371" s="253"/>
      <c r="X371" s="254"/>
    </row>
    <row r="372" spans="1:24" s="49" customFormat="1" ht="16.5" customHeight="1">
      <c r="A372" s="64"/>
      <c r="B372" s="64"/>
      <c r="C372" s="64"/>
      <c r="D372" s="64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</row>
    <row r="373" spans="1:24" s="49" customFormat="1" ht="16.5" customHeight="1">
      <c r="A373" s="64"/>
      <c r="B373" s="64"/>
      <c r="C373" s="64"/>
      <c r="D373" s="64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</row>
    <row r="374" spans="1:24" ht="18" customHeight="1">
      <c r="B374" s="3" t="s">
        <v>480</v>
      </c>
    </row>
    <row r="375" spans="1:24" ht="18" customHeight="1">
      <c r="B375" s="3"/>
    </row>
    <row r="376" spans="1:24" ht="18" customHeight="1">
      <c r="B376" s="118" t="s">
        <v>52</v>
      </c>
      <c r="C376" s="118"/>
      <c r="D376" s="118"/>
      <c r="E376" s="118"/>
      <c r="F376" s="145" t="s">
        <v>471</v>
      </c>
      <c r="G376" s="118"/>
      <c r="H376" s="145" t="s">
        <v>481</v>
      </c>
      <c r="I376" s="118"/>
      <c r="J376" s="118"/>
      <c r="K376" s="118" t="s">
        <v>473</v>
      </c>
      <c r="L376" s="118"/>
      <c r="M376" s="118"/>
      <c r="N376" s="118"/>
      <c r="O376" s="118"/>
      <c r="P376" s="118"/>
      <c r="Q376" s="118" t="s">
        <v>373</v>
      </c>
      <c r="R376" s="118"/>
      <c r="S376" s="118"/>
      <c r="T376" s="118" t="s">
        <v>64</v>
      </c>
      <c r="U376" s="118"/>
      <c r="V376" s="118"/>
      <c r="W376" s="118"/>
    </row>
    <row r="377" spans="1:24" ht="18" customHeight="1">
      <c r="B377" s="118"/>
      <c r="C377" s="118"/>
      <c r="D377" s="118"/>
      <c r="E377" s="118"/>
      <c r="F377" s="118"/>
      <c r="G377" s="118"/>
      <c r="H377" s="118"/>
      <c r="I377" s="118"/>
      <c r="J377" s="118"/>
      <c r="K377" s="118" t="s">
        <v>482</v>
      </c>
      <c r="L377" s="118"/>
      <c r="M377" s="118"/>
      <c r="N377" s="118" t="s">
        <v>483</v>
      </c>
      <c r="O377" s="118"/>
      <c r="P377" s="118"/>
      <c r="Q377" s="118"/>
      <c r="R377" s="118"/>
      <c r="S377" s="118"/>
      <c r="T377" s="118"/>
      <c r="U377" s="118"/>
      <c r="V377" s="118"/>
      <c r="W377" s="118"/>
    </row>
    <row r="378" spans="1:24" ht="18" customHeight="1">
      <c r="B378" s="122" t="s">
        <v>484</v>
      </c>
      <c r="C378" s="122"/>
      <c r="D378" s="107" t="s">
        <v>362</v>
      </c>
      <c r="E378" s="107"/>
      <c r="F378" s="123">
        <v>2012</v>
      </c>
      <c r="G378" s="123"/>
      <c r="H378" s="146">
        <v>4404</v>
      </c>
      <c r="I378" s="147"/>
      <c r="J378" s="148"/>
      <c r="K378" s="129"/>
      <c r="L378" s="130"/>
      <c r="M378" s="131"/>
      <c r="N378" s="129">
        <v>50</v>
      </c>
      <c r="O378" s="130"/>
      <c r="P378" s="131"/>
      <c r="Q378" s="129">
        <v>5</v>
      </c>
      <c r="R378" s="130"/>
      <c r="S378" s="131"/>
      <c r="T378" s="107"/>
      <c r="U378" s="107"/>
      <c r="V378" s="107"/>
      <c r="W378" s="107"/>
    </row>
    <row r="379" spans="1:24" ht="18" customHeight="1">
      <c r="B379" s="122"/>
      <c r="C379" s="122"/>
      <c r="D379" s="132" t="s">
        <v>363</v>
      </c>
      <c r="E379" s="132"/>
      <c r="F379" s="124"/>
      <c r="G379" s="124"/>
      <c r="H379" s="133">
        <v>4340</v>
      </c>
      <c r="I379" s="134"/>
      <c r="J379" s="135"/>
      <c r="K379" s="136"/>
      <c r="L379" s="137"/>
      <c r="M379" s="138"/>
      <c r="N379" s="149">
        <v>5.3</v>
      </c>
      <c r="O379" s="150"/>
      <c r="P379" s="151"/>
      <c r="Q379" s="136">
        <v>2.2999999999999998</v>
      </c>
      <c r="R379" s="137"/>
      <c r="S379" s="138"/>
      <c r="T379" s="132"/>
      <c r="U379" s="132"/>
      <c r="V379" s="132"/>
      <c r="W379" s="132"/>
    </row>
    <row r="380" spans="1:24" ht="18" customHeight="1">
      <c r="B380" s="122"/>
      <c r="C380" s="122"/>
      <c r="D380" s="108" t="s">
        <v>364</v>
      </c>
      <c r="E380" s="108"/>
      <c r="F380" s="125"/>
      <c r="G380" s="125"/>
      <c r="H380" s="139">
        <f>H379/H378</f>
        <v>0.9854677565849228</v>
      </c>
      <c r="I380" s="140"/>
      <c r="J380" s="141"/>
      <c r="K380" s="142"/>
      <c r="L380" s="143"/>
      <c r="M380" s="144"/>
      <c r="N380" s="139"/>
      <c r="O380" s="140"/>
      <c r="P380" s="141"/>
      <c r="Q380" s="139"/>
      <c r="R380" s="140"/>
      <c r="S380" s="141"/>
      <c r="T380" s="108"/>
      <c r="U380" s="108"/>
      <c r="V380" s="108"/>
      <c r="W380" s="108"/>
    </row>
    <row r="381" spans="1:24" ht="18" customHeight="1">
      <c r="B381" s="122" t="s">
        <v>485</v>
      </c>
      <c r="C381" s="122"/>
      <c r="D381" s="107" t="s">
        <v>362</v>
      </c>
      <c r="E381" s="107"/>
      <c r="F381" s="123">
        <v>2012</v>
      </c>
      <c r="G381" s="123"/>
      <c r="H381" s="126">
        <v>4700</v>
      </c>
      <c r="I381" s="127"/>
      <c r="J381" s="128"/>
      <c r="K381" s="129"/>
      <c r="L381" s="130"/>
      <c r="M381" s="131"/>
      <c r="N381" s="129">
        <v>50</v>
      </c>
      <c r="O381" s="130"/>
      <c r="P381" s="131"/>
      <c r="Q381" s="129">
        <v>3.3</v>
      </c>
      <c r="R381" s="130"/>
      <c r="S381" s="131"/>
      <c r="T381" s="107"/>
      <c r="U381" s="107"/>
      <c r="V381" s="107"/>
      <c r="W381" s="107"/>
    </row>
    <row r="382" spans="1:24" ht="18" customHeight="1">
      <c r="B382" s="122"/>
      <c r="C382" s="122"/>
      <c r="D382" s="132" t="s">
        <v>363</v>
      </c>
      <c r="E382" s="132"/>
      <c r="F382" s="124"/>
      <c r="G382" s="124"/>
      <c r="H382" s="133">
        <v>4491</v>
      </c>
      <c r="I382" s="134"/>
      <c r="J382" s="135"/>
      <c r="K382" s="136"/>
      <c r="L382" s="137"/>
      <c r="M382" s="138"/>
      <c r="N382" s="136">
        <v>10</v>
      </c>
      <c r="O382" s="137"/>
      <c r="P382" s="138"/>
      <c r="Q382" s="136">
        <v>2.8</v>
      </c>
      <c r="R382" s="137"/>
      <c r="S382" s="138"/>
      <c r="T382" s="132"/>
      <c r="U382" s="132"/>
      <c r="V382" s="132"/>
      <c r="W382" s="132"/>
    </row>
    <row r="383" spans="1:24" ht="18" customHeight="1">
      <c r="B383" s="122"/>
      <c r="C383" s="122"/>
      <c r="D383" s="108" t="s">
        <v>364</v>
      </c>
      <c r="E383" s="108"/>
      <c r="F383" s="125"/>
      <c r="G383" s="125"/>
      <c r="H383" s="139">
        <f>H382/H381</f>
        <v>0.955531914893617</v>
      </c>
      <c r="I383" s="140"/>
      <c r="J383" s="141"/>
      <c r="K383" s="142"/>
      <c r="L383" s="143"/>
      <c r="M383" s="144"/>
      <c r="N383" s="139"/>
      <c r="O383" s="140"/>
      <c r="P383" s="141"/>
      <c r="Q383" s="139"/>
      <c r="R383" s="140"/>
      <c r="S383" s="141"/>
      <c r="T383" s="108"/>
      <c r="U383" s="108"/>
      <c r="V383" s="108"/>
      <c r="W383" s="108"/>
    </row>
    <row r="386" spans="1:24" ht="18" customHeight="1">
      <c r="B386" s="3" t="s">
        <v>541</v>
      </c>
    </row>
    <row r="387" spans="1:24" ht="18" customHeight="1">
      <c r="B387" s="3"/>
    </row>
    <row r="388" spans="1:24" s="49" customFormat="1" ht="24.95" customHeight="1">
      <c r="A388" s="67"/>
      <c r="B388" s="540" t="s">
        <v>542</v>
      </c>
      <c r="C388" s="540"/>
      <c r="D388" s="540"/>
      <c r="E388" s="540"/>
      <c r="F388" s="540"/>
      <c r="G388" s="540"/>
      <c r="H388" s="540"/>
      <c r="I388" s="540"/>
      <c r="J388" s="540"/>
      <c r="K388" s="540" t="s">
        <v>543</v>
      </c>
      <c r="L388" s="540"/>
      <c r="M388" s="540"/>
      <c r="N388" s="540"/>
      <c r="O388" s="540" t="s">
        <v>544</v>
      </c>
      <c r="P388" s="540"/>
      <c r="Q388" s="541" t="s">
        <v>545</v>
      </c>
      <c r="R388" s="541"/>
      <c r="S388" s="540" t="s">
        <v>546</v>
      </c>
      <c r="T388" s="540"/>
      <c r="U388" s="540"/>
      <c r="V388" s="540" t="s">
        <v>385</v>
      </c>
      <c r="W388" s="540"/>
      <c r="X388" s="68"/>
    </row>
    <row r="389" spans="1:24" s="49" customFormat="1" ht="24.95" customHeight="1">
      <c r="A389" s="67"/>
      <c r="B389" s="540" t="s">
        <v>547</v>
      </c>
      <c r="C389" s="540"/>
      <c r="D389" s="540"/>
      <c r="E389" s="540" t="s">
        <v>548</v>
      </c>
      <c r="F389" s="540"/>
      <c r="G389" s="540"/>
      <c r="H389" s="540" t="s">
        <v>549</v>
      </c>
      <c r="I389" s="540"/>
      <c r="J389" s="540"/>
      <c r="K389" s="540" t="s">
        <v>382</v>
      </c>
      <c r="L389" s="540"/>
      <c r="M389" s="540" t="s">
        <v>383</v>
      </c>
      <c r="N389" s="540"/>
      <c r="O389" s="540"/>
      <c r="P389" s="540"/>
      <c r="Q389" s="541"/>
      <c r="R389" s="541"/>
      <c r="S389" s="540"/>
      <c r="T389" s="540"/>
      <c r="U389" s="540"/>
      <c r="V389" s="540"/>
      <c r="W389" s="540"/>
      <c r="X389" s="68"/>
    </row>
    <row r="390" spans="1:24" s="49" customFormat="1" ht="20.100000000000001" customHeight="1">
      <c r="A390" s="67"/>
      <c r="B390" s="542" t="s">
        <v>550</v>
      </c>
      <c r="C390" s="542"/>
      <c r="D390" s="542"/>
      <c r="E390" s="542" t="s">
        <v>551</v>
      </c>
      <c r="F390" s="542"/>
      <c r="G390" s="542"/>
      <c r="H390" s="542" t="s">
        <v>552</v>
      </c>
      <c r="I390" s="542"/>
      <c r="J390" s="542"/>
      <c r="K390" s="542">
        <v>40</v>
      </c>
      <c r="L390" s="542"/>
      <c r="M390" s="542">
        <v>6</v>
      </c>
      <c r="N390" s="542"/>
      <c r="O390" s="543" t="s">
        <v>553</v>
      </c>
      <c r="P390" s="543"/>
      <c r="Q390" s="543" t="s">
        <v>553</v>
      </c>
      <c r="R390" s="543"/>
      <c r="S390" s="543" t="s">
        <v>553</v>
      </c>
      <c r="T390" s="543"/>
      <c r="U390" s="543"/>
      <c r="V390" s="544" t="s">
        <v>554</v>
      </c>
      <c r="W390" s="544"/>
      <c r="X390" s="68"/>
    </row>
    <row r="391" spans="1:24" s="49" customFormat="1" ht="20.100000000000001" customHeight="1">
      <c r="A391" s="67"/>
      <c r="B391" s="533" t="s">
        <v>555</v>
      </c>
      <c r="C391" s="533"/>
      <c r="D391" s="533"/>
      <c r="E391" s="533" t="s">
        <v>556</v>
      </c>
      <c r="F391" s="533"/>
      <c r="G391" s="533"/>
      <c r="H391" s="533" t="s">
        <v>552</v>
      </c>
      <c r="I391" s="533"/>
      <c r="J391" s="533"/>
      <c r="K391" s="533">
        <v>40</v>
      </c>
      <c r="L391" s="533"/>
      <c r="M391" s="533">
        <v>8.5</v>
      </c>
      <c r="N391" s="533"/>
      <c r="O391" s="531" t="s">
        <v>553</v>
      </c>
      <c r="P391" s="531"/>
      <c r="Q391" s="531" t="s">
        <v>553</v>
      </c>
      <c r="R391" s="531"/>
      <c r="S391" s="531" t="s">
        <v>553</v>
      </c>
      <c r="T391" s="531"/>
      <c r="U391" s="531"/>
      <c r="V391" s="532" t="s">
        <v>554</v>
      </c>
      <c r="W391" s="532"/>
      <c r="X391" s="68"/>
    </row>
    <row r="392" spans="1:24" s="49" customFormat="1" ht="20.100000000000001" customHeight="1">
      <c r="A392" s="67"/>
      <c r="B392" s="533" t="s">
        <v>557</v>
      </c>
      <c r="C392" s="533"/>
      <c r="D392" s="533"/>
      <c r="E392" s="533" t="s">
        <v>551</v>
      </c>
      <c r="F392" s="533"/>
      <c r="G392" s="533"/>
      <c r="H392" s="533" t="s">
        <v>552</v>
      </c>
      <c r="I392" s="533"/>
      <c r="J392" s="533"/>
      <c r="K392" s="533">
        <v>40</v>
      </c>
      <c r="L392" s="533"/>
      <c r="M392" s="533">
        <v>8</v>
      </c>
      <c r="N392" s="533"/>
      <c r="O392" s="531" t="s">
        <v>553</v>
      </c>
      <c r="P392" s="531"/>
      <c r="Q392" s="531" t="s">
        <v>553</v>
      </c>
      <c r="R392" s="531"/>
      <c r="S392" s="531" t="s">
        <v>553</v>
      </c>
      <c r="T392" s="531"/>
      <c r="U392" s="531"/>
      <c r="V392" s="532" t="s">
        <v>554</v>
      </c>
      <c r="W392" s="532"/>
      <c r="X392" s="68"/>
    </row>
    <row r="393" spans="1:24" s="49" customFormat="1" ht="20.100000000000001" customHeight="1">
      <c r="A393" s="67"/>
      <c r="B393" s="533" t="s">
        <v>558</v>
      </c>
      <c r="C393" s="533"/>
      <c r="D393" s="533"/>
      <c r="E393" s="533" t="s">
        <v>559</v>
      </c>
      <c r="F393" s="533"/>
      <c r="G393" s="533"/>
      <c r="H393" s="533" t="s">
        <v>552</v>
      </c>
      <c r="I393" s="533"/>
      <c r="J393" s="533"/>
      <c r="K393" s="533">
        <v>40</v>
      </c>
      <c r="L393" s="533"/>
      <c r="M393" s="533">
        <v>6</v>
      </c>
      <c r="N393" s="533"/>
      <c r="O393" s="531" t="s">
        <v>553</v>
      </c>
      <c r="P393" s="531"/>
      <c r="Q393" s="531" t="s">
        <v>553</v>
      </c>
      <c r="R393" s="531"/>
      <c r="S393" s="531" t="s">
        <v>553</v>
      </c>
      <c r="T393" s="531"/>
      <c r="U393" s="531"/>
      <c r="V393" s="532" t="s">
        <v>554</v>
      </c>
      <c r="W393" s="532"/>
      <c r="X393" s="68"/>
    </row>
    <row r="394" spans="1:24" s="49" customFormat="1" ht="20.100000000000001" customHeight="1">
      <c r="A394" s="67"/>
      <c r="B394" s="538"/>
      <c r="C394" s="538"/>
      <c r="D394" s="538"/>
      <c r="E394" s="538"/>
      <c r="F394" s="538"/>
      <c r="G394" s="538"/>
      <c r="H394" s="538"/>
      <c r="I394" s="538"/>
      <c r="J394" s="538"/>
      <c r="K394" s="539"/>
      <c r="L394" s="539"/>
      <c r="M394" s="539"/>
      <c r="N394" s="539"/>
      <c r="O394" s="539"/>
      <c r="P394" s="539"/>
      <c r="Q394" s="539"/>
      <c r="R394" s="539"/>
      <c r="S394" s="539"/>
      <c r="T394" s="539"/>
      <c r="U394" s="539"/>
      <c r="V394" s="539"/>
      <c r="W394" s="539"/>
      <c r="X394" s="68"/>
    </row>
    <row r="396" spans="1:24" s="49" customFormat="1" ht="16.5" customHeight="1"/>
    <row r="397" spans="1:24" s="49" customFormat="1" ht="16.5" customHeight="1">
      <c r="B397" s="3" t="s">
        <v>566</v>
      </c>
    </row>
    <row r="398" spans="1:24" s="49" customFormat="1" ht="16.5" customHeight="1"/>
    <row r="399" spans="1:24" s="49" customFormat="1" ht="20.100000000000001" customHeight="1">
      <c r="B399" s="548" t="s">
        <v>561</v>
      </c>
      <c r="C399" s="549"/>
      <c r="D399" s="549"/>
      <c r="E399" s="549"/>
      <c r="F399" s="550" t="s">
        <v>562</v>
      </c>
      <c r="G399" s="549"/>
      <c r="H399" s="549"/>
      <c r="I399" s="549"/>
      <c r="J399" s="551"/>
      <c r="K399" s="550" t="s">
        <v>563</v>
      </c>
      <c r="L399" s="549"/>
      <c r="M399" s="549"/>
      <c r="N399" s="549"/>
      <c r="O399" s="551"/>
      <c r="P399" s="550" t="s">
        <v>385</v>
      </c>
      <c r="Q399" s="549"/>
      <c r="R399" s="549"/>
      <c r="S399" s="549"/>
      <c r="T399" s="549"/>
      <c r="U399" s="549"/>
      <c r="V399" s="549"/>
      <c r="W399" s="551"/>
    </row>
    <row r="400" spans="1:24" s="49" customFormat="1" ht="20.100000000000001" customHeight="1">
      <c r="B400" s="545"/>
      <c r="C400" s="546"/>
      <c r="D400" s="546"/>
      <c r="E400" s="546"/>
      <c r="F400" s="545" t="s">
        <v>567</v>
      </c>
      <c r="G400" s="546"/>
      <c r="H400" s="546"/>
      <c r="I400" s="546"/>
      <c r="J400" s="547"/>
      <c r="K400" s="545" t="s">
        <v>567</v>
      </c>
      <c r="L400" s="546"/>
      <c r="M400" s="546"/>
      <c r="N400" s="546"/>
      <c r="O400" s="547"/>
      <c r="P400" s="545"/>
      <c r="Q400" s="546"/>
      <c r="R400" s="546"/>
      <c r="S400" s="546"/>
      <c r="T400" s="546"/>
      <c r="U400" s="546"/>
      <c r="V400" s="546"/>
      <c r="W400" s="547"/>
    </row>
    <row r="401" spans="1:24" s="49" customFormat="1" ht="20.100000000000001" customHeight="1">
      <c r="B401" s="552" t="s">
        <v>564</v>
      </c>
      <c r="C401" s="553"/>
      <c r="D401" s="553"/>
      <c r="E401" s="554"/>
      <c r="F401" s="129">
        <v>3</v>
      </c>
      <c r="G401" s="130"/>
      <c r="H401" s="130"/>
      <c r="I401" s="130"/>
      <c r="J401" s="131"/>
      <c r="K401" s="129">
        <v>3.3</v>
      </c>
      <c r="L401" s="130"/>
      <c r="M401" s="130"/>
      <c r="N401" s="130"/>
      <c r="O401" s="131"/>
      <c r="P401" s="424" t="s">
        <v>565</v>
      </c>
      <c r="Q401" s="555"/>
      <c r="R401" s="555"/>
      <c r="S401" s="555"/>
      <c r="T401" s="555"/>
      <c r="U401" s="555"/>
      <c r="V401" s="555"/>
      <c r="W401" s="425"/>
    </row>
    <row r="402" spans="1:24" s="49" customFormat="1" ht="20.100000000000001" customHeight="1">
      <c r="B402" s="328"/>
      <c r="C402" s="329"/>
      <c r="D402" s="329"/>
      <c r="E402" s="330"/>
      <c r="F402" s="328"/>
      <c r="G402" s="329"/>
      <c r="H402" s="329"/>
      <c r="I402" s="329"/>
      <c r="J402" s="330"/>
      <c r="K402" s="328"/>
      <c r="L402" s="329"/>
      <c r="M402" s="329"/>
      <c r="N402" s="329"/>
      <c r="O402" s="330"/>
      <c r="P402" s="328"/>
      <c r="Q402" s="329"/>
      <c r="R402" s="329"/>
      <c r="S402" s="329"/>
      <c r="T402" s="329"/>
      <c r="U402" s="329"/>
      <c r="V402" s="329"/>
      <c r="W402" s="330"/>
    </row>
    <row r="412" spans="1:24" ht="18" customHeight="1">
      <c r="B412" s="3" t="s">
        <v>486</v>
      </c>
    </row>
    <row r="414" spans="1:24" ht="18" customHeight="1">
      <c r="A414" s="109" t="s">
        <v>487</v>
      </c>
      <c r="B414" s="110"/>
      <c r="C414" s="111"/>
      <c r="D414" s="118" t="s">
        <v>488</v>
      </c>
      <c r="E414" s="118"/>
      <c r="F414" s="118"/>
      <c r="G414" s="118"/>
      <c r="H414" s="118"/>
      <c r="I414" s="118"/>
      <c r="J414" s="118" t="s">
        <v>489</v>
      </c>
      <c r="K414" s="118"/>
      <c r="L414" s="118"/>
      <c r="M414" s="118"/>
      <c r="N414" s="118"/>
      <c r="O414" s="118"/>
      <c r="P414" s="118" t="s">
        <v>490</v>
      </c>
      <c r="Q414" s="118"/>
      <c r="R414" s="118"/>
      <c r="S414" s="118"/>
      <c r="T414" s="118"/>
      <c r="U414" s="118"/>
      <c r="V414" s="109" t="s">
        <v>64</v>
      </c>
      <c r="W414" s="110"/>
      <c r="X414" s="111"/>
    </row>
    <row r="415" spans="1:24" ht="18" customHeight="1">
      <c r="A415" s="112"/>
      <c r="B415" s="113"/>
      <c r="C415" s="114"/>
      <c r="D415" s="118" t="s">
        <v>560</v>
      </c>
      <c r="E415" s="118"/>
      <c r="F415" s="118"/>
      <c r="G415" s="118"/>
      <c r="H415" s="118"/>
      <c r="I415" s="118"/>
      <c r="J415" s="118" t="s">
        <v>560</v>
      </c>
      <c r="K415" s="118"/>
      <c r="L415" s="118"/>
      <c r="M415" s="118"/>
      <c r="N415" s="118"/>
      <c r="O415" s="118"/>
      <c r="P415" s="118" t="s">
        <v>491</v>
      </c>
      <c r="Q415" s="118"/>
      <c r="R415" s="118"/>
      <c r="S415" s="118"/>
      <c r="T415" s="118"/>
      <c r="U415" s="118"/>
      <c r="V415" s="112"/>
      <c r="W415" s="113"/>
      <c r="X415" s="114"/>
    </row>
    <row r="416" spans="1:24" ht="18" customHeight="1">
      <c r="A416" s="115"/>
      <c r="B416" s="116"/>
      <c r="C416" s="117"/>
      <c r="D416" s="119" t="s">
        <v>362</v>
      </c>
      <c r="E416" s="120"/>
      <c r="F416" s="121"/>
      <c r="G416" s="119" t="s">
        <v>363</v>
      </c>
      <c r="H416" s="120"/>
      <c r="I416" s="121"/>
      <c r="J416" s="119" t="s">
        <v>362</v>
      </c>
      <c r="K416" s="120"/>
      <c r="L416" s="121"/>
      <c r="M416" s="119" t="s">
        <v>363</v>
      </c>
      <c r="N416" s="120"/>
      <c r="O416" s="121"/>
      <c r="P416" s="119" t="s">
        <v>362</v>
      </c>
      <c r="Q416" s="120"/>
      <c r="R416" s="121"/>
      <c r="S416" s="119" t="s">
        <v>363</v>
      </c>
      <c r="T416" s="120"/>
      <c r="U416" s="121"/>
      <c r="V416" s="115"/>
      <c r="W416" s="116"/>
      <c r="X416" s="117"/>
    </row>
    <row r="417" spans="1:40" ht="18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</row>
    <row r="418" spans="1:40" ht="18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</row>
    <row r="421" spans="1:40" ht="18" customHeight="1">
      <c r="B421" s="3" t="s">
        <v>607</v>
      </c>
    </row>
    <row r="422" spans="1:40" s="49" customFormat="1" ht="16.5" customHeight="1">
      <c r="A422" s="67"/>
      <c r="X422" s="68"/>
      <c r="AB422" s="16"/>
      <c r="AC422" s="16"/>
    </row>
    <row r="423" spans="1:40" s="49" customFormat="1" ht="32.25" customHeight="1">
      <c r="A423" s="67"/>
      <c r="B423" s="556" t="s">
        <v>568</v>
      </c>
      <c r="C423" s="556"/>
      <c r="D423" s="556"/>
      <c r="E423" s="557" t="s">
        <v>569</v>
      </c>
      <c r="F423" s="558"/>
      <c r="G423" s="558"/>
      <c r="H423" s="558"/>
      <c r="I423" s="558"/>
      <c r="J423" s="559"/>
      <c r="K423" s="557" t="s">
        <v>570</v>
      </c>
      <c r="L423" s="558"/>
      <c r="M423" s="558"/>
      <c r="N423" s="559"/>
      <c r="O423" s="560" t="s">
        <v>571</v>
      </c>
      <c r="P423" s="561"/>
      <c r="Q423" s="561"/>
      <c r="R423" s="561"/>
      <c r="S423" s="562"/>
      <c r="T423" s="557" t="s">
        <v>572</v>
      </c>
      <c r="U423" s="558"/>
      <c r="V423" s="558"/>
      <c r="W423" s="559"/>
      <c r="X423" s="68"/>
    </row>
    <row r="424" spans="1:40" s="49" customFormat="1" ht="20.100000000000001" customHeight="1">
      <c r="A424" s="67"/>
      <c r="B424" s="316" t="s">
        <v>573</v>
      </c>
      <c r="C424" s="372"/>
      <c r="D424" s="563"/>
      <c r="E424" s="570" t="s">
        <v>574</v>
      </c>
      <c r="F424" s="571"/>
      <c r="G424" s="571"/>
      <c r="H424" s="571" t="str">
        <f>B432</f>
        <v>냉각수</v>
      </c>
      <c r="I424" s="571"/>
      <c r="J424" s="572"/>
      <c r="K424" s="573">
        <f>K432</f>
        <v>5.46</v>
      </c>
      <c r="L424" s="574"/>
      <c r="M424" s="574"/>
      <c r="N424" s="575"/>
      <c r="O424" s="576" t="s">
        <v>575</v>
      </c>
      <c r="P424" s="577"/>
      <c r="Q424" s="577"/>
      <c r="R424" s="577"/>
      <c r="S424" s="578"/>
      <c r="T424" s="579" t="s">
        <v>576</v>
      </c>
      <c r="U424" s="580"/>
      <c r="V424" s="580"/>
      <c r="W424" s="581"/>
      <c r="X424" s="68"/>
      <c r="AA424" s="582"/>
      <c r="AB424" s="582"/>
      <c r="AC424" s="582"/>
      <c r="AD424" s="582"/>
      <c r="AE424" s="582"/>
      <c r="AF424" s="70"/>
      <c r="AG424" s="70"/>
      <c r="AH424" s="70"/>
      <c r="AI424" s="70"/>
      <c r="AJ424" s="70"/>
      <c r="AK424" s="70"/>
      <c r="AL424" s="565"/>
    </row>
    <row r="425" spans="1:40" s="49" customFormat="1" ht="20.100000000000001" customHeight="1">
      <c r="A425" s="67"/>
      <c r="B425" s="564"/>
      <c r="C425" s="565"/>
      <c r="D425" s="566"/>
      <c r="E425" s="583" t="s">
        <v>577</v>
      </c>
      <c r="F425" s="584"/>
      <c r="G425" s="584"/>
      <c r="H425" s="584" t="str">
        <f>B433</f>
        <v>냉수</v>
      </c>
      <c r="I425" s="584"/>
      <c r="J425" s="585"/>
      <c r="K425" s="586">
        <f>K433</f>
        <v>3.27</v>
      </c>
      <c r="L425" s="587"/>
      <c r="M425" s="587"/>
      <c r="N425" s="588"/>
      <c r="O425" s="589" t="s">
        <v>578</v>
      </c>
      <c r="P425" s="590"/>
      <c r="Q425" s="590"/>
      <c r="R425" s="590"/>
      <c r="S425" s="591"/>
      <c r="T425" s="592" t="s">
        <v>576</v>
      </c>
      <c r="U425" s="593"/>
      <c r="V425" s="593"/>
      <c r="W425" s="594"/>
      <c r="X425" s="68"/>
      <c r="AA425" s="582"/>
      <c r="AB425" s="582"/>
      <c r="AC425" s="582"/>
      <c r="AD425" s="582"/>
      <c r="AE425" s="582"/>
      <c r="AF425" s="69"/>
      <c r="AG425" s="69"/>
      <c r="AH425" s="69"/>
      <c r="AI425" s="69"/>
      <c r="AJ425" s="69"/>
      <c r="AK425" s="69"/>
      <c r="AL425" s="565"/>
    </row>
    <row r="426" spans="1:40" s="49" customFormat="1" ht="20.100000000000001" customHeight="1">
      <c r="A426" s="67"/>
      <c r="B426" s="564"/>
      <c r="C426" s="565"/>
      <c r="D426" s="566"/>
      <c r="E426" s="583" t="s">
        <v>579</v>
      </c>
      <c r="F426" s="584"/>
      <c r="G426" s="584"/>
      <c r="H426" s="584" t="str">
        <f>B434</f>
        <v>증기</v>
      </c>
      <c r="I426" s="584"/>
      <c r="J426" s="585"/>
      <c r="K426" s="586">
        <f>K434</f>
        <v>5.65</v>
      </c>
      <c r="L426" s="587"/>
      <c r="M426" s="587"/>
      <c r="N426" s="588"/>
      <c r="O426" s="589" t="s">
        <v>575</v>
      </c>
      <c r="P426" s="590"/>
      <c r="Q426" s="590"/>
      <c r="R426" s="590"/>
      <c r="S426" s="591"/>
      <c r="T426" s="592" t="s">
        <v>576</v>
      </c>
      <c r="U426" s="593"/>
      <c r="V426" s="593"/>
      <c r="W426" s="594"/>
      <c r="X426" s="68"/>
      <c r="AA426" s="595"/>
      <c r="AB426" s="595"/>
      <c r="AC426" s="595"/>
      <c r="AD426" s="71"/>
      <c r="AE426" s="72"/>
      <c r="AF426" s="23"/>
      <c r="AG426" s="73"/>
      <c r="AH426" s="73"/>
      <c r="AI426" s="74"/>
      <c r="AJ426" s="74"/>
      <c r="AK426" s="74"/>
      <c r="AL426" s="75"/>
      <c r="AM426" s="76"/>
      <c r="AN426" s="76"/>
    </row>
    <row r="427" spans="1:40" s="49" customFormat="1" ht="20.100000000000001" customHeight="1">
      <c r="A427" s="67"/>
      <c r="B427" s="564"/>
      <c r="C427" s="565"/>
      <c r="D427" s="566"/>
      <c r="E427" s="583" t="s">
        <v>580</v>
      </c>
      <c r="F427" s="584"/>
      <c r="G427" s="584"/>
      <c r="H427" s="584" t="str">
        <f>B435</f>
        <v>난방</v>
      </c>
      <c r="I427" s="584"/>
      <c r="J427" s="585"/>
      <c r="K427" s="586">
        <f>K435</f>
        <v>4.05</v>
      </c>
      <c r="L427" s="587"/>
      <c r="M427" s="587"/>
      <c r="N427" s="588"/>
      <c r="O427" s="589" t="s">
        <v>578</v>
      </c>
      <c r="P427" s="590"/>
      <c r="Q427" s="590"/>
      <c r="R427" s="590"/>
      <c r="S427" s="591"/>
      <c r="T427" s="589" t="s">
        <v>576</v>
      </c>
      <c r="U427" s="590"/>
      <c r="V427" s="590"/>
      <c r="W427" s="591"/>
      <c r="X427" s="68"/>
      <c r="AA427" s="595"/>
      <c r="AB427" s="595"/>
      <c r="AC427" s="595"/>
      <c r="AD427" s="71"/>
      <c r="AE427" s="72"/>
      <c r="AF427" s="23"/>
      <c r="AG427" s="73"/>
      <c r="AH427" s="73"/>
      <c r="AI427" s="74"/>
      <c r="AJ427" s="74"/>
      <c r="AK427" s="74"/>
      <c r="AL427" s="75"/>
      <c r="AM427" s="76"/>
      <c r="AN427" s="76"/>
    </row>
    <row r="428" spans="1:40" s="49" customFormat="1" ht="20.100000000000001" customHeight="1">
      <c r="A428" s="67"/>
      <c r="B428" s="567"/>
      <c r="C428" s="568"/>
      <c r="D428" s="569"/>
      <c r="E428" s="596" t="s">
        <v>581</v>
      </c>
      <c r="F428" s="597"/>
      <c r="G428" s="597"/>
      <c r="H428" s="597" t="str">
        <f>B436</f>
        <v>급탕</v>
      </c>
      <c r="I428" s="597"/>
      <c r="J428" s="598"/>
      <c r="K428" s="599">
        <f>K436</f>
        <v>3.27</v>
      </c>
      <c r="L428" s="600"/>
      <c r="M428" s="600"/>
      <c r="N428" s="601"/>
      <c r="O428" s="602" t="s">
        <v>575</v>
      </c>
      <c r="P428" s="603"/>
      <c r="Q428" s="603"/>
      <c r="R428" s="603"/>
      <c r="S428" s="604"/>
      <c r="T428" s="602" t="s">
        <v>576</v>
      </c>
      <c r="U428" s="603"/>
      <c r="V428" s="603"/>
      <c r="W428" s="604"/>
      <c r="X428" s="68"/>
      <c r="AA428" s="595"/>
      <c r="AB428" s="595"/>
      <c r="AC428" s="595"/>
      <c r="AD428" s="71"/>
      <c r="AE428" s="72"/>
      <c r="AF428" s="23"/>
      <c r="AG428" s="73"/>
      <c r="AH428" s="73"/>
      <c r="AI428" s="74"/>
      <c r="AJ428" s="74"/>
      <c r="AK428" s="74"/>
      <c r="AL428" s="75"/>
      <c r="AM428" s="76"/>
      <c r="AN428" s="76"/>
    </row>
    <row r="429" spans="1:40" s="49" customFormat="1" ht="16.5" customHeight="1">
      <c r="A429" s="67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</row>
    <row r="430" spans="1:40" s="49" customFormat="1" ht="16.5" customHeight="1">
      <c r="A430" s="67"/>
      <c r="B430" s="556" t="s">
        <v>381</v>
      </c>
      <c r="C430" s="556"/>
      <c r="D430" s="556"/>
      <c r="E430" s="556" t="s">
        <v>582</v>
      </c>
      <c r="F430" s="556"/>
      <c r="G430" s="556" t="s">
        <v>583</v>
      </c>
      <c r="H430" s="556"/>
      <c r="I430" s="605" t="s">
        <v>584</v>
      </c>
      <c r="J430" s="605"/>
      <c r="K430" s="605" t="s">
        <v>585</v>
      </c>
      <c r="L430" s="605"/>
      <c r="M430" s="605" t="s">
        <v>586</v>
      </c>
      <c r="N430" s="605"/>
      <c r="O430" s="606" t="s">
        <v>587</v>
      </c>
      <c r="P430" s="606"/>
      <c r="Q430" s="606"/>
      <c r="R430" s="605" t="s">
        <v>588</v>
      </c>
      <c r="S430" s="605"/>
      <c r="T430" s="606" t="s">
        <v>589</v>
      </c>
      <c r="U430" s="606"/>
      <c r="V430" s="607" t="s">
        <v>590</v>
      </c>
      <c r="W430" s="607"/>
      <c r="X430" s="68"/>
    </row>
    <row r="431" spans="1:40" s="49" customFormat="1" ht="16.5" customHeight="1">
      <c r="A431" s="67"/>
      <c r="B431" s="556"/>
      <c r="C431" s="556"/>
      <c r="D431" s="556"/>
      <c r="E431" s="556"/>
      <c r="F431" s="556"/>
      <c r="G431" s="556"/>
      <c r="H431" s="556"/>
      <c r="I431" s="556" t="s">
        <v>591</v>
      </c>
      <c r="J431" s="556"/>
      <c r="K431" s="556" t="s">
        <v>592</v>
      </c>
      <c r="L431" s="556"/>
      <c r="M431" s="556" t="s">
        <v>593</v>
      </c>
      <c r="N431" s="556"/>
      <c r="O431" s="608" t="s">
        <v>594</v>
      </c>
      <c r="P431" s="608"/>
      <c r="Q431" s="608"/>
      <c r="R431" s="556" t="s">
        <v>595</v>
      </c>
      <c r="S431" s="556"/>
      <c r="T431" s="608" t="s">
        <v>596</v>
      </c>
      <c r="U431" s="608"/>
      <c r="V431" s="607"/>
      <c r="W431" s="607"/>
      <c r="X431" s="68"/>
    </row>
    <row r="432" spans="1:40" s="49" customFormat="1" ht="16.5" customHeight="1">
      <c r="A432" s="67"/>
      <c r="B432" s="609" t="s">
        <v>412</v>
      </c>
      <c r="C432" s="610"/>
      <c r="D432" s="611"/>
      <c r="E432" s="612" t="s">
        <v>597</v>
      </c>
      <c r="F432" s="612"/>
      <c r="G432" s="612" t="s">
        <v>598</v>
      </c>
      <c r="H432" s="612"/>
      <c r="I432" s="612">
        <v>5.8</v>
      </c>
      <c r="J432" s="612"/>
      <c r="K432" s="612">
        <v>5.46</v>
      </c>
      <c r="L432" s="612"/>
      <c r="M432" s="612">
        <v>9</v>
      </c>
      <c r="N432" s="612"/>
      <c r="O432" s="613">
        <f>ROUND((I432-K432)/M432,4)</f>
        <v>3.78E-2</v>
      </c>
      <c r="P432" s="613"/>
      <c r="Q432" s="613"/>
      <c r="R432" s="614">
        <f>ROUND(I432*0.4,2)</f>
        <v>2.3199999999999998</v>
      </c>
      <c r="S432" s="614"/>
      <c r="T432" s="615">
        <f>(K432-R432)/O432</f>
        <v>83.068783068783077</v>
      </c>
      <c r="U432" s="615"/>
      <c r="V432" s="616">
        <f>1-K432/I432</f>
        <v>5.862068965517242E-2</v>
      </c>
      <c r="W432" s="617"/>
      <c r="X432" s="68"/>
    </row>
    <row r="433" spans="1:24" s="49" customFormat="1" ht="16.5" customHeight="1">
      <c r="A433" s="67"/>
      <c r="B433" s="618" t="s">
        <v>599</v>
      </c>
      <c r="C433" s="619"/>
      <c r="D433" s="620"/>
      <c r="E433" s="621" t="s">
        <v>600</v>
      </c>
      <c r="F433" s="621"/>
      <c r="G433" s="621" t="s">
        <v>601</v>
      </c>
      <c r="H433" s="621"/>
      <c r="I433" s="621">
        <v>3.3</v>
      </c>
      <c r="J433" s="621"/>
      <c r="K433" s="621">
        <v>3.27</v>
      </c>
      <c r="L433" s="621"/>
      <c r="M433" s="621">
        <v>9</v>
      </c>
      <c r="N433" s="621"/>
      <c r="O433" s="622">
        <f t="shared" ref="O433:O436" si="1">ROUND((I433-K433)/M433,4)</f>
        <v>3.3E-3</v>
      </c>
      <c r="P433" s="622"/>
      <c r="Q433" s="622"/>
      <c r="R433" s="623">
        <f t="shared" ref="R433:R436" si="2">ROUND(I433*0.4,2)</f>
        <v>1.32</v>
      </c>
      <c r="S433" s="623"/>
      <c r="T433" s="624">
        <f>(K433-R433)/O433</f>
        <v>590.90909090909088</v>
      </c>
      <c r="U433" s="624"/>
      <c r="V433" s="625">
        <f>1-K433/I433</f>
        <v>9.0909090909090384E-3</v>
      </c>
      <c r="W433" s="626"/>
      <c r="X433" s="68"/>
    </row>
    <row r="434" spans="1:24" s="49" customFormat="1" ht="16.5" customHeight="1">
      <c r="A434" s="67"/>
      <c r="B434" s="618" t="s">
        <v>602</v>
      </c>
      <c r="C434" s="619"/>
      <c r="D434" s="620"/>
      <c r="E434" s="621" t="s">
        <v>603</v>
      </c>
      <c r="F434" s="621"/>
      <c r="G434" s="621" t="s">
        <v>604</v>
      </c>
      <c r="H434" s="621"/>
      <c r="I434" s="621">
        <v>5.7</v>
      </c>
      <c r="J434" s="621"/>
      <c r="K434" s="621">
        <v>5.65</v>
      </c>
      <c r="L434" s="621"/>
      <c r="M434" s="621">
        <v>9</v>
      </c>
      <c r="N434" s="621"/>
      <c r="O434" s="627">
        <f t="shared" si="1"/>
        <v>5.5999999999999999E-3</v>
      </c>
      <c r="P434" s="628"/>
      <c r="Q434" s="629"/>
      <c r="R434" s="630">
        <f t="shared" si="2"/>
        <v>2.2799999999999998</v>
      </c>
      <c r="S434" s="631"/>
      <c r="T434" s="632">
        <f>(K434-R434)/O434</f>
        <v>601.78571428571433</v>
      </c>
      <c r="U434" s="633"/>
      <c r="V434" s="634">
        <f>1-K434/I434</f>
        <v>8.7719298245613198E-3</v>
      </c>
      <c r="W434" s="635"/>
      <c r="X434" s="68"/>
    </row>
    <row r="435" spans="1:24" s="49" customFormat="1" ht="16.5" customHeight="1">
      <c r="A435" s="67"/>
      <c r="B435" s="618" t="s">
        <v>605</v>
      </c>
      <c r="C435" s="619"/>
      <c r="D435" s="620"/>
      <c r="E435" s="621" t="s">
        <v>600</v>
      </c>
      <c r="F435" s="621"/>
      <c r="G435" s="621" t="s">
        <v>598</v>
      </c>
      <c r="H435" s="621"/>
      <c r="I435" s="621">
        <v>4.3</v>
      </c>
      <c r="J435" s="621"/>
      <c r="K435" s="621">
        <v>4.05</v>
      </c>
      <c r="L435" s="621"/>
      <c r="M435" s="621">
        <v>9</v>
      </c>
      <c r="N435" s="621"/>
      <c r="O435" s="627">
        <f t="shared" si="1"/>
        <v>2.7799999999999998E-2</v>
      </c>
      <c r="P435" s="628"/>
      <c r="Q435" s="629"/>
      <c r="R435" s="630">
        <f t="shared" si="2"/>
        <v>1.72</v>
      </c>
      <c r="S435" s="631"/>
      <c r="T435" s="632">
        <f t="shared" ref="T435:T436" si="3">(K435-R435)/O435</f>
        <v>83.812949640287783</v>
      </c>
      <c r="U435" s="633"/>
      <c r="V435" s="634">
        <f t="shared" ref="V435:V436" si="4">1-K435/I435</f>
        <v>5.8139534883720922E-2</v>
      </c>
      <c r="W435" s="635"/>
      <c r="X435" s="68"/>
    </row>
    <row r="436" spans="1:24" s="49" customFormat="1" ht="16.5" customHeight="1">
      <c r="A436" s="67"/>
      <c r="B436" s="636" t="s">
        <v>606</v>
      </c>
      <c r="C436" s="637"/>
      <c r="D436" s="638"/>
      <c r="E436" s="639" t="s">
        <v>600</v>
      </c>
      <c r="F436" s="639"/>
      <c r="G436" s="639" t="s">
        <v>604</v>
      </c>
      <c r="H436" s="639"/>
      <c r="I436" s="639">
        <v>3.4</v>
      </c>
      <c r="J436" s="639"/>
      <c r="K436" s="639">
        <v>3.27</v>
      </c>
      <c r="L436" s="639"/>
      <c r="M436" s="639">
        <v>9</v>
      </c>
      <c r="N436" s="639"/>
      <c r="O436" s="640">
        <f t="shared" si="1"/>
        <v>1.44E-2</v>
      </c>
      <c r="P436" s="641"/>
      <c r="Q436" s="642"/>
      <c r="R436" s="643">
        <f t="shared" si="2"/>
        <v>1.36</v>
      </c>
      <c r="S436" s="644"/>
      <c r="T436" s="645">
        <f t="shared" si="3"/>
        <v>132.63888888888889</v>
      </c>
      <c r="U436" s="646"/>
      <c r="V436" s="647">
        <f t="shared" si="4"/>
        <v>3.8235294117647034E-2</v>
      </c>
      <c r="W436" s="648"/>
      <c r="X436" s="68"/>
    </row>
    <row r="451" spans="1:31" ht="18" customHeight="1">
      <c r="B451" s="3" t="s">
        <v>634</v>
      </c>
    </row>
    <row r="453" spans="1:31" s="49" customFormat="1" ht="32.25" customHeight="1">
      <c r="A453" s="556" t="s">
        <v>568</v>
      </c>
      <c r="B453" s="556"/>
      <c r="C453" s="556"/>
      <c r="D453" s="556"/>
      <c r="E453" s="556"/>
      <c r="F453" s="556" t="s">
        <v>569</v>
      </c>
      <c r="G453" s="556"/>
      <c r="H453" s="556"/>
      <c r="I453" s="556"/>
      <c r="J453" s="556"/>
      <c r="K453" s="556"/>
      <c r="L453" s="556" t="s">
        <v>608</v>
      </c>
      <c r="M453" s="556"/>
      <c r="N453" s="556"/>
      <c r="O453" s="556"/>
      <c r="P453" s="556" t="s">
        <v>609</v>
      </c>
      <c r="Q453" s="556"/>
      <c r="R453" s="556"/>
      <c r="S453" s="556"/>
      <c r="T453" s="556" t="s">
        <v>385</v>
      </c>
      <c r="U453" s="556"/>
      <c r="V453" s="556"/>
      <c r="W453" s="556"/>
      <c r="X453" s="556"/>
    </row>
    <row r="454" spans="1:31" s="49" customFormat="1" ht="15">
      <c r="A454" s="371" t="s">
        <v>610</v>
      </c>
      <c r="B454" s="372"/>
      <c r="C454" s="372"/>
      <c r="D454" s="372"/>
      <c r="E454" s="563"/>
      <c r="F454" s="649" t="s">
        <v>611</v>
      </c>
      <c r="G454" s="649"/>
      <c r="H454" s="649"/>
      <c r="I454" s="649"/>
      <c r="J454" s="649"/>
      <c r="K454" s="649"/>
      <c r="L454" s="650">
        <v>70</v>
      </c>
      <c r="M454" s="650"/>
      <c r="N454" s="650"/>
      <c r="O454" s="650"/>
      <c r="P454" s="650">
        <v>78</v>
      </c>
      <c r="Q454" s="650"/>
      <c r="R454" s="650"/>
      <c r="S454" s="650"/>
      <c r="T454" s="651"/>
      <c r="U454" s="651"/>
      <c r="V454" s="651"/>
      <c r="W454" s="651"/>
      <c r="X454" s="651"/>
    </row>
    <row r="455" spans="1:31" s="49" customFormat="1" ht="15">
      <c r="A455" s="564"/>
      <c r="B455" s="565"/>
      <c r="C455" s="565"/>
      <c r="D455" s="565"/>
      <c r="E455" s="566"/>
      <c r="F455" s="652" t="s">
        <v>612</v>
      </c>
      <c r="G455" s="652"/>
      <c r="H455" s="652"/>
      <c r="I455" s="652"/>
      <c r="J455" s="652"/>
      <c r="K455" s="652"/>
      <c r="L455" s="653">
        <v>70</v>
      </c>
      <c r="M455" s="653"/>
      <c r="N455" s="653"/>
      <c r="O455" s="653"/>
      <c r="P455" s="653">
        <v>72</v>
      </c>
      <c r="Q455" s="653"/>
      <c r="R455" s="653"/>
      <c r="S455" s="653"/>
      <c r="T455" s="654"/>
      <c r="U455" s="654"/>
      <c r="V455" s="654"/>
      <c r="W455" s="654"/>
      <c r="X455" s="654"/>
    </row>
    <row r="456" spans="1:31" s="49" customFormat="1" ht="15">
      <c r="A456" s="564"/>
      <c r="B456" s="565"/>
      <c r="C456" s="565"/>
      <c r="D456" s="565"/>
      <c r="E456" s="566"/>
      <c r="F456" s="652" t="s">
        <v>613</v>
      </c>
      <c r="G456" s="652"/>
      <c r="H456" s="652"/>
      <c r="I456" s="652"/>
      <c r="J456" s="652"/>
      <c r="K456" s="652"/>
      <c r="L456" s="653">
        <v>70</v>
      </c>
      <c r="M456" s="653"/>
      <c r="N456" s="653"/>
      <c r="O456" s="653"/>
      <c r="P456" s="653">
        <v>75</v>
      </c>
      <c r="Q456" s="653"/>
      <c r="R456" s="653"/>
      <c r="S456" s="653"/>
      <c r="T456" s="654"/>
      <c r="U456" s="654"/>
      <c r="V456" s="654"/>
      <c r="W456" s="654"/>
      <c r="X456" s="654"/>
    </row>
    <row r="457" spans="1:31" s="49" customFormat="1" ht="15">
      <c r="A457" s="564"/>
      <c r="B457" s="565"/>
      <c r="C457" s="565"/>
      <c r="D457" s="565"/>
      <c r="E457" s="566"/>
      <c r="F457" s="652" t="s">
        <v>614</v>
      </c>
      <c r="G457" s="652"/>
      <c r="H457" s="652"/>
      <c r="I457" s="652"/>
      <c r="J457" s="652"/>
      <c r="K457" s="652"/>
      <c r="L457" s="653">
        <v>70</v>
      </c>
      <c r="M457" s="653"/>
      <c r="N457" s="653"/>
      <c r="O457" s="653"/>
      <c r="P457" s="653">
        <v>72</v>
      </c>
      <c r="Q457" s="653"/>
      <c r="R457" s="653"/>
      <c r="S457" s="653"/>
      <c r="T457" s="654"/>
      <c r="U457" s="654"/>
      <c r="V457" s="654"/>
      <c r="W457" s="654"/>
      <c r="X457" s="654"/>
    </row>
    <row r="458" spans="1:31" s="49" customFormat="1" ht="15">
      <c r="A458" s="564"/>
      <c r="B458" s="565"/>
      <c r="C458" s="565"/>
      <c r="D458" s="565"/>
      <c r="E458" s="566"/>
      <c r="F458" s="652" t="s">
        <v>615</v>
      </c>
      <c r="G458" s="652"/>
      <c r="H458" s="652"/>
      <c r="I458" s="652"/>
      <c r="J458" s="652"/>
      <c r="K458" s="652"/>
      <c r="L458" s="653">
        <v>70</v>
      </c>
      <c r="M458" s="653"/>
      <c r="N458" s="653"/>
      <c r="O458" s="653"/>
      <c r="P458" s="653">
        <v>74</v>
      </c>
      <c r="Q458" s="653"/>
      <c r="R458" s="653"/>
      <c r="S458" s="653"/>
      <c r="T458" s="654"/>
      <c r="U458" s="654"/>
      <c r="V458" s="654"/>
      <c r="W458" s="654"/>
      <c r="X458" s="654"/>
    </row>
    <row r="459" spans="1:31" s="49" customFormat="1" ht="15">
      <c r="A459" s="564"/>
      <c r="B459" s="565"/>
      <c r="C459" s="565"/>
      <c r="D459" s="565"/>
      <c r="E459" s="566"/>
      <c r="F459" s="652" t="s">
        <v>616</v>
      </c>
      <c r="G459" s="652"/>
      <c r="H459" s="652"/>
      <c r="I459" s="652"/>
      <c r="J459" s="652"/>
      <c r="K459" s="652"/>
      <c r="L459" s="653">
        <v>70</v>
      </c>
      <c r="M459" s="653"/>
      <c r="N459" s="653"/>
      <c r="O459" s="653"/>
      <c r="P459" s="653">
        <v>73</v>
      </c>
      <c r="Q459" s="653"/>
      <c r="R459" s="653"/>
      <c r="S459" s="653"/>
      <c r="T459" s="654"/>
      <c r="U459" s="654"/>
      <c r="V459" s="654"/>
      <c r="W459" s="654"/>
      <c r="X459" s="654"/>
    </row>
    <row r="460" spans="1:31" s="49" customFormat="1" ht="15">
      <c r="A460" s="564"/>
      <c r="B460" s="565"/>
      <c r="C460" s="565"/>
      <c r="D460" s="565"/>
      <c r="E460" s="566"/>
      <c r="F460" s="652" t="s">
        <v>617</v>
      </c>
      <c r="G460" s="652"/>
      <c r="H460" s="652"/>
      <c r="I460" s="652"/>
      <c r="J460" s="652"/>
      <c r="K460" s="652"/>
      <c r="L460" s="653">
        <v>70</v>
      </c>
      <c r="M460" s="653"/>
      <c r="N460" s="653"/>
      <c r="O460" s="653"/>
      <c r="P460" s="653">
        <v>75</v>
      </c>
      <c r="Q460" s="653"/>
      <c r="R460" s="653"/>
      <c r="S460" s="653"/>
      <c r="T460" s="654"/>
      <c r="U460" s="654"/>
      <c r="V460" s="654"/>
      <c r="W460" s="654"/>
      <c r="X460" s="654"/>
    </row>
    <row r="461" spans="1:31" s="49" customFormat="1" ht="15">
      <c r="A461" s="564"/>
      <c r="B461" s="565"/>
      <c r="C461" s="565"/>
      <c r="D461" s="565"/>
      <c r="E461" s="566"/>
      <c r="F461" s="652" t="s">
        <v>618</v>
      </c>
      <c r="G461" s="652"/>
      <c r="H461" s="652"/>
      <c r="I461" s="652"/>
      <c r="J461" s="652"/>
      <c r="K461" s="652"/>
      <c r="L461" s="653">
        <v>70</v>
      </c>
      <c r="M461" s="653"/>
      <c r="N461" s="653"/>
      <c r="O461" s="653"/>
      <c r="P461" s="653">
        <v>76</v>
      </c>
      <c r="Q461" s="653"/>
      <c r="R461" s="653"/>
      <c r="S461" s="653"/>
      <c r="T461" s="654"/>
      <c r="U461" s="654"/>
      <c r="V461" s="654"/>
      <c r="W461" s="654"/>
      <c r="X461" s="654"/>
    </row>
    <row r="462" spans="1:31" s="49" customFormat="1" ht="3.75" customHeight="1">
      <c r="A462" s="360"/>
      <c r="B462" s="360"/>
      <c r="C462" s="360"/>
      <c r="D462" s="360"/>
      <c r="E462" s="360"/>
      <c r="F462" s="360"/>
      <c r="G462" s="360"/>
      <c r="H462" s="360"/>
      <c r="I462" s="360"/>
      <c r="J462" s="360"/>
      <c r="K462" s="360"/>
      <c r="L462" s="360"/>
      <c r="M462" s="360"/>
      <c r="N462" s="360"/>
      <c r="O462" s="360"/>
      <c r="P462" s="360"/>
      <c r="Q462" s="360"/>
      <c r="R462" s="360"/>
      <c r="S462" s="360"/>
      <c r="T462" s="360"/>
      <c r="U462" s="360"/>
      <c r="V462" s="360"/>
      <c r="W462" s="360"/>
      <c r="X462" s="360"/>
    </row>
    <row r="463" spans="1:31" s="49" customFormat="1" ht="32.25" customHeight="1">
      <c r="A463" s="556" t="s">
        <v>568</v>
      </c>
      <c r="B463" s="556"/>
      <c r="C463" s="556"/>
      <c r="D463" s="556"/>
      <c r="E463" s="556"/>
      <c r="F463" s="556" t="s">
        <v>569</v>
      </c>
      <c r="G463" s="556"/>
      <c r="H463" s="556"/>
      <c r="I463" s="556"/>
      <c r="J463" s="556"/>
      <c r="K463" s="556"/>
      <c r="L463" s="556" t="s">
        <v>619</v>
      </c>
      <c r="M463" s="556"/>
      <c r="N463" s="556"/>
      <c r="O463" s="556"/>
      <c r="P463" s="556" t="s">
        <v>620</v>
      </c>
      <c r="Q463" s="556"/>
      <c r="R463" s="556"/>
      <c r="S463" s="556"/>
      <c r="T463" s="560" t="s">
        <v>621</v>
      </c>
      <c r="U463" s="561"/>
      <c r="V463" s="561"/>
      <c r="W463" s="561"/>
      <c r="X463" s="562"/>
      <c r="AB463" s="49" t="s">
        <v>622</v>
      </c>
    </row>
    <row r="464" spans="1:31" s="49" customFormat="1" ht="15">
      <c r="A464" s="371" t="s">
        <v>623</v>
      </c>
      <c r="B464" s="372"/>
      <c r="C464" s="372"/>
      <c r="D464" s="372"/>
      <c r="E464" s="563"/>
      <c r="F464" s="649" t="s">
        <v>624</v>
      </c>
      <c r="G464" s="649"/>
      <c r="H464" s="649"/>
      <c r="I464" s="649"/>
      <c r="J464" s="649"/>
      <c r="K464" s="649"/>
      <c r="L464" s="660">
        <v>4000</v>
      </c>
      <c r="M464" s="660"/>
      <c r="N464" s="660"/>
      <c r="O464" s="660"/>
      <c r="P464" s="660">
        <v>4115</v>
      </c>
      <c r="Q464" s="660"/>
      <c r="R464" s="660"/>
      <c r="S464" s="660"/>
      <c r="T464" s="661">
        <f>P464/L464-1</f>
        <v>2.8750000000000053E-2</v>
      </c>
      <c r="U464" s="661"/>
      <c r="V464" s="661"/>
      <c r="W464" s="661"/>
      <c r="X464" s="661"/>
      <c r="AB464" s="23">
        <v>66.7</v>
      </c>
      <c r="AC464" s="49" t="s">
        <v>625</v>
      </c>
      <c r="AD464" s="77">
        <f>AB464*60</f>
        <v>4002</v>
      </c>
      <c r="AE464" s="49" t="s">
        <v>626</v>
      </c>
    </row>
    <row r="465" spans="1:31" s="49" customFormat="1" ht="15">
      <c r="A465" s="564"/>
      <c r="B465" s="565"/>
      <c r="C465" s="565"/>
      <c r="D465" s="565"/>
      <c r="E465" s="566"/>
      <c r="F465" s="652" t="s">
        <v>627</v>
      </c>
      <c r="G465" s="652"/>
      <c r="H465" s="652"/>
      <c r="I465" s="652"/>
      <c r="J465" s="652"/>
      <c r="K465" s="652"/>
      <c r="L465" s="655">
        <v>15000</v>
      </c>
      <c r="M465" s="655"/>
      <c r="N465" s="655"/>
      <c r="O465" s="655"/>
      <c r="P465" s="655">
        <v>11115</v>
      </c>
      <c r="Q465" s="655"/>
      <c r="R465" s="655"/>
      <c r="S465" s="655"/>
      <c r="T465" s="656">
        <f t="shared" ref="T465:T471" si="5">P465/L465-1</f>
        <v>-0.25900000000000001</v>
      </c>
      <c r="U465" s="656"/>
      <c r="V465" s="656"/>
      <c r="W465" s="656"/>
      <c r="X465" s="656"/>
      <c r="AB465" s="23">
        <v>250</v>
      </c>
      <c r="AC465" s="49" t="s">
        <v>625</v>
      </c>
      <c r="AD465" s="77">
        <f t="shared" ref="AD465:AD471" si="6">AB465*60</f>
        <v>15000</v>
      </c>
      <c r="AE465" s="49" t="s">
        <v>626</v>
      </c>
    </row>
    <row r="466" spans="1:31" s="49" customFormat="1" ht="15">
      <c r="A466" s="564"/>
      <c r="B466" s="565"/>
      <c r="C466" s="565"/>
      <c r="D466" s="565"/>
      <c r="E466" s="566"/>
      <c r="F466" s="652" t="s">
        <v>628</v>
      </c>
      <c r="G466" s="652"/>
      <c r="H466" s="652"/>
      <c r="I466" s="652"/>
      <c r="J466" s="652"/>
      <c r="K466" s="652"/>
      <c r="L466" s="655">
        <v>4400</v>
      </c>
      <c r="M466" s="655"/>
      <c r="N466" s="655"/>
      <c r="O466" s="655"/>
      <c r="P466" s="655">
        <v>4340</v>
      </c>
      <c r="Q466" s="655"/>
      <c r="R466" s="655"/>
      <c r="S466" s="655"/>
      <c r="T466" s="656">
        <f t="shared" si="5"/>
        <v>-1.3636363636363669E-2</v>
      </c>
      <c r="U466" s="656"/>
      <c r="V466" s="656"/>
      <c r="W466" s="656"/>
      <c r="X466" s="656"/>
      <c r="AB466" s="23">
        <v>73.400000000000006</v>
      </c>
      <c r="AC466" s="49" t="s">
        <v>625</v>
      </c>
      <c r="AD466" s="77">
        <f t="shared" si="6"/>
        <v>4404</v>
      </c>
      <c r="AE466" s="49" t="s">
        <v>626</v>
      </c>
    </row>
    <row r="467" spans="1:31" s="49" customFormat="1" ht="15">
      <c r="A467" s="564"/>
      <c r="B467" s="565"/>
      <c r="C467" s="565"/>
      <c r="D467" s="565"/>
      <c r="E467" s="566"/>
      <c r="F467" s="652" t="s">
        <v>629</v>
      </c>
      <c r="G467" s="652"/>
      <c r="H467" s="652"/>
      <c r="I467" s="652"/>
      <c r="J467" s="652"/>
      <c r="K467" s="652"/>
      <c r="L467" s="655">
        <v>2000</v>
      </c>
      <c r="M467" s="655"/>
      <c r="N467" s="655"/>
      <c r="O467" s="655"/>
      <c r="P467" s="655">
        <v>1986</v>
      </c>
      <c r="Q467" s="655"/>
      <c r="R467" s="655"/>
      <c r="S467" s="655"/>
      <c r="T467" s="656">
        <f t="shared" si="5"/>
        <v>-7.0000000000000062E-3</v>
      </c>
      <c r="U467" s="656"/>
      <c r="V467" s="656"/>
      <c r="W467" s="656"/>
      <c r="X467" s="656"/>
      <c r="AB467" s="23">
        <v>33.4</v>
      </c>
      <c r="AC467" s="49" t="s">
        <v>625</v>
      </c>
      <c r="AD467" s="77">
        <f t="shared" si="6"/>
        <v>2004</v>
      </c>
      <c r="AE467" s="49" t="s">
        <v>626</v>
      </c>
    </row>
    <row r="468" spans="1:31" s="49" customFormat="1" ht="15">
      <c r="A468" s="564"/>
      <c r="B468" s="565"/>
      <c r="C468" s="565"/>
      <c r="D468" s="565"/>
      <c r="E468" s="566"/>
      <c r="F468" s="652" t="s">
        <v>630</v>
      </c>
      <c r="G468" s="652"/>
      <c r="H468" s="652"/>
      <c r="I468" s="652"/>
      <c r="J468" s="652"/>
      <c r="K468" s="652"/>
      <c r="L468" s="655">
        <v>15000</v>
      </c>
      <c r="M468" s="655"/>
      <c r="N468" s="655"/>
      <c r="O468" s="655"/>
      <c r="P468" s="655">
        <v>16429</v>
      </c>
      <c r="Q468" s="655"/>
      <c r="R468" s="655"/>
      <c r="S468" s="655"/>
      <c r="T468" s="656">
        <f t="shared" si="5"/>
        <v>9.5266666666666611E-2</v>
      </c>
      <c r="U468" s="656"/>
      <c r="V468" s="656"/>
      <c r="W468" s="656"/>
      <c r="X468" s="656"/>
      <c r="AB468" s="23">
        <v>250</v>
      </c>
      <c r="AC468" s="49" t="s">
        <v>625</v>
      </c>
      <c r="AD468" s="77">
        <f t="shared" si="6"/>
        <v>15000</v>
      </c>
      <c r="AE468" s="49" t="s">
        <v>626</v>
      </c>
    </row>
    <row r="469" spans="1:31" s="49" customFormat="1" ht="15">
      <c r="A469" s="564"/>
      <c r="B469" s="565"/>
      <c r="C469" s="565"/>
      <c r="D469" s="565"/>
      <c r="E469" s="566"/>
      <c r="F469" s="652" t="s">
        <v>631</v>
      </c>
      <c r="G469" s="652"/>
      <c r="H469" s="652"/>
      <c r="I469" s="652"/>
      <c r="J469" s="652"/>
      <c r="K469" s="652"/>
      <c r="L469" s="655">
        <v>22000</v>
      </c>
      <c r="M469" s="655"/>
      <c r="N469" s="655"/>
      <c r="O469" s="655"/>
      <c r="P469" s="655">
        <v>22858</v>
      </c>
      <c r="Q469" s="655"/>
      <c r="R469" s="655"/>
      <c r="S469" s="655"/>
      <c r="T469" s="656">
        <f t="shared" si="5"/>
        <v>3.8999999999999924E-2</v>
      </c>
      <c r="U469" s="656"/>
      <c r="V469" s="656"/>
      <c r="W469" s="656"/>
      <c r="X469" s="656"/>
      <c r="AB469" s="23">
        <v>366.7</v>
      </c>
      <c r="AC469" s="49" t="s">
        <v>625</v>
      </c>
      <c r="AD469" s="77">
        <f t="shared" si="6"/>
        <v>22002</v>
      </c>
      <c r="AE469" s="49" t="s">
        <v>626</v>
      </c>
    </row>
    <row r="470" spans="1:31" s="49" customFormat="1" ht="15">
      <c r="A470" s="564"/>
      <c r="B470" s="565"/>
      <c r="C470" s="565"/>
      <c r="D470" s="565"/>
      <c r="E470" s="566"/>
      <c r="F470" s="652" t="s">
        <v>632</v>
      </c>
      <c r="G470" s="652"/>
      <c r="H470" s="652"/>
      <c r="I470" s="652"/>
      <c r="J470" s="652"/>
      <c r="K470" s="652"/>
      <c r="L470" s="655">
        <v>4000</v>
      </c>
      <c r="M470" s="655"/>
      <c r="N470" s="655"/>
      <c r="O470" s="655"/>
      <c r="P470" s="655">
        <v>3239</v>
      </c>
      <c r="Q470" s="655"/>
      <c r="R470" s="655"/>
      <c r="S470" s="655"/>
      <c r="T470" s="656">
        <f t="shared" si="5"/>
        <v>-0.19025000000000003</v>
      </c>
      <c r="U470" s="656"/>
      <c r="V470" s="656"/>
      <c r="W470" s="656"/>
      <c r="X470" s="656"/>
      <c r="AB470" s="23">
        <v>66.7</v>
      </c>
      <c r="AC470" s="49" t="s">
        <v>625</v>
      </c>
      <c r="AD470" s="77">
        <f t="shared" si="6"/>
        <v>4002</v>
      </c>
      <c r="AE470" s="49" t="s">
        <v>626</v>
      </c>
    </row>
    <row r="471" spans="1:31" s="49" customFormat="1" ht="15">
      <c r="A471" s="567"/>
      <c r="B471" s="568"/>
      <c r="C471" s="568"/>
      <c r="D471" s="568"/>
      <c r="E471" s="569"/>
      <c r="F471" s="657" t="s">
        <v>633</v>
      </c>
      <c r="G471" s="657"/>
      <c r="H471" s="657"/>
      <c r="I471" s="657"/>
      <c r="J471" s="657"/>
      <c r="K471" s="657"/>
      <c r="L471" s="658">
        <v>21300</v>
      </c>
      <c r="M471" s="658"/>
      <c r="N471" s="658"/>
      <c r="O471" s="658"/>
      <c r="P471" s="658">
        <v>21361</v>
      </c>
      <c r="Q471" s="658"/>
      <c r="R471" s="658"/>
      <c r="S471" s="658"/>
      <c r="T471" s="659">
        <f t="shared" si="5"/>
        <v>2.8638497652582195E-3</v>
      </c>
      <c r="U471" s="659"/>
      <c r="V471" s="659"/>
      <c r="W471" s="659"/>
      <c r="X471" s="659"/>
      <c r="AB471" s="23">
        <v>355.7</v>
      </c>
      <c r="AC471" s="49" t="s">
        <v>625</v>
      </c>
      <c r="AD471" s="77">
        <f t="shared" si="6"/>
        <v>21342</v>
      </c>
      <c r="AE471" s="49" t="s">
        <v>626</v>
      </c>
    </row>
    <row r="493" spans="1:24" ht="18" customHeight="1">
      <c r="B493" s="3" t="s">
        <v>648</v>
      </c>
    </row>
    <row r="495" spans="1:24" s="49" customFormat="1" ht="36" customHeight="1">
      <c r="A495" s="556" t="s">
        <v>568</v>
      </c>
      <c r="B495" s="556"/>
      <c r="C495" s="556"/>
      <c r="D495" s="556"/>
      <c r="E495" s="556"/>
      <c r="F495" s="556" t="s">
        <v>569</v>
      </c>
      <c r="G495" s="556"/>
      <c r="H495" s="556"/>
      <c r="I495" s="556"/>
      <c r="J495" s="556"/>
      <c r="K495" s="540" t="s">
        <v>635</v>
      </c>
      <c r="L495" s="540"/>
      <c r="M495" s="540"/>
      <c r="N495" s="540"/>
      <c r="O495" s="540"/>
      <c r="P495" s="540" t="s">
        <v>570</v>
      </c>
      <c r="Q495" s="540"/>
      <c r="R495" s="540"/>
      <c r="S495" s="540"/>
      <c r="T495" s="540"/>
      <c r="U495" s="540" t="s">
        <v>636</v>
      </c>
      <c r="V495" s="556"/>
      <c r="W495" s="556"/>
      <c r="X495" s="556"/>
    </row>
    <row r="496" spans="1:24" s="49" customFormat="1" ht="20.100000000000001" customHeight="1">
      <c r="A496" s="662" t="s">
        <v>637</v>
      </c>
      <c r="B496" s="662"/>
      <c r="C496" s="662"/>
      <c r="D496" s="662"/>
      <c r="E496" s="662"/>
      <c r="F496" s="663" t="s">
        <v>638</v>
      </c>
      <c r="G496" s="664"/>
      <c r="H496" s="664"/>
      <c r="I496" s="664"/>
      <c r="J496" s="665"/>
      <c r="K496" s="666">
        <v>40</v>
      </c>
      <c r="L496" s="666"/>
      <c r="M496" s="666"/>
      <c r="N496" s="666"/>
      <c r="O496" s="666"/>
      <c r="P496" s="666">
        <v>40</v>
      </c>
      <c r="Q496" s="666"/>
      <c r="R496" s="666"/>
      <c r="S496" s="666"/>
      <c r="T496" s="666"/>
      <c r="U496" s="667"/>
      <c r="V496" s="667"/>
      <c r="W496" s="667"/>
      <c r="X496" s="667"/>
    </row>
    <row r="497" spans="1:24" s="49" customFormat="1" ht="20.100000000000001" customHeight="1">
      <c r="A497" s="662"/>
      <c r="B497" s="662"/>
      <c r="C497" s="662"/>
      <c r="D497" s="662"/>
      <c r="E497" s="662"/>
      <c r="F497" s="668" t="s">
        <v>639</v>
      </c>
      <c r="G497" s="669"/>
      <c r="H497" s="669"/>
      <c r="I497" s="669"/>
      <c r="J497" s="670"/>
      <c r="K497" s="671">
        <v>40</v>
      </c>
      <c r="L497" s="671"/>
      <c r="M497" s="671"/>
      <c r="N497" s="671"/>
      <c r="O497" s="671"/>
      <c r="P497" s="671">
        <v>40</v>
      </c>
      <c r="Q497" s="671"/>
      <c r="R497" s="671"/>
      <c r="S497" s="671"/>
      <c r="T497" s="671"/>
      <c r="U497" s="672"/>
      <c r="V497" s="672"/>
      <c r="W497" s="672"/>
      <c r="X497" s="672"/>
    </row>
    <row r="498" spans="1:24" s="49" customFormat="1" ht="20.100000000000001" customHeight="1">
      <c r="A498" s="662"/>
      <c r="B498" s="662"/>
      <c r="C498" s="662"/>
      <c r="D498" s="662"/>
      <c r="E498" s="662"/>
      <c r="F498" s="668" t="s">
        <v>579</v>
      </c>
      <c r="G498" s="669"/>
      <c r="H498" s="669"/>
      <c r="I498" s="669"/>
      <c r="J498" s="670"/>
      <c r="K498" s="671">
        <v>40</v>
      </c>
      <c r="L498" s="671"/>
      <c r="M498" s="671"/>
      <c r="N498" s="671"/>
      <c r="O498" s="671"/>
      <c r="P498" s="671">
        <v>40</v>
      </c>
      <c r="Q498" s="671"/>
      <c r="R498" s="671"/>
      <c r="S498" s="671"/>
      <c r="T498" s="671"/>
      <c r="U498" s="672"/>
      <c r="V498" s="672"/>
      <c r="W498" s="672"/>
      <c r="X498" s="672"/>
    </row>
    <row r="499" spans="1:24" s="49" customFormat="1" ht="20.100000000000001" customHeight="1">
      <c r="A499" s="662"/>
      <c r="B499" s="662"/>
      <c r="C499" s="662"/>
      <c r="D499" s="662"/>
      <c r="E499" s="662"/>
      <c r="F499" s="668" t="s">
        <v>580</v>
      </c>
      <c r="G499" s="669"/>
      <c r="H499" s="669"/>
      <c r="I499" s="669"/>
      <c r="J499" s="670"/>
      <c r="K499" s="671">
        <v>35</v>
      </c>
      <c r="L499" s="671"/>
      <c r="M499" s="671"/>
      <c r="N499" s="671"/>
      <c r="O499" s="671"/>
      <c r="P499" s="671">
        <v>35</v>
      </c>
      <c r="Q499" s="671"/>
      <c r="R499" s="671"/>
      <c r="S499" s="671"/>
      <c r="T499" s="671"/>
      <c r="U499" s="673"/>
      <c r="V499" s="674"/>
      <c r="W499" s="674"/>
      <c r="X499" s="675"/>
    </row>
    <row r="500" spans="1:24" s="49" customFormat="1" ht="20.100000000000001" customHeight="1">
      <c r="A500" s="662"/>
      <c r="B500" s="662"/>
      <c r="C500" s="662"/>
      <c r="D500" s="662"/>
      <c r="E500" s="662"/>
      <c r="F500" s="668" t="s">
        <v>581</v>
      </c>
      <c r="G500" s="669"/>
      <c r="H500" s="669"/>
      <c r="I500" s="669"/>
      <c r="J500" s="670"/>
      <c r="K500" s="671">
        <v>35</v>
      </c>
      <c r="L500" s="671"/>
      <c r="M500" s="671"/>
      <c r="N500" s="671"/>
      <c r="O500" s="671"/>
      <c r="P500" s="671">
        <v>35</v>
      </c>
      <c r="Q500" s="671"/>
      <c r="R500" s="671"/>
      <c r="S500" s="671"/>
      <c r="T500" s="671"/>
      <c r="U500" s="673"/>
      <c r="V500" s="674"/>
      <c r="W500" s="674"/>
      <c r="X500" s="675"/>
    </row>
    <row r="501" spans="1:24" s="49" customFormat="1" ht="20.100000000000001" customHeight="1">
      <c r="A501" s="662"/>
      <c r="B501" s="662"/>
      <c r="C501" s="662"/>
      <c r="D501" s="662"/>
      <c r="E501" s="662"/>
      <c r="F501" s="668" t="s">
        <v>640</v>
      </c>
      <c r="G501" s="669"/>
      <c r="H501" s="669"/>
      <c r="I501" s="669"/>
      <c r="J501" s="670"/>
      <c r="K501" s="671">
        <v>35</v>
      </c>
      <c r="L501" s="671"/>
      <c r="M501" s="671"/>
      <c r="N501" s="671"/>
      <c r="O501" s="671"/>
      <c r="P501" s="671">
        <v>35</v>
      </c>
      <c r="Q501" s="671"/>
      <c r="R501" s="671"/>
      <c r="S501" s="671"/>
      <c r="T501" s="671"/>
      <c r="U501" s="673"/>
      <c r="V501" s="674"/>
      <c r="W501" s="674"/>
      <c r="X501" s="675"/>
    </row>
    <row r="502" spans="1:24" s="49" customFormat="1" ht="20.100000000000001" customHeight="1">
      <c r="A502" s="662"/>
      <c r="B502" s="662"/>
      <c r="C502" s="662"/>
      <c r="D502" s="662"/>
      <c r="E502" s="662"/>
      <c r="F502" s="668" t="s">
        <v>641</v>
      </c>
      <c r="G502" s="669"/>
      <c r="H502" s="669"/>
      <c r="I502" s="669"/>
      <c r="J502" s="670"/>
      <c r="K502" s="671">
        <v>50</v>
      </c>
      <c r="L502" s="671"/>
      <c r="M502" s="671"/>
      <c r="N502" s="671"/>
      <c r="O502" s="671"/>
      <c r="P502" s="671">
        <v>50</v>
      </c>
      <c r="Q502" s="671"/>
      <c r="R502" s="671"/>
      <c r="S502" s="671"/>
      <c r="T502" s="671"/>
      <c r="U502" s="673"/>
      <c r="V502" s="674"/>
      <c r="W502" s="674"/>
      <c r="X502" s="675"/>
    </row>
    <row r="503" spans="1:24" s="49" customFormat="1" ht="20.100000000000001" customHeight="1">
      <c r="A503" s="662"/>
      <c r="B503" s="662"/>
      <c r="C503" s="662"/>
      <c r="D503" s="662"/>
      <c r="E503" s="662"/>
      <c r="F503" s="668" t="s">
        <v>642</v>
      </c>
      <c r="G503" s="669"/>
      <c r="H503" s="669"/>
      <c r="I503" s="669"/>
      <c r="J503" s="670"/>
      <c r="K503" s="671">
        <v>50</v>
      </c>
      <c r="L503" s="671"/>
      <c r="M503" s="671"/>
      <c r="N503" s="671"/>
      <c r="O503" s="671"/>
      <c r="P503" s="671">
        <v>50</v>
      </c>
      <c r="Q503" s="671"/>
      <c r="R503" s="671"/>
      <c r="S503" s="671"/>
      <c r="T503" s="671"/>
      <c r="U503" s="673"/>
      <c r="V503" s="674"/>
      <c r="W503" s="674"/>
      <c r="X503" s="675"/>
    </row>
    <row r="504" spans="1:24" s="49" customFormat="1" ht="20.100000000000001" customHeight="1">
      <c r="A504" s="662"/>
      <c r="B504" s="662"/>
      <c r="C504" s="662"/>
      <c r="D504" s="662"/>
      <c r="E504" s="662"/>
      <c r="F504" s="668" t="s">
        <v>643</v>
      </c>
      <c r="G504" s="669"/>
      <c r="H504" s="669"/>
      <c r="I504" s="669"/>
      <c r="J504" s="670"/>
      <c r="K504" s="671">
        <v>50</v>
      </c>
      <c r="L504" s="671"/>
      <c r="M504" s="671"/>
      <c r="N504" s="671"/>
      <c r="O504" s="671"/>
      <c r="P504" s="671">
        <v>50</v>
      </c>
      <c r="Q504" s="671"/>
      <c r="R504" s="671"/>
      <c r="S504" s="671"/>
      <c r="T504" s="671"/>
      <c r="U504" s="673"/>
      <c r="V504" s="674"/>
      <c r="W504" s="674"/>
      <c r="X504" s="675"/>
    </row>
    <row r="505" spans="1:24" s="49" customFormat="1" ht="20.100000000000001" customHeight="1">
      <c r="A505" s="662"/>
      <c r="B505" s="662"/>
      <c r="C505" s="662"/>
      <c r="D505" s="662"/>
      <c r="E505" s="662"/>
      <c r="F505" s="676" t="s">
        <v>644</v>
      </c>
      <c r="G505" s="677"/>
      <c r="H505" s="677"/>
      <c r="I505" s="677"/>
      <c r="J505" s="678"/>
      <c r="K505" s="679">
        <v>45</v>
      </c>
      <c r="L505" s="679"/>
      <c r="M505" s="679"/>
      <c r="N505" s="679"/>
      <c r="O505" s="679"/>
      <c r="P505" s="679">
        <v>45</v>
      </c>
      <c r="Q505" s="679"/>
      <c r="R505" s="679"/>
      <c r="S505" s="679"/>
      <c r="T505" s="679"/>
      <c r="U505" s="680"/>
      <c r="V505" s="680"/>
      <c r="W505" s="680"/>
      <c r="X505" s="680"/>
    </row>
    <row r="506" spans="1:24" s="49" customFormat="1" ht="3.75" customHeight="1">
      <c r="A506" s="78"/>
      <c r="B506" s="78"/>
      <c r="C506" s="78"/>
      <c r="D506" s="78"/>
      <c r="E506" s="78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</row>
    <row r="507" spans="1:24" s="49" customFormat="1" ht="36" customHeight="1">
      <c r="A507" s="681" t="s">
        <v>568</v>
      </c>
      <c r="B507" s="681"/>
      <c r="C507" s="681"/>
      <c r="D507" s="681"/>
      <c r="E507" s="681"/>
      <c r="F507" s="682" t="s">
        <v>645</v>
      </c>
      <c r="G507" s="682"/>
      <c r="H507" s="682"/>
      <c r="I507" s="682"/>
      <c r="J507" s="682"/>
      <c r="K507" s="682" t="s">
        <v>646</v>
      </c>
      <c r="L507" s="682"/>
      <c r="M507" s="682"/>
      <c r="N507" s="682"/>
      <c r="O507" s="682"/>
      <c r="P507" s="682"/>
      <c r="Q507" s="682"/>
      <c r="R507" s="682"/>
      <c r="S507" s="682"/>
      <c r="T507" s="682"/>
      <c r="U507" s="683" t="s">
        <v>636</v>
      </c>
      <c r="V507" s="684"/>
      <c r="W507" s="684"/>
      <c r="X507" s="685"/>
    </row>
    <row r="508" spans="1:24" s="49" customFormat="1" ht="20.100000000000001" customHeight="1">
      <c r="A508" s="686" t="s">
        <v>647</v>
      </c>
      <c r="B508" s="423"/>
      <c r="C508" s="423"/>
      <c r="D508" s="423"/>
      <c r="E508" s="687"/>
      <c r="F508" s="663" t="s">
        <v>638</v>
      </c>
      <c r="G508" s="664"/>
      <c r="H508" s="664"/>
      <c r="I508" s="664"/>
      <c r="J508" s="665"/>
      <c r="K508" s="663">
        <v>19.7</v>
      </c>
      <c r="L508" s="664"/>
      <c r="M508" s="664"/>
      <c r="N508" s="664"/>
      <c r="O508" s="665"/>
      <c r="P508" s="667"/>
      <c r="Q508" s="667"/>
      <c r="R508" s="667"/>
      <c r="S508" s="667"/>
      <c r="T508" s="667"/>
      <c r="U508" s="691"/>
      <c r="V508" s="692"/>
      <c r="W508" s="692"/>
      <c r="X508" s="693"/>
    </row>
    <row r="509" spans="1:24" s="49" customFormat="1" ht="20.100000000000001" customHeight="1">
      <c r="A509" s="686"/>
      <c r="B509" s="423"/>
      <c r="C509" s="423"/>
      <c r="D509" s="423"/>
      <c r="E509" s="687"/>
      <c r="F509" s="668" t="s">
        <v>639</v>
      </c>
      <c r="G509" s="669"/>
      <c r="H509" s="669"/>
      <c r="I509" s="669"/>
      <c r="J509" s="670"/>
      <c r="K509" s="668">
        <v>20.100000000000001</v>
      </c>
      <c r="L509" s="669"/>
      <c r="M509" s="669"/>
      <c r="N509" s="669"/>
      <c r="O509" s="670"/>
      <c r="P509" s="672"/>
      <c r="Q509" s="672"/>
      <c r="R509" s="672"/>
      <c r="S509" s="672"/>
      <c r="T509" s="672"/>
      <c r="U509" s="673"/>
      <c r="V509" s="674"/>
      <c r="W509" s="674"/>
      <c r="X509" s="675"/>
    </row>
    <row r="510" spans="1:24" s="49" customFormat="1" ht="20.100000000000001" customHeight="1">
      <c r="A510" s="686"/>
      <c r="B510" s="423"/>
      <c r="C510" s="423"/>
      <c r="D510" s="423"/>
      <c r="E510" s="687"/>
      <c r="F510" s="668" t="s">
        <v>579</v>
      </c>
      <c r="G510" s="669"/>
      <c r="H510" s="669"/>
      <c r="I510" s="669"/>
      <c r="J510" s="670"/>
      <c r="K510" s="668">
        <v>20.3</v>
      </c>
      <c r="L510" s="669"/>
      <c r="M510" s="669"/>
      <c r="N510" s="669"/>
      <c r="O510" s="670"/>
      <c r="P510" s="672"/>
      <c r="Q510" s="672"/>
      <c r="R510" s="672"/>
      <c r="S510" s="672"/>
      <c r="T510" s="672"/>
      <c r="U510" s="673"/>
      <c r="V510" s="674"/>
      <c r="W510" s="674"/>
      <c r="X510" s="675"/>
    </row>
    <row r="511" spans="1:24" s="49" customFormat="1" ht="20.100000000000001" customHeight="1">
      <c r="A511" s="686"/>
      <c r="B511" s="423"/>
      <c r="C511" s="423"/>
      <c r="D511" s="423"/>
      <c r="E511" s="687"/>
      <c r="F511" s="668" t="s">
        <v>580</v>
      </c>
      <c r="G511" s="669"/>
      <c r="H511" s="669"/>
      <c r="I511" s="669"/>
      <c r="J511" s="670"/>
      <c r="K511" s="668">
        <v>19.5</v>
      </c>
      <c r="L511" s="669"/>
      <c r="M511" s="669"/>
      <c r="N511" s="669"/>
      <c r="O511" s="670"/>
      <c r="P511" s="672"/>
      <c r="Q511" s="672"/>
      <c r="R511" s="672"/>
      <c r="S511" s="672"/>
      <c r="T511" s="672"/>
      <c r="U511" s="673"/>
      <c r="V511" s="674"/>
      <c r="W511" s="674"/>
      <c r="X511" s="675"/>
    </row>
    <row r="512" spans="1:24" s="49" customFormat="1" ht="20.100000000000001" customHeight="1">
      <c r="A512" s="686"/>
      <c r="B512" s="423"/>
      <c r="C512" s="423"/>
      <c r="D512" s="423"/>
      <c r="E512" s="687"/>
      <c r="F512" s="668" t="s">
        <v>581</v>
      </c>
      <c r="G512" s="669"/>
      <c r="H512" s="669"/>
      <c r="I512" s="669"/>
      <c r="J512" s="670"/>
      <c r="K512" s="668">
        <v>19.8</v>
      </c>
      <c r="L512" s="669"/>
      <c r="M512" s="669"/>
      <c r="N512" s="669"/>
      <c r="O512" s="670"/>
      <c r="P512" s="672"/>
      <c r="Q512" s="672"/>
      <c r="R512" s="672"/>
      <c r="S512" s="672"/>
      <c r="T512" s="672"/>
      <c r="U512" s="673"/>
      <c r="V512" s="674"/>
      <c r="W512" s="674"/>
      <c r="X512" s="675"/>
    </row>
    <row r="513" spans="1:24" s="49" customFormat="1" ht="20.100000000000001" customHeight="1">
      <c r="A513" s="686"/>
      <c r="B513" s="423"/>
      <c r="C513" s="423"/>
      <c r="D513" s="423"/>
      <c r="E513" s="687"/>
      <c r="F513" s="668" t="s">
        <v>640</v>
      </c>
      <c r="G513" s="669"/>
      <c r="H513" s="669"/>
      <c r="I513" s="669"/>
      <c r="J513" s="670"/>
      <c r="K513" s="668">
        <v>19.2</v>
      </c>
      <c r="L513" s="669"/>
      <c r="M513" s="669"/>
      <c r="N513" s="669"/>
      <c r="O513" s="670"/>
      <c r="P513" s="672"/>
      <c r="Q513" s="672"/>
      <c r="R513" s="672"/>
      <c r="S513" s="672"/>
      <c r="T513" s="672"/>
      <c r="U513" s="673"/>
      <c r="V513" s="674"/>
      <c r="W513" s="674"/>
      <c r="X513" s="675"/>
    </row>
    <row r="514" spans="1:24" s="49" customFormat="1" ht="20.100000000000001" customHeight="1">
      <c r="A514" s="686"/>
      <c r="B514" s="423"/>
      <c r="C514" s="423"/>
      <c r="D514" s="423"/>
      <c r="E514" s="687"/>
      <c r="F514" s="668" t="s">
        <v>641</v>
      </c>
      <c r="G514" s="669"/>
      <c r="H514" s="669"/>
      <c r="I514" s="669"/>
      <c r="J514" s="670"/>
      <c r="K514" s="668">
        <v>19.5</v>
      </c>
      <c r="L514" s="669"/>
      <c r="M514" s="669"/>
      <c r="N514" s="669"/>
      <c r="O514" s="670"/>
      <c r="P514" s="672"/>
      <c r="Q514" s="672"/>
      <c r="R514" s="672"/>
      <c r="S514" s="672"/>
      <c r="T514" s="672"/>
      <c r="U514" s="673"/>
      <c r="V514" s="674"/>
      <c r="W514" s="674"/>
      <c r="X514" s="675"/>
    </row>
    <row r="515" spans="1:24" s="49" customFormat="1" ht="20.100000000000001" customHeight="1">
      <c r="A515" s="686"/>
      <c r="B515" s="423"/>
      <c r="C515" s="423"/>
      <c r="D515" s="423"/>
      <c r="E515" s="687"/>
      <c r="F515" s="668" t="s">
        <v>642</v>
      </c>
      <c r="G515" s="669"/>
      <c r="H515" s="669"/>
      <c r="I515" s="669"/>
      <c r="J515" s="670"/>
      <c r="K515" s="668">
        <v>19.7</v>
      </c>
      <c r="L515" s="669"/>
      <c r="M515" s="669"/>
      <c r="N515" s="669"/>
      <c r="O515" s="670"/>
      <c r="P515" s="672"/>
      <c r="Q515" s="672"/>
      <c r="R515" s="672"/>
      <c r="S515" s="672"/>
      <c r="T515" s="672"/>
      <c r="U515" s="673"/>
      <c r="V515" s="674"/>
      <c r="W515" s="674"/>
      <c r="X515" s="675"/>
    </row>
    <row r="516" spans="1:24" s="49" customFormat="1" ht="20.100000000000001" customHeight="1">
      <c r="A516" s="686"/>
      <c r="B516" s="423"/>
      <c r="C516" s="423"/>
      <c r="D516" s="423"/>
      <c r="E516" s="687"/>
      <c r="F516" s="668" t="s">
        <v>643</v>
      </c>
      <c r="G516" s="669"/>
      <c r="H516" s="669"/>
      <c r="I516" s="669"/>
      <c r="J516" s="670"/>
      <c r="K516" s="668">
        <v>19.600000000000001</v>
      </c>
      <c r="L516" s="669"/>
      <c r="M516" s="669"/>
      <c r="N516" s="669"/>
      <c r="O516" s="670"/>
      <c r="P516" s="672"/>
      <c r="Q516" s="672"/>
      <c r="R516" s="672"/>
      <c r="S516" s="672"/>
      <c r="T516" s="672"/>
      <c r="U516" s="673"/>
      <c r="V516" s="674"/>
      <c r="W516" s="674"/>
      <c r="X516" s="675"/>
    </row>
    <row r="517" spans="1:24" s="49" customFormat="1" ht="20.100000000000001" customHeight="1">
      <c r="A517" s="688"/>
      <c r="B517" s="689"/>
      <c r="C517" s="689"/>
      <c r="D517" s="689"/>
      <c r="E517" s="690"/>
      <c r="F517" s="676" t="s">
        <v>644</v>
      </c>
      <c r="G517" s="677"/>
      <c r="H517" s="677"/>
      <c r="I517" s="677"/>
      <c r="J517" s="678"/>
      <c r="K517" s="676">
        <v>19.8</v>
      </c>
      <c r="L517" s="677"/>
      <c r="M517" s="677"/>
      <c r="N517" s="677"/>
      <c r="O517" s="678"/>
      <c r="P517" s="680"/>
      <c r="Q517" s="680"/>
      <c r="R517" s="680"/>
      <c r="S517" s="680"/>
      <c r="T517" s="680"/>
      <c r="U517" s="694"/>
      <c r="V517" s="695"/>
      <c r="W517" s="695"/>
      <c r="X517" s="696"/>
    </row>
    <row r="529" spans="1:24" ht="18" customHeight="1">
      <c r="B529" s="3" t="s">
        <v>659</v>
      </c>
    </row>
    <row r="531" spans="1:24" s="49" customFormat="1" ht="26.25" customHeight="1">
      <c r="A531" s="556" t="s">
        <v>568</v>
      </c>
      <c r="B531" s="556"/>
      <c r="C531" s="556"/>
      <c r="D531" s="556"/>
      <c r="E531" s="556"/>
      <c r="F531" s="556" t="s">
        <v>569</v>
      </c>
      <c r="G531" s="556"/>
      <c r="H531" s="556"/>
      <c r="I531" s="556"/>
      <c r="J531" s="556"/>
      <c r="K531" s="540" t="s">
        <v>608</v>
      </c>
      <c r="L531" s="540"/>
      <c r="M531" s="540"/>
      <c r="N531" s="540"/>
      <c r="O531" s="540"/>
      <c r="P531" s="540" t="s">
        <v>609</v>
      </c>
      <c r="Q531" s="540"/>
      <c r="R531" s="540"/>
      <c r="S531" s="540"/>
      <c r="T531" s="540"/>
      <c r="U531" s="556" t="s">
        <v>385</v>
      </c>
      <c r="V531" s="556"/>
      <c r="W531" s="556"/>
      <c r="X531" s="556"/>
    </row>
    <row r="532" spans="1:24" s="49" customFormat="1" ht="20.100000000000001" customHeight="1">
      <c r="A532" s="697" t="s">
        <v>610</v>
      </c>
      <c r="B532" s="697"/>
      <c r="C532" s="697"/>
      <c r="D532" s="697"/>
      <c r="E532" s="697"/>
      <c r="F532" s="698" t="s">
        <v>649</v>
      </c>
      <c r="G532" s="699"/>
      <c r="H532" s="699"/>
      <c r="I532" s="699"/>
      <c r="J532" s="699"/>
      <c r="K532" s="699">
        <v>70</v>
      </c>
      <c r="L532" s="699"/>
      <c r="M532" s="699"/>
      <c r="N532" s="699"/>
      <c r="O532" s="699"/>
      <c r="P532" s="699">
        <v>69.2</v>
      </c>
      <c r="Q532" s="699"/>
      <c r="R532" s="699"/>
      <c r="S532" s="699"/>
      <c r="T532" s="699"/>
      <c r="U532" s="579"/>
      <c r="V532" s="580"/>
      <c r="W532" s="580"/>
      <c r="X532" s="581"/>
    </row>
    <row r="533" spans="1:24" s="49" customFormat="1" ht="20.100000000000001" customHeight="1">
      <c r="A533" s="697"/>
      <c r="B533" s="697"/>
      <c r="C533" s="697"/>
      <c r="D533" s="697"/>
      <c r="E533" s="697"/>
      <c r="F533" s="700" t="s">
        <v>650</v>
      </c>
      <c r="G533" s="701"/>
      <c r="H533" s="701"/>
      <c r="I533" s="701"/>
      <c r="J533" s="701"/>
      <c r="K533" s="701">
        <v>70</v>
      </c>
      <c r="L533" s="701"/>
      <c r="M533" s="701"/>
      <c r="N533" s="701"/>
      <c r="O533" s="701"/>
      <c r="P533" s="701">
        <v>70.8</v>
      </c>
      <c r="Q533" s="701"/>
      <c r="R533" s="701"/>
      <c r="S533" s="701"/>
      <c r="T533" s="701"/>
      <c r="U533" s="592"/>
      <c r="V533" s="593"/>
      <c r="W533" s="593"/>
      <c r="X533" s="594"/>
    </row>
    <row r="534" spans="1:24" s="49" customFormat="1" ht="20.100000000000001" customHeight="1">
      <c r="A534" s="697"/>
      <c r="B534" s="697"/>
      <c r="C534" s="697"/>
      <c r="D534" s="697"/>
      <c r="E534" s="697"/>
      <c r="F534" s="589" t="s">
        <v>651</v>
      </c>
      <c r="G534" s="590"/>
      <c r="H534" s="590"/>
      <c r="I534" s="590"/>
      <c r="J534" s="702"/>
      <c r="K534" s="701">
        <v>70</v>
      </c>
      <c r="L534" s="701"/>
      <c r="M534" s="701"/>
      <c r="N534" s="701"/>
      <c r="O534" s="701"/>
      <c r="P534" s="701">
        <v>63.1</v>
      </c>
      <c r="Q534" s="701"/>
      <c r="R534" s="701"/>
      <c r="S534" s="701"/>
      <c r="T534" s="701"/>
      <c r="U534" s="592"/>
      <c r="V534" s="593"/>
      <c r="W534" s="593"/>
      <c r="X534" s="594"/>
    </row>
    <row r="535" spans="1:24" s="49" customFormat="1" ht="20.100000000000001" customHeight="1">
      <c r="A535" s="697"/>
      <c r="B535" s="697"/>
      <c r="C535" s="697"/>
      <c r="D535" s="697"/>
      <c r="E535" s="697"/>
      <c r="F535" s="589" t="s">
        <v>652</v>
      </c>
      <c r="G535" s="590"/>
      <c r="H535" s="590"/>
      <c r="I535" s="590"/>
      <c r="J535" s="702"/>
      <c r="K535" s="701">
        <v>70</v>
      </c>
      <c r="L535" s="701"/>
      <c r="M535" s="701"/>
      <c r="N535" s="701"/>
      <c r="O535" s="701"/>
      <c r="P535" s="701">
        <v>73.3</v>
      </c>
      <c r="Q535" s="701"/>
      <c r="R535" s="701"/>
      <c r="S535" s="701"/>
      <c r="T535" s="701"/>
      <c r="U535" s="592"/>
      <c r="V535" s="593"/>
      <c r="W535" s="593"/>
      <c r="X535" s="594"/>
    </row>
    <row r="536" spans="1:24" s="49" customFormat="1" ht="20.100000000000001" customHeight="1">
      <c r="A536" s="697"/>
      <c r="B536" s="697"/>
      <c r="C536" s="697"/>
      <c r="D536" s="697"/>
      <c r="E536" s="697"/>
      <c r="F536" s="589" t="s">
        <v>653</v>
      </c>
      <c r="G536" s="590"/>
      <c r="H536" s="590"/>
      <c r="I536" s="590"/>
      <c r="J536" s="702"/>
      <c r="K536" s="701">
        <v>70</v>
      </c>
      <c r="L536" s="701"/>
      <c r="M536" s="701"/>
      <c r="N536" s="701"/>
      <c r="O536" s="701"/>
      <c r="P536" s="701">
        <v>74.5</v>
      </c>
      <c r="Q536" s="701"/>
      <c r="R536" s="701"/>
      <c r="S536" s="701"/>
      <c r="T536" s="701"/>
      <c r="U536" s="592"/>
      <c r="V536" s="593"/>
      <c r="W536" s="593"/>
      <c r="X536" s="594"/>
    </row>
    <row r="537" spans="1:24" s="49" customFormat="1" ht="20.100000000000001" customHeight="1">
      <c r="A537" s="697"/>
      <c r="B537" s="697"/>
      <c r="C537" s="697"/>
      <c r="D537" s="697"/>
      <c r="E537" s="697"/>
      <c r="F537" s="589" t="s">
        <v>654</v>
      </c>
      <c r="G537" s="590"/>
      <c r="H537" s="590"/>
      <c r="I537" s="590"/>
      <c r="J537" s="702"/>
      <c r="K537" s="701">
        <v>70</v>
      </c>
      <c r="L537" s="701"/>
      <c r="M537" s="701"/>
      <c r="N537" s="701"/>
      <c r="O537" s="701"/>
      <c r="P537" s="701">
        <v>83.6</v>
      </c>
      <c r="Q537" s="701"/>
      <c r="R537" s="701"/>
      <c r="S537" s="701"/>
      <c r="T537" s="701"/>
      <c r="U537" s="592"/>
      <c r="V537" s="593"/>
      <c r="W537" s="593"/>
      <c r="X537" s="594"/>
    </row>
    <row r="538" spans="1:24" s="49" customFormat="1" ht="20.100000000000001" customHeight="1">
      <c r="A538" s="697"/>
      <c r="B538" s="697"/>
      <c r="C538" s="697"/>
      <c r="D538" s="697"/>
      <c r="E538" s="697"/>
      <c r="F538" s="589" t="s">
        <v>655</v>
      </c>
      <c r="G538" s="590"/>
      <c r="H538" s="590"/>
      <c r="I538" s="590"/>
      <c r="J538" s="702"/>
      <c r="K538" s="701">
        <v>70</v>
      </c>
      <c r="L538" s="701"/>
      <c r="M538" s="701"/>
      <c r="N538" s="701"/>
      <c r="O538" s="701"/>
      <c r="P538" s="701">
        <v>72.2</v>
      </c>
      <c r="Q538" s="701"/>
      <c r="R538" s="701"/>
      <c r="S538" s="701"/>
      <c r="T538" s="701"/>
      <c r="U538" s="592"/>
      <c r="V538" s="593"/>
      <c r="W538" s="593"/>
      <c r="X538" s="594"/>
    </row>
    <row r="539" spans="1:24" s="49" customFormat="1" ht="20.100000000000001" customHeight="1">
      <c r="A539" s="697"/>
      <c r="B539" s="697"/>
      <c r="C539" s="697"/>
      <c r="D539" s="697"/>
      <c r="E539" s="697"/>
      <c r="F539" s="589" t="s">
        <v>656</v>
      </c>
      <c r="G539" s="590"/>
      <c r="H539" s="590"/>
      <c r="I539" s="590"/>
      <c r="J539" s="702"/>
      <c r="K539" s="701">
        <v>70</v>
      </c>
      <c r="L539" s="701"/>
      <c r="M539" s="701"/>
      <c r="N539" s="701"/>
      <c r="O539" s="701"/>
      <c r="P539" s="701">
        <v>69.8</v>
      </c>
      <c r="Q539" s="701"/>
      <c r="R539" s="701"/>
      <c r="S539" s="701"/>
      <c r="T539" s="701"/>
      <c r="U539" s="592"/>
      <c r="V539" s="593"/>
      <c r="W539" s="593"/>
      <c r="X539" s="594"/>
    </row>
    <row r="540" spans="1:24" s="49" customFormat="1" ht="20.100000000000001" customHeight="1">
      <c r="A540" s="697"/>
      <c r="B540" s="697"/>
      <c r="C540" s="697"/>
      <c r="D540" s="697"/>
      <c r="E540" s="697"/>
      <c r="F540" s="589" t="s">
        <v>657</v>
      </c>
      <c r="G540" s="590"/>
      <c r="H540" s="590"/>
      <c r="I540" s="590"/>
      <c r="J540" s="702"/>
      <c r="K540" s="701">
        <v>70</v>
      </c>
      <c r="L540" s="701"/>
      <c r="M540" s="701"/>
      <c r="N540" s="701"/>
      <c r="O540" s="701"/>
      <c r="P540" s="701">
        <v>78.3</v>
      </c>
      <c r="Q540" s="701"/>
      <c r="R540" s="701"/>
      <c r="S540" s="701"/>
      <c r="T540" s="701"/>
      <c r="U540" s="592"/>
      <c r="V540" s="593"/>
      <c r="W540" s="593"/>
      <c r="X540" s="594"/>
    </row>
    <row r="541" spans="1:24" s="49" customFormat="1" ht="20.100000000000001" customHeight="1">
      <c r="A541" s="697"/>
      <c r="B541" s="697"/>
      <c r="C541" s="697"/>
      <c r="D541" s="697"/>
      <c r="E541" s="697"/>
      <c r="F541" s="703" t="s">
        <v>658</v>
      </c>
      <c r="G541" s="704"/>
      <c r="H541" s="704"/>
      <c r="I541" s="704"/>
      <c r="J541" s="704"/>
      <c r="K541" s="705">
        <v>70</v>
      </c>
      <c r="L541" s="705"/>
      <c r="M541" s="705"/>
      <c r="N541" s="705"/>
      <c r="O541" s="705"/>
      <c r="P541" s="705">
        <v>82.1</v>
      </c>
      <c r="Q541" s="705"/>
      <c r="R541" s="705"/>
      <c r="S541" s="705"/>
      <c r="T541" s="705"/>
      <c r="U541" s="706"/>
      <c r="V541" s="707"/>
      <c r="W541" s="707"/>
      <c r="X541" s="708"/>
    </row>
  </sheetData>
  <mergeCells count="1570">
    <mergeCell ref="A370:D370"/>
    <mergeCell ref="E370:F370"/>
    <mergeCell ref="G370:H370"/>
    <mergeCell ref="I370:J370"/>
    <mergeCell ref="K370:L370"/>
    <mergeCell ref="M370:N370"/>
    <mergeCell ref="O370:P370"/>
    <mergeCell ref="Q370:S370"/>
    <mergeCell ref="T370:X370"/>
    <mergeCell ref="A371:D371"/>
    <mergeCell ref="E371:F371"/>
    <mergeCell ref="G371:H371"/>
    <mergeCell ref="I371:J371"/>
    <mergeCell ref="K371:L371"/>
    <mergeCell ref="M371:N371"/>
    <mergeCell ref="O371:P371"/>
    <mergeCell ref="Q371:S371"/>
    <mergeCell ref="T371:X371"/>
    <mergeCell ref="A368:D368"/>
    <mergeCell ref="E368:F368"/>
    <mergeCell ref="G368:H368"/>
    <mergeCell ref="I368:J368"/>
    <mergeCell ref="K368:L368"/>
    <mergeCell ref="M368:N368"/>
    <mergeCell ref="O368:P368"/>
    <mergeCell ref="Q368:S368"/>
    <mergeCell ref="T368:X368"/>
    <mergeCell ref="A369:D369"/>
    <mergeCell ref="E369:F369"/>
    <mergeCell ref="G369:H369"/>
    <mergeCell ref="I369:J369"/>
    <mergeCell ref="K369:L369"/>
    <mergeCell ref="M369:N369"/>
    <mergeCell ref="O369:P369"/>
    <mergeCell ref="Q369:S369"/>
    <mergeCell ref="T369:X369"/>
    <mergeCell ref="T365:X365"/>
    <mergeCell ref="A366:D366"/>
    <mergeCell ref="E366:F366"/>
    <mergeCell ref="G366:H366"/>
    <mergeCell ref="I366:J366"/>
    <mergeCell ref="K366:L366"/>
    <mergeCell ref="M366:N366"/>
    <mergeCell ref="O366:P366"/>
    <mergeCell ref="Q366:S366"/>
    <mergeCell ref="T366:X366"/>
    <mergeCell ref="A367:D367"/>
    <mergeCell ref="E367:F367"/>
    <mergeCell ref="G367:H367"/>
    <mergeCell ref="I367:J367"/>
    <mergeCell ref="K367:L367"/>
    <mergeCell ref="M367:N367"/>
    <mergeCell ref="O367:P367"/>
    <mergeCell ref="Q367:S367"/>
    <mergeCell ref="T367:X367"/>
    <mergeCell ref="F541:J541"/>
    <mergeCell ref="K541:O541"/>
    <mergeCell ref="P541:T541"/>
    <mergeCell ref="U541:X541"/>
    <mergeCell ref="A362:D363"/>
    <mergeCell ref="E362:F363"/>
    <mergeCell ref="G362:J362"/>
    <mergeCell ref="K362:P362"/>
    <mergeCell ref="Q362:S363"/>
    <mergeCell ref="T362:X363"/>
    <mergeCell ref="G363:H363"/>
    <mergeCell ref="I363:J363"/>
    <mergeCell ref="K363:L363"/>
    <mergeCell ref="M363:N363"/>
    <mergeCell ref="O363:P363"/>
    <mergeCell ref="A364:D364"/>
    <mergeCell ref="E364:F364"/>
    <mergeCell ref="G364:H364"/>
    <mergeCell ref="I364:J364"/>
    <mergeCell ref="K364:L364"/>
    <mergeCell ref="M364:N364"/>
    <mergeCell ref="O364:P364"/>
    <mergeCell ref="Q364:S364"/>
    <mergeCell ref="T364:X364"/>
    <mergeCell ref="A365:D365"/>
    <mergeCell ref="E365:F365"/>
    <mergeCell ref="G365:H365"/>
    <mergeCell ref="I365:J365"/>
    <mergeCell ref="K365:L365"/>
    <mergeCell ref="M365:N365"/>
    <mergeCell ref="O365:P365"/>
    <mergeCell ref="Q365:S365"/>
    <mergeCell ref="K536:O536"/>
    <mergeCell ref="P536:T536"/>
    <mergeCell ref="U536:X536"/>
    <mergeCell ref="F537:J537"/>
    <mergeCell ref="K537:O537"/>
    <mergeCell ref="P537:T537"/>
    <mergeCell ref="U537:X537"/>
    <mergeCell ref="F538:J538"/>
    <mergeCell ref="K538:O538"/>
    <mergeCell ref="P538:T538"/>
    <mergeCell ref="U538:X538"/>
    <mergeCell ref="F539:J539"/>
    <mergeCell ref="K539:O539"/>
    <mergeCell ref="P539:T539"/>
    <mergeCell ref="U539:X539"/>
    <mergeCell ref="F540:J540"/>
    <mergeCell ref="K540:O540"/>
    <mergeCell ref="P540:T540"/>
    <mergeCell ref="U540:X540"/>
    <mergeCell ref="U515:X515"/>
    <mergeCell ref="F516:J516"/>
    <mergeCell ref="K516:O516"/>
    <mergeCell ref="P516:T516"/>
    <mergeCell ref="U516:X516"/>
    <mergeCell ref="F517:J517"/>
    <mergeCell ref="K517:O517"/>
    <mergeCell ref="P517:T517"/>
    <mergeCell ref="U517:X517"/>
    <mergeCell ref="A531:E531"/>
    <mergeCell ref="F531:J531"/>
    <mergeCell ref="K531:O531"/>
    <mergeCell ref="P531:T531"/>
    <mergeCell ref="U531:X531"/>
    <mergeCell ref="A532:E541"/>
    <mergeCell ref="F532:J532"/>
    <mergeCell ref="K532:O532"/>
    <mergeCell ref="P532:T532"/>
    <mergeCell ref="U532:X532"/>
    <mergeCell ref="F533:J533"/>
    <mergeCell ref="K533:O533"/>
    <mergeCell ref="P533:T533"/>
    <mergeCell ref="U533:X533"/>
    <mergeCell ref="F534:J534"/>
    <mergeCell ref="K534:O534"/>
    <mergeCell ref="P534:T534"/>
    <mergeCell ref="U534:X534"/>
    <mergeCell ref="F535:J535"/>
    <mergeCell ref="K535:O535"/>
    <mergeCell ref="P535:T535"/>
    <mergeCell ref="U535:X535"/>
    <mergeCell ref="F536:J536"/>
    <mergeCell ref="A508:E517"/>
    <mergeCell ref="F508:J508"/>
    <mergeCell ref="K508:O508"/>
    <mergeCell ref="P508:T508"/>
    <mergeCell ref="U508:X508"/>
    <mergeCell ref="F509:J509"/>
    <mergeCell ref="K509:O509"/>
    <mergeCell ref="P509:T509"/>
    <mergeCell ref="U509:X509"/>
    <mergeCell ref="F510:J510"/>
    <mergeCell ref="K510:O510"/>
    <mergeCell ref="P510:T510"/>
    <mergeCell ref="U510:X510"/>
    <mergeCell ref="F511:J511"/>
    <mergeCell ref="K511:O511"/>
    <mergeCell ref="P511:T511"/>
    <mergeCell ref="U511:X511"/>
    <mergeCell ref="F512:J512"/>
    <mergeCell ref="K512:O512"/>
    <mergeCell ref="P512:T512"/>
    <mergeCell ref="U512:X512"/>
    <mergeCell ref="F513:J513"/>
    <mergeCell ref="K513:O513"/>
    <mergeCell ref="P513:T513"/>
    <mergeCell ref="U513:X513"/>
    <mergeCell ref="F514:J514"/>
    <mergeCell ref="K514:O514"/>
    <mergeCell ref="P514:T514"/>
    <mergeCell ref="U514:X514"/>
    <mergeCell ref="F515:J515"/>
    <mergeCell ref="K515:O515"/>
    <mergeCell ref="P515:T515"/>
    <mergeCell ref="P502:T502"/>
    <mergeCell ref="U502:X502"/>
    <mergeCell ref="F503:J503"/>
    <mergeCell ref="K503:O503"/>
    <mergeCell ref="P503:T503"/>
    <mergeCell ref="U503:X503"/>
    <mergeCell ref="F504:J504"/>
    <mergeCell ref="K504:O504"/>
    <mergeCell ref="P504:T504"/>
    <mergeCell ref="U504:X504"/>
    <mergeCell ref="F505:J505"/>
    <mergeCell ref="K505:O505"/>
    <mergeCell ref="P505:T505"/>
    <mergeCell ref="U505:X505"/>
    <mergeCell ref="A507:E507"/>
    <mergeCell ref="F507:J507"/>
    <mergeCell ref="K507:O507"/>
    <mergeCell ref="P507:T507"/>
    <mergeCell ref="U507:X507"/>
    <mergeCell ref="A495:E495"/>
    <mergeCell ref="F495:J495"/>
    <mergeCell ref="K495:O495"/>
    <mergeCell ref="P495:T495"/>
    <mergeCell ref="U495:X495"/>
    <mergeCell ref="A496:E505"/>
    <mergeCell ref="F496:J496"/>
    <mergeCell ref="K496:O496"/>
    <mergeCell ref="P496:T496"/>
    <mergeCell ref="U496:X496"/>
    <mergeCell ref="F497:J497"/>
    <mergeCell ref="K497:O497"/>
    <mergeCell ref="P497:T497"/>
    <mergeCell ref="U497:X497"/>
    <mergeCell ref="F498:J498"/>
    <mergeCell ref="K498:O498"/>
    <mergeCell ref="P498:T498"/>
    <mergeCell ref="U498:X498"/>
    <mergeCell ref="F499:J499"/>
    <mergeCell ref="K499:O499"/>
    <mergeCell ref="P499:T499"/>
    <mergeCell ref="U499:X499"/>
    <mergeCell ref="F500:J500"/>
    <mergeCell ref="K500:O500"/>
    <mergeCell ref="P500:T500"/>
    <mergeCell ref="U500:X500"/>
    <mergeCell ref="F501:J501"/>
    <mergeCell ref="K501:O501"/>
    <mergeCell ref="P501:T501"/>
    <mergeCell ref="U501:X501"/>
    <mergeCell ref="F502:J502"/>
    <mergeCell ref="K502:O502"/>
    <mergeCell ref="F470:K470"/>
    <mergeCell ref="L470:O470"/>
    <mergeCell ref="P470:S470"/>
    <mergeCell ref="T470:X470"/>
    <mergeCell ref="F471:K471"/>
    <mergeCell ref="L471:O471"/>
    <mergeCell ref="P471:S471"/>
    <mergeCell ref="T471:X471"/>
    <mergeCell ref="A462:X462"/>
    <mergeCell ref="A463:E463"/>
    <mergeCell ref="F463:K463"/>
    <mergeCell ref="L463:O463"/>
    <mergeCell ref="P463:S463"/>
    <mergeCell ref="T463:X463"/>
    <mergeCell ref="A464:E471"/>
    <mergeCell ref="F464:K464"/>
    <mergeCell ref="L464:O464"/>
    <mergeCell ref="P464:S464"/>
    <mergeCell ref="T464:X464"/>
    <mergeCell ref="F465:K465"/>
    <mergeCell ref="L465:O465"/>
    <mergeCell ref="P465:S465"/>
    <mergeCell ref="T465:X465"/>
    <mergeCell ref="F466:K466"/>
    <mergeCell ref="L466:O466"/>
    <mergeCell ref="P466:S466"/>
    <mergeCell ref="T466:X466"/>
    <mergeCell ref="F467:K467"/>
    <mergeCell ref="L467:O467"/>
    <mergeCell ref="P467:S467"/>
    <mergeCell ref="T467:X467"/>
    <mergeCell ref="F468:K468"/>
    <mergeCell ref="L468:O468"/>
    <mergeCell ref="P468:S468"/>
    <mergeCell ref="T468:X468"/>
    <mergeCell ref="F469:K469"/>
    <mergeCell ref="F458:K458"/>
    <mergeCell ref="L458:O458"/>
    <mergeCell ref="P458:S458"/>
    <mergeCell ref="T458:X458"/>
    <mergeCell ref="F459:K459"/>
    <mergeCell ref="L459:O459"/>
    <mergeCell ref="P459:S459"/>
    <mergeCell ref="T459:X459"/>
    <mergeCell ref="F460:K460"/>
    <mergeCell ref="L460:O460"/>
    <mergeCell ref="P460:S460"/>
    <mergeCell ref="T460:X460"/>
    <mergeCell ref="F461:K461"/>
    <mergeCell ref="L461:O461"/>
    <mergeCell ref="P461:S461"/>
    <mergeCell ref="T461:X461"/>
    <mergeCell ref="L469:O469"/>
    <mergeCell ref="P469:S469"/>
    <mergeCell ref="T469:X469"/>
    <mergeCell ref="B436:D436"/>
    <mergeCell ref="E436:F436"/>
    <mergeCell ref="G436:H436"/>
    <mergeCell ref="I436:J436"/>
    <mergeCell ref="K436:L436"/>
    <mergeCell ref="M436:N436"/>
    <mergeCell ref="O436:Q436"/>
    <mergeCell ref="R436:S436"/>
    <mergeCell ref="T436:U436"/>
    <mergeCell ref="V436:W436"/>
    <mergeCell ref="A453:E453"/>
    <mergeCell ref="F453:K453"/>
    <mergeCell ref="L453:O453"/>
    <mergeCell ref="P453:S453"/>
    <mergeCell ref="T453:X453"/>
    <mergeCell ref="A454:E461"/>
    <mergeCell ref="F454:K454"/>
    <mergeCell ref="L454:O454"/>
    <mergeCell ref="P454:S454"/>
    <mergeCell ref="T454:X454"/>
    <mergeCell ref="F455:K455"/>
    <mergeCell ref="L455:O455"/>
    <mergeCell ref="P455:S455"/>
    <mergeCell ref="T455:X455"/>
    <mergeCell ref="F456:K456"/>
    <mergeCell ref="L456:O456"/>
    <mergeCell ref="P456:S456"/>
    <mergeCell ref="T456:X456"/>
    <mergeCell ref="F457:K457"/>
    <mergeCell ref="L457:O457"/>
    <mergeCell ref="P457:S457"/>
    <mergeCell ref="T457:X457"/>
    <mergeCell ref="B434:D434"/>
    <mergeCell ref="E434:F434"/>
    <mergeCell ref="G434:H434"/>
    <mergeCell ref="I434:J434"/>
    <mergeCell ref="K434:L434"/>
    <mergeCell ref="M434:N434"/>
    <mergeCell ref="O434:Q434"/>
    <mergeCell ref="R434:S434"/>
    <mergeCell ref="T434:U434"/>
    <mergeCell ref="V434:W434"/>
    <mergeCell ref="B435:D435"/>
    <mergeCell ref="E435:F435"/>
    <mergeCell ref="G435:H435"/>
    <mergeCell ref="I435:J435"/>
    <mergeCell ref="K435:L435"/>
    <mergeCell ref="M435:N435"/>
    <mergeCell ref="O435:Q435"/>
    <mergeCell ref="R435:S435"/>
    <mergeCell ref="T435:U435"/>
    <mergeCell ref="V435:W435"/>
    <mergeCell ref="B432:D432"/>
    <mergeCell ref="E432:F432"/>
    <mergeCell ref="G432:H432"/>
    <mergeCell ref="I432:J432"/>
    <mergeCell ref="K432:L432"/>
    <mergeCell ref="M432:N432"/>
    <mergeCell ref="O432:Q432"/>
    <mergeCell ref="R432:S432"/>
    <mergeCell ref="T432:U432"/>
    <mergeCell ref="V432:W432"/>
    <mergeCell ref="B433:D433"/>
    <mergeCell ref="E433:F433"/>
    <mergeCell ref="G433:H433"/>
    <mergeCell ref="I433:J433"/>
    <mergeCell ref="K433:L433"/>
    <mergeCell ref="M433:N433"/>
    <mergeCell ref="O433:Q433"/>
    <mergeCell ref="R433:S433"/>
    <mergeCell ref="T433:U433"/>
    <mergeCell ref="V433:W433"/>
    <mergeCell ref="E428:G428"/>
    <mergeCell ref="H428:J428"/>
    <mergeCell ref="K428:N428"/>
    <mergeCell ref="O428:S428"/>
    <mergeCell ref="T428:W428"/>
    <mergeCell ref="AA428:AC428"/>
    <mergeCell ref="B430:D431"/>
    <mergeCell ref="E430:F431"/>
    <mergeCell ref="G430:H431"/>
    <mergeCell ref="I430:J430"/>
    <mergeCell ref="K430:L430"/>
    <mergeCell ref="M430:N430"/>
    <mergeCell ref="O430:Q430"/>
    <mergeCell ref="R430:S430"/>
    <mergeCell ref="T430:U430"/>
    <mergeCell ref="V430:W431"/>
    <mergeCell ref="I431:J431"/>
    <mergeCell ref="K431:L431"/>
    <mergeCell ref="M431:N431"/>
    <mergeCell ref="O431:Q431"/>
    <mergeCell ref="R431:S431"/>
    <mergeCell ref="T431:U431"/>
    <mergeCell ref="B423:D423"/>
    <mergeCell ref="E423:J423"/>
    <mergeCell ref="K423:N423"/>
    <mergeCell ref="O423:S423"/>
    <mergeCell ref="T423:W423"/>
    <mergeCell ref="B424:D428"/>
    <mergeCell ref="E424:G424"/>
    <mergeCell ref="H424:J424"/>
    <mergeCell ref="K424:N424"/>
    <mergeCell ref="O424:S424"/>
    <mergeCell ref="T424:W424"/>
    <mergeCell ref="AA424:AC425"/>
    <mergeCell ref="AD424:AD425"/>
    <mergeCell ref="AE424:AE425"/>
    <mergeCell ref="AL424:AL425"/>
    <mergeCell ref="E425:G425"/>
    <mergeCell ref="H425:J425"/>
    <mergeCell ref="K425:N425"/>
    <mergeCell ref="O425:S425"/>
    <mergeCell ref="T425:W425"/>
    <mergeCell ref="E426:G426"/>
    <mergeCell ref="H426:J426"/>
    <mergeCell ref="K426:N426"/>
    <mergeCell ref="O426:S426"/>
    <mergeCell ref="T426:W426"/>
    <mergeCell ref="AA426:AC426"/>
    <mergeCell ref="E427:G427"/>
    <mergeCell ref="H427:J427"/>
    <mergeCell ref="K427:N427"/>
    <mergeCell ref="O427:S427"/>
    <mergeCell ref="T427:W427"/>
    <mergeCell ref="AA427:AC427"/>
    <mergeCell ref="F400:J400"/>
    <mergeCell ref="K400:O400"/>
    <mergeCell ref="F401:J401"/>
    <mergeCell ref="K401:O401"/>
    <mergeCell ref="B402:E402"/>
    <mergeCell ref="F402:J402"/>
    <mergeCell ref="K402:O402"/>
    <mergeCell ref="P402:W402"/>
    <mergeCell ref="B399:E400"/>
    <mergeCell ref="F399:J399"/>
    <mergeCell ref="K399:O399"/>
    <mergeCell ref="P399:W400"/>
    <mergeCell ref="B401:E401"/>
    <mergeCell ref="P401:W401"/>
    <mergeCell ref="H392:J392"/>
    <mergeCell ref="K392:L392"/>
    <mergeCell ref="M392:N392"/>
    <mergeCell ref="O392:P392"/>
    <mergeCell ref="Q392:R392"/>
    <mergeCell ref="S392:U392"/>
    <mergeCell ref="V392:W392"/>
    <mergeCell ref="B393:D393"/>
    <mergeCell ref="E393:G393"/>
    <mergeCell ref="H393:J393"/>
    <mergeCell ref="K393:L393"/>
    <mergeCell ref="M393:N393"/>
    <mergeCell ref="O393:P393"/>
    <mergeCell ref="Q393:R393"/>
    <mergeCell ref="S393:U393"/>
    <mergeCell ref="V393:W393"/>
    <mergeCell ref="B394:D394"/>
    <mergeCell ref="E394:G394"/>
    <mergeCell ref="H394:J394"/>
    <mergeCell ref="K394:L394"/>
    <mergeCell ref="M394:N394"/>
    <mergeCell ref="O394:P394"/>
    <mergeCell ref="Q394:R394"/>
    <mergeCell ref="S394:U394"/>
    <mergeCell ref="V394:W394"/>
    <mergeCell ref="B388:J388"/>
    <mergeCell ref="K388:N388"/>
    <mergeCell ref="O388:P389"/>
    <mergeCell ref="Q388:R389"/>
    <mergeCell ref="S388:U389"/>
    <mergeCell ref="V388:W389"/>
    <mergeCell ref="B389:D389"/>
    <mergeCell ref="E389:G389"/>
    <mergeCell ref="H389:J389"/>
    <mergeCell ref="K389:L389"/>
    <mergeCell ref="M389:N389"/>
    <mergeCell ref="B390:D390"/>
    <mergeCell ref="E390:G390"/>
    <mergeCell ref="H390:J390"/>
    <mergeCell ref="K390:L390"/>
    <mergeCell ref="M390:N390"/>
    <mergeCell ref="O390:P390"/>
    <mergeCell ref="Q390:R390"/>
    <mergeCell ref="S390:U390"/>
    <mergeCell ref="V390:W390"/>
    <mergeCell ref="B391:D391"/>
    <mergeCell ref="E391:G391"/>
    <mergeCell ref="H391:J391"/>
    <mergeCell ref="K391:L391"/>
    <mergeCell ref="M391:N391"/>
    <mergeCell ref="O391:P391"/>
    <mergeCell ref="Q391:R391"/>
    <mergeCell ref="S391:U391"/>
    <mergeCell ref="V391:W391"/>
    <mergeCell ref="B392:D392"/>
    <mergeCell ref="E392:G392"/>
    <mergeCell ref="B342:C343"/>
    <mergeCell ref="D342:G343"/>
    <mergeCell ref="H342:K343"/>
    <mergeCell ref="L342:O343"/>
    <mergeCell ref="P342:S343"/>
    <mergeCell ref="T342:W343"/>
    <mergeCell ref="B344:C345"/>
    <mergeCell ref="D344:G345"/>
    <mergeCell ref="H344:K345"/>
    <mergeCell ref="L344:O345"/>
    <mergeCell ref="P344:S345"/>
    <mergeCell ref="T344:W345"/>
    <mergeCell ref="A355:B357"/>
    <mergeCell ref="C355:D355"/>
    <mergeCell ref="E355:F357"/>
    <mergeCell ref="G355:H355"/>
    <mergeCell ref="I355:J355"/>
    <mergeCell ref="K355:L355"/>
    <mergeCell ref="M355:N355"/>
    <mergeCell ref="O355:P355"/>
    <mergeCell ref="Q355:R355"/>
    <mergeCell ref="C357:D357"/>
    <mergeCell ref="G357:H357"/>
    <mergeCell ref="I357:J357"/>
    <mergeCell ref="K357:L357"/>
    <mergeCell ref="M357:N357"/>
    <mergeCell ref="B334:C335"/>
    <mergeCell ref="D334:G335"/>
    <mergeCell ref="H334:K335"/>
    <mergeCell ref="L334:O335"/>
    <mergeCell ref="P334:S335"/>
    <mergeCell ref="T334:W335"/>
    <mergeCell ref="B336:C337"/>
    <mergeCell ref="D336:G337"/>
    <mergeCell ref="H336:K337"/>
    <mergeCell ref="L336:O337"/>
    <mergeCell ref="P336:S337"/>
    <mergeCell ref="T336:W337"/>
    <mergeCell ref="B202:G202"/>
    <mergeCell ref="H202:K202"/>
    <mergeCell ref="L202:O202"/>
    <mergeCell ref="P202:S202"/>
    <mergeCell ref="T202:W202"/>
    <mergeCell ref="B203:C207"/>
    <mergeCell ref="D203:G203"/>
    <mergeCell ref="H203:K203"/>
    <mergeCell ref="L203:O203"/>
    <mergeCell ref="P203:S203"/>
    <mergeCell ref="T203:W203"/>
    <mergeCell ref="D204:G204"/>
    <mergeCell ref="H204:K204"/>
    <mergeCell ref="L204:O204"/>
    <mergeCell ref="P204:S204"/>
    <mergeCell ref="T204:W204"/>
    <mergeCell ref="D205:G205"/>
    <mergeCell ref="H205:K205"/>
    <mergeCell ref="L205:O205"/>
    <mergeCell ref="P205:S205"/>
    <mergeCell ref="T205:W205"/>
    <mergeCell ref="D206:G207"/>
    <mergeCell ref="H206:K207"/>
    <mergeCell ref="L206:O207"/>
    <mergeCell ref="P206:S207"/>
    <mergeCell ref="T206:W207"/>
    <mergeCell ref="B196:C201"/>
    <mergeCell ref="D196:G196"/>
    <mergeCell ref="H196:K196"/>
    <mergeCell ref="L196:O196"/>
    <mergeCell ref="P196:S196"/>
    <mergeCell ref="T196:W196"/>
    <mergeCell ref="D197:G197"/>
    <mergeCell ref="H197:K197"/>
    <mergeCell ref="L197:O197"/>
    <mergeCell ref="P197:S197"/>
    <mergeCell ref="T197:W197"/>
    <mergeCell ref="D198:G198"/>
    <mergeCell ref="H198:K198"/>
    <mergeCell ref="L198:O198"/>
    <mergeCell ref="P198:S198"/>
    <mergeCell ref="T198:W198"/>
    <mergeCell ref="D199:G200"/>
    <mergeCell ref="H199:K200"/>
    <mergeCell ref="L199:O200"/>
    <mergeCell ref="P199:S200"/>
    <mergeCell ref="T199:W200"/>
    <mergeCell ref="D201:G201"/>
    <mergeCell ref="H201:K201"/>
    <mergeCell ref="L201:O201"/>
    <mergeCell ref="P201:S201"/>
    <mergeCell ref="T201:W201"/>
    <mergeCell ref="L189:O189"/>
    <mergeCell ref="P189:S189"/>
    <mergeCell ref="D190:G190"/>
    <mergeCell ref="H190:K190"/>
    <mergeCell ref="L190:O190"/>
    <mergeCell ref="P190:S190"/>
    <mergeCell ref="B191:C195"/>
    <mergeCell ref="D191:G191"/>
    <mergeCell ref="H191:K191"/>
    <mergeCell ref="L191:O191"/>
    <mergeCell ref="P191:S191"/>
    <mergeCell ref="T191:W191"/>
    <mergeCell ref="D192:G192"/>
    <mergeCell ref="H192:K192"/>
    <mergeCell ref="L192:O192"/>
    <mergeCell ref="P192:S192"/>
    <mergeCell ref="T192:W192"/>
    <mergeCell ref="D193:G193"/>
    <mergeCell ref="H193:K193"/>
    <mergeCell ref="L193:O193"/>
    <mergeCell ref="P193:S193"/>
    <mergeCell ref="T193:W193"/>
    <mergeCell ref="D194:G195"/>
    <mergeCell ref="H194:K195"/>
    <mergeCell ref="L194:O195"/>
    <mergeCell ref="P194:S195"/>
    <mergeCell ref="T194:W195"/>
    <mergeCell ref="I17:Q17"/>
    <mergeCell ref="R17:T17"/>
    <mergeCell ref="R21:T21"/>
    <mergeCell ref="B20:H20"/>
    <mergeCell ref="B19:H19"/>
    <mergeCell ref="B17:H18"/>
    <mergeCell ref="I18:Q18"/>
    <mergeCell ref="R22:T22"/>
    <mergeCell ref="B26:J28"/>
    <mergeCell ref="D4:E4"/>
    <mergeCell ref="G4:U4"/>
    <mergeCell ref="D42:E42"/>
    <mergeCell ref="G42:U42"/>
    <mergeCell ref="D82:E82"/>
    <mergeCell ref="G82:U82"/>
    <mergeCell ref="I12:Q13"/>
    <mergeCell ref="B12:H13"/>
    <mergeCell ref="U12:W13"/>
    <mergeCell ref="U14:W14"/>
    <mergeCell ref="R14:T14"/>
    <mergeCell ref="R15:T15"/>
    <mergeCell ref="U15:W15"/>
    <mergeCell ref="R16:T16"/>
    <mergeCell ref="U16:W16"/>
    <mergeCell ref="R12:T13"/>
    <mergeCell ref="B14:H16"/>
    <mergeCell ref="I19:Q19"/>
    <mergeCell ref="V24:W25"/>
    <mergeCell ref="T24:U25"/>
    <mergeCell ref="V26:W26"/>
    <mergeCell ref="T30:U30"/>
    <mergeCell ref="V30:W30"/>
    <mergeCell ref="K26:S26"/>
    <mergeCell ref="K27:S27"/>
    <mergeCell ref="K28:S28"/>
    <mergeCell ref="K29:S29"/>
    <mergeCell ref="K30:S30"/>
    <mergeCell ref="T26:U26"/>
    <mergeCell ref="T27:U27"/>
    <mergeCell ref="V27:W27"/>
    <mergeCell ref="T28:U28"/>
    <mergeCell ref="I14:Q14"/>
    <mergeCell ref="M44:O45"/>
    <mergeCell ref="K44:L45"/>
    <mergeCell ref="I44:J45"/>
    <mergeCell ref="D44:H45"/>
    <mergeCell ref="U22:W22"/>
    <mergeCell ref="U17:W17"/>
    <mergeCell ref="R18:T18"/>
    <mergeCell ref="I15:Q15"/>
    <mergeCell ref="U20:W20"/>
    <mergeCell ref="I20:Q20"/>
    <mergeCell ref="U18:W18"/>
    <mergeCell ref="B22:H22"/>
    <mergeCell ref="B21:H21"/>
    <mergeCell ref="B37:J38"/>
    <mergeCell ref="B35:J36"/>
    <mergeCell ref="B33:J34"/>
    <mergeCell ref="B31:J32"/>
    <mergeCell ref="B29:J30"/>
    <mergeCell ref="I21:Q21"/>
    <mergeCell ref="T29:U29"/>
    <mergeCell ref="V29:W29"/>
    <mergeCell ref="I22:Q22"/>
    <mergeCell ref="B24:S25"/>
    <mergeCell ref="R19:T19"/>
    <mergeCell ref="U19:W19"/>
    <mergeCell ref="R20:T20"/>
    <mergeCell ref="U21:W21"/>
    <mergeCell ref="V28:W28"/>
    <mergeCell ref="A44:C45"/>
    <mergeCell ref="P44:T45"/>
    <mergeCell ref="I16:Q16"/>
    <mergeCell ref="M62:O63"/>
    <mergeCell ref="M58:O61"/>
    <mergeCell ref="M56:O57"/>
    <mergeCell ref="U70:V71"/>
    <mergeCell ref="P68:T69"/>
    <mergeCell ref="U62:V63"/>
    <mergeCell ref="U66:V67"/>
    <mergeCell ref="U68:V69"/>
    <mergeCell ref="I58:J59"/>
    <mergeCell ref="K58:L59"/>
    <mergeCell ref="W44:X45"/>
    <mergeCell ref="U44:V45"/>
    <mergeCell ref="W58:X59"/>
    <mergeCell ref="W62:X63"/>
    <mergeCell ref="U64:V65"/>
    <mergeCell ref="W64:X65"/>
    <mergeCell ref="I66:J67"/>
    <mergeCell ref="K66:L67"/>
    <mergeCell ref="I64:J65"/>
    <mergeCell ref="K64:L65"/>
    <mergeCell ref="I62:J63"/>
    <mergeCell ref="K62:L63"/>
    <mergeCell ref="I60:J61"/>
    <mergeCell ref="M46:O49"/>
    <mergeCell ref="M72:O73"/>
    <mergeCell ref="U46:V47"/>
    <mergeCell ref="A84:C85"/>
    <mergeCell ref="D84:H85"/>
    <mergeCell ref="I84:J85"/>
    <mergeCell ref="K84:L85"/>
    <mergeCell ref="M84:O85"/>
    <mergeCell ref="P84:T85"/>
    <mergeCell ref="P56:T57"/>
    <mergeCell ref="P58:T59"/>
    <mergeCell ref="P60:T61"/>
    <mergeCell ref="P62:T63"/>
    <mergeCell ref="P64:T65"/>
    <mergeCell ref="P66:T67"/>
    <mergeCell ref="A70:C73"/>
    <mergeCell ref="A46:C69"/>
    <mergeCell ref="D52:H53"/>
    <mergeCell ref="D50:H51"/>
    <mergeCell ref="I54:J55"/>
    <mergeCell ref="K54:L55"/>
    <mergeCell ref="P50:T51"/>
    <mergeCell ref="P52:T53"/>
    <mergeCell ref="P54:T55"/>
    <mergeCell ref="D48:H49"/>
    <mergeCell ref="D46:H47"/>
    <mergeCell ref="K46:L47"/>
    <mergeCell ref="I46:J47"/>
    <mergeCell ref="I48:J49"/>
    <mergeCell ref="K48:L49"/>
    <mergeCell ref="P46:T47"/>
    <mergeCell ref="P48:T49"/>
    <mergeCell ref="M50:O51"/>
    <mergeCell ref="D72:H73"/>
    <mergeCell ref="D70:H71"/>
    <mergeCell ref="P72:T73"/>
    <mergeCell ref="U50:V51"/>
    <mergeCell ref="W50:X51"/>
    <mergeCell ref="U52:V53"/>
    <mergeCell ref="W52:X53"/>
    <mergeCell ref="U54:V55"/>
    <mergeCell ref="W54:X55"/>
    <mergeCell ref="U60:V61"/>
    <mergeCell ref="W60:X61"/>
    <mergeCell ref="U58:V59"/>
    <mergeCell ref="W70:X71"/>
    <mergeCell ref="W66:X67"/>
    <mergeCell ref="W68:X69"/>
    <mergeCell ref="W72:X73"/>
    <mergeCell ref="U72:V73"/>
    <mergeCell ref="I72:J73"/>
    <mergeCell ref="K72:L73"/>
    <mergeCell ref="I70:J71"/>
    <mergeCell ref="K70:L71"/>
    <mergeCell ref="I68:J69"/>
    <mergeCell ref="K68:L69"/>
    <mergeCell ref="M70:O71"/>
    <mergeCell ref="M68:O69"/>
    <mergeCell ref="M66:O67"/>
    <mergeCell ref="M64:O65"/>
    <mergeCell ref="P70:T71"/>
    <mergeCell ref="D68:H69"/>
    <mergeCell ref="D66:H67"/>
    <mergeCell ref="W46:X47"/>
    <mergeCell ref="U48:V49"/>
    <mergeCell ref="D88:H89"/>
    <mergeCell ref="I88:J89"/>
    <mergeCell ref="K88:L89"/>
    <mergeCell ref="P88:T89"/>
    <mergeCell ref="I50:J51"/>
    <mergeCell ref="K50:L51"/>
    <mergeCell ref="M52:O55"/>
    <mergeCell ref="I52:J53"/>
    <mergeCell ref="K52:L53"/>
    <mergeCell ref="D62:H63"/>
    <mergeCell ref="D60:H61"/>
    <mergeCell ref="D58:H59"/>
    <mergeCell ref="D56:H57"/>
    <mergeCell ref="D54:H55"/>
    <mergeCell ref="U88:V89"/>
    <mergeCell ref="W88:X89"/>
    <mergeCell ref="U84:V85"/>
    <mergeCell ref="W84:X85"/>
    <mergeCell ref="K86:L87"/>
    <mergeCell ref="M86:O89"/>
    <mergeCell ref="P86:T87"/>
    <mergeCell ref="U86:V87"/>
    <mergeCell ref="W86:X87"/>
    <mergeCell ref="D64:H65"/>
    <mergeCell ref="I56:J57"/>
    <mergeCell ref="K56:L57"/>
    <mergeCell ref="U56:V57"/>
    <mergeCell ref="W56:X57"/>
    <mergeCell ref="K60:L61"/>
    <mergeCell ref="W48:X49"/>
    <mergeCell ref="W90:X91"/>
    <mergeCell ref="D92:H93"/>
    <mergeCell ref="I92:J93"/>
    <mergeCell ref="K92:L93"/>
    <mergeCell ref="M92:O95"/>
    <mergeCell ref="P92:T93"/>
    <mergeCell ref="U92:V93"/>
    <mergeCell ref="W92:X93"/>
    <mergeCell ref="D94:H95"/>
    <mergeCell ref="I94:J95"/>
    <mergeCell ref="D90:H91"/>
    <mergeCell ref="I90:J91"/>
    <mergeCell ref="K90:L91"/>
    <mergeCell ref="M90:O91"/>
    <mergeCell ref="P90:T91"/>
    <mergeCell ref="U90:V91"/>
    <mergeCell ref="D98:H99"/>
    <mergeCell ref="I98:J99"/>
    <mergeCell ref="K98:L99"/>
    <mergeCell ref="M98:O101"/>
    <mergeCell ref="P98:T99"/>
    <mergeCell ref="U98:V99"/>
    <mergeCell ref="W98:X99"/>
    <mergeCell ref="D100:H101"/>
    <mergeCell ref="I100:J101"/>
    <mergeCell ref="K94:L95"/>
    <mergeCell ref="P94:T95"/>
    <mergeCell ref="U94:V95"/>
    <mergeCell ref="W94:X95"/>
    <mergeCell ref="D96:H97"/>
    <mergeCell ref="I96:J97"/>
    <mergeCell ref="K96:L97"/>
    <mergeCell ref="M96:O97"/>
    <mergeCell ref="P96:T97"/>
    <mergeCell ref="U96:V97"/>
    <mergeCell ref="W96:X97"/>
    <mergeCell ref="W102:X103"/>
    <mergeCell ref="D104:H105"/>
    <mergeCell ref="I104:J105"/>
    <mergeCell ref="K104:L105"/>
    <mergeCell ref="M104:O105"/>
    <mergeCell ref="P104:T105"/>
    <mergeCell ref="U104:V105"/>
    <mergeCell ref="W104:X105"/>
    <mergeCell ref="K100:L101"/>
    <mergeCell ref="P100:T101"/>
    <mergeCell ref="U100:V101"/>
    <mergeCell ref="W100:X101"/>
    <mergeCell ref="D102:H103"/>
    <mergeCell ref="I102:J103"/>
    <mergeCell ref="K102:L103"/>
    <mergeCell ref="M102:O103"/>
    <mergeCell ref="P102:T103"/>
    <mergeCell ref="U102:V103"/>
    <mergeCell ref="K112:L113"/>
    <mergeCell ref="M112:O113"/>
    <mergeCell ref="P112:T113"/>
    <mergeCell ref="U112:V113"/>
    <mergeCell ref="W112:X113"/>
    <mergeCell ref="A110:C113"/>
    <mergeCell ref="D110:H111"/>
    <mergeCell ref="I110:J111"/>
    <mergeCell ref="K110:L111"/>
    <mergeCell ref="M110:O111"/>
    <mergeCell ref="P110:T111"/>
    <mergeCell ref="U110:V111"/>
    <mergeCell ref="W110:X111"/>
    <mergeCell ref="D112:H113"/>
    <mergeCell ref="I112:J113"/>
    <mergeCell ref="W106:X107"/>
    <mergeCell ref="D108:H109"/>
    <mergeCell ref="I108:J109"/>
    <mergeCell ref="K108:L109"/>
    <mergeCell ref="M108:O109"/>
    <mergeCell ref="P108:T109"/>
    <mergeCell ref="U108:V109"/>
    <mergeCell ref="W108:X109"/>
    <mergeCell ref="D106:H107"/>
    <mergeCell ref="I106:J107"/>
    <mergeCell ref="K106:L107"/>
    <mergeCell ref="M106:O107"/>
    <mergeCell ref="P106:T107"/>
    <mergeCell ref="U106:V107"/>
    <mergeCell ref="A86:C109"/>
    <mergeCell ref="D86:H87"/>
    <mergeCell ref="I86:J87"/>
    <mergeCell ref="H134:K135"/>
    <mergeCell ref="L134:O135"/>
    <mergeCell ref="B124:G124"/>
    <mergeCell ref="H124:K124"/>
    <mergeCell ref="L124:O124"/>
    <mergeCell ref="P124:S124"/>
    <mergeCell ref="T124:W124"/>
    <mergeCell ref="B125:G125"/>
    <mergeCell ref="H125:S125"/>
    <mergeCell ref="T125:W125"/>
    <mergeCell ref="B126:C130"/>
    <mergeCell ref="D126:G126"/>
    <mergeCell ref="H126:K126"/>
    <mergeCell ref="L126:O126"/>
    <mergeCell ref="P126:S126"/>
    <mergeCell ref="T126:W126"/>
    <mergeCell ref="D127:G127"/>
    <mergeCell ref="H127:K127"/>
    <mergeCell ref="L127:O127"/>
    <mergeCell ref="P127:S127"/>
    <mergeCell ref="T127:W127"/>
    <mergeCell ref="D128:G128"/>
    <mergeCell ref="H128:K128"/>
    <mergeCell ref="L128:O128"/>
    <mergeCell ref="P128:S128"/>
    <mergeCell ref="T128:W128"/>
    <mergeCell ref="P134:S135"/>
    <mergeCell ref="T134:W135"/>
    <mergeCell ref="D136:G136"/>
    <mergeCell ref="H136:K136"/>
    <mergeCell ref="L136:O136"/>
    <mergeCell ref="P136:S136"/>
    <mergeCell ref="T136:W136"/>
    <mergeCell ref="B137:G137"/>
    <mergeCell ref="H137:K137"/>
    <mergeCell ref="L137:O137"/>
    <mergeCell ref="P137:S137"/>
    <mergeCell ref="T137:W137"/>
    <mergeCell ref="D129:G130"/>
    <mergeCell ref="H129:K130"/>
    <mergeCell ref="L129:O130"/>
    <mergeCell ref="P129:S130"/>
    <mergeCell ref="T129:W130"/>
    <mergeCell ref="B131:C136"/>
    <mergeCell ref="D131:G131"/>
    <mergeCell ref="H131:K131"/>
    <mergeCell ref="L131:O131"/>
    <mergeCell ref="P131:S131"/>
    <mergeCell ref="T131:W131"/>
    <mergeCell ref="D132:G132"/>
    <mergeCell ref="H132:K132"/>
    <mergeCell ref="L132:O132"/>
    <mergeCell ref="P132:S132"/>
    <mergeCell ref="T132:W132"/>
    <mergeCell ref="D133:G133"/>
    <mergeCell ref="H133:K133"/>
    <mergeCell ref="L133:O133"/>
    <mergeCell ref="P133:S133"/>
    <mergeCell ref="T133:W133"/>
    <mergeCell ref="D134:G135"/>
    <mergeCell ref="B138:C142"/>
    <mergeCell ref="D138:G138"/>
    <mergeCell ref="H138:K138"/>
    <mergeCell ref="L138:O138"/>
    <mergeCell ref="P138:S138"/>
    <mergeCell ref="T138:W138"/>
    <mergeCell ref="D139:G139"/>
    <mergeCell ref="H139:K139"/>
    <mergeCell ref="L139:O139"/>
    <mergeCell ref="P139:S139"/>
    <mergeCell ref="T139:W139"/>
    <mergeCell ref="D140:G140"/>
    <mergeCell ref="H140:K140"/>
    <mergeCell ref="L140:O140"/>
    <mergeCell ref="P140:S140"/>
    <mergeCell ref="T140:W140"/>
    <mergeCell ref="D141:G142"/>
    <mergeCell ref="H141:K142"/>
    <mergeCell ref="L141:O142"/>
    <mergeCell ref="P141:S142"/>
    <mergeCell ref="T141:W142"/>
    <mergeCell ref="D170:G171"/>
    <mergeCell ref="H170:K171"/>
    <mergeCell ref="L170:O171"/>
    <mergeCell ref="P170:S171"/>
    <mergeCell ref="T170:W171"/>
    <mergeCell ref="B163:G163"/>
    <mergeCell ref="H163:K163"/>
    <mergeCell ref="L163:O163"/>
    <mergeCell ref="P163:S163"/>
    <mergeCell ref="T163:W163"/>
    <mergeCell ref="B164:G164"/>
    <mergeCell ref="H164:S164"/>
    <mergeCell ref="T164:W164"/>
    <mergeCell ref="B165:C166"/>
    <mergeCell ref="D165:G165"/>
    <mergeCell ref="H165:K165"/>
    <mergeCell ref="L165:O165"/>
    <mergeCell ref="P165:S165"/>
    <mergeCell ref="D166:G166"/>
    <mergeCell ref="H166:K166"/>
    <mergeCell ref="L166:O166"/>
    <mergeCell ref="P166:S166"/>
    <mergeCell ref="L173:O173"/>
    <mergeCell ref="P173:S173"/>
    <mergeCell ref="T173:W173"/>
    <mergeCell ref="D174:G174"/>
    <mergeCell ref="H174:K174"/>
    <mergeCell ref="L174:O174"/>
    <mergeCell ref="P174:S174"/>
    <mergeCell ref="T174:W174"/>
    <mergeCell ref="D175:G176"/>
    <mergeCell ref="H175:K176"/>
    <mergeCell ref="L175:O176"/>
    <mergeCell ref="P175:S176"/>
    <mergeCell ref="T175:W176"/>
    <mergeCell ref="D177:G177"/>
    <mergeCell ref="H177:K177"/>
    <mergeCell ref="L177:O177"/>
    <mergeCell ref="B167:C171"/>
    <mergeCell ref="D167:G167"/>
    <mergeCell ref="H167:K167"/>
    <mergeCell ref="L167:O167"/>
    <mergeCell ref="P167:S167"/>
    <mergeCell ref="T167:W167"/>
    <mergeCell ref="D168:G168"/>
    <mergeCell ref="H168:K168"/>
    <mergeCell ref="L168:O168"/>
    <mergeCell ref="P168:S168"/>
    <mergeCell ref="T168:W168"/>
    <mergeCell ref="D169:G169"/>
    <mergeCell ref="H169:K169"/>
    <mergeCell ref="L169:O169"/>
    <mergeCell ref="P169:S169"/>
    <mergeCell ref="T169:W169"/>
    <mergeCell ref="P177:S177"/>
    <mergeCell ref="T177:W177"/>
    <mergeCell ref="B178:G178"/>
    <mergeCell ref="H178:K178"/>
    <mergeCell ref="L178:O178"/>
    <mergeCell ref="P178:S178"/>
    <mergeCell ref="T178:W178"/>
    <mergeCell ref="B179:C183"/>
    <mergeCell ref="D179:G179"/>
    <mergeCell ref="H179:K179"/>
    <mergeCell ref="L179:O179"/>
    <mergeCell ref="P179:S179"/>
    <mergeCell ref="T179:W179"/>
    <mergeCell ref="D180:G180"/>
    <mergeCell ref="H180:K180"/>
    <mergeCell ref="L180:O180"/>
    <mergeCell ref="P180:S180"/>
    <mergeCell ref="T180:W180"/>
    <mergeCell ref="D181:G181"/>
    <mergeCell ref="H181:K181"/>
    <mergeCell ref="L181:O181"/>
    <mergeCell ref="P181:S181"/>
    <mergeCell ref="T181:W181"/>
    <mergeCell ref="D182:G183"/>
    <mergeCell ref="B172:C177"/>
    <mergeCell ref="D172:G172"/>
    <mergeCell ref="H172:K172"/>
    <mergeCell ref="L172:O172"/>
    <mergeCell ref="P172:S172"/>
    <mergeCell ref="T172:W172"/>
    <mergeCell ref="D173:G173"/>
    <mergeCell ref="H173:K173"/>
    <mergeCell ref="B212:G212"/>
    <mergeCell ref="H212:S212"/>
    <mergeCell ref="T212:W212"/>
    <mergeCell ref="B213:C214"/>
    <mergeCell ref="D213:G213"/>
    <mergeCell ref="H213:K213"/>
    <mergeCell ref="L213:O213"/>
    <mergeCell ref="P213:S213"/>
    <mergeCell ref="D214:G214"/>
    <mergeCell ref="H214:K214"/>
    <mergeCell ref="L214:O214"/>
    <mergeCell ref="P214:S214"/>
    <mergeCell ref="H182:K183"/>
    <mergeCell ref="L182:O183"/>
    <mergeCell ref="P182:S183"/>
    <mergeCell ref="T182:W183"/>
    <mergeCell ref="B211:G211"/>
    <mergeCell ref="H211:K211"/>
    <mergeCell ref="L211:O211"/>
    <mergeCell ref="P211:S211"/>
    <mergeCell ref="T211:W211"/>
    <mergeCell ref="B187:G187"/>
    <mergeCell ref="H187:K187"/>
    <mergeCell ref="L187:O187"/>
    <mergeCell ref="P187:S187"/>
    <mergeCell ref="T187:W187"/>
    <mergeCell ref="B188:G188"/>
    <mergeCell ref="H188:S188"/>
    <mergeCell ref="T188:W188"/>
    <mergeCell ref="B189:C190"/>
    <mergeCell ref="D189:G189"/>
    <mergeCell ref="H189:K189"/>
    <mergeCell ref="B215:C219"/>
    <mergeCell ref="D215:G215"/>
    <mergeCell ref="H215:K215"/>
    <mergeCell ref="L215:O215"/>
    <mergeCell ref="P215:S215"/>
    <mergeCell ref="T215:W215"/>
    <mergeCell ref="D216:G216"/>
    <mergeCell ref="H216:K216"/>
    <mergeCell ref="L216:O216"/>
    <mergeCell ref="P216:S216"/>
    <mergeCell ref="T216:W216"/>
    <mergeCell ref="D217:G217"/>
    <mergeCell ref="H217:K217"/>
    <mergeCell ref="L217:O217"/>
    <mergeCell ref="P217:S217"/>
    <mergeCell ref="T217:W217"/>
    <mergeCell ref="D218:G219"/>
    <mergeCell ref="H218:K219"/>
    <mergeCell ref="L218:O219"/>
    <mergeCell ref="P218:S219"/>
    <mergeCell ref="T218:W219"/>
    <mergeCell ref="B224:C225"/>
    <mergeCell ref="D224:G224"/>
    <mergeCell ref="D225:G225"/>
    <mergeCell ref="H225:K225"/>
    <mergeCell ref="L225:O225"/>
    <mergeCell ref="P225:S225"/>
    <mergeCell ref="T225:W225"/>
    <mergeCell ref="B226:G226"/>
    <mergeCell ref="H226:K226"/>
    <mergeCell ref="L226:O226"/>
    <mergeCell ref="P226:S226"/>
    <mergeCell ref="T226:W226"/>
    <mergeCell ref="B220:C223"/>
    <mergeCell ref="D220:G220"/>
    <mergeCell ref="H220:K220"/>
    <mergeCell ref="L220:O220"/>
    <mergeCell ref="P220:S220"/>
    <mergeCell ref="T220:W220"/>
    <mergeCell ref="D221:G221"/>
    <mergeCell ref="T221:W221"/>
    <mergeCell ref="D222:G223"/>
    <mergeCell ref="H222:K223"/>
    <mergeCell ref="L222:O223"/>
    <mergeCell ref="P222:S223"/>
    <mergeCell ref="T222:W223"/>
    <mergeCell ref="B227:C231"/>
    <mergeCell ref="D227:G227"/>
    <mergeCell ref="H227:K227"/>
    <mergeCell ref="L227:O227"/>
    <mergeCell ref="P227:S227"/>
    <mergeCell ref="T227:W227"/>
    <mergeCell ref="D228:G228"/>
    <mergeCell ref="H228:K228"/>
    <mergeCell ref="L228:O228"/>
    <mergeCell ref="P228:S228"/>
    <mergeCell ref="T228:W228"/>
    <mergeCell ref="D229:G229"/>
    <mergeCell ref="H229:K229"/>
    <mergeCell ref="L229:O229"/>
    <mergeCell ref="P229:S229"/>
    <mergeCell ref="T229:W229"/>
    <mergeCell ref="D230:G231"/>
    <mergeCell ref="H230:K231"/>
    <mergeCell ref="L230:O231"/>
    <mergeCell ref="P230:S231"/>
    <mergeCell ref="T230:W231"/>
    <mergeCell ref="B235:G235"/>
    <mergeCell ref="H235:K235"/>
    <mergeCell ref="L235:O235"/>
    <mergeCell ref="P235:S235"/>
    <mergeCell ref="T235:W235"/>
    <mergeCell ref="B236:G236"/>
    <mergeCell ref="H236:S236"/>
    <mergeCell ref="T236:W236"/>
    <mergeCell ref="B237:C241"/>
    <mergeCell ref="D237:G237"/>
    <mergeCell ref="H237:K237"/>
    <mergeCell ref="L237:O237"/>
    <mergeCell ref="P237:S237"/>
    <mergeCell ref="T237:W237"/>
    <mergeCell ref="D238:G238"/>
    <mergeCell ref="H238:K238"/>
    <mergeCell ref="L238:O238"/>
    <mergeCell ref="P238:S238"/>
    <mergeCell ref="T238:W238"/>
    <mergeCell ref="D239:G239"/>
    <mergeCell ref="H239:K239"/>
    <mergeCell ref="L239:O239"/>
    <mergeCell ref="P239:S239"/>
    <mergeCell ref="T239:W239"/>
    <mergeCell ref="D240:G241"/>
    <mergeCell ref="H240:K241"/>
    <mergeCell ref="L240:O241"/>
    <mergeCell ref="P240:S241"/>
    <mergeCell ref="T240:W241"/>
    <mergeCell ref="B242:C244"/>
    <mergeCell ref="D242:G242"/>
    <mergeCell ref="H242:K242"/>
    <mergeCell ref="L242:O242"/>
    <mergeCell ref="P242:S242"/>
    <mergeCell ref="T242:W242"/>
    <mergeCell ref="D243:G243"/>
    <mergeCell ref="H243:K243"/>
    <mergeCell ref="L243:O243"/>
    <mergeCell ref="P243:S243"/>
    <mergeCell ref="T243:W243"/>
    <mergeCell ref="D244:G244"/>
    <mergeCell ref="H244:K244"/>
    <mergeCell ref="L244:O244"/>
    <mergeCell ref="P244:S244"/>
    <mergeCell ref="T244:W244"/>
    <mergeCell ref="B254:G254"/>
    <mergeCell ref="H254:K254"/>
    <mergeCell ref="L254:O254"/>
    <mergeCell ref="P254:S254"/>
    <mergeCell ref="T254:W254"/>
    <mergeCell ref="B255:G255"/>
    <mergeCell ref="H255:S255"/>
    <mergeCell ref="T255:W255"/>
    <mergeCell ref="B256:C258"/>
    <mergeCell ref="D256:G256"/>
    <mergeCell ref="H256:K256"/>
    <mergeCell ref="L256:O256"/>
    <mergeCell ref="P256:S256"/>
    <mergeCell ref="T256:W256"/>
    <mergeCell ref="D257:G257"/>
    <mergeCell ref="H257:K257"/>
    <mergeCell ref="L257:O257"/>
    <mergeCell ref="P257:S257"/>
    <mergeCell ref="T257:W257"/>
    <mergeCell ref="D258:G258"/>
    <mergeCell ref="H258:K258"/>
    <mergeCell ref="L258:O258"/>
    <mergeCell ref="P258:S258"/>
    <mergeCell ref="T258:W258"/>
    <mergeCell ref="B264:G264"/>
    <mergeCell ref="H264:J264"/>
    <mergeCell ref="K264:N264"/>
    <mergeCell ref="O264:R264"/>
    <mergeCell ref="S264:V264"/>
    <mergeCell ref="B265:C266"/>
    <mergeCell ref="D265:G265"/>
    <mergeCell ref="H265:J265"/>
    <mergeCell ref="K265:N265"/>
    <mergeCell ref="O265:R265"/>
    <mergeCell ref="S265:V265"/>
    <mergeCell ref="D266:G266"/>
    <mergeCell ref="H266:J266"/>
    <mergeCell ref="K266:N266"/>
    <mergeCell ref="O266:R266"/>
    <mergeCell ref="S266:V266"/>
    <mergeCell ref="B262:G262"/>
    <mergeCell ref="H262:J262"/>
    <mergeCell ref="K262:N262"/>
    <mergeCell ref="O262:R262"/>
    <mergeCell ref="S262:V262"/>
    <mergeCell ref="B263:G263"/>
    <mergeCell ref="H263:J263"/>
    <mergeCell ref="K263:N263"/>
    <mergeCell ref="O263:R263"/>
    <mergeCell ref="S263:V263"/>
    <mergeCell ref="B269:G269"/>
    <mergeCell ref="H269:J269"/>
    <mergeCell ref="K269:N269"/>
    <mergeCell ref="O269:R269"/>
    <mergeCell ref="S269:V269"/>
    <mergeCell ref="B270:G270"/>
    <mergeCell ref="H270:J270"/>
    <mergeCell ref="K270:N270"/>
    <mergeCell ref="O270:R270"/>
    <mergeCell ref="S270:V270"/>
    <mergeCell ref="B267:C268"/>
    <mergeCell ref="D267:G267"/>
    <mergeCell ref="H267:J267"/>
    <mergeCell ref="K267:N267"/>
    <mergeCell ref="O267:R267"/>
    <mergeCell ref="S267:V267"/>
    <mergeCell ref="D268:G268"/>
    <mergeCell ref="H268:J268"/>
    <mergeCell ref="K268:N268"/>
    <mergeCell ref="O268:R268"/>
    <mergeCell ref="S268:V268"/>
    <mergeCell ref="B294:F296"/>
    <mergeCell ref="G294:T294"/>
    <mergeCell ref="U294:W296"/>
    <mergeCell ref="G295:L295"/>
    <mergeCell ref="M295:T295"/>
    <mergeCell ref="G296:I296"/>
    <mergeCell ref="J296:L296"/>
    <mergeCell ref="M296:O296"/>
    <mergeCell ref="P296:R296"/>
    <mergeCell ref="S296:T296"/>
    <mergeCell ref="B271:G271"/>
    <mergeCell ref="H271:J271"/>
    <mergeCell ref="K271:N271"/>
    <mergeCell ref="O271:R271"/>
    <mergeCell ref="S271:V271"/>
    <mergeCell ref="B272:G272"/>
    <mergeCell ref="H272:J272"/>
    <mergeCell ref="K272:N272"/>
    <mergeCell ref="O272:R272"/>
    <mergeCell ref="S272:V272"/>
    <mergeCell ref="B299:F299"/>
    <mergeCell ref="G299:I299"/>
    <mergeCell ref="J299:L299"/>
    <mergeCell ref="M299:O299"/>
    <mergeCell ref="P299:R299"/>
    <mergeCell ref="S299:T299"/>
    <mergeCell ref="U299:W299"/>
    <mergeCell ref="B300:F300"/>
    <mergeCell ref="G300:I300"/>
    <mergeCell ref="J300:L300"/>
    <mergeCell ref="M300:O300"/>
    <mergeCell ref="P300:R300"/>
    <mergeCell ref="S300:T300"/>
    <mergeCell ref="U300:W300"/>
    <mergeCell ref="B297:F297"/>
    <mergeCell ref="G297:R297"/>
    <mergeCell ref="S297:T297"/>
    <mergeCell ref="U297:W297"/>
    <mergeCell ref="B298:F298"/>
    <mergeCell ref="G298:I298"/>
    <mergeCell ref="J298:L298"/>
    <mergeCell ref="M298:O298"/>
    <mergeCell ref="P298:R298"/>
    <mergeCell ref="S298:T298"/>
    <mergeCell ref="U298:W298"/>
    <mergeCell ref="B301:F301"/>
    <mergeCell ref="G301:I301"/>
    <mergeCell ref="J301:L301"/>
    <mergeCell ref="M301:O301"/>
    <mergeCell ref="P301:R301"/>
    <mergeCell ref="S301:T301"/>
    <mergeCell ref="U301:W301"/>
    <mergeCell ref="B305:F307"/>
    <mergeCell ref="G305:T305"/>
    <mergeCell ref="U305:W307"/>
    <mergeCell ref="G306:L306"/>
    <mergeCell ref="M306:T306"/>
    <mergeCell ref="G307:I307"/>
    <mergeCell ref="J307:L307"/>
    <mergeCell ref="M307:O307"/>
    <mergeCell ref="P307:R307"/>
    <mergeCell ref="S307:T307"/>
    <mergeCell ref="B310:F310"/>
    <mergeCell ref="G310:I310"/>
    <mergeCell ref="J310:L310"/>
    <mergeCell ref="M310:O310"/>
    <mergeCell ref="P310:R310"/>
    <mergeCell ref="S310:T310"/>
    <mergeCell ref="U310:W310"/>
    <mergeCell ref="B311:F311"/>
    <mergeCell ref="G311:I311"/>
    <mergeCell ref="J311:L311"/>
    <mergeCell ref="M311:O311"/>
    <mergeCell ref="P311:R311"/>
    <mergeCell ref="S311:T311"/>
    <mergeCell ref="U311:W311"/>
    <mergeCell ref="B308:F308"/>
    <mergeCell ref="G308:R308"/>
    <mergeCell ref="S308:T308"/>
    <mergeCell ref="U308:W308"/>
    <mergeCell ref="B309:F309"/>
    <mergeCell ref="G309:I309"/>
    <mergeCell ref="J309:L309"/>
    <mergeCell ref="M309:O309"/>
    <mergeCell ref="P309:R309"/>
    <mergeCell ref="S309:T309"/>
    <mergeCell ref="U309:W309"/>
    <mergeCell ref="B318:E318"/>
    <mergeCell ref="F318:M318"/>
    <mergeCell ref="N318:U318"/>
    <mergeCell ref="V318:W318"/>
    <mergeCell ref="B319:E319"/>
    <mergeCell ref="F319:H319"/>
    <mergeCell ref="I319:K319"/>
    <mergeCell ref="L319:M319"/>
    <mergeCell ref="N319:P319"/>
    <mergeCell ref="Q319:S319"/>
    <mergeCell ref="T319:U319"/>
    <mergeCell ref="V319:W319"/>
    <mergeCell ref="B312:F312"/>
    <mergeCell ref="G312:I312"/>
    <mergeCell ref="J312:L312"/>
    <mergeCell ref="M312:O312"/>
    <mergeCell ref="P312:R312"/>
    <mergeCell ref="S312:T312"/>
    <mergeCell ref="U312:W312"/>
    <mergeCell ref="B316:E317"/>
    <mergeCell ref="F316:M316"/>
    <mergeCell ref="N316:U316"/>
    <mergeCell ref="V316:W317"/>
    <mergeCell ref="F317:H317"/>
    <mergeCell ref="I317:K317"/>
    <mergeCell ref="L317:M317"/>
    <mergeCell ref="N317:P317"/>
    <mergeCell ref="Q317:S317"/>
    <mergeCell ref="T317:U317"/>
    <mergeCell ref="B322:E322"/>
    <mergeCell ref="F322:H322"/>
    <mergeCell ref="I322:K322"/>
    <mergeCell ref="L322:M322"/>
    <mergeCell ref="N322:P322"/>
    <mergeCell ref="Q322:S322"/>
    <mergeCell ref="T322:U322"/>
    <mergeCell ref="V322:W322"/>
    <mergeCell ref="D321:E321"/>
    <mergeCell ref="F321:H321"/>
    <mergeCell ref="I321:K321"/>
    <mergeCell ref="L321:M321"/>
    <mergeCell ref="N321:P321"/>
    <mergeCell ref="Q321:S321"/>
    <mergeCell ref="T321:U321"/>
    <mergeCell ref="V321:W321"/>
    <mergeCell ref="B320:C321"/>
    <mergeCell ref="D320:E320"/>
    <mergeCell ref="F320:H320"/>
    <mergeCell ref="I320:K320"/>
    <mergeCell ref="L320:M320"/>
    <mergeCell ref="N320:P320"/>
    <mergeCell ref="Q320:S320"/>
    <mergeCell ref="T320:U320"/>
    <mergeCell ref="V320:W320"/>
    <mergeCell ref="A350:D351"/>
    <mergeCell ref="E350:F351"/>
    <mergeCell ref="G350:J350"/>
    <mergeCell ref="K350:N350"/>
    <mergeCell ref="O350:R350"/>
    <mergeCell ref="S350:U351"/>
    <mergeCell ref="V350:X351"/>
    <mergeCell ref="G351:H351"/>
    <mergeCell ref="I351:J351"/>
    <mergeCell ref="K351:L351"/>
    <mergeCell ref="M351:N351"/>
    <mergeCell ref="O351:P351"/>
    <mergeCell ref="Q351:R351"/>
    <mergeCell ref="C353:D353"/>
    <mergeCell ref="G353:H353"/>
    <mergeCell ref="I353:J353"/>
    <mergeCell ref="K353:L353"/>
    <mergeCell ref="M353:N353"/>
    <mergeCell ref="O353:P353"/>
    <mergeCell ref="Q353:R353"/>
    <mergeCell ref="S353:U353"/>
    <mergeCell ref="V353:X353"/>
    <mergeCell ref="O354:P354"/>
    <mergeCell ref="Q354:R354"/>
    <mergeCell ref="S354:U354"/>
    <mergeCell ref="V354:X354"/>
    <mergeCell ref="AJ354:AK354"/>
    <mergeCell ref="AL354:AM354"/>
    <mergeCell ref="AO354:AP354"/>
    <mergeCell ref="AQ354:AR354"/>
    <mergeCell ref="AS354:AT354"/>
    <mergeCell ref="AU354:AW354"/>
    <mergeCell ref="AY354:AZ354"/>
    <mergeCell ref="BA354:BB354"/>
    <mergeCell ref="A352:B354"/>
    <mergeCell ref="C352:D352"/>
    <mergeCell ref="E352:F354"/>
    <mergeCell ref="G352:H352"/>
    <mergeCell ref="I352:J352"/>
    <mergeCell ref="K352:L352"/>
    <mergeCell ref="M352:N352"/>
    <mergeCell ref="O352:P352"/>
    <mergeCell ref="Q352:R352"/>
    <mergeCell ref="BD354:BE354"/>
    <mergeCell ref="BF354:BG354"/>
    <mergeCell ref="BH354:BI354"/>
    <mergeCell ref="BJ354:BL354"/>
    <mergeCell ref="BA352:BB352"/>
    <mergeCell ref="BD352:BE352"/>
    <mergeCell ref="BF352:BG352"/>
    <mergeCell ref="BH352:BI352"/>
    <mergeCell ref="BJ352:BL352"/>
    <mergeCell ref="BD353:BE353"/>
    <mergeCell ref="BF353:BG353"/>
    <mergeCell ref="S352:U352"/>
    <mergeCell ref="V352:X352"/>
    <mergeCell ref="AJ352:AK352"/>
    <mergeCell ref="AL352:AM352"/>
    <mergeCell ref="AO352:AP352"/>
    <mergeCell ref="AQ352:AR352"/>
    <mergeCell ref="AS352:AT352"/>
    <mergeCell ref="AU352:AW352"/>
    <mergeCell ref="AY352:AZ352"/>
    <mergeCell ref="AJ353:AK353"/>
    <mergeCell ref="AL353:AM353"/>
    <mergeCell ref="AO353:AP353"/>
    <mergeCell ref="AQ353:AR353"/>
    <mergeCell ref="AS353:AT353"/>
    <mergeCell ref="AU353:AW353"/>
    <mergeCell ref="AY353:AZ353"/>
    <mergeCell ref="BA353:BB353"/>
    <mergeCell ref="O357:P357"/>
    <mergeCell ref="Q357:R357"/>
    <mergeCell ref="BH353:BI353"/>
    <mergeCell ref="BA355:BB355"/>
    <mergeCell ref="BD355:BE355"/>
    <mergeCell ref="BF355:BG355"/>
    <mergeCell ref="BH355:BI355"/>
    <mergeCell ref="BJ355:BL355"/>
    <mergeCell ref="C356:D356"/>
    <mergeCell ref="G356:H356"/>
    <mergeCell ref="I356:J356"/>
    <mergeCell ref="K356:L356"/>
    <mergeCell ref="M356:N356"/>
    <mergeCell ref="O356:P356"/>
    <mergeCell ref="Q356:R356"/>
    <mergeCell ref="S356:U356"/>
    <mergeCell ref="S355:U355"/>
    <mergeCell ref="V355:X357"/>
    <mergeCell ref="AJ355:AK355"/>
    <mergeCell ref="AL355:AM355"/>
    <mergeCell ref="AO355:AP355"/>
    <mergeCell ref="AQ355:AR355"/>
    <mergeCell ref="AS355:AT355"/>
    <mergeCell ref="AU355:AW355"/>
    <mergeCell ref="AY355:AZ355"/>
    <mergeCell ref="S357:U357"/>
    <mergeCell ref="BJ353:BL353"/>
    <mergeCell ref="C354:D354"/>
    <mergeCell ref="G354:H354"/>
    <mergeCell ref="I354:J354"/>
    <mergeCell ref="K354:L354"/>
    <mergeCell ref="M354:N354"/>
    <mergeCell ref="B376:E377"/>
    <mergeCell ref="F376:G377"/>
    <mergeCell ref="H376:J377"/>
    <mergeCell ref="K376:P376"/>
    <mergeCell ref="Q376:S377"/>
    <mergeCell ref="T376:W377"/>
    <mergeCell ref="K377:M377"/>
    <mergeCell ref="N377:P377"/>
    <mergeCell ref="B378:C380"/>
    <mergeCell ref="D378:E378"/>
    <mergeCell ref="F378:G380"/>
    <mergeCell ref="H378:J378"/>
    <mergeCell ref="K378:M378"/>
    <mergeCell ref="N378:P378"/>
    <mergeCell ref="Q378:S378"/>
    <mergeCell ref="T378:W378"/>
    <mergeCell ref="D379:E379"/>
    <mergeCell ref="H379:J379"/>
    <mergeCell ref="K379:M379"/>
    <mergeCell ref="N379:P379"/>
    <mergeCell ref="Q379:S379"/>
    <mergeCell ref="T379:W379"/>
    <mergeCell ref="D380:E380"/>
    <mergeCell ref="H380:J380"/>
    <mergeCell ref="K380:M380"/>
    <mergeCell ref="N380:P380"/>
    <mergeCell ref="Q380:S380"/>
    <mergeCell ref="T380:W380"/>
    <mergeCell ref="B381:C383"/>
    <mergeCell ref="D381:E381"/>
    <mergeCell ref="F381:G383"/>
    <mergeCell ref="H381:J381"/>
    <mergeCell ref="K381:M381"/>
    <mergeCell ref="N381:P381"/>
    <mergeCell ref="Q381:S381"/>
    <mergeCell ref="T381:W381"/>
    <mergeCell ref="D382:E382"/>
    <mergeCell ref="H382:J382"/>
    <mergeCell ref="K382:M382"/>
    <mergeCell ref="N382:P382"/>
    <mergeCell ref="Q382:S382"/>
    <mergeCell ref="T382:W382"/>
    <mergeCell ref="D383:E383"/>
    <mergeCell ref="H383:J383"/>
    <mergeCell ref="K383:M383"/>
    <mergeCell ref="N383:P383"/>
    <mergeCell ref="Q383:S383"/>
    <mergeCell ref="T383:W383"/>
    <mergeCell ref="A417:C417"/>
    <mergeCell ref="D417:F417"/>
    <mergeCell ref="G417:I417"/>
    <mergeCell ref="J417:L417"/>
    <mergeCell ref="M417:O417"/>
    <mergeCell ref="P417:R417"/>
    <mergeCell ref="S417:U417"/>
    <mergeCell ref="V417:X417"/>
    <mergeCell ref="A418:C418"/>
    <mergeCell ref="D418:F418"/>
    <mergeCell ref="G418:I418"/>
    <mergeCell ref="J418:L418"/>
    <mergeCell ref="M418:O418"/>
    <mergeCell ref="P418:R418"/>
    <mergeCell ref="S418:U418"/>
    <mergeCell ref="V418:X418"/>
    <mergeCell ref="A414:C416"/>
    <mergeCell ref="D414:I414"/>
    <mergeCell ref="J414:O414"/>
    <mergeCell ref="P414:U414"/>
    <mergeCell ref="V414:X416"/>
    <mergeCell ref="D415:I415"/>
    <mergeCell ref="J415:O415"/>
    <mergeCell ref="P415:U415"/>
    <mergeCell ref="D416:F416"/>
    <mergeCell ref="G416:I416"/>
    <mergeCell ref="J416:L416"/>
    <mergeCell ref="M416:O416"/>
    <mergeCell ref="P416:R416"/>
    <mergeCell ref="S416:U416"/>
  </mergeCells>
  <phoneticPr fontId="1" type="noConversion"/>
  <dataValidations disablePrompts="1" count="1">
    <dataValidation type="list" allowBlank="1" showInputMessage="1" showErrorMessage="1" sqref="I86:J113 U46:V71 I46:J73 U86:V111">
      <formula1>"[    ],[ ○ ],[ × ],[ /  ]"</formula1>
    </dataValidation>
  </dataValidations>
  <printOptions horizontalCentered="1"/>
  <pageMargins left="0.74803149606299213" right="0.74803149606299213" top="0.74803149606299213" bottom="0.74803149606299213" header="0.31496062992125984" footer="0.31496062992125984"/>
  <pageSetup paperSize="9" orientation="portrait" r:id="rId1"/>
  <headerFooter>
    <oddHeader>&amp;L&amp;"KoPub돋움체 Bold,보통"&amp;9기계설비 성능점검 결과보고서&amp;R&amp;"KoPub돋움체 Bold,보통"&amp;9IV. 기계설비 시스템 검토</oddHeader>
    <oddFooter>&amp;L&amp;G&amp;C
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21</xdr:col>
                    <xdr:colOff>142875</xdr:colOff>
                    <xdr:row>24</xdr:row>
                    <xdr:rowOff>228600</xdr:rowOff>
                  </from>
                  <to>
                    <xdr:col>22</xdr:col>
                    <xdr:colOff>200025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19</xdr:col>
                    <xdr:colOff>142875</xdr:colOff>
                    <xdr:row>24</xdr:row>
                    <xdr:rowOff>228600</xdr:rowOff>
                  </from>
                  <to>
                    <xdr:col>20</xdr:col>
                    <xdr:colOff>200025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19</xdr:col>
                    <xdr:colOff>142875</xdr:colOff>
                    <xdr:row>25</xdr:row>
                    <xdr:rowOff>228600</xdr:rowOff>
                  </from>
                  <to>
                    <xdr:col>20</xdr:col>
                    <xdr:colOff>200025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19</xdr:col>
                    <xdr:colOff>142875</xdr:colOff>
                    <xdr:row>26</xdr:row>
                    <xdr:rowOff>228600</xdr:rowOff>
                  </from>
                  <to>
                    <xdr:col>20</xdr:col>
                    <xdr:colOff>200025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19</xdr:col>
                    <xdr:colOff>142875</xdr:colOff>
                    <xdr:row>27</xdr:row>
                    <xdr:rowOff>228600</xdr:rowOff>
                  </from>
                  <to>
                    <xdr:col>20</xdr:col>
                    <xdr:colOff>200025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19</xdr:col>
                    <xdr:colOff>142875</xdr:colOff>
                    <xdr:row>28</xdr:row>
                    <xdr:rowOff>228600</xdr:rowOff>
                  </from>
                  <to>
                    <xdr:col>20</xdr:col>
                    <xdr:colOff>200025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21</xdr:col>
                    <xdr:colOff>142875</xdr:colOff>
                    <xdr:row>25</xdr:row>
                    <xdr:rowOff>228600</xdr:rowOff>
                  </from>
                  <to>
                    <xdr:col>22</xdr:col>
                    <xdr:colOff>200025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21</xdr:col>
                    <xdr:colOff>142875</xdr:colOff>
                    <xdr:row>26</xdr:row>
                    <xdr:rowOff>228600</xdr:rowOff>
                  </from>
                  <to>
                    <xdr:col>22</xdr:col>
                    <xdr:colOff>200025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21</xdr:col>
                    <xdr:colOff>142875</xdr:colOff>
                    <xdr:row>27</xdr:row>
                    <xdr:rowOff>228600</xdr:rowOff>
                  </from>
                  <to>
                    <xdr:col>22</xdr:col>
                    <xdr:colOff>200025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21</xdr:col>
                    <xdr:colOff>142875</xdr:colOff>
                    <xdr:row>28</xdr:row>
                    <xdr:rowOff>228600</xdr:rowOff>
                  </from>
                  <to>
                    <xdr:col>22</xdr:col>
                    <xdr:colOff>200025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13</xdr:col>
                    <xdr:colOff>76200</xdr:colOff>
                    <xdr:row>30</xdr:row>
                    <xdr:rowOff>114300</xdr:rowOff>
                  </from>
                  <to>
                    <xdr:col>16</xdr:col>
                    <xdr:colOff>28575</xdr:colOff>
                    <xdr:row>31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19</xdr:col>
                    <xdr:colOff>142875</xdr:colOff>
                    <xdr:row>30</xdr:row>
                    <xdr:rowOff>114300</xdr:rowOff>
                  </from>
                  <to>
                    <xdr:col>22</xdr:col>
                    <xdr:colOff>95250</xdr:colOff>
                    <xdr:row>31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13</xdr:col>
                    <xdr:colOff>76200</xdr:colOff>
                    <xdr:row>32</xdr:row>
                    <xdr:rowOff>114300</xdr:rowOff>
                  </from>
                  <to>
                    <xdr:col>16</xdr:col>
                    <xdr:colOff>28575</xdr:colOff>
                    <xdr:row>33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19</xdr:col>
                    <xdr:colOff>142875</xdr:colOff>
                    <xdr:row>32</xdr:row>
                    <xdr:rowOff>114300</xdr:rowOff>
                  </from>
                  <to>
                    <xdr:col>22</xdr:col>
                    <xdr:colOff>95250</xdr:colOff>
                    <xdr:row>33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13</xdr:col>
                    <xdr:colOff>76200</xdr:colOff>
                    <xdr:row>34</xdr:row>
                    <xdr:rowOff>114300</xdr:rowOff>
                  </from>
                  <to>
                    <xdr:col>16</xdr:col>
                    <xdr:colOff>28575</xdr:colOff>
                    <xdr:row>35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19</xdr:col>
                    <xdr:colOff>142875</xdr:colOff>
                    <xdr:row>34</xdr:row>
                    <xdr:rowOff>114300</xdr:rowOff>
                  </from>
                  <to>
                    <xdr:col>22</xdr:col>
                    <xdr:colOff>95250</xdr:colOff>
                    <xdr:row>35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13</xdr:col>
                    <xdr:colOff>76200</xdr:colOff>
                    <xdr:row>36</xdr:row>
                    <xdr:rowOff>114300</xdr:rowOff>
                  </from>
                  <to>
                    <xdr:col>16</xdr:col>
                    <xdr:colOff>28575</xdr:colOff>
                    <xdr:row>37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19</xdr:col>
                    <xdr:colOff>142875</xdr:colOff>
                    <xdr:row>36</xdr:row>
                    <xdr:rowOff>114300</xdr:rowOff>
                  </from>
                  <to>
                    <xdr:col>22</xdr:col>
                    <xdr:colOff>95250</xdr:colOff>
                    <xdr:row>37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0.59999389629810485"/>
  </sheetPr>
  <dimension ref="A1:X32"/>
  <sheetViews>
    <sheetView showGridLines="0" view="pageBreakPreview" zoomScale="115" zoomScaleNormal="100" zoomScaleSheetLayoutView="115" workbookViewId="0"/>
  </sheetViews>
  <sheetFormatPr defaultColWidth="3.25" defaultRowHeight="18" customHeight="1"/>
  <cols>
    <col min="1" max="6" width="3.25" style="1"/>
    <col min="7" max="7" width="3.375" style="1" bestFit="1" customWidth="1"/>
    <col min="8" max="16384" width="3.25" style="1"/>
  </cols>
  <sheetData>
    <row r="1" spans="1:24" ht="18" customHeight="1">
      <c r="A1"/>
    </row>
    <row r="4" spans="1:24" ht="18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</row>
    <row r="5" spans="1:24" ht="18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</row>
    <row r="6" spans="1:24" ht="18" customHeight="1">
      <c r="A6" s="94"/>
      <c r="B6" s="94"/>
      <c r="C6" s="94"/>
      <c r="D6" s="6"/>
    </row>
    <row r="7" spans="1:24" ht="18" customHeight="1">
      <c r="B7" s="6"/>
    </row>
    <row r="8" spans="1:24" ht="18" customHeight="1">
      <c r="C8" s="36"/>
      <c r="D8" s="3"/>
      <c r="E8" s="3"/>
      <c r="F8" s="3"/>
      <c r="L8"/>
    </row>
    <row r="9" spans="1:24" ht="18" customHeight="1">
      <c r="C9" s="3"/>
      <c r="D9" s="3"/>
      <c r="E9" s="3"/>
      <c r="F9" s="3"/>
    </row>
    <row r="10" spans="1:24" ht="18" customHeight="1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18" customHeight="1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18" customHeight="1">
      <c r="C12" s="3"/>
      <c r="D12" s="3"/>
      <c r="E12" s="3"/>
      <c r="F12" s="3"/>
    </row>
    <row r="13" spans="1:24" ht="25.15" customHeight="1">
      <c r="C13" s="6"/>
      <c r="D13" s="3"/>
      <c r="E13" s="3"/>
      <c r="F13" s="3"/>
      <c r="G13" s="6"/>
    </row>
    <row r="14" spans="1:24" ht="25.15" customHeight="1">
      <c r="C14" s="6"/>
      <c r="D14" s="3"/>
      <c r="E14" s="3"/>
      <c r="F14" s="3"/>
      <c r="G14" s="6"/>
      <c r="J14" s="96" t="s">
        <v>285</v>
      </c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</row>
    <row r="15" spans="1:24" ht="25.15" customHeight="1">
      <c r="C15" s="6"/>
      <c r="G15" s="6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</row>
    <row r="16" spans="1:24" ht="25.15" customHeight="1">
      <c r="C16" s="6"/>
      <c r="G16" s="6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</row>
    <row r="17" spans="1:24" ht="25.15" customHeight="1">
      <c r="C17" s="6"/>
      <c r="G17" s="6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</row>
    <row r="18" spans="1:24" ht="25.15" customHeight="1">
      <c r="G18" s="6"/>
      <c r="H18" s="12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</row>
    <row r="19" spans="1:24" ht="25.15" customHeight="1">
      <c r="G19" s="6"/>
    </row>
    <row r="20" spans="1:24" ht="25.15" customHeight="1">
      <c r="G20" s="6"/>
    </row>
    <row r="21" spans="1:24" ht="25.15" customHeight="1">
      <c r="G21" s="6"/>
    </row>
    <row r="22" spans="1:24" ht="25.15" customHeight="1">
      <c r="G22" s="6"/>
    </row>
    <row r="23" spans="1:24" ht="25.15" customHeight="1">
      <c r="G23" s="6"/>
      <c r="J23" s="91"/>
      <c r="K23" s="91"/>
      <c r="L23" s="91"/>
      <c r="M23" s="91"/>
      <c r="N23" s="91"/>
      <c r="O23" s="91"/>
    </row>
    <row r="24" spans="1:24" ht="25.15" customHeight="1">
      <c r="G24" s="6"/>
    </row>
    <row r="25" spans="1:24" ht="25.15" customHeight="1">
      <c r="G25" s="6"/>
      <c r="J25" s="91"/>
      <c r="K25" s="91"/>
      <c r="L25" s="91"/>
      <c r="M25" s="91"/>
      <c r="N25" s="91"/>
      <c r="O25" s="91"/>
    </row>
    <row r="26" spans="1:24" ht="18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</row>
    <row r="27" spans="1:24" ht="18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</row>
    <row r="28" spans="1:24" ht="18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</row>
    <row r="29" spans="1:24" ht="18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</row>
    <row r="30" spans="1:24" ht="18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6"/>
    </row>
    <row r="31" spans="1:24" ht="18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</row>
    <row r="32" spans="1:24" ht="18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</row>
  </sheetData>
  <mergeCells count="11">
    <mergeCell ref="J25:O25"/>
    <mergeCell ref="A4:X5"/>
    <mergeCell ref="A6:C6"/>
    <mergeCell ref="A10:X11"/>
    <mergeCell ref="J14:X18"/>
    <mergeCell ref="J23:O23"/>
    <mergeCell ref="A26:X28"/>
    <mergeCell ref="A29:W29"/>
    <mergeCell ref="A30:W30"/>
    <mergeCell ref="A31:W31"/>
    <mergeCell ref="A32:W3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BJ210"/>
  <sheetViews>
    <sheetView showGridLines="0" view="pageBreakPreview" topLeftCell="A39" zoomScale="115" zoomScaleNormal="100" zoomScaleSheetLayoutView="115" workbookViewId="0">
      <selection activeCell="AP49" sqref="AP49"/>
    </sheetView>
  </sheetViews>
  <sheetFormatPr defaultColWidth="3.25" defaultRowHeight="18" customHeight="1"/>
  <cols>
    <col min="1" max="13" width="3.25" style="1"/>
    <col min="14" max="14" width="3.25" style="1" customWidth="1"/>
    <col min="15" max="16" width="3.25" style="1"/>
    <col min="17" max="17" width="3.25" style="1" customWidth="1"/>
    <col min="18" max="16384" width="3.25" style="1"/>
  </cols>
  <sheetData>
    <row r="2" spans="2:60" ht="18" customHeight="1">
      <c r="B2" s="29" t="s">
        <v>276</v>
      </c>
    </row>
    <row r="3" spans="2:60" ht="18" customHeight="1">
      <c r="B3" s="17"/>
      <c r="C3" s="5"/>
      <c r="D3" s="5"/>
      <c r="E3" s="5"/>
      <c r="F3" s="5"/>
      <c r="G3" s="5"/>
      <c r="H3" s="5"/>
      <c r="I3" s="5"/>
      <c r="J3" s="5"/>
      <c r="AR3" s="3"/>
    </row>
    <row r="4" spans="2:60" ht="9" customHeight="1">
      <c r="B4" s="5"/>
      <c r="C4" s="5"/>
      <c r="D4" s="5"/>
      <c r="E4" s="5"/>
      <c r="F4" s="5"/>
      <c r="G4" s="5"/>
      <c r="H4" s="5"/>
      <c r="I4" s="5"/>
      <c r="J4" s="5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9"/>
      <c r="BF4" s="9"/>
    </row>
    <row r="5" spans="2:60" ht="18" customHeight="1">
      <c r="B5" s="12"/>
      <c r="D5" s="473">
        <v>1</v>
      </c>
      <c r="E5" s="473"/>
      <c r="F5" s="30"/>
      <c r="G5" s="474" t="s">
        <v>277</v>
      </c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</row>
    <row r="6" spans="2:60" ht="9" customHeight="1">
      <c r="B6" s="4"/>
      <c r="C6" s="6"/>
      <c r="D6" s="5"/>
      <c r="E6" s="5"/>
      <c r="F6" s="5"/>
      <c r="G6" s="5"/>
      <c r="H6" s="5"/>
      <c r="I6" s="5"/>
      <c r="J6" s="5"/>
      <c r="AR6" s="13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5"/>
      <c r="BF6" s="15"/>
    </row>
    <row r="7" spans="2:60" ht="18" customHeight="1">
      <c r="B7" s="768" t="s">
        <v>98</v>
      </c>
      <c r="C7" s="768"/>
      <c r="D7" s="768"/>
      <c r="E7" s="768"/>
      <c r="F7" s="768"/>
      <c r="G7" s="768"/>
      <c r="H7" s="768"/>
      <c r="I7" s="768"/>
      <c r="J7" s="434" t="s">
        <v>117</v>
      </c>
      <c r="K7" s="434"/>
      <c r="L7" s="434"/>
      <c r="M7" s="434"/>
      <c r="N7" s="434"/>
      <c r="O7" s="434"/>
      <c r="P7" s="434"/>
      <c r="Q7" s="434" t="s">
        <v>118</v>
      </c>
      <c r="R7" s="434"/>
      <c r="S7" s="434" t="s">
        <v>119</v>
      </c>
      <c r="T7" s="434"/>
      <c r="U7" s="434" t="s">
        <v>120</v>
      </c>
      <c r="V7" s="434"/>
      <c r="W7" s="434"/>
      <c r="X7" s="434"/>
      <c r="Y7" s="18"/>
      <c r="Z7" s="18"/>
      <c r="AT7" s="13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  <c r="BH7" s="15"/>
    </row>
    <row r="8" spans="2:60" ht="18" customHeight="1">
      <c r="B8" s="766" t="s">
        <v>99</v>
      </c>
      <c r="C8" s="766"/>
      <c r="D8" s="766"/>
      <c r="E8" s="767" t="s">
        <v>100</v>
      </c>
      <c r="F8" s="767"/>
      <c r="G8" s="767"/>
      <c r="H8" s="767"/>
      <c r="I8" s="767"/>
      <c r="J8" s="763"/>
      <c r="K8" s="763"/>
      <c r="L8" s="763"/>
      <c r="M8" s="763"/>
      <c r="N8" s="763"/>
      <c r="O8" s="763"/>
      <c r="P8" s="763"/>
      <c r="Q8" s="765">
        <v>11</v>
      </c>
      <c r="R8" s="765"/>
      <c r="S8" s="759"/>
      <c r="T8" s="759"/>
      <c r="U8" s="759" t="s">
        <v>230</v>
      </c>
      <c r="V8" s="759"/>
      <c r="W8" s="759"/>
      <c r="X8" s="759"/>
      <c r="Y8" s="18"/>
      <c r="AS8" s="13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5"/>
      <c r="BG8" s="15"/>
    </row>
    <row r="9" spans="2:60" ht="18" customHeight="1">
      <c r="B9" s="766"/>
      <c r="C9" s="766"/>
      <c r="D9" s="766"/>
      <c r="E9" s="767" t="s">
        <v>101</v>
      </c>
      <c r="F9" s="767"/>
      <c r="G9" s="767"/>
      <c r="H9" s="767"/>
      <c r="I9" s="767"/>
      <c r="J9" s="763"/>
      <c r="K9" s="763"/>
      <c r="L9" s="763"/>
      <c r="M9" s="763"/>
      <c r="N9" s="763"/>
      <c r="O9" s="763"/>
      <c r="P9" s="763"/>
      <c r="Q9" s="765">
        <v>12</v>
      </c>
      <c r="R9" s="765"/>
      <c r="S9" s="759"/>
      <c r="T9" s="759"/>
      <c r="U9" s="759" t="s">
        <v>231</v>
      </c>
      <c r="V9" s="759"/>
      <c r="W9" s="759"/>
      <c r="X9" s="759"/>
      <c r="Y9" s="18"/>
      <c r="AS9" s="13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5"/>
      <c r="BG9" s="15"/>
    </row>
    <row r="10" spans="2:60" ht="18" customHeight="1">
      <c r="B10" s="766"/>
      <c r="C10" s="766"/>
      <c r="D10" s="766"/>
      <c r="E10" s="767" t="s">
        <v>102</v>
      </c>
      <c r="F10" s="767"/>
      <c r="G10" s="767"/>
      <c r="H10" s="767"/>
      <c r="I10" s="767"/>
      <c r="J10" s="763"/>
      <c r="K10" s="763"/>
      <c r="L10" s="763"/>
      <c r="M10" s="763"/>
      <c r="N10" s="763"/>
      <c r="O10" s="763"/>
      <c r="P10" s="763"/>
      <c r="Q10" s="765">
        <v>10</v>
      </c>
      <c r="R10" s="765"/>
      <c r="S10" s="759"/>
      <c r="T10" s="759"/>
      <c r="U10" s="759" t="s">
        <v>231</v>
      </c>
      <c r="V10" s="759"/>
      <c r="W10" s="759"/>
      <c r="X10" s="759"/>
      <c r="Y10" s="18"/>
      <c r="AS10" s="13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5"/>
      <c r="BG10" s="15"/>
    </row>
    <row r="11" spans="2:60" ht="18" customHeight="1">
      <c r="B11" s="766"/>
      <c r="C11" s="766"/>
      <c r="D11" s="766"/>
      <c r="E11" s="767" t="s">
        <v>103</v>
      </c>
      <c r="F11" s="767"/>
      <c r="G11" s="767"/>
      <c r="H11" s="767"/>
      <c r="I11" s="767"/>
      <c r="J11" s="763"/>
      <c r="K11" s="763"/>
      <c r="L11" s="763"/>
      <c r="M11" s="763"/>
      <c r="N11" s="763"/>
      <c r="O11" s="763"/>
      <c r="P11" s="763"/>
      <c r="Q11" s="765">
        <v>10</v>
      </c>
      <c r="R11" s="765"/>
      <c r="S11" s="759"/>
      <c r="T11" s="759"/>
      <c r="U11" s="759" t="s">
        <v>230</v>
      </c>
      <c r="V11" s="759"/>
      <c r="W11" s="759"/>
      <c r="X11" s="759"/>
      <c r="Y11" s="18"/>
      <c r="AS11" s="13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5"/>
      <c r="BG11" s="15"/>
    </row>
    <row r="12" spans="2:60" ht="18" customHeight="1">
      <c r="B12" s="766"/>
      <c r="C12" s="766"/>
      <c r="D12" s="766"/>
      <c r="E12" s="767" t="s">
        <v>121</v>
      </c>
      <c r="F12" s="767"/>
      <c r="G12" s="767"/>
      <c r="H12" s="767"/>
      <c r="I12" s="767"/>
      <c r="J12" s="763" t="s">
        <v>236</v>
      </c>
      <c r="K12" s="763"/>
      <c r="L12" s="763"/>
      <c r="M12" s="763"/>
      <c r="N12" s="763"/>
      <c r="O12" s="763"/>
      <c r="P12" s="763"/>
      <c r="Q12" s="765">
        <v>10</v>
      </c>
      <c r="R12" s="765"/>
      <c r="S12" s="759">
        <v>15</v>
      </c>
      <c r="T12" s="759"/>
      <c r="U12" s="759"/>
      <c r="V12" s="759"/>
      <c r="W12" s="759"/>
      <c r="X12" s="759"/>
      <c r="Y12" s="18"/>
      <c r="AS12" s="13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5"/>
      <c r="BG12" s="15"/>
    </row>
    <row r="13" spans="2:60" ht="18" customHeight="1">
      <c r="B13" s="766"/>
      <c r="C13" s="766"/>
      <c r="D13" s="766"/>
      <c r="E13" s="767" t="s">
        <v>122</v>
      </c>
      <c r="F13" s="767"/>
      <c r="G13" s="767"/>
      <c r="H13" s="767"/>
      <c r="I13" s="767"/>
      <c r="J13" s="763" t="s">
        <v>235</v>
      </c>
      <c r="K13" s="763"/>
      <c r="L13" s="763"/>
      <c r="M13" s="763"/>
      <c r="N13" s="763"/>
      <c r="O13" s="763"/>
      <c r="P13" s="763"/>
      <c r="Q13" s="765">
        <v>12</v>
      </c>
      <c r="R13" s="765"/>
      <c r="S13" s="759">
        <v>15</v>
      </c>
      <c r="T13" s="759"/>
      <c r="U13" s="759"/>
      <c r="V13" s="759"/>
      <c r="W13" s="759"/>
      <c r="X13" s="759"/>
      <c r="Y13" s="18"/>
      <c r="AS13" s="13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5"/>
      <c r="BG13" s="15"/>
    </row>
    <row r="14" spans="2:60" ht="18" customHeight="1">
      <c r="B14" s="766"/>
      <c r="C14" s="766"/>
      <c r="D14" s="766"/>
      <c r="E14" s="767" t="s">
        <v>123</v>
      </c>
      <c r="F14" s="767"/>
      <c r="G14" s="767"/>
      <c r="H14" s="767"/>
      <c r="I14" s="767"/>
      <c r="J14" s="763" t="s">
        <v>232</v>
      </c>
      <c r="K14" s="763"/>
      <c r="L14" s="763"/>
      <c r="M14" s="763"/>
      <c r="N14" s="763"/>
      <c r="O14" s="763"/>
      <c r="P14" s="763"/>
      <c r="Q14" s="765">
        <v>12</v>
      </c>
      <c r="R14" s="765"/>
      <c r="S14" s="759">
        <v>15</v>
      </c>
      <c r="T14" s="759"/>
      <c r="U14" s="759"/>
      <c r="V14" s="759"/>
      <c r="W14" s="759"/>
      <c r="X14" s="759"/>
      <c r="Y14" s="18"/>
      <c r="AS14" s="13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5"/>
      <c r="BG14" s="15"/>
    </row>
    <row r="15" spans="2:60" ht="18" customHeight="1">
      <c r="B15" s="766"/>
      <c r="C15" s="766"/>
      <c r="D15" s="766"/>
      <c r="E15" s="767" t="s">
        <v>129</v>
      </c>
      <c r="F15" s="767"/>
      <c r="G15" s="767"/>
      <c r="H15" s="767"/>
      <c r="I15" s="767"/>
      <c r="J15" s="763"/>
      <c r="K15" s="763"/>
      <c r="L15" s="763"/>
      <c r="M15" s="763"/>
      <c r="N15" s="763"/>
      <c r="O15" s="763"/>
      <c r="P15" s="763"/>
      <c r="Q15" s="765" t="s">
        <v>128</v>
      </c>
      <c r="R15" s="765"/>
      <c r="S15" s="759"/>
      <c r="T15" s="759"/>
      <c r="U15" s="759" t="s">
        <v>231</v>
      </c>
      <c r="V15" s="759"/>
      <c r="W15" s="759"/>
      <c r="X15" s="759"/>
      <c r="Y15" s="18"/>
      <c r="AS15" s="13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5"/>
      <c r="BG15" s="15"/>
    </row>
    <row r="16" spans="2:60" ht="18" customHeight="1">
      <c r="B16" s="766"/>
      <c r="C16" s="766"/>
      <c r="D16" s="766"/>
      <c r="E16" s="767" t="s">
        <v>130</v>
      </c>
      <c r="F16" s="767"/>
      <c r="G16" s="767"/>
      <c r="H16" s="767"/>
      <c r="I16" s="767"/>
      <c r="J16" s="763"/>
      <c r="K16" s="763"/>
      <c r="L16" s="763"/>
      <c r="M16" s="763"/>
      <c r="N16" s="763"/>
      <c r="O16" s="763"/>
      <c r="P16" s="763"/>
      <c r="Q16" s="765" t="s">
        <v>128</v>
      </c>
      <c r="R16" s="765"/>
      <c r="S16" s="759"/>
      <c r="T16" s="759"/>
      <c r="U16" s="759" t="s">
        <v>136</v>
      </c>
      <c r="V16" s="759"/>
      <c r="W16" s="759"/>
      <c r="X16" s="759"/>
      <c r="Y16" s="18"/>
      <c r="AS16" s="13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5"/>
      <c r="BG16" s="15"/>
    </row>
    <row r="17" spans="2:59" ht="18" customHeight="1">
      <c r="B17" s="766"/>
      <c r="C17" s="766"/>
      <c r="D17" s="766"/>
      <c r="E17" s="767" t="s">
        <v>131</v>
      </c>
      <c r="F17" s="767"/>
      <c r="G17" s="767"/>
      <c r="H17" s="767"/>
      <c r="I17" s="767"/>
      <c r="J17" s="763"/>
      <c r="K17" s="763"/>
      <c r="L17" s="763"/>
      <c r="M17" s="763"/>
      <c r="N17" s="763"/>
      <c r="O17" s="763"/>
      <c r="P17" s="763"/>
      <c r="Q17" s="765" t="s">
        <v>128</v>
      </c>
      <c r="R17" s="765"/>
      <c r="S17" s="759"/>
      <c r="T17" s="759"/>
      <c r="U17" s="759" t="s">
        <v>137</v>
      </c>
      <c r="V17" s="759"/>
      <c r="W17" s="759"/>
      <c r="X17" s="759"/>
      <c r="Y17" s="18"/>
      <c r="AS17" s="13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5"/>
      <c r="BG17" s="15"/>
    </row>
    <row r="18" spans="2:59" ht="18" customHeight="1">
      <c r="B18" s="766"/>
      <c r="C18" s="766"/>
      <c r="D18" s="766"/>
      <c r="E18" s="767" t="s">
        <v>124</v>
      </c>
      <c r="F18" s="767"/>
      <c r="G18" s="767"/>
      <c r="H18" s="767"/>
      <c r="I18" s="767"/>
      <c r="J18" s="763" t="s">
        <v>233</v>
      </c>
      <c r="K18" s="763"/>
      <c r="L18" s="763"/>
      <c r="M18" s="763"/>
      <c r="N18" s="763"/>
      <c r="O18" s="763"/>
      <c r="P18" s="763"/>
      <c r="Q18" s="765">
        <v>9</v>
      </c>
      <c r="R18" s="765"/>
      <c r="S18" s="759">
        <v>15</v>
      </c>
      <c r="T18" s="759"/>
      <c r="U18" s="759" t="s">
        <v>292</v>
      </c>
      <c r="V18" s="759"/>
      <c r="W18" s="759"/>
      <c r="X18" s="759"/>
      <c r="Y18" s="18"/>
      <c r="AS18" s="13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5"/>
      <c r="BG18" s="15"/>
    </row>
    <row r="19" spans="2:59" ht="18" customHeight="1">
      <c r="B19" s="766"/>
      <c r="C19" s="766"/>
      <c r="D19" s="766"/>
      <c r="E19" s="767" t="s">
        <v>125</v>
      </c>
      <c r="F19" s="767"/>
      <c r="G19" s="767"/>
      <c r="H19" s="767"/>
      <c r="I19" s="767"/>
      <c r="J19" s="763"/>
      <c r="K19" s="763"/>
      <c r="L19" s="763"/>
      <c r="M19" s="763"/>
      <c r="N19" s="763"/>
      <c r="O19" s="763"/>
      <c r="P19" s="763"/>
      <c r="Q19" s="765">
        <v>9</v>
      </c>
      <c r="R19" s="765"/>
      <c r="S19" s="759"/>
      <c r="T19" s="759"/>
      <c r="U19" s="759" t="s">
        <v>231</v>
      </c>
      <c r="V19" s="759"/>
      <c r="W19" s="759"/>
      <c r="X19" s="759"/>
      <c r="Y19" s="18"/>
      <c r="AS19" s="13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5"/>
      <c r="BG19" s="15"/>
    </row>
    <row r="20" spans="2:59" ht="18" customHeight="1">
      <c r="B20" s="766" t="s">
        <v>104</v>
      </c>
      <c r="C20" s="766"/>
      <c r="D20" s="766"/>
      <c r="E20" s="767" t="s">
        <v>126</v>
      </c>
      <c r="F20" s="767"/>
      <c r="G20" s="767"/>
      <c r="H20" s="767"/>
      <c r="I20" s="767"/>
      <c r="J20" s="763"/>
      <c r="K20" s="763"/>
      <c r="L20" s="763"/>
      <c r="M20" s="763"/>
      <c r="N20" s="763"/>
      <c r="O20" s="763"/>
      <c r="P20" s="763"/>
      <c r="Q20" s="765">
        <v>10</v>
      </c>
      <c r="R20" s="765"/>
      <c r="S20" s="759"/>
      <c r="T20" s="759"/>
      <c r="U20" s="759" t="s">
        <v>231</v>
      </c>
      <c r="V20" s="759"/>
      <c r="W20" s="759"/>
      <c r="X20" s="759"/>
      <c r="Y20" s="18"/>
      <c r="AS20" s="13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5"/>
      <c r="BG20" s="15"/>
    </row>
    <row r="21" spans="2:59" ht="18" customHeight="1">
      <c r="B21" s="766"/>
      <c r="C21" s="766"/>
      <c r="D21" s="766"/>
      <c r="E21" s="767" t="s">
        <v>127</v>
      </c>
      <c r="F21" s="767"/>
      <c r="G21" s="767"/>
      <c r="H21" s="767"/>
      <c r="I21" s="767"/>
      <c r="J21" s="763"/>
      <c r="K21" s="763"/>
      <c r="L21" s="763"/>
      <c r="M21" s="763"/>
      <c r="N21" s="763"/>
      <c r="O21" s="763"/>
      <c r="P21" s="763"/>
      <c r="Q21" s="765">
        <v>10</v>
      </c>
      <c r="R21" s="765"/>
      <c r="S21" s="759"/>
      <c r="T21" s="759"/>
      <c r="U21" s="759" t="s">
        <v>231</v>
      </c>
      <c r="V21" s="759"/>
      <c r="W21" s="759"/>
      <c r="X21" s="759"/>
      <c r="Y21" s="18"/>
      <c r="AS21" s="13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5"/>
      <c r="BG21" s="15"/>
    </row>
    <row r="22" spans="2:59" ht="18" customHeight="1">
      <c r="B22" s="766" t="s">
        <v>105</v>
      </c>
      <c r="C22" s="766"/>
      <c r="D22" s="766"/>
      <c r="E22" s="766" t="s">
        <v>105</v>
      </c>
      <c r="F22" s="766"/>
      <c r="G22" s="766"/>
      <c r="H22" s="766"/>
      <c r="I22" s="766"/>
      <c r="J22" s="763" t="s">
        <v>234</v>
      </c>
      <c r="K22" s="763"/>
      <c r="L22" s="763"/>
      <c r="M22" s="763"/>
      <c r="N22" s="763"/>
      <c r="O22" s="763"/>
      <c r="P22" s="763"/>
      <c r="Q22" s="765">
        <v>10</v>
      </c>
      <c r="R22" s="765"/>
      <c r="S22" s="759">
        <v>15</v>
      </c>
      <c r="T22" s="759"/>
      <c r="U22" s="759"/>
      <c r="V22" s="759"/>
      <c r="W22" s="759"/>
      <c r="X22" s="759"/>
      <c r="Y22" s="18"/>
      <c r="AS22" s="13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5"/>
      <c r="BG22" s="15"/>
    </row>
    <row r="23" spans="2:59" ht="18" customHeight="1">
      <c r="B23" s="766"/>
      <c r="C23" s="766"/>
      <c r="D23" s="766"/>
      <c r="E23" s="766" t="s">
        <v>106</v>
      </c>
      <c r="F23" s="766"/>
      <c r="G23" s="766"/>
      <c r="H23" s="766"/>
      <c r="I23" s="766"/>
      <c r="J23" s="763"/>
      <c r="K23" s="763"/>
      <c r="L23" s="763"/>
      <c r="M23" s="763"/>
      <c r="N23" s="763"/>
      <c r="O23" s="763"/>
      <c r="P23" s="763"/>
      <c r="Q23" s="765" t="s">
        <v>132</v>
      </c>
      <c r="R23" s="765"/>
      <c r="S23" s="759" t="s">
        <v>291</v>
      </c>
      <c r="T23" s="759"/>
      <c r="U23" s="759" t="s">
        <v>290</v>
      </c>
      <c r="V23" s="759"/>
      <c r="W23" s="759"/>
      <c r="X23" s="759"/>
      <c r="Y23" s="18"/>
      <c r="AS23" s="13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5"/>
      <c r="BG23" s="15"/>
    </row>
    <row r="24" spans="2:59" ht="18" customHeight="1">
      <c r="B24" s="766" t="s">
        <v>107</v>
      </c>
      <c r="C24" s="766"/>
      <c r="D24" s="766"/>
      <c r="E24" s="766"/>
      <c r="F24" s="766"/>
      <c r="G24" s="766"/>
      <c r="H24" s="766"/>
      <c r="I24" s="766"/>
      <c r="J24" s="763"/>
      <c r="K24" s="763"/>
      <c r="L24" s="763"/>
      <c r="M24" s="763"/>
      <c r="N24" s="763"/>
      <c r="O24" s="763"/>
      <c r="P24" s="763"/>
      <c r="Q24" s="765" t="s">
        <v>133</v>
      </c>
      <c r="R24" s="765"/>
      <c r="S24" s="759"/>
      <c r="T24" s="759"/>
      <c r="U24" s="759"/>
      <c r="V24" s="759"/>
      <c r="W24" s="759"/>
      <c r="X24" s="759"/>
      <c r="Y24" s="18"/>
      <c r="AS24" s="13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5"/>
      <c r="BG24" s="15"/>
    </row>
    <row r="25" spans="2:59" ht="18" customHeight="1">
      <c r="B25" s="766" t="s">
        <v>108</v>
      </c>
      <c r="C25" s="766"/>
      <c r="D25" s="766"/>
      <c r="E25" s="766" t="s">
        <v>138</v>
      </c>
      <c r="F25" s="766"/>
      <c r="G25" s="766"/>
      <c r="H25" s="766"/>
      <c r="I25" s="766"/>
      <c r="J25" s="763"/>
      <c r="K25" s="763"/>
      <c r="L25" s="763"/>
      <c r="M25" s="763"/>
      <c r="N25" s="763"/>
      <c r="O25" s="763"/>
      <c r="P25" s="763"/>
      <c r="Q25" s="765">
        <v>10</v>
      </c>
      <c r="R25" s="765"/>
      <c r="S25" s="759">
        <v>15</v>
      </c>
      <c r="T25" s="759"/>
      <c r="U25" s="759"/>
      <c r="V25" s="759"/>
      <c r="W25" s="759"/>
      <c r="X25" s="759"/>
      <c r="Y25" s="18"/>
      <c r="AS25" s="13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5"/>
      <c r="BG25" s="15"/>
    </row>
    <row r="26" spans="2:59" ht="18" customHeight="1">
      <c r="B26" s="766"/>
      <c r="C26" s="766"/>
      <c r="D26" s="766"/>
      <c r="E26" s="766" t="s">
        <v>109</v>
      </c>
      <c r="F26" s="766"/>
      <c r="G26" s="766"/>
      <c r="H26" s="766"/>
      <c r="I26" s="766"/>
      <c r="J26" s="763"/>
      <c r="K26" s="763"/>
      <c r="L26" s="763"/>
      <c r="M26" s="763"/>
      <c r="N26" s="763"/>
      <c r="O26" s="763"/>
      <c r="P26" s="763"/>
      <c r="Q26" s="765">
        <v>10</v>
      </c>
      <c r="R26" s="765"/>
      <c r="S26" s="759">
        <v>15</v>
      </c>
      <c r="T26" s="759"/>
      <c r="U26" s="759"/>
      <c r="V26" s="759"/>
      <c r="W26" s="759"/>
      <c r="X26" s="759"/>
      <c r="Y26" s="18"/>
      <c r="AS26" s="13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5"/>
      <c r="BG26" s="15"/>
    </row>
    <row r="27" spans="2:59" ht="18" customHeight="1">
      <c r="B27" s="767" t="s">
        <v>682</v>
      </c>
      <c r="C27" s="767"/>
      <c r="D27" s="767"/>
      <c r="E27" s="767"/>
      <c r="F27" s="767"/>
      <c r="G27" s="767"/>
      <c r="H27" s="767"/>
      <c r="I27" s="767"/>
      <c r="J27" s="763"/>
      <c r="K27" s="763"/>
      <c r="L27" s="763"/>
      <c r="M27" s="763"/>
      <c r="N27" s="763"/>
      <c r="O27" s="763"/>
      <c r="P27" s="763"/>
      <c r="Q27" s="765">
        <v>20</v>
      </c>
      <c r="R27" s="765"/>
      <c r="S27" s="759">
        <v>15</v>
      </c>
      <c r="T27" s="759"/>
      <c r="U27" s="759" t="s">
        <v>289</v>
      </c>
      <c r="V27" s="759"/>
      <c r="W27" s="759"/>
      <c r="X27" s="759"/>
      <c r="Y27" s="18"/>
      <c r="AS27" s="13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5"/>
      <c r="BG27" s="15"/>
    </row>
    <row r="28" spans="2:59" ht="18" customHeight="1">
      <c r="B28" s="766" t="s">
        <v>110</v>
      </c>
      <c r="C28" s="766"/>
      <c r="D28" s="766"/>
      <c r="E28" s="769" t="s">
        <v>512</v>
      </c>
      <c r="F28" s="770"/>
      <c r="G28" s="770"/>
      <c r="H28" s="770"/>
      <c r="I28" s="770"/>
      <c r="J28" s="763"/>
      <c r="K28" s="763"/>
      <c r="L28" s="763"/>
      <c r="M28" s="763"/>
      <c r="N28" s="763"/>
      <c r="O28" s="763"/>
      <c r="P28" s="763"/>
      <c r="Q28" s="765">
        <v>10</v>
      </c>
      <c r="R28" s="765"/>
      <c r="S28" s="759"/>
      <c r="T28" s="759"/>
      <c r="U28" s="759" t="s">
        <v>289</v>
      </c>
      <c r="V28" s="759"/>
      <c r="W28" s="759"/>
      <c r="X28" s="759"/>
      <c r="Y28" s="18"/>
      <c r="AS28" s="13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5"/>
      <c r="BG28" s="15"/>
    </row>
    <row r="29" spans="2:59" ht="18" customHeight="1">
      <c r="B29" s="766"/>
      <c r="C29" s="766"/>
      <c r="D29" s="766"/>
      <c r="E29" s="766" t="s">
        <v>111</v>
      </c>
      <c r="F29" s="766"/>
      <c r="G29" s="766"/>
      <c r="H29" s="766"/>
      <c r="I29" s="766"/>
      <c r="J29" s="763"/>
      <c r="K29" s="763"/>
      <c r="L29" s="763"/>
      <c r="M29" s="763"/>
      <c r="N29" s="763"/>
      <c r="O29" s="763"/>
      <c r="P29" s="763"/>
      <c r="Q29" s="765">
        <v>10</v>
      </c>
      <c r="R29" s="765"/>
      <c r="S29" s="759">
        <v>15</v>
      </c>
      <c r="T29" s="759"/>
      <c r="U29" s="759" t="s">
        <v>289</v>
      </c>
      <c r="V29" s="759"/>
      <c r="W29" s="759"/>
      <c r="X29" s="759"/>
      <c r="Y29" s="18"/>
      <c r="AS29" s="13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5"/>
      <c r="BG29" s="15"/>
    </row>
    <row r="30" spans="2:59" ht="18" customHeight="1">
      <c r="B30" s="766" t="s">
        <v>112</v>
      </c>
      <c r="C30" s="766"/>
      <c r="D30" s="766"/>
      <c r="E30" s="766"/>
      <c r="F30" s="766"/>
      <c r="G30" s="766"/>
      <c r="H30" s="766"/>
      <c r="I30" s="766"/>
      <c r="J30" s="763"/>
      <c r="K30" s="763"/>
      <c r="L30" s="763"/>
      <c r="M30" s="763"/>
      <c r="N30" s="763"/>
      <c r="O30" s="763"/>
      <c r="P30" s="763"/>
      <c r="Q30" s="765">
        <v>10</v>
      </c>
      <c r="R30" s="765"/>
      <c r="S30" s="759">
        <v>15</v>
      </c>
      <c r="T30" s="759"/>
      <c r="U30" s="759"/>
      <c r="V30" s="759"/>
      <c r="W30" s="759"/>
      <c r="X30" s="759"/>
      <c r="Y30" s="18"/>
      <c r="AS30" s="13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5"/>
      <c r="BG30" s="15"/>
    </row>
    <row r="31" spans="2:59" ht="18" customHeight="1">
      <c r="B31" s="766" t="s">
        <v>113</v>
      </c>
      <c r="C31" s="766"/>
      <c r="D31" s="766"/>
      <c r="E31" s="766"/>
      <c r="F31" s="766"/>
      <c r="G31" s="766"/>
      <c r="H31" s="766"/>
      <c r="I31" s="766"/>
      <c r="J31" s="763"/>
      <c r="K31" s="763"/>
      <c r="L31" s="763"/>
      <c r="M31" s="763"/>
      <c r="N31" s="763"/>
      <c r="O31" s="763"/>
      <c r="P31" s="763"/>
      <c r="Q31" s="765" t="s">
        <v>134</v>
      </c>
      <c r="R31" s="765"/>
      <c r="S31" s="759">
        <v>15</v>
      </c>
      <c r="T31" s="759"/>
      <c r="U31" s="759"/>
      <c r="V31" s="759"/>
      <c r="W31" s="759"/>
      <c r="X31" s="759"/>
      <c r="Y31" s="18"/>
      <c r="AS31" s="13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5"/>
      <c r="BG31" s="15"/>
    </row>
    <row r="32" spans="2:59" ht="18" customHeight="1">
      <c r="B32" s="766" t="s">
        <v>114</v>
      </c>
      <c r="C32" s="766"/>
      <c r="D32" s="766"/>
      <c r="E32" s="766"/>
      <c r="F32" s="766"/>
      <c r="G32" s="766"/>
      <c r="H32" s="766"/>
      <c r="I32" s="766"/>
      <c r="J32" s="763"/>
      <c r="K32" s="763"/>
      <c r="L32" s="763"/>
      <c r="M32" s="763"/>
      <c r="N32" s="763"/>
      <c r="O32" s="763"/>
      <c r="P32" s="763"/>
      <c r="Q32" s="765" t="s">
        <v>132</v>
      </c>
      <c r="R32" s="765"/>
      <c r="S32" s="759">
        <v>15</v>
      </c>
      <c r="T32" s="759"/>
      <c r="U32" s="759"/>
      <c r="V32" s="759"/>
      <c r="W32" s="759"/>
      <c r="X32" s="759"/>
      <c r="Y32" s="18"/>
      <c r="AS32" s="13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5"/>
      <c r="BG32" s="15"/>
    </row>
    <row r="33" spans="2:62" ht="18" customHeight="1">
      <c r="B33" s="766" t="s">
        <v>115</v>
      </c>
      <c r="C33" s="766"/>
      <c r="D33" s="766"/>
      <c r="E33" s="766"/>
      <c r="F33" s="766"/>
      <c r="G33" s="766"/>
      <c r="H33" s="766"/>
      <c r="I33" s="766"/>
      <c r="J33" s="763"/>
      <c r="K33" s="763"/>
      <c r="L33" s="763"/>
      <c r="M33" s="763"/>
      <c r="N33" s="763"/>
      <c r="O33" s="763"/>
      <c r="P33" s="763"/>
      <c r="Q33" s="765" t="s">
        <v>132</v>
      </c>
      <c r="R33" s="765"/>
      <c r="S33" s="759">
        <v>15</v>
      </c>
      <c r="T33" s="759"/>
      <c r="U33" s="759"/>
      <c r="V33" s="759"/>
      <c r="W33" s="759"/>
      <c r="X33" s="759"/>
      <c r="Y33" s="18"/>
      <c r="AS33" s="13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5"/>
      <c r="BG33" s="15"/>
    </row>
    <row r="34" spans="2:62" ht="18" customHeight="1">
      <c r="B34" s="766" t="s">
        <v>116</v>
      </c>
      <c r="C34" s="766"/>
      <c r="D34" s="766"/>
      <c r="E34" s="766"/>
      <c r="F34" s="766"/>
      <c r="G34" s="766"/>
      <c r="H34" s="766"/>
      <c r="I34" s="766"/>
      <c r="J34" s="763"/>
      <c r="K34" s="763"/>
      <c r="L34" s="763"/>
      <c r="M34" s="763"/>
      <c r="N34" s="763"/>
      <c r="O34" s="763"/>
      <c r="P34" s="763"/>
      <c r="Q34" s="765" t="s">
        <v>135</v>
      </c>
      <c r="R34" s="765"/>
      <c r="S34" s="759">
        <v>15</v>
      </c>
      <c r="T34" s="759"/>
      <c r="U34" s="759"/>
      <c r="V34" s="759"/>
      <c r="W34" s="759"/>
      <c r="X34" s="759"/>
      <c r="Y34" s="18"/>
      <c r="AS34" s="13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5"/>
      <c r="BG34" s="15"/>
    </row>
    <row r="35" spans="2:62" ht="18" customHeight="1">
      <c r="B35" s="109" t="s">
        <v>140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1"/>
      <c r="AS35" s="13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5"/>
      <c r="BG35" s="15"/>
    </row>
    <row r="36" spans="2:62" ht="18" customHeight="1">
      <c r="B36" s="781" t="s">
        <v>523</v>
      </c>
      <c r="C36" s="782"/>
      <c r="D36" s="782"/>
      <c r="E36" s="782"/>
      <c r="F36" s="782"/>
      <c r="G36" s="782"/>
      <c r="H36" s="782"/>
      <c r="I36" s="782"/>
      <c r="J36" s="782"/>
      <c r="K36" s="782"/>
      <c r="L36" s="782"/>
      <c r="M36" s="782"/>
      <c r="N36" s="782"/>
      <c r="O36" s="782"/>
      <c r="P36" s="782"/>
      <c r="Q36" s="782"/>
      <c r="R36" s="782"/>
      <c r="S36" s="782"/>
      <c r="T36" s="782"/>
      <c r="U36" s="782"/>
      <c r="V36" s="782"/>
      <c r="W36" s="782"/>
      <c r="X36" s="783"/>
      <c r="AS36" s="13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5"/>
      <c r="BG36" s="15"/>
    </row>
    <row r="37" spans="2:62" ht="18" customHeight="1">
      <c r="B37" s="784"/>
      <c r="C37" s="785"/>
      <c r="D37" s="785"/>
      <c r="E37" s="785"/>
      <c r="F37" s="785"/>
      <c r="G37" s="785"/>
      <c r="H37" s="785"/>
      <c r="I37" s="785"/>
      <c r="J37" s="785"/>
      <c r="K37" s="785"/>
      <c r="L37" s="785"/>
      <c r="M37" s="785"/>
      <c r="N37" s="785"/>
      <c r="O37" s="785"/>
      <c r="P37" s="785"/>
      <c r="Q37" s="785"/>
      <c r="R37" s="785"/>
      <c r="S37" s="785"/>
      <c r="T37" s="785"/>
      <c r="U37" s="785"/>
      <c r="V37" s="785"/>
      <c r="W37" s="785"/>
      <c r="X37" s="786"/>
      <c r="AS37" s="13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5"/>
      <c r="BG37" s="15"/>
    </row>
    <row r="38" spans="2:62" ht="18" customHeight="1">
      <c r="B38" s="784"/>
      <c r="C38" s="785"/>
      <c r="D38" s="785"/>
      <c r="E38" s="785"/>
      <c r="F38" s="785"/>
      <c r="G38" s="785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6"/>
      <c r="AS38" s="13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5"/>
      <c r="BG38" s="15"/>
    </row>
    <row r="39" spans="2:62" ht="18" customHeight="1">
      <c r="B39" s="784"/>
      <c r="C39" s="785"/>
      <c r="D39" s="785"/>
      <c r="E39" s="785"/>
      <c r="F39" s="785"/>
      <c r="G39" s="785"/>
      <c r="H39" s="785"/>
      <c r="I39" s="785"/>
      <c r="J39" s="785"/>
      <c r="K39" s="785"/>
      <c r="L39" s="785"/>
      <c r="M39" s="785"/>
      <c r="N39" s="785"/>
      <c r="O39" s="785"/>
      <c r="P39" s="785"/>
      <c r="Q39" s="785"/>
      <c r="R39" s="785"/>
      <c r="S39" s="785"/>
      <c r="T39" s="785"/>
      <c r="U39" s="785"/>
      <c r="V39" s="785"/>
      <c r="W39" s="785"/>
      <c r="X39" s="786"/>
      <c r="AS39" s="13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5"/>
      <c r="BG39" s="15"/>
    </row>
    <row r="40" spans="2:62" ht="18" customHeight="1">
      <c r="B40" s="787"/>
      <c r="C40" s="788"/>
      <c r="D40" s="788"/>
      <c r="E40" s="788"/>
      <c r="F40" s="788"/>
      <c r="G40" s="788"/>
      <c r="H40" s="788"/>
      <c r="I40" s="788"/>
      <c r="J40" s="788"/>
      <c r="K40" s="788"/>
      <c r="L40" s="788"/>
      <c r="M40" s="788"/>
      <c r="N40" s="788"/>
      <c r="O40" s="788"/>
      <c r="P40" s="788"/>
      <c r="Q40" s="788"/>
      <c r="R40" s="788"/>
      <c r="S40" s="788"/>
      <c r="T40" s="788"/>
      <c r="U40" s="788"/>
      <c r="V40" s="788"/>
      <c r="W40" s="788"/>
      <c r="X40" s="789"/>
      <c r="AS40" s="13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5"/>
      <c r="BG40" s="15"/>
    </row>
    <row r="41" spans="2:62" ht="18" customHeight="1">
      <c r="C41" s="7"/>
      <c r="AS41" s="23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5"/>
      <c r="BG41" s="25"/>
    </row>
    <row r="42" spans="2:62" ht="18" customHeight="1">
      <c r="C42" s="7"/>
      <c r="AS42" s="23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5"/>
      <c r="BG42" s="25"/>
    </row>
    <row r="43" spans="2:62" ht="18" customHeight="1">
      <c r="D43" s="7"/>
      <c r="AT43" s="23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5"/>
      <c r="BH43" s="25"/>
    </row>
    <row r="44" spans="2:62" ht="18" customHeight="1">
      <c r="C44" s="790" t="s">
        <v>141</v>
      </c>
      <c r="D44" s="790"/>
      <c r="E44" s="790"/>
      <c r="F44" s="790"/>
      <c r="G44" s="790"/>
      <c r="H44" s="790"/>
      <c r="I44" s="790"/>
      <c r="J44" s="790"/>
      <c r="K44" s="790"/>
      <c r="L44" s="790"/>
      <c r="M44" s="790"/>
      <c r="N44" s="790"/>
      <c r="O44" s="790"/>
      <c r="P44" s="790"/>
      <c r="Q44" s="790"/>
      <c r="R44" s="790"/>
      <c r="S44" s="790"/>
      <c r="T44" s="790"/>
      <c r="U44" s="790"/>
      <c r="V44" s="790"/>
      <c r="AT44" s="23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5"/>
      <c r="BH44" s="25"/>
    </row>
    <row r="45" spans="2:62" ht="18" customHeight="1">
      <c r="C45" s="118" t="s">
        <v>685</v>
      </c>
      <c r="D45" s="118"/>
      <c r="E45" s="118"/>
      <c r="F45" s="118"/>
      <c r="G45" s="118"/>
      <c r="H45" s="118"/>
      <c r="I45" s="118" t="s">
        <v>686</v>
      </c>
      <c r="J45" s="118"/>
      <c r="K45" s="118"/>
      <c r="L45" s="118"/>
      <c r="M45" s="118"/>
      <c r="N45" s="118"/>
      <c r="O45" s="118"/>
      <c r="P45" s="118" t="s">
        <v>687</v>
      </c>
      <c r="Q45" s="118"/>
      <c r="R45" s="118"/>
      <c r="S45" s="145" t="s">
        <v>688</v>
      </c>
      <c r="T45" s="118"/>
      <c r="U45" s="118"/>
      <c r="V45" s="145" t="s">
        <v>689</v>
      </c>
      <c r="W45" s="118"/>
      <c r="X45" s="118"/>
      <c r="AA45" s="16"/>
      <c r="AV45" s="23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5"/>
      <c r="BJ45" s="25"/>
    </row>
    <row r="46" spans="2:62" ht="18" customHeight="1"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AV46" s="23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5"/>
      <c r="BJ46" s="25"/>
    </row>
    <row r="47" spans="2:62" ht="18" customHeight="1">
      <c r="C47" s="428" t="s">
        <v>690</v>
      </c>
      <c r="D47" s="735"/>
      <c r="E47" s="736"/>
      <c r="F47" s="756" t="s">
        <v>691</v>
      </c>
      <c r="G47" s="756"/>
      <c r="H47" s="756"/>
      <c r="I47" s="752" t="s">
        <v>692</v>
      </c>
      <c r="J47" s="752"/>
      <c r="K47" s="752"/>
      <c r="L47" s="752"/>
      <c r="M47" s="752"/>
      <c r="N47" s="752"/>
      <c r="O47" s="752"/>
      <c r="P47" s="752" t="s">
        <v>693</v>
      </c>
      <c r="Q47" s="752"/>
      <c r="R47" s="752"/>
      <c r="S47" s="752">
        <v>100</v>
      </c>
      <c r="T47" s="752"/>
      <c r="U47" s="752"/>
      <c r="V47" s="752">
        <v>10</v>
      </c>
      <c r="W47" s="752"/>
      <c r="X47" s="752"/>
      <c r="AV47" s="23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5"/>
      <c r="BJ47" s="25"/>
    </row>
    <row r="48" spans="2:62" ht="18" customHeight="1">
      <c r="C48" s="737"/>
      <c r="D48" s="738"/>
      <c r="E48" s="739"/>
      <c r="F48" s="756"/>
      <c r="G48" s="756"/>
      <c r="H48" s="756"/>
      <c r="I48" s="758" t="s">
        <v>694</v>
      </c>
      <c r="J48" s="758"/>
      <c r="K48" s="758"/>
      <c r="L48" s="758"/>
      <c r="M48" s="758"/>
      <c r="N48" s="758"/>
      <c r="O48" s="758"/>
      <c r="P48" s="733" t="s">
        <v>695</v>
      </c>
      <c r="Q48" s="733"/>
      <c r="R48" s="733"/>
      <c r="S48" s="733">
        <v>100</v>
      </c>
      <c r="T48" s="733"/>
      <c r="U48" s="733"/>
      <c r="V48" s="733">
        <v>25</v>
      </c>
      <c r="W48" s="733"/>
      <c r="X48" s="733"/>
      <c r="AV48" s="23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5"/>
      <c r="BJ48" s="25"/>
    </row>
    <row r="49" spans="3:62" ht="18" customHeight="1">
      <c r="C49" s="737"/>
      <c r="D49" s="738"/>
      <c r="E49" s="739"/>
      <c r="F49" s="756"/>
      <c r="G49" s="756"/>
      <c r="H49" s="756"/>
      <c r="I49" s="734" t="s">
        <v>696</v>
      </c>
      <c r="J49" s="734"/>
      <c r="K49" s="734"/>
      <c r="L49" s="734"/>
      <c r="M49" s="734"/>
      <c r="N49" s="734"/>
      <c r="O49" s="734"/>
      <c r="P49" s="734" t="s">
        <v>693</v>
      </c>
      <c r="Q49" s="734"/>
      <c r="R49" s="734"/>
      <c r="S49" s="734">
        <v>100</v>
      </c>
      <c r="T49" s="734"/>
      <c r="U49" s="734"/>
      <c r="V49" s="734">
        <v>15</v>
      </c>
      <c r="W49" s="734"/>
      <c r="X49" s="734"/>
      <c r="AV49" s="23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5"/>
      <c r="BJ49" s="25"/>
    </row>
    <row r="50" spans="3:62" ht="18" customHeight="1">
      <c r="C50" s="737"/>
      <c r="D50" s="738"/>
      <c r="E50" s="739"/>
      <c r="F50" s="743" t="s">
        <v>697</v>
      </c>
      <c r="G50" s="744"/>
      <c r="H50" s="745"/>
      <c r="I50" s="752" t="s">
        <v>698</v>
      </c>
      <c r="J50" s="752"/>
      <c r="K50" s="752"/>
      <c r="L50" s="752"/>
      <c r="M50" s="752"/>
      <c r="N50" s="752"/>
      <c r="O50" s="752"/>
      <c r="P50" s="752" t="s">
        <v>142</v>
      </c>
      <c r="Q50" s="752"/>
      <c r="R50" s="752"/>
      <c r="S50" s="752">
        <v>100</v>
      </c>
      <c r="T50" s="752"/>
      <c r="U50" s="752"/>
      <c r="V50" s="752">
        <v>10</v>
      </c>
      <c r="W50" s="752"/>
      <c r="X50" s="752"/>
      <c r="AV50" s="23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5"/>
      <c r="BJ50" s="25"/>
    </row>
    <row r="51" spans="3:62" ht="18" customHeight="1">
      <c r="C51" s="737"/>
      <c r="D51" s="738"/>
      <c r="E51" s="739"/>
      <c r="F51" s="746"/>
      <c r="G51" s="747"/>
      <c r="H51" s="748"/>
      <c r="I51" s="733" t="s">
        <v>699</v>
      </c>
      <c r="J51" s="733"/>
      <c r="K51" s="733"/>
      <c r="L51" s="733"/>
      <c r="M51" s="733"/>
      <c r="N51" s="733"/>
      <c r="O51" s="733"/>
      <c r="P51" s="733" t="s">
        <v>701</v>
      </c>
      <c r="Q51" s="733"/>
      <c r="R51" s="733"/>
      <c r="S51" s="733">
        <v>10</v>
      </c>
      <c r="T51" s="733"/>
      <c r="U51" s="733"/>
      <c r="V51" s="733">
        <v>10</v>
      </c>
      <c r="W51" s="733"/>
      <c r="X51" s="733"/>
      <c r="AV51" s="23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5"/>
      <c r="BJ51" s="25"/>
    </row>
    <row r="52" spans="3:62" ht="18" customHeight="1">
      <c r="C52" s="737"/>
      <c r="D52" s="738"/>
      <c r="E52" s="739"/>
      <c r="F52" s="749"/>
      <c r="G52" s="750"/>
      <c r="H52" s="751"/>
      <c r="I52" s="734" t="s">
        <v>702</v>
      </c>
      <c r="J52" s="734"/>
      <c r="K52" s="734"/>
      <c r="L52" s="734"/>
      <c r="M52" s="734"/>
      <c r="N52" s="734"/>
      <c r="O52" s="734"/>
      <c r="P52" s="734" t="s">
        <v>701</v>
      </c>
      <c r="Q52" s="734"/>
      <c r="R52" s="734"/>
      <c r="S52" s="734">
        <v>10</v>
      </c>
      <c r="T52" s="734"/>
      <c r="U52" s="734"/>
      <c r="V52" s="734">
        <v>10</v>
      </c>
      <c r="W52" s="734"/>
      <c r="X52" s="734"/>
      <c r="AV52" s="23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5"/>
      <c r="BJ52" s="25"/>
    </row>
    <row r="53" spans="3:62" ht="18" customHeight="1">
      <c r="C53" s="740"/>
      <c r="D53" s="741"/>
      <c r="E53" s="742"/>
      <c r="F53" s="756" t="s">
        <v>703</v>
      </c>
      <c r="G53" s="756"/>
      <c r="H53" s="756"/>
      <c r="I53" s="757" t="s">
        <v>704</v>
      </c>
      <c r="J53" s="757"/>
      <c r="K53" s="757"/>
      <c r="L53" s="757"/>
      <c r="M53" s="757"/>
      <c r="N53" s="757"/>
      <c r="O53" s="757"/>
      <c r="P53" s="757" t="s">
        <v>700</v>
      </c>
      <c r="Q53" s="757"/>
      <c r="R53" s="757"/>
      <c r="S53" s="757">
        <v>10</v>
      </c>
      <c r="T53" s="757"/>
      <c r="U53" s="757"/>
      <c r="V53" s="757">
        <v>10</v>
      </c>
      <c r="W53" s="757"/>
      <c r="X53" s="757"/>
      <c r="AV53" s="23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5"/>
      <c r="BJ53" s="25"/>
    </row>
    <row r="54" spans="3:62" ht="18" customHeight="1">
      <c r="C54" s="428" t="s">
        <v>705</v>
      </c>
      <c r="D54" s="735"/>
      <c r="E54" s="736"/>
      <c r="F54" s="743" t="s">
        <v>706</v>
      </c>
      <c r="G54" s="744"/>
      <c r="H54" s="745"/>
      <c r="I54" s="752" t="s">
        <v>707</v>
      </c>
      <c r="J54" s="752"/>
      <c r="K54" s="752"/>
      <c r="L54" s="752"/>
      <c r="M54" s="752"/>
      <c r="N54" s="752"/>
      <c r="O54" s="752"/>
      <c r="P54" s="752" t="s">
        <v>142</v>
      </c>
      <c r="Q54" s="752"/>
      <c r="R54" s="752"/>
      <c r="S54" s="752">
        <v>100</v>
      </c>
      <c r="T54" s="752"/>
      <c r="U54" s="752"/>
      <c r="V54" s="752">
        <v>15</v>
      </c>
      <c r="W54" s="752"/>
      <c r="X54" s="752"/>
      <c r="AV54" s="23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5"/>
      <c r="BJ54" s="25"/>
    </row>
    <row r="55" spans="3:62" ht="18" customHeight="1">
      <c r="C55" s="737"/>
      <c r="D55" s="738"/>
      <c r="E55" s="739"/>
      <c r="F55" s="746"/>
      <c r="G55" s="747"/>
      <c r="H55" s="748"/>
      <c r="I55" s="733" t="s">
        <v>708</v>
      </c>
      <c r="J55" s="733"/>
      <c r="K55" s="733"/>
      <c r="L55" s="733"/>
      <c r="M55" s="733"/>
      <c r="N55" s="733"/>
      <c r="O55" s="733"/>
      <c r="P55" s="733" t="s">
        <v>142</v>
      </c>
      <c r="Q55" s="733"/>
      <c r="R55" s="733"/>
      <c r="S55" s="733">
        <v>100</v>
      </c>
      <c r="T55" s="733"/>
      <c r="U55" s="733"/>
      <c r="V55" s="733">
        <v>15</v>
      </c>
      <c r="W55" s="733"/>
      <c r="X55" s="733"/>
      <c r="AV55" s="23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5"/>
      <c r="BJ55" s="25"/>
    </row>
    <row r="56" spans="3:62" ht="18" customHeight="1">
      <c r="C56" s="737"/>
      <c r="D56" s="738"/>
      <c r="E56" s="739"/>
      <c r="F56" s="746"/>
      <c r="G56" s="747"/>
      <c r="H56" s="748"/>
      <c r="I56" s="753" t="s">
        <v>144</v>
      </c>
      <c r="J56" s="754"/>
      <c r="K56" s="754"/>
      <c r="L56" s="754"/>
      <c r="M56" s="754"/>
      <c r="N56" s="754"/>
      <c r="O56" s="755"/>
      <c r="P56" s="753" t="s">
        <v>709</v>
      </c>
      <c r="Q56" s="754"/>
      <c r="R56" s="755"/>
      <c r="S56" s="753">
        <v>100</v>
      </c>
      <c r="T56" s="754"/>
      <c r="U56" s="755"/>
      <c r="V56" s="753">
        <v>10</v>
      </c>
      <c r="W56" s="754"/>
      <c r="X56" s="755"/>
      <c r="AV56" s="23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5"/>
      <c r="BJ56" s="25"/>
    </row>
    <row r="57" spans="3:62" ht="18" customHeight="1">
      <c r="C57" s="737"/>
      <c r="D57" s="738"/>
      <c r="E57" s="739"/>
      <c r="F57" s="746"/>
      <c r="G57" s="747"/>
      <c r="H57" s="748"/>
      <c r="I57" s="733" t="s">
        <v>710</v>
      </c>
      <c r="J57" s="733"/>
      <c r="K57" s="733"/>
      <c r="L57" s="733"/>
      <c r="M57" s="733"/>
      <c r="N57" s="733"/>
      <c r="O57" s="733"/>
      <c r="P57" s="733" t="s">
        <v>142</v>
      </c>
      <c r="Q57" s="733"/>
      <c r="R57" s="733"/>
      <c r="S57" s="733">
        <v>100</v>
      </c>
      <c r="T57" s="733"/>
      <c r="U57" s="733"/>
      <c r="V57" s="733">
        <v>15</v>
      </c>
      <c r="W57" s="733"/>
      <c r="X57" s="733"/>
      <c r="AV57" s="23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5"/>
      <c r="BJ57" s="25"/>
    </row>
    <row r="58" spans="3:62" ht="18" customHeight="1">
      <c r="C58" s="737"/>
      <c r="D58" s="738"/>
      <c r="E58" s="739"/>
      <c r="F58" s="746"/>
      <c r="G58" s="747"/>
      <c r="H58" s="748"/>
      <c r="I58" s="733" t="s">
        <v>143</v>
      </c>
      <c r="J58" s="733"/>
      <c r="K58" s="733"/>
      <c r="L58" s="733"/>
      <c r="M58" s="733"/>
      <c r="N58" s="733"/>
      <c r="O58" s="733"/>
      <c r="P58" s="733" t="s">
        <v>142</v>
      </c>
      <c r="Q58" s="733"/>
      <c r="R58" s="733"/>
      <c r="S58" s="733">
        <v>100</v>
      </c>
      <c r="T58" s="733"/>
      <c r="U58" s="733"/>
      <c r="V58" s="733">
        <v>20</v>
      </c>
      <c r="W58" s="733"/>
      <c r="X58" s="733"/>
      <c r="AV58" s="23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5"/>
      <c r="BJ58" s="25"/>
    </row>
    <row r="59" spans="3:62" ht="18" customHeight="1">
      <c r="C59" s="737"/>
      <c r="D59" s="738"/>
      <c r="E59" s="739"/>
      <c r="F59" s="749"/>
      <c r="G59" s="750"/>
      <c r="H59" s="751"/>
      <c r="I59" s="734" t="s">
        <v>711</v>
      </c>
      <c r="J59" s="734"/>
      <c r="K59" s="734"/>
      <c r="L59" s="734"/>
      <c r="M59" s="734"/>
      <c r="N59" s="734"/>
      <c r="O59" s="734"/>
      <c r="P59" s="734" t="s">
        <v>142</v>
      </c>
      <c r="Q59" s="734"/>
      <c r="R59" s="734"/>
      <c r="S59" s="734">
        <v>100</v>
      </c>
      <c r="T59" s="734"/>
      <c r="U59" s="734"/>
      <c r="V59" s="734">
        <v>15</v>
      </c>
      <c r="W59" s="734"/>
      <c r="X59" s="734"/>
      <c r="AV59" s="23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5"/>
      <c r="BJ59" s="25"/>
    </row>
    <row r="60" spans="3:62" ht="18" customHeight="1">
      <c r="C60" s="737"/>
      <c r="D60" s="738"/>
      <c r="E60" s="739"/>
      <c r="F60" s="756" t="s">
        <v>200</v>
      </c>
      <c r="G60" s="756"/>
      <c r="H60" s="756"/>
      <c r="I60" s="752" t="s">
        <v>144</v>
      </c>
      <c r="J60" s="752"/>
      <c r="K60" s="752"/>
      <c r="L60" s="752"/>
      <c r="M60" s="752"/>
      <c r="N60" s="752"/>
      <c r="O60" s="752"/>
      <c r="P60" s="752" t="s">
        <v>142</v>
      </c>
      <c r="Q60" s="752"/>
      <c r="R60" s="752"/>
      <c r="S60" s="752">
        <v>100</v>
      </c>
      <c r="T60" s="752"/>
      <c r="U60" s="752"/>
      <c r="V60" s="752">
        <v>10</v>
      </c>
      <c r="W60" s="752"/>
      <c r="X60" s="752"/>
      <c r="AV60" s="23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5"/>
      <c r="BJ60" s="25"/>
    </row>
    <row r="61" spans="3:62" ht="18" customHeight="1">
      <c r="C61" s="737"/>
      <c r="D61" s="738"/>
      <c r="E61" s="739"/>
      <c r="F61" s="756"/>
      <c r="G61" s="756"/>
      <c r="H61" s="756"/>
      <c r="I61" s="733" t="s">
        <v>712</v>
      </c>
      <c r="J61" s="733"/>
      <c r="K61" s="733"/>
      <c r="L61" s="733"/>
      <c r="M61" s="733"/>
      <c r="N61" s="733"/>
      <c r="O61" s="733"/>
      <c r="P61" s="733" t="s">
        <v>142</v>
      </c>
      <c r="Q61" s="733"/>
      <c r="R61" s="733"/>
      <c r="S61" s="733">
        <v>100</v>
      </c>
      <c r="T61" s="733"/>
      <c r="U61" s="733"/>
      <c r="V61" s="733">
        <v>15</v>
      </c>
      <c r="W61" s="733"/>
      <c r="X61" s="733"/>
      <c r="AV61" s="23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5"/>
      <c r="BJ61" s="25"/>
    </row>
    <row r="62" spans="3:62" ht="18" customHeight="1">
      <c r="C62" s="740"/>
      <c r="D62" s="741"/>
      <c r="E62" s="742"/>
      <c r="F62" s="756"/>
      <c r="G62" s="756"/>
      <c r="H62" s="756"/>
      <c r="I62" s="734" t="s">
        <v>713</v>
      </c>
      <c r="J62" s="734"/>
      <c r="K62" s="734"/>
      <c r="L62" s="734"/>
      <c r="M62" s="734"/>
      <c r="N62" s="734"/>
      <c r="O62" s="734"/>
      <c r="P62" s="734" t="s">
        <v>142</v>
      </c>
      <c r="Q62" s="734"/>
      <c r="R62" s="734"/>
      <c r="S62" s="734">
        <v>100</v>
      </c>
      <c r="T62" s="734"/>
      <c r="U62" s="734"/>
      <c r="V62" s="734">
        <v>10</v>
      </c>
      <c r="W62" s="734"/>
      <c r="X62" s="734"/>
      <c r="AV62" s="23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5"/>
      <c r="BJ62" s="25"/>
    </row>
    <row r="63" spans="3:62" ht="18" customHeight="1">
      <c r="C63" s="7"/>
      <c r="D63" s="3"/>
      <c r="AV63" s="23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5"/>
      <c r="BJ63" s="25"/>
    </row>
    <row r="64" spans="3:62" ht="18" customHeight="1">
      <c r="C64" s="7"/>
      <c r="D64" s="3"/>
      <c r="AV64" s="23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5"/>
      <c r="BJ64" s="25"/>
    </row>
    <row r="65" spans="2:59" ht="18" customHeight="1">
      <c r="C65" s="7"/>
      <c r="D65" s="3"/>
      <c r="AS65" s="23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5"/>
      <c r="BG65" s="25"/>
    </row>
    <row r="66" spans="2:59" ht="18" customHeight="1">
      <c r="C66" s="7"/>
      <c r="D66" s="3"/>
      <c r="AS66" s="23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5"/>
      <c r="BG66" s="25"/>
    </row>
    <row r="67" spans="2:59" ht="18" customHeight="1">
      <c r="C67" s="7"/>
      <c r="D67" s="3"/>
      <c r="AS67" s="23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5"/>
      <c r="BG67" s="25"/>
    </row>
    <row r="68" spans="2:59" ht="18" customHeight="1">
      <c r="C68" s="7"/>
      <c r="D68" s="3"/>
      <c r="AS68" s="23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5"/>
      <c r="BG68" s="25"/>
    </row>
    <row r="69" spans="2:59" ht="18" customHeight="1">
      <c r="C69" s="7"/>
      <c r="D69" s="3"/>
      <c r="AS69" s="23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5"/>
      <c r="BG69" s="25"/>
    </row>
    <row r="70" spans="2:59" ht="18" customHeight="1">
      <c r="B70" s="7"/>
      <c r="C70" s="3"/>
      <c r="AR70" s="23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5"/>
      <c r="BF70" s="25"/>
    </row>
    <row r="71" spans="2:59" ht="18" customHeight="1">
      <c r="B71" s="7"/>
      <c r="C71" s="3"/>
      <c r="AR71" s="23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5"/>
      <c r="BF71" s="25"/>
    </row>
    <row r="72" spans="2:59" ht="18" customHeight="1">
      <c r="B72" s="7"/>
      <c r="C72" s="3"/>
      <c r="AR72" s="23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5"/>
      <c r="BF72" s="25"/>
    </row>
    <row r="73" spans="2:59" ht="18" customHeight="1">
      <c r="B73" s="7"/>
      <c r="C73" s="3"/>
      <c r="AR73" s="23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5"/>
      <c r="BF73" s="25"/>
    </row>
    <row r="74" spans="2:59" ht="18" customHeight="1">
      <c r="B74" s="7"/>
      <c r="C74" s="3"/>
      <c r="AR74" s="23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5"/>
      <c r="BF74" s="25"/>
    </row>
    <row r="75" spans="2:59" ht="18" customHeight="1">
      <c r="B75" s="7"/>
      <c r="C75" s="3"/>
      <c r="AR75" s="23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5"/>
      <c r="BF75" s="25"/>
    </row>
    <row r="76" spans="2:59" ht="18" customHeight="1">
      <c r="B76" s="7"/>
      <c r="C76" s="3"/>
      <c r="AR76" s="23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5"/>
      <c r="BF76" s="25"/>
    </row>
    <row r="77" spans="2:59" ht="18" customHeight="1">
      <c r="B77" s="7"/>
      <c r="C77" s="3"/>
      <c r="AR77" s="23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5"/>
      <c r="BF77" s="25"/>
    </row>
    <row r="78" spans="2:59" ht="18" customHeight="1">
      <c r="B78" s="7"/>
      <c r="C78" s="3"/>
      <c r="AR78" s="23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5"/>
      <c r="BF78" s="25"/>
    </row>
    <row r="79" spans="2:59" ht="18" customHeight="1">
      <c r="B79" s="7"/>
      <c r="C79" s="3"/>
      <c r="AR79" s="23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5"/>
      <c r="BF79" s="25"/>
    </row>
    <row r="80" spans="2:59" ht="18" customHeight="1">
      <c r="B80" s="7"/>
      <c r="C80" s="3"/>
      <c r="AR80" s="23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5"/>
      <c r="BF80" s="25"/>
    </row>
    <row r="81" spans="2:59" ht="18" customHeight="1">
      <c r="B81" s="7"/>
      <c r="C81" s="3"/>
      <c r="AR81" s="23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5"/>
      <c r="BF81" s="25"/>
    </row>
    <row r="82" spans="2:59" ht="18" customHeight="1">
      <c r="B82" s="7"/>
      <c r="C82" s="3"/>
      <c r="AR82" s="23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5"/>
      <c r="BF82" s="25"/>
    </row>
    <row r="83" spans="2:59" ht="18" customHeight="1">
      <c r="B83" s="7"/>
      <c r="C83" s="3"/>
      <c r="AR83" s="23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5"/>
      <c r="BF83" s="25"/>
    </row>
    <row r="84" spans="2:59" ht="18" customHeight="1">
      <c r="B84" s="790" t="s">
        <v>145</v>
      </c>
      <c r="C84" s="790"/>
      <c r="D84" s="790"/>
      <c r="E84" s="790"/>
      <c r="F84" s="790"/>
      <c r="G84" s="790"/>
      <c r="H84" s="790"/>
      <c r="I84" s="790"/>
      <c r="J84" s="790"/>
      <c r="K84" s="790"/>
      <c r="L84" s="790"/>
      <c r="M84" s="790"/>
      <c r="N84" s="790"/>
      <c r="O84" s="790"/>
      <c r="P84" s="790"/>
      <c r="Q84" s="790"/>
      <c r="R84" s="790"/>
      <c r="S84" s="790"/>
      <c r="T84" s="790"/>
      <c r="U84" s="790"/>
      <c r="V84" s="790"/>
      <c r="W84" s="790"/>
      <c r="X84" s="790"/>
      <c r="AS84" s="23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5"/>
      <c r="BG84" s="25"/>
    </row>
    <row r="85" spans="2:59" ht="18" customHeight="1">
      <c r="B85" s="118" t="s">
        <v>146</v>
      </c>
      <c r="C85" s="118"/>
      <c r="D85" s="118"/>
      <c r="E85" s="118"/>
      <c r="F85" s="118"/>
      <c r="G85" s="118"/>
      <c r="H85" s="118"/>
      <c r="I85" s="118" t="s">
        <v>161</v>
      </c>
      <c r="J85" s="118"/>
      <c r="K85" s="118"/>
      <c r="L85" s="118"/>
      <c r="M85" s="118"/>
      <c r="N85" s="118"/>
      <c r="O85" s="118"/>
      <c r="P85" s="118"/>
      <c r="Q85" s="118" t="s">
        <v>165</v>
      </c>
      <c r="R85" s="118"/>
      <c r="S85" s="118"/>
      <c r="T85" s="118"/>
      <c r="U85" s="118"/>
      <c r="V85" s="118"/>
      <c r="W85" s="118"/>
      <c r="X85" s="118"/>
      <c r="AS85" s="23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5"/>
      <c r="BG85" s="25"/>
    </row>
    <row r="86" spans="2:59" ht="18" customHeight="1">
      <c r="B86" s="118"/>
      <c r="C86" s="118"/>
      <c r="D86" s="118"/>
      <c r="E86" s="118"/>
      <c r="F86" s="118"/>
      <c r="G86" s="118"/>
      <c r="H86" s="118"/>
      <c r="I86" s="118" t="s">
        <v>162</v>
      </c>
      <c r="J86" s="118"/>
      <c r="K86" s="118"/>
      <c r="L86" s="118" t="s">
        <v>163</v>
      </c>
      <c r="M86" s="118"/>
      <c r="N86" s="118"/>
      <c r="O86" s="118"/>
      <c r="P86" s="118"/>
      <c r="Q86" s="118" t="s">
        <v>166</v>
      </c>
      <c r="R86" s="118"/>
      <c r="S86" s="118"/>
      <c r="T86" s="118" t="s">
        <v>167</v>
      </c>
      <c r="U86" s="118"/>
      <c r="V86" s="118"/>
      <c r="W86" s="118"/>
      <c r="X86" s="118"/>
      <c r="AS86" s="23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5"/>
      <c r="BG86" s="25"/>
    </row>
    <row r="87" spans="2:59" ht="18" customHeight="1">
      <c r="B87" s="499" t="s">
        <v>226</v>
      </c>
      <c r="C87" s="499"/>
      <c r="D87" s="499"/>
      <c r="E87" s="434" t="s">
        <v>147</v>
      </c>
      <c r="F87" s="434"/>
      <c r="G87" s="434"/>
      <c r="H87" s="434"/>
      <c r="I87" s="793">
        <v>12</v>
      </c>
      <c r="J87" s="793"/>
      <c r="K87" s="793"/>
      <c r="L87" s="793" t="s">
        <v>164</v>
      </c>
      <c r="M87" s="793"/>
      <c r="N87" s="793"/>
      <c r="O87" s="793"/>
      <c r="P87" s="793"/>
      <c r="Q87" s="765" t="s">
        <v>186</v>
      </c>
      <c r="R87" s="765"/>
      <c r="S87" s="765"/>
      <c r="T87" s="765" t="s">
        <v>189</v>
      </c>
      <c r="U87" s="765"/>
      <c r="V87" s="765"/>
      <c r="W87" s="765"/>
      <c r="X87" s="765"/>
      <c r="AS87" s="23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5"/>
      <c r="BG87" s="25"/>
    </row>
    <row r="88" spans="2:59" ht="18" customHeight="1">
      <c r="B88" s="499"/>
      <c r="C88" s="499"/>
      <c r="D88" s="499"/>
      <c r="E88" s="434"/>
      <c r="F88" s="434"/>
      <c r="G88" s="434"/>
      <c r="H88" s="434"/>
      <c r="I88" s="794">
        <v>11</v>
      </c>
      <c r="J88" s="794"/>
      <c r="K88" s="794"/>
      <c r="L88" s="794" t="s">
        <v>170</v>
      </c>
      <c r="M88" s="794"/>
      <c r="N88" s="794"/>
      <c r="O88" s="794"/>
      <c r="P88" s="794"/>
      <c r="Q88" s="765"/>
      <c r="R88" s="765"/>
      <c r="S88" s="765"/>
      <c r="T88" s="765"/>
      <c r="U88" s="765"/>
      <c r="V88" s="765"/>
      <c r="W88" s="765"/>
      <c r="X88" s="765"/>
      <c r="AS88" s="23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5"/>
      <c r="BG88" s="25"/>
    </row>
    <row r="89" spans="2:59" ht="18" customHeight="1">
      <c r="B89" s="499"/>
      <c r="C89" s="499"/>
      <c r="D89" s="499"/>
      <c r="E89" s="434" t="s">
        <v>148</v>
      </c>
      <c r="F89" s="434"/>
      <c r="G89" s="434"/>
      <c r="H89" s="434"/>
      <c r="I89" s="765">
        <v>12</v>
      </c>
      <c r="J89" s="765"/>
      <c r="K89" s="765"/>
      <c r="L89" s="765"/>
      <c r="M89" s="765"/>
      <c r="N89" s="765"/>
      <c r="O89" s="765"/>
      <c r="P89" s="765"/>
      <c r="Q89" s="765" t="s">
        <v>186</v>
      </c>
      <c r="R89" s="765"/>
      <c r="S89" s="765"/>
      <c r="T89" s="765"/>
      <c r="U89" s="765"/>
      <c r="V89" s="765"/>
      <c r="W89" s="765"/>
      <c r="X89" s="765"/>
      <c r="AS89" s="23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5"/>
      <c r="BG89" s="25"/>
    </row>
    <row r="90" spans="2:59" ht="18" customHeight="1">
      <c r="B90" s="499"/>
      <c r="C90" s="499"/>
      <c r="D90" s="499"/>
      <c r="E90" s="434" t="s">
        <v>149</v>
      </c>
      <c r="F90" s="434"/>
      <c r="G90" s="434"/>
      <c r="H90" s="434"/>
      <c r="I90" s="795" t="s">
        <v>168</v>
      </c>
      <c r="J90" s="793"/>
      <c r="K90" s="793"/>
      <c r="L90" s="793" t="s">
        <v>171</v>
      </c>
      <c r="M90" s="793"/>
      <c r="N90" s="793"/>
      <c r="O90" s="793"/>
      <c r="P90" s="793"/>
      <c r="Q90" s="793"/>
      <c r="R90" s="793"/>
      <c r="S90" s="793"/>
      <c r="T90" s="793"/>
      <c r="U90" s="793"/>
      <c r="V90" s="793"/>
      <c r="W90" s="793"/>
      <c r="X90" s="793"/>
      <c r="AS90" s="23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5"/>
      <c r="BG90" s="25"/>
    </row>
    <row r="91" spans="2:59" ht="18" customHeight="1">
      <c r="B91" s="499"/>
      <c r="C91" s="499"/>
      <c r="D91" s="499"/>
      <c r="E91" s="434"/>
      <c r="F91" s="434"/>
      <c r="G91" s="434"/>
      <c r="H91" s="434"/>
      <c r="I91" s="796">
        <v>13</v>
      </c>
      <c r="J91" s="796"/>
      <c r="K91" s="796"/>
      <c r="L91" s="796" t="s">
        <v>172</v>
      </c>
      <c r="M91" s="796"/>
      <c r="N91" s="796"/>
      <c r="O91" s="796"/>
      <c r="P91" s="796"/>
      <c r="Q91" s="796" t="s">
        <v>187</v>
      </c>
      <c r="R91" s="796"/>
      <c r="S91" s="796"/>
      <c r="T91" s="796" t="s">
        <v>190</v>
      </c>
      <c r="U91" s="796"/>
      <c r="V91" s="796"/>
      <c r="W91" s="796"/>
      <c r="X91" s="796"/>
      <c r="AS91" s="23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5"/>
      <c r="BG91" s="25"/>
    </row>
    <row r="92" spans="2:59" ht="18" customHeight="1">
      <c r="B92" s="499"/>
      <c r="C92" s="499"/>
      <c r="D92" s="499"/>
      <c r="E92" s="434"/>
      <c r="F92" s="434"/>
      <c r="G92" s="434"/>
      <c r="H92" s="434"/>
      <c r="I92" s="796">
        <v>8</v>
      </c>
      <c r="J92" s="796"/>
      <c r="K92" s="796"/>
      <c r="L92" s="796" t="s">
        <v>173</v>
      </c>
      <c r="M92" s="796"/>
      <c r="N92" s="796"/>
      <c r="O92" s="796"/>
      <c r="P92" s="796"/>
      <c r="Q92" s="796" t="s">
        <v>188</v>
      </c>
      <c r="R92" s="796"/>
      <c r="S92" s="796"/>
      <c r="T92" s="796" t="s">
        <v>191</v>
      </c>
      <c r="U92" s="796"/>
      <c r="V92" s="796"/>
      <c r="W92" s="796"/>
      <c r="X92" s="796"/>
      <c r="AS92" s="23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5"/>
      <c r="BG92" s="25"/>
    </row>
    <row r="93" spans="2:59" ht="18" customHeight="1">
      <c r="B93" s="499"/>
      <c r="C93" s="499"/>
      <c r="D93" s="499"/>
      <c r="E93" s="434"/>
      <c r="F93" s="434"/>
      <c r="G93" s="434"/>
      <c r="H93" s="434"/>
      <c r="I93" s="794">
        <v>10</v>
      </c>
      <c r="J93" s="794"/>
      <c r="K93" s="794"/>
      <c r="L93" s="794" t="s">
        <v>174</v>
      </c>
      <c r="M93" s="794"/>
      <c r="N93" s="794"/>
      <c r="O93" s="794"/>
      <c r="P93" s="794"/>
      <c r="Q93" s="794"/>
      <c r="R93" s="794"/>
      <c r="S93" s="794"/>
      <c r="T93" s="794"/>
      <c r="U93" s="794"/>
      <c r="V93" s="794"/>
      <c r="W93" s="794"/>
      <c r="X93" s="794"/>
      <c r="AS93" s="23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5"/>
      <c r="BG93" s="25"/>
    </row>
    <row r="94" spans="2:59" ht="18" customHeight="1">
      <c r="B94" s="499"/>
      <c r="C94" s="499"/>
      <c r="D94" s="499"/>
      <c r="E94" s="434" t="s">
        <v>150</v>
      </c>
      <c r="F94" s="434"/>
      <c r="G94" s="434"/>
      <c r="H94" s="434"/>
      <c r="I94" s="765">
        <v>10</v>
      </c>
      <c r="J94" s="765"/>
      <c r="K94" s="765"/>
      <c r="L94" s="765"/>
      <c r="M94" s="765"/>
      <c r="N94" s="765"/>
      <c r="O94" s="765"/>
      <c r="P94" s="765"/>
      <c r="Q94" s="765"/>
      <c r="R94" s="765"/>
      <c r="S94" s="765"/>
      <c r="T94" s="765"/>
      <c r="U94" s="765"/>
      <c r="V94" s="765"/>
      <c r="W94" s="765"/>
      <c r="X94" s="765"/>
      <c r="AS94" s="23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5"/>
      <c r="BG94" s="25"/>
    </row>
    <row r="95" spans="2:59" ht="18" customHeight="1">
      <c r="B95" s="499"/>
      <c r="C95" s="499"/>
      <c r="D95" s="499"/>
      <c r="E95" s="434" t="s">
        <v>151</v>
      </c>
      <c r="F95" s="434"/>
      <c r="G95" s="434"/>
      <c r="H95" s="434"/>
      <c r="I95" s="793">
        <v>8</v>
      </c>
      <c r="J95" s="793"/>
      <c r="K95" s="793"/>
      <c r="L95" s="793" t="s">
        <v>175</v>
      </c>
      <c r="M95" s="793"/>
      <c r="N95" s="793"/>
      <c r="O95" s="793"/>
      <c r="P95" s="793"/>
      <c r="Q95" s="765" t="s">
        <v>186</v>
      </c>
      <c r="R95" s="765"/>
      <c r="S95" s="765"/>
      <c r="T95" s="798" t="s">
        <v>192</v>
      </c>
      <c r="U95" s="765"/>
      <c r="V95" s="765"/>
      <c r="W95" s="765"/>
      <c r="X95" s="765"/>
      <c r="AS95" s="23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5"/>
      <c r="BG95" s="25"/>
    </row>
    <row r="96" spans="2:59" ht="18" customHeight="1">
      <c r="B96" s="499"/>
      <c r="C96" s="499"/>
      <c r="D96" s="499"/>
      <c r="E96" s="434"/>
      <c r="F96" s="434"/>
      <c r="G96" s="434"/>
      <c r="H96" s="434"/>
      <c r="I96" s="796">
        <v>10</v>
      </c>
      <c r="J96" s="796"/>
      <c r="K96" s="796"/>
      <c r="L96" s="796" t="s">
        <v>176</v>
      </c>
      <c r="M96" s="796"/>
      <c r="N96" s="796"/>
      <c r="O96" s="796"/>
      <c r="P96" s="796"/>
      <c r="Q96" s="765"/>
      <c r="R96" s="765"/>
      <c r="S96" s="765"/>
      <c r="T96" s="765"/>
      <c r="U96" s="765"/>
      <c r="V96" s="765"/>
      <c r="W96" s="765"/>
      <c r="X96" s="765"/>
      <c r="AS96" s="23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5"/>
      <c r="BG96" s="25"/>
    </row>
    <row r="97" spans="2:59" ht="18" customHeight="1">
      <c r="B97" s="499"/>
      <c r="C97" s="499"/>
      <c r="D97" s="499"/>
      <c r="E97" s="434"/>
      <c r="F97" s="434"/>
      <c r="G97" s="434"/>
      <c r="H97" s="434"/>
      <c r="I97" s="796">
        <v>9</v>
      </c>
      <c r="J97" s="796"/>
      <c r="K97" s="796"/>
      <c r="L97" s="796" t="s">
        <v>177</v>
      </c>
      <c r="M97" s="796"/>
      <c r="N97" s="796"/>
      <c r="O97" s="796"/>
      <c r="P97" s="796"/>
      <c r="Q97" s="765"/>
      <c r="R97" s="765"/>
      <c r="S97" s="765"/>
      <c r="T97" s="765"/>
      <c r="U97" s="765"/>
      <c r="V97" s="765"/>
      <c r="W97" s="765"/>
      <c r="X97" s="765"/>
      <c r="AS97" s="23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5"/>
      <c r="BG97" s="25"/>
    </row>
    <row r="98" spans="2:59" ht="18" customHeight="1">
      <c r="B98" s="499"/>
      <c r="C98" s="499"/>
      <c r="D98" s="499"/>
      <c r="E98" s="434"/>
      <c r="F98" s="434"/>
      <c r="G98" s="434"/>
      <c r="H98" s="434"/>
      <c r="I98" s="797" t="s">
        <v>169</v>
      </c>
      <c r="J98" s="794"/>
      <c r="K98" s="794"/>
      <c r="L98" s="794" t="s">
        <v>178</v>
      </c>
      <c r="M98" s="794"/>
      <c r="N98" s="794"/>
      <c r="O98" s="794"/>
      <c r="P98" s="794"/>
      <c r="Q98" s="765"/>
      <c r="R98" s="765"/>
      <c r="S98" s="765"/>
      <c r="T98" s="765"/>
      <c r="U98" s="765"/>
      <c r="V98" s="765"/>
      <c r="W98" s="765"/>
      <c r="X98" s="765"/>
      <c r="AS98" s="23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5"/>
      <c r="BG98" s="25"/>
    </row>
    <row r="99" spans="2:59" ht="18" customHeight="1">
      <c r="B99" s="499"/>
      <c r="C99" s="499"/>
      <c r="D99" s="499"/>
      <c r="E99" s="434" t="s">
        <v>152</v>
      </c>
      <c r="F99" s="434"/>
      <c r="G99" s="434"/>
      <c r="H99" s="434"/>
      <c r="I99" s="765">
        <v>9</v>
      </c>
      <c r="J99" s="765"/>
      <c r="K99" s="765"/>
      <c r="L99" s="765" t="s">
        <v>179</v>
      </c>
      <c r="M99" s="765"/>
      <c r="N99" s="765"/>
      <c r="O99" s="765"/>
      <c r="P99" s="765"/>
      <c r="Q99" s="765" t="s">
        <v>193</v>
      </c>
      <c r="R99" s="765"/>
      <c r="S99" s="765"/>
      <c r="T99" s="765" t="s">
        <v>194</v>
      </c>
      <c r="U99" s="765"/>
      <c r="V99" s="765"/>
      <c r="W99" s="765"/>
      <c r="X99" s="765"/>
      <c r="AS99" s="23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5"/>
      <c r="BG99" s="25"/>
    </row>
    <row r="100" spans="2:59" ht="18" customHeight="1">
      <c r="B100" s="499"/>
      <c r="C100" s="499"/>
      <c r="D100" s="499"/>
      <c r="E100" s="434" t="s">
        <v>153</v>
      </c>
      <c r="F100" s="434"/>
      <c r="G100" s="434"/>
      <c r="H100" s="434"/>
      <c r="I100" s="793">
        <v>9</v>
      </c>
      <c r="J100" s="793"/>
      <c r="K100" s="793"/>
      <c r="L100" s="793" t="s">
        <v>153</v>
      </c>
      <c r="M100" s="793"/>
      <c r="N100" s="793"/>
      <c r="O100" s="793"/>
      <c r="P100" s="793"/>
      <c r="Q100" s="765" t="s">
        <v>195</v>
      </c>
      <c r="R100" s="765"/>
      <c r="S100" s="765"/>
      <c r="T100" s="765" t="s">
        <v>196</v>
      </c>
      <c r="U100" s="765"/>
      <c r="V100" s="765"/>
      <c r="W100" s="765"/>
      <c r="X100" s="765"/>
      <c r="AS100" s="23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5"/>
      <c r="BG100" s="25"/>
    </row>
    <row r="101" spans="2:59" ht="18" customHeight="1">
      <c r="B101" s="499"/>
      <c r="C101" s="499"/>
      <c r="D101" s="499"/>
      <c r="E101" s="434"/>
      <c r="F101" s="434"/>
      <c r="G101" s="434"/>
      <c r="H101" s="434"/>
      <c r="I101" s="794">
        <v>10</v>
      </c>
      <c r="J101" s="794"/>
      <c r="K101" s="794"/>
      <c r="L101" s="794" t="s">
        <v>180</v>
      </c>
      <c r="M101" s="794"/>
      <c r="N101" s="794"/>
      <c r="O101" s="794"/>
      <c r="P101" s="794"/>
      <c r="Q101" s="765"/>
      <c r="R101" s="765"/>
      <c r="S101" s="765"/>
      <c r="T101" s="765"/>
      <c r="U101" s="765"/>
      <c r="V101" s="765"/>
      <c r="W101" s="765"/>
      <c r="X101" s="765"/>
      <c r="AS101" s="23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5"/>
      <c r="BG101" s="25"/>
    </row>
    <row r="102" spans="2:59" ht="18" customHeight="1">
      <c r="B102" s="499"/>
      <c r="C102" s="499"/>
      <c r="D102" s="499"/>
      <c r="E102" s="434" t="s">
        <v>154</v>
      </c>
      <c r="F102" s="434"/>
      <c r="G102" s="434"/>
      <c r="H102" s="434"/>
      <c r="I102" s="765">
        <v>10</v>
      </c>
      <c r="J102" s="765"/>
      <c r="K102" s="765"/>
      <c r="L102" s="765" t="s">
        <v>181</v>
      </c>
      <c r="M102" s="765"/>
      <c r="N102" s="765"/>
      <c r="O102" s="765"/>
      <c r="P102" s="765"/>
      <c r="Q102" s="765" t="s">
        <v>186</v>
      </c>
      <c r="R102" s="765"/>
      <c r="S102" s="765"/>
      <c r="T102" s="765"/>
      <c r="U102" s="765"/>
      <c r="V102" s="765"/>
      <c r="W102" s="765"/>
      <c r="X102" s="765"/>
      <c r="AS102" s="23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5"/>
      <c r="BG102" s="25"/>
    </row>
    <row r="103" spans="2:59" ht="18" customHeight="1">
      <c r="B103" s="499"/>
      <c r="C103" s="499"/>
      <c r="D103" s="499"/>
      <c r="E103" s="434" t="s">
        <v>155</v>
      </c>
      <c r="F103" s="434"/>
      <c r="G103" s="434"/>
      <c r="H103" s="434"/>
      <c r="I103" s="765">
        <v>10</v>
      </c>
      <c r="J103" s="765"/>
      <c r="K103" s="765"/>
      <c r="L103" s="765"/>
      <c r="M103" s="765"/>
      <c r="N103" s="765"/>
      <c r="O103" s="765"/>
      <c r="P103" s="765"/>
      <c r="Q103" s="765"/>
      <c r="R103" s="765"/>
      <c r="S103" s="765"/>
      <c r="T103" s="765"/>
      <c r="U103" s="765"/>
      <c r="V103" s="765"/>
      <c r="W103" s="765"/>
      <c r="X103" s="765"/>
      <c r="AS103" s="23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5"/>
      <c r="BG103" s="25"/>
    </row>
    <row r="104" spans="2:59" ht="18" customHeight="1">
      <c r="B104" s="499"/>
      <c r="C104" s="499"/>
      <c r="D104" s="499"/>
      <c r="E104" s="434" t="s">
        <v>156</v>
      </c>
      <c r="F104" s="434"/>
      <c r="G104" s="434"/>
      <c r="H104" s="434"/>
      <c r="I104" s="793">
        <v>7</v>
      </c>
      <c r="J104" s="793"/>
      <c r="K104" s="793"/>
      <c r="L104" s="793" t="s">
        <v>182</v>
      </c>
      <c r="M104" s="793"/>
      <c r="N104" s="793"/>
      <c r="O104" s="793"/>
      <c r="P104" s="793"/>
      <c r="Q104" s="765" t="s">
        <v>197</v>
      </c>
      <c r="R104" s="765"/>
      <c r="S104" s="765"/>
      <c r="T104" s="765" t="s">
        <v>198</v>
      </c>
      <c r="U104" s="765"/>
      <c r="V104" s="765"/>
      <c r="W104" s="765"/>
      <c r="X104" s="765"/>
      <c r="AS104" s="23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5"/>
      <c r="BG104" s="25"/>
    </row>
    <row r="105" spans="2:59" ht="18" customHeight="1">
      <c r="B105" s="499"/>
      <c r="C105" s="499"/>
      <c r="D105" s="499"/>
      <c r="E105" s="434"/>
      <c r="F105" s="434"/>
      <c r="G105" s="434"/>
      <c r="H105" s="434"/>
      <c r="I105" s="796">
        <v>9</v>
      </c>
      <c r="J105" s="796"/>
      <c r="K105" s="796"/>
      <c r="L105" s="796" t="s">
        <v>183</v>
      </c>
      <c r="M105" s="796"/>
      <c r="N105" s="796"/>
      <c r="O105" s="796"/>
      <c r="P105" s="796"/>
      <c r="Q105" s="765"/>
      <c r="R105" s="765"/>
      <c r="S105" s="765"/>
      <c r="T105" s="765"/>
      <c r="U105" s="765"/>
      <c r="V105" s="765"/>
      <c r="W105" s="765"/>
      <c r="X105" s="765"/>
      <c r="AS105" s="23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5"/>
      <c r="BG105" s="25"/>
    </row>
    <row r="106" spans="2:59" ht="18" customHeight="1">
      <c r="B106" s="499"/>
      <c r="C106" s="499"/>
      <c r="D106" s="499"/>
      <c r="E106" s="434"/>
      <c r="F106" s="434"/>
      <c r="G106" s="434"/>
      <c r="H106" s="434"/>
      <c r="I106" s="794">
        <v>10</v>
      </c>
      <c r="J106" s="794"/>
      <c r="K106" s="794"/>
      <c r="L106" s="794" t="s">
        <v>184</v>
      </c>
      <c r="M106" s="794"/>
      <c r="N106" s="794"/>
      <c r="O106" s="794"/>
      <c r="P106" s="794"/>
      <c r="Q106" s="765"/>
      <c r="R106" s="765"/>
      <c r="S106" s="765"/>
      <c r="T106" s="765"/>
      <c r="U106" s="765"/>
      <c r="V106" s="765"/>
      <c r="W106" s="765"/>
      <c r="X106" s="765"/>
      <c r="AS106" s="23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5"/>
      <c r="BG106" s="25"/>
    </row>
    <row r="107" spans="2:59" ht="18" customHeight="1">
      <c r="B107" s="434" t="s">
        <v>157</v>
      </c>
      <c r="C107" s="434"/>
      <c r="D107" s="434"/>
      <c r="E107" s="434"/>
      <c r="F107" s="434"/>
      <c r="G107" s="434"/>
      <c r="H107" s="434"/>
      <c r="I107" s="765"/>
      <c r="J107" s="765"/>
      <c r="K107" s="765"/>
      <c r="L107" s="765"/>
      <c r="M107" s="765"/>
      <c r="N107" s="765"/>
      <c r="O107" s="765"/>
      <c r="P107" s="765"/>
      <c r="Q107" s="765" t="s">
        <v>197</v>
      </c>
      <c r="R107" s="765"/>
      <c r="S107" s="765"/>
      <c r="T107" s="765" t="s">
        <v>199</v>
      </c>
      <c r="U107" s="765"/>
      <c r="V107" s="765"/>
      <c r="W107" s="765"/>
      <c r="X107" s="765"/>
      <c r="AS107" s="23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5"/>
      <c r="BG107" s="25"/>
    </row>
    <row r="108" spans="2:59" ht="18" customHeight="1">
      <c r="B108" s="499" t="s">
        <v>227</v>
      </c>
      <c r="C108" s="499"/>
      <c r="D108" s="499"/>
      <c r="E108" s="434" t="s">
        <v>158</v>
      </c>
      <c r="F108" s="434"/>
      <c r="G108" s="434"/>
      <c r="H108" s="434"/>
      <c r="I108" s="765">
        <v>10</v>
      </c>
      <c r="J108" s="765"/>
      <c r="K108" s="765"/>
      <c r="L108" s="765" t="s">
        <v>185</v>
      </c>
      <c r="M108" s="765"/>
      <c r="N108" s="765"/>
      <c r="O108" s="765"/>
      <c r="P108" s="765"/>
      <c r="Q108" s="765" t="s">
        <v>197</v>
      </c>
      <c r="R108" s="765"/>
      <c r="S108" s="765"/>
      <c r="T108" s="765" t="s">
        <v>200</v>
      </c>
      <c r="U108" s="765"/>
      <c r="V108" s="765"/>
      <c r="W108" s="765"/>
      <c r="X108" s="765"/>
      <c r="AS108" s="23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5"/>
      <c r="BG108" s="25"/>
    </row>
    <row r="109" spans="2:59" ht="18" customHeight="1">
      <c r="B109" s="499"/>
      <c r="C109" s="499"/>
      <c r="D109" s="499"/>
      <c r="E109" s="434" t="s">
        <v>159</v>
      </c>
      <c r="F109" s="434"/>
      <c r="G109" s="434"/>
      <c r="H109" s="434"/>
      <c r="I109" s="793"/>
      <c r="J109" s="793"/>
      <c r="K109" s="793"/>
      <c r="L109" s="793"/>
      <c r="M109" s="793"/>
      <c r="N109" s="793"/>
      <c r="O109" s="793"/>
      <c r="P109" s="793"/>
      <c r="Q109" s="793" t="s">
        <v>201</v>
      </c>
      <c r="R109" s="793"/>
      <c r="S109" s="793"/>
      <c r="T109" s="793" t="s">
        <v>202</v>
      </c>
      <c r="U109" s="793"/>
      <c r="V109" s="793"/>
      <c r="W109" s="793"/>
      <c r="X109" s="793"/>
      <c r="AS109" s="23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5"/>
      <c r="BG109" s="25"/>
    </row>
    <row r="110" spans="2:59" ht="18" customHeight="1">
      <c r="B110" s="499"/>
      <c r="C110" s="499"/>
      <c r="D110" s="499"/>
      <c r="E110" s="434"/>
      <c r="F110" s="434"/>
      <c r="G110" s="434"/>
      <c r="H110" s="434"/>
      <c r="I110" s="796"/>
      <c r="J110" s="796"/>
      <c r="K110" s="796"/>
      <c r="L110" s="796"/>
      <c r="M110" s="796"/>
      <c r="N110" s="796"/>
      <c r="O110" s="796"/>
      <c r="P110" s="796"/>
      <c r="Q110" s="796">
        <v>15</v>
      </c>
      <c r="R110" s="796"/>
      <c r="S110" s="796"/>
      <c r="T110" s="796" t="s">
        <v>203</v>
      </c>
      <c r="U110" s="796"/>
      <c r="V110" s="796"/>
      <c r="W110" s="796"/>
      <c r="X110" s="796"/>
      <c r="AS110" s="23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5"/>
      <c r="BG110" s="25"/>
    </row>
    <row r="111" spans="2:59" ht="18" customHeight="1">
      <c r="B111" s="499"/>
      <c r="C111" s="499"/>
      <c r="D111" s="499"/>
      <c r="E111" s="434"/>
      <c r="F111" s="434"/>
      <c r="G111" s="434"/>
      <c r="H111" s="434"/>
      <c r="I111" s="794"/>
      <c r="J111" s="794"/>
      <c r="K111" s="794"/>
      <c r="L111" s="794"/>
      <c r="M111" s="794"/>
      <c r="N111" s="794"/>
      <c r="O111" s="794"/>
      <c r="P111" s="794"/>
      <c r="Q111" s="794">
        <v>20</v>
      </c>
      <c r="R111" s="794"/>
      <c r="S111" s="794"/>
      <c r="T111" s="794" t="s">
        <v>204</v>
      </c>
      <c r="U111" s="794"/>
      <c r="V111" s="794"/>
      <c r="W111" s="794"/>
      <c r="X111" s="794"/>
      <c r="AS111" s="23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5"/>
      <c r="BG111" s="25"/>
    </row>
    <row r="112" spans="2:59" ht="18" customHeight="1">
      <c r="B112" s="434" t="s">
        <v>160</v>
      </c>
      <c r="C112" s="434"/>
      <c r="D112" s="434"/>
      <c r="E112" s="434"/>
      <c r="F112" s="434"/>
      <c r="G112" s="434"/>
      <c r="H112" s="434"/>
      <c r="I112" s="765"/>
      <c r="J112" s="765"/>
      <c r="K112" s="765"/>
      <c r="L112" s="765"/>
      <c r="M112" s="765"/>
      <c r="N112" s="765"/>
      <c r="O112" s="765"/>
      <c r="P112" s="765"/>
      <c r="Q112" s="765" t="s">
        <v>205</v>
      </c>
      <c r="R112" s="765"/>
      <c r="S112" s="765"/>
      <c r="T112" s="765" t="s">
        <v>206</v>
      </c>
      <c r="U112" s="765"/>
      <c r="V112" s="765"/>
      <c r="W112" s="765"/>
      <c r="X112" s="765"/>
      <c r="AS112" s="23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5"/>
      <c r="BG112" s="25"/>
    </row>
    <row r="113" spans="2:58" ht="18" customHeight="1">
      <c r="B113" s="7"/>
      <c r="C113" s="3"/>
      <c r="AR113" s="23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5"/>
      <c r="BF113" s="25"/>
    </row>
    <row r="114" spans="2:58" ht="18" customHeight="1">
      <c r="AH114" s="16"/>
    </row>
    <row r="115" spans="2:58" ht="18" customHeight="1">
      <c r="AH115" s="16"/>
    </row>
    <row r="116" spans="2:58" ht="18" customHeight="1">
      <c r="AH116" s="16"/>
    </row>
    <row r="117" spans="2:58" ht="18" customHeight="1">
      <c r="AH117" s="16"/>
    </row>
    <row r="118" spans="2:58" ht="18" customHeight="1">
      <c r="AH118" s="16"/>
    </row>
    <row r="119" spans="2:58" ht="18" customHeight="1">
      <c r="AH119" s="16"/>
    </row>
    <row r="120" spans="2:58" ht="18" customHeight="1">
      <c r="AH120" s="16"/>
    </row>
    <row r="121" spans="2:58" ht="18" customHeight="1">
      <c r="AH121" s="16"/>
    </row>
    <row r="122" spans="2:58" ht="18" customHeight="1">
      <c r="AH122" s="16"/>
    </row>
    <row r="123" spans="2:58" ht="18" customHeight="1">
      <c r="AH123" s="16"/>
    </row>
    <row r="124" spans="2:58" ht="18" customHeight="1">
      <c r="B124" s="12"/>
      <c r="D124" s="473">
        <v>2</v>
      </c>
      <c r="E124" s="473"/>
      <c r="F124" s="30"/>
      <c r="G124" s="474" t="s">
        <v>493</v>
      </c>
      <c r="H124" s="474"/>
      <c r="I124" s="474"/>
      <c r="J124" s="474"/>
      <c r="K124" s="474"/>
      <c r="L124" s="474"/>
      <c r="M124" s="474"/>
      <c r="N124" s="474"/>
      <c r="O124" s="474"/>
      <c r="P124" s="474"/>
      <c r="Q124" s="474"/>
      <c r="R124" s="474"/>
      <c r="S124" s="474"/>
      <c r="T124" s="474"/>
      <c r="U124" s="474"/>
    </row>
    <row r="125" spans="2:58" ht="18" customHeight="1">
      <c r="C125" s="3"/>
      <c r="D125" s="11"/>
      <c r="E125" s="12"/>
      <c r="F125" s="12"/>
    </row>
    <row r="126" spans="2:58" ht="18" customHeight="1">
      <c r="B126" s="768" t="s">
        <v>98</v>
      </c>
      <c r="C126" s="768"/>
      <c r="D126" s="768"/>
      <c r="E126" s="768"/>
      <c r="F126" s="768"/>
      <c r="G126" s="768"/>
      <c r="H126" s="768"/>
      <c r="I126" s="768"/>
      <c r="J126" s="799" t="s">
        <v>492</v>
      </c>
      <c r="K126" s="800"/>
      <c r="L126" s="800"/>
      <c r="M126" s="800"/>
      <c r="N126" s="800"/>
      <c r="O126" s="800"/>
      <c r="P126" s="801"/>
      <c r="Q126" s="799" t="s">
        <v>229</v>
      </c>
      <c r="R126" s="800"/>
      <c r="S126" s="800"/>
      <c r="T126" s="800"/>
      <c r="U126" s="800"/>
      <c r="V126" s="800"/>
      <c r="W126" s="801"/>
      <c r="X126" s="7"/>
      <c r="Y126" s="7"/>
      <c r="Z126" s="7"/>
      <c r="AA126" s="7"/>
      <c r="AB126" s="7"/>
      <c r="AC126" s="7"/>
    </row>
    <row r="127" spans="2:58" ht="18" customHeight="1">
      <c r="B127" s="766" t="s">
        <v>99</v>
      </c>
      <c r="C127" s="766"/>
      <c r="D127" s="766"/>
      <c r="E127" s="791" t="s">
        <v>100</v>
      </c>
      <c r="F127" s="792"/>
      <c r="G127" s="792"/>
      <c r="H127" s="792"/>
      <c r="I127" s="825"/>
      <c r="J127" s="802"/>
      <c r="K127" s="803"/>
      <c r="L127" s="803"/>
      <c r="M127" s="803"/>
      <c r="N127" s="803"/>
      <c r="O127" s="803"/>
      <c r="P127" s="804"/>
      <c r="Q127" s="802"/>
      <c r="R127" s="803"/>
      <c r="S127" s="803"/>
      <c r="T127" s="803"/>
      <c r="U127" s="803"/>
      <c r="V127" s="803"/>
      <c r="W127" s="804"/>
    </row>
    <row r="128" spans="2:58" ht="18" customHeight="1">
      <c r="B128" s="766"/>
      <c r="C128" s="766"/>
      <c r="D128" s="766"/>
      <c r="E128" s="767" t="s">
        <v>101</v>
      </c>
      <c r="F128" s="767"/>
      <c r="G128" s="767"/>
      <c r="H128" s="767"/>
      <c r="I128" s="767"/>
      <c r="J128" s="777"/>
      <c r="K128" s="778"/>
      <c r="L128" s="778"/>
      <c r="M128" s="778"/>
      <c r="N128" s="778"/>
      <c r="O128" s="778"/>
      <c r="P128" s="779"/>
      <c r="Q128" s="777"/>
      <c r="R128" s="778"/>
      <c r="S128" s="778"/>
      <c r="T128" s="778"/>
      <c r="U128" s="778"/>
      <c r="V128" s="778"/>
      <c r="W128" s="779"/>
    </row>
    <row r="129" spans="2:23" ht="18" customHeight="1">
      <c r="B129" s="766"/>
      <c r="C129" s="766"/>
      <c r="D129" s="766"/>
      <c r="E129" s="767" t="s">
        <v>102</v>
      </c>
      <c r="F129" s="767"/>
      <c r="G129" s="767"/>
      <c r="H129" s="767"/>
      <c r="I129" s="767"/>
      <c r="J129" s="777"/>
      <c r="K129" s="778"/>
      <c r="L129" s="778"/>
      <c r="M129" s="778"/>
      <c r="N129" s="778"/>
      <c r="O129" s="778"/>
      <c r="P129" s="779"/>
      <c r="Q129" s="777"/>
      <c r="R129" s="778"/>
      <c r="S129" s="778"/>
      <c r="T129" s="778"/>
      <c r="U129" s="778"/>
      <c r="V129" s="778"/>
      <c r="W129" s="779"/>
    </row>
    <row r="130" spans="2:23" ht="18" customHeight="1">
      <c r="B130" s="766"/>
      <c r="C130" s="766"/>
      <c r="D130" s="766"/>
      <c r="E130" s="767" t="s">
        <v>103</v>
      </c>
      <c r="F130" s="767"/>
      <c r="G130" s="767"/>
      <c r="H130" s="767"/>
      <c r="I130" s="767"/>
      <c r="J130" s="777"/>
      <c r="K130" s="778"/>
      <c r="L130" s="778"/>
      <c r="M130" s="778"/>
      <c r="N130" s="778"/>
      <c r="O130" s="778"/>
      <c r="P130" s="779"/>
      <c r="Q130" s="777"/>
      <c r="R130" s="778"/>
      <c r="S130" s="778"/>
      <c r="T130" s="778"/>
      <c r="U130" s="778"/>
      <c r="V130" s="778"/>
      <c r="W130" s="779"/>
    </row>
    <row r="131" spans="2:23" ht="18" customHeight="1">
      <c r="B131" s="766"/>
      <c r="C131" s="766"/>
      <c r="D131" s="766"/>
      <c r="E131" s="767" t="s">
        <v>121</v>
      </c>
      <c r="F131" s="767"/>
      <c r="G131" s="767"/>
      <c r="H131" s="767"/>
      <c r="I131" s="767"/>
      <c r="J131" s="777" t="s">
        <v>237</v>
      </c>
      <c r="K131" s="778"/>
      <c r="L131" s="778"/>
      <c r="M131" s="778"/>
      <c r="N131" s="778"/>
      <c r="O131" s="778"/>
      <c r="P131" s="779"/>
      <c r="Q131" s="777" t="s">
        <v>238</v>
      </c>
      <c r="R131" s="778"/>
      <c r="S131" s="778"/>
      <c r="T131" s="778"/>
      <c r="U131" s="778"/>
      <c r="V131" s="778"/>
      <c r="W131" s="779"/>
    </row>
    <row r="132" spans="2:23" ht="18" customHeight="1">
      <c r="B132" s="766"/>
      <c r="C132" s="766"/>
      <c r="D132" s="766"/>
      <c r="E132" s="767" t="s">
        <v>122</v>
      </c>
      <c r="F132" s="767"/>
      <c r="G132" s="767"/>
      <c r="H132" s="767"/>
      <c r="I132" s="767"/>
      <c r="J132" s="777"/>
      <c r="K132" s="778"/>
      <c r="L132" s="778"/>
      <c r="M132" s="778"/>
      <c r="N132" s="778"/>
      <c r="O132" s="778"/>
      <c r="P132" s="779"/>
      <c r="Q132" s="777"/>
      <c r="R132" s="778"/>
      <c r="S132" s="778"/>
      <c r="T132" s="778"/>
      <c r="U132" s="778"/>
      <c r="V132" s="778"/>
      <c r="W132" s="779"/>
    </row>
    <row r="133" spans="2:23" ht="27" customHeight="1">
      <c r="B133" s="766"/>
      <c r="C133" s="766"/>
      <c r="D133" s="766"/>
      <c r="E133" s="791" t="s">
        <v>123</v>
      </c>
      <c r="F133" s="792"/>
      <c r="G133" s="792"/>
      <c r="H133" s="792"/>
      <c r="I133" s="825"/>
      <c r="J133" s="777" t="s">
        <v>240</v>
      </c>
      <c r="K133" s="778"/>
      <c r="L133" s="778"/>
      <c r="M133" s="778"/>
      <c r="N133" s="778"/>
      <c r="O133" s="778"/>
      <c r="P133" s="779"/>
      <c r="Q133" s="777" t="s">
        <v>239</v>
      </c>
      <c r="R133" s="778"/>
      <c r="S133" s="778"/>
      <c r="T133" s="778"/>
      <c r="U133" s="778"/>
      <c r="V133" s="778"/>
      <c r="W133" s="779"/>
    </row>
    <row r="134" spans="2:23" ht="27" customHeight="1">
      <c r="B134" s="766"/>
      <c r="C134" s="766"/>
      <c r="D134" s="766"/>
      <c r="E134" s="826"/>
      <c r="F134" s="827"/>
      <c r="G134" s="827"/>
      <c r="H134" s="827"/>
      <c r="I134" s="828"/>
      <c r="J134" s="777" t="s">
        <v>241</v>
      </c>
      <c r="K134" s="778"/>
      <c r="L134" s="778"/>
      <c r="M134" s="778"/>
      <c r="N134" s="778"/>
      <c r="O134" s="778"/>
      <c r="P134" s="779"/>
      <c r="Q134" s="777" t="s">
        <v>242</v>
      </c>
      <c r="R134" s="778"/>
      <c r="S134" s="778"/>
      <c r="T134" s="778"/>
      <c r="U134" s="778"/>
      <c r="V134" s="778"/>
      <c r="W134" s="779"/>
    </row>
    <row r="135" spans="2:23" ht="18" customHeight="1">
      <c r="B135" s="766"/>
      <c r="C135" s="766"/>
      <c r="D135" s="766"/>
      <c r="E135" s="767" t="s">
        <v>129</v>
      </c>
      <c r="F135" s="767"/>
      <c r="G135" s="767"/>
      <c r="H135" s="767"/>
      <c r="I135" s="767"/>
      <c r="J135" s="777"/>
      <c r="K135" s="778"/>
      <c r="L135" s="778"/>
      <c r="M135" s="778"/>
      <c r="N135" s="778"/>
      <c r="O135" s="778"/>
      <c r="P135" s="779"/>
      <c r="Q135" s="777"/>
      <c r="R135" s="778"/>
      <c r="S135" s="778"/>
      <c r="T135" s="778"/>
      <c r="U135" s="778"/>
      <c r="V135" s="778"/>
      <c r="W135" s="779"/>
    </row>
    <row r="136" spans="2:23" ht="18" customHeight="1">
      <c r="B136" s="766"/>
      <c r="C136" s="766"/>
      <c r="D136" s="766"/>
      <c r="E136" s="767" t="s">
        <v>130</v>
      </c>
      <c r="F136" s="767"/>
      <c r="G136" s="767"/>
      <c r="H136" s="767"/>
      <c r="I136" s="767"/>
      <c r="J136" s="777"/>
      <c r="K136" s="778"/>
      <c r="L136" s="778"/>
      <c r="M136" s="778"/>
      <c r="N136" s="778"/>
      <c r="O136" s="778"/>
      <c r="P136" s="779"/>
      <c r="Q136" s="777"/>
      <c r="R136" s="778"/>
      <c r="S136" s="778"/>
      <c r="T136" s="778"/>
      <c r="U136" s="778"/>
      <c r="V136" s="778"/>
      <c r="W136" s="779"/>
    </row>
    <row r="137" spans="2:23" ht="18" customHeight="1">
      <c r="B137" s="766"/>
      <c r="C137" s="766"/>
      <c r="D137" s="766"/>
      <c r="E137" s="767" t="s">
        <v>131</v>
      </c>
      <c r="F137" s="767"/>
      <c r="G137" s="767"/>
      <c r="H137" s="767"/>
      <c r="I137" s="767"/>
      <c r="J137" s="777"/>
      <c r="K137" s="778"/>
      <c r="L137" s="778"/>
      <c r="M137" s="778"/>
      <c r="N137" s="778"/>
      <c r="O137" s="778"/>
      <c r="P137" s="779"/>
      <c r="Q137" s="777"/>
      <c r="R137" s="778"/>
      <c r="S137" s="778"/>
      <c r="T137" s="778"/>
      <c r="U137" s="778"/>
      <c r="V137" s="778"/>
      <c r="W137" s="779"/>
    </row>
    <row r="138" spans="2:23" ht="18" customHeight="1">
      <c r="B138" s="766"/>
      <c r="C138" s="766"/>
      <c r="D138" s="766"/>
      <c r="E138" s="767" t="s">
        <v>124</v>
      </c>
      <c r="F138" s="767"/>
      <c r="G138" s="767"/>
      <c r="H138" s="767"/>
      <c r="I138" s="767"/>
      <c r="J138" s="777"/>
      <c r="K138" s="778"/>
      <c r="L138" s="778"/>
      <c r="M138" s="778"/>
      <c r="N138" s="778"/>
      <c r="O138" s="778"/>
      <c r="P138" s="779"/>
      <c r="Q138" s="777"/>
      <c r="R138" s="778"/>
      <c r="S138" s="778"/>
      <c r="T138" s="778"/>
      <c r="U138" s="778"/>
      <c r="V138" s="778"/>
      <c r="W138" s="779"/>
    </row>
    <row r="139" spans="2:23" ht="18" customHeight="1">
      <c r="B139" s="766"/>
      <c r="C139" s="766"/>
      <c r="D139" s="766"/>
      <c r="E139" s="767" t="s">
        <v>125</v>
      </c>
      <c r="F139" s="767"/>
      <c r="G139" s="767"/>
      <c r="H139" s="767"/>
      <c r="I139" s="767"/>
      <c r="J139" s="777"/>
      <c r="K139" s="778"/>
      <c r="L139" s="778"/>
      <c r="M139" s="778"/>
      <c r="N139" s="778"/>
      <c r="O139" s="778"/>
      <c r="P139" s="779"/>
      <c r="Q139" s="777"/>
      <c r="R139" s="778"/>
      <c r="S139" s="778"/>
      <c r="T139" s="778"/>
      <c r="U139" s="778"/>
      <c r="V139" s="778"/>
      <c r="W139" s="779"/>
    </row>
    <row r="140" spans="2:23" ht="18" customHeight="1">
      <c r="B140" s="766" t="s">
        <v>104</v>
      </c>
      <c r="C140" s="766"/>
      <c r="D140" s="766"/>
      <c r="E140" s="767" t="s">
        <v>126</v>
      </c>
      <c r="F140" s="767"/>
      <c r="G140" s="767"/>
      <c r="H140" s="767"/>
      <c r="I140" s="767"/>
      <c r="J140" s="777"/>
      <c r="K140" s="778"/>
      <c r="L140" s="778"/>
      <c r="M140" s="778"/>
      <c r="N140" s="778"/>
      <c r="O140" s="778"/>
      <c r="P140" s="779"/>
      <c r="Q140" s="777"/>
      <c r="R140" s="778"/>
      <c r="S140" s="778"/>
      <c r="T140" s="778"/>
      <c r="U140" s="778"/>
      <c r="V140" s="778"/>
      <c r="W140" s="779"/>
    </row>
    <row r="141" spans="2:23" ht="18" customHeight="1">
      <c r="B141" s="766"/>
      <c r="C141" s="766"/>
      <c r="D141" s="766"/>
      <c r="E141" s="767" t="s">
        <v>127</v>
      </c>
      <c r="F141" s="767"/>
      <c r="G141" s="767"/>
      <c r="H141" s="767"/>
      <c r="I141" s="767"/>
      <c r="J141" s="777"/>
      <c r="K141" s="778"/>
      <c r="L141" s="778"/>
      <c r="M141" s="778"/>
      <c r="N141" s="778"/>
      <c r="O141" s="778"/>
      <c r="P141" s="779"/>
      <c r="Q141" s="777"/>
      <c r="R141" s="778"/>
      <c r="S141" s="778"/>
      <c r="T141" s="778"/>
      <c r="U141" s="778"/>
      <c r="V141" s="778"/>
      <c r="W141" s="779"/>
    </row>
    <row r="142" spans="2:23" ht="18" customHeight="1">
      <c r="B142" s="766" t="s">
        <v>105</v>
      </c>
      <c r="C142" s="766"/>
      <c r="D142" s="766"/>
      <c r="E142" s="766" t="s">
        <v>105</v>
      </c>
      <c r="F142" s="766"/>
      <c r="G142" s="766"/>
      <c r="H142" s="766"/>
      <c r="I142" s="766"/>
      <c r="J142" s="777"/>
      <c r="K142" s="778"/>
      <c r="L142" s="778"/>
      <c r="M142" s="778"/>
      <c r="N142" s="778"/>
      <c r="O142" s="778"/>
      <c r="P142" s="779"/>
      <c r="Q142" s="777"/>
      <c r="R142" s="778"/>
      <c r="S142" s="778"/>
      <c r="T142" s="778"/>
      <c r="U142" s="778"/>
      <c r="V142" s="778"/>
      <c r="W142" s="779"/>
    </row>
    <row r="143" spans="2:23" ht="18" customHeight="1">
      <c r="B143" s="766"/>
      <c r="C143" s="766"/>
      <c r="D143" s="766"/>
      <c r="E143" s="766" t="s">
        <v>106</v>
      </c>
      <c r="F143" s="766"/>
      <c r="G143" s="766"/>
      <c r="H143" s="766"/>
      <c r="I143" s="766"/>
      <c r="J143" s="777"/>
      <c r="K143" s="778"/>
      <c r="L143" s="778"/>
      <c r="M143" s="778"/>
      <c r="N143" s="778"/>
      <c r="O143" s="778"/>
      <c r="P143" s="779"/>
      <c r="Q143" s="777"/>
      <c r="R143" s="778"/>
      <c r="S143" s="778"/>
      <c r="T143" s="778"/>
      <c r="U143" s="778"/>
      <c r="V143" s="778"/>
      <c r="W143" s="779"/>
    </row>
    <row r="144" spans="2:23" ht="18" customHeight="1">
      <c r="B144" s="766" t="s">
        <v>107</v>
      </c>
      <c r="C144" s="766"/>
      <c r="D144" s="766"/>
      <c r="E144" s="766"/>
      <c r="F144" s="766"/>
      <c r="G144" s="766"/>
      <c r="H144" s="766"/>
      <c r="I144" s="766"/>
      <c r="J144" s="777" t="s">
        <v>243</v>
      </c>
      <c r="K144" s="778"/>
      <c r="L144" s="778"/>
      <c r="M144" s="778"/>
      <c r="N144" s="778"/>
      <c r="O144" s="778"/>
      <c r="P144" s="779"/>
      <c r="Q144" s="777" t="s">
        <v>244</v>
      </c>
      <c r="R144" s="778"/>
      <c r="S144" s="778"/>
      <c r="T144" s="778"/>
      <c r="U144" s="778"/>
      <c r="V144" s="778"/>
      <c r="W144" s="779"/>
    </row>
    <row r="145" spans="2:23" ht="18" customHeight="1">
      <c r="B145" s="766" t="s">
        <v>108</v>
      </c>
      <c r="C145" s="766"/>
      <c r="D145" s="766"/>
      <c r="E145" s="774" t="s">
        <v>138</v>
      </c>
      <c r="F145" s="775"/>
      <c r="G145" s="775"/>
      <c r="H145" s="775"/>
      <c r="I145" s="805"/>
      <c r="J145" s="802"/>
      <c r="K145" s="803"/>
      <c r="L145" s="803"/>
      <c r="M145" s="803"/>
      <c r="N145" s="803"/>
      <c r="O145" s="803"/>
      <c r="P145" s="804"/>
      <c r="Q145" s="802"/>
      <c r="R145" s="803"/>
      <c r="S145" s="803"/>
      <c r="T145" s="803"/>
      <c r="U145" s="803"/>
      <c r="V145" s="803"/>
      <c r="W145" s="804"/>
    </row>
    <row r="146" spans="2:23" ht="18" customHeight="1">
      <c r="B146" s="766"/>
      <c r="C146" s="766"/>
      <c r="D146" s="766"/>
      <c r="E146" s="766" t="s">
        <v>109</v>
      </c>
      <c r="F146" s="766"/>
      <c r="G146" s="766"/>
      <c r="H146" s="766"/>
      <c r="I146" s="766"/>
      <c r="J146" s="777"/>
      <c r="K146" s="778"/>
      <c r="L146" s="778"/>
      <c r="M146" s="778"/>
      <c r="N146" s="778"/>
      <c r="O146" s="778"/>
      <c r="P146" s="779"/>
      <c r="Q146" s="777"/>
      <c r="R146" s="778"/>
      <c r="S146" s="778"/>
      <c r="T146" s="778"/>
      <c r="U146" s="778"/>
      <c r="V146" s="778"/>
      <c r="W146" s="779"/>
    </row>
    <row r="147" spans="2:23" ht="18" customHeight="1">
      <c r="B147" s="767" t="s">
        <v>683</v>
      </c>
      <c r="C147" s="767"/>
      <c r="D147" s="767"/>
      <c r="E147" s="767"/>
      <c r="F147" s="767"/>
      <c r="G147" s="767"/>
      <c r="H147" s="767"/>
      <c r="I147" s="767"/>
      <c r="J147" s="777" t="s">
        <v>246</v>
      </c>
      <c r="K147" s="778"/>
      <c r="L147" s="778"/>
      <c r="M147" s="778"/>
      <c r="N147" s="778"/>
      <c r="O147" s="778"/>
      <c r="P147" s="779"/>
      <c r="Q147" s="777" t="s">
        <v>245</v>
      </c>
      <c r="R147" s="778"/>
      <c r="S147" s="778"/>
      <c r="T147" s="778"/>
      <c r="U147" s="778"/>
      <c r="V147" s="778"/>
      <c r="W147" s="779"/>
    </row>
    <row r="148" spans="2:23" ht="18" customHeight="1">
      <c r="B148" s="766" t="s">
        <v>110</v>
      </c>
      <c r="C148" s="766"/>
      <c r="D148" s="766"/>
      <c r="E148" s="806" t="s">
        <v>512</v>
      </c>
      <c r="F148" s="806"/>
      <c r="G148" s="806"/>
      <c r="H148" s="806"/>
      <c r="I148" s="806"/>
      <c r="J148" s="777"/>
      <c r="K148" s="778"/>
      <c r="L148" s="778"/>
      <c r="M148" s="778"/>
      <c r="N148" s="778"/>
      <c r="O148" s="778"/>
      <c r="P148" s="779"/>
      <c r="Q148" s="777"/>
      <c r="R148" s="778"/>
      <c r="S148" s="778"/>
      <c r="T148" s="778"/>
      <c r="U148" s="778"/>
      <c r="V148" s="778"/>
      <c r="W148" s="779"/>
    </row>
    <row r="149" spans="2:23" ht="18" customHeight="1">
      <c r="B149" s="766"/>
      <c r="C149" s="766"/>
      <c r="D149" s="766"/>
      <c r="E149" s="766" t="s">
        <v>111</v>
      </c>
      <c r="F149" s="766"/>
      <c r="G149" s="766"/>
      <c r="H149" s="766"/>
      <c r="I149" s="766"/>
      <c r="J149" s="777"/>
      <c r="K149" s="778"/>
      <c r="L149" s="778"/>
      <c r="M149" s="778"/>
      <c r="N149" s="778"/>
      <c r="O149" s="778"/>
      <c r="P149" s="779"/>
      <c r="Q149" s="777"/>
      <c r="R149" s="778"/>
      <c r="S149" s="778"/>
      <c r="T149" s="778"/>
      <c r="U149" s="778"/>
      <c r="V149" s="778"/>
      <c r="W149" s="779"/>
    </row>
    <row r="150" spans="2:23" ht="18" customHeight="1">
      <c r="B150" s="766" t="s">
        <v>112</v>
      </c>
      <c r="C150" s="766"/>
      <c r="D150" s="766"/>
      <c r="E150" s="766"/>
      <c r="F150" s="766"/>
      <c r="G150" s="766"/>
      <c r="H150" s="766"/>
      <c r="I150" s="766"/>
      <c r="J150" s="777"/>
      <c r="K150" s="778"/>
      <c r="L150" s="778"/>
      <c r="M150" s="778"/>
      <c r="N150" s="778"/>
      <c r="O150" s="778"/>
      <c r="P150" s="779"/>
      <c r="Q150" s="777"/>
      <c r="R150" s="778"/>
      <c r="S150" s="778"/>
      <c r="T150" s="778"/>
      <c r="U150" s="778"/>
      <c r="V150" s="778"/>
      <c r="W150" s="779"/>
    </row>
    <row r="151" spans="2:23" ht="18" customHeight="1">
      <c r="B151" s="766" t="s">
        <v>113</v>
      </c>
      <c r="C151" s="766"/>
      <c r="D151" s="766"/>
      <c r="E151" s="766"/>
      <c r="F151" s="766"/>
      <c r="G151" s="766"/>
      <c r="H151" s="766"/>
      <c r="I151" s="766"/>
      <c r="J151" s="777"/>
      <c r="K151" s="778"/>
      <c r="L151" s="778"/>
      <c r="M151" s="778"/>
      <c r="N151" s="778"/>
      <c r="O151" s="778"/>
      <c r="P151" s="779"/>
      <c r="Q151" s="777"/>
      <c r="R151" s="778"/>
      <c r="S151" s="778"/>
      <c r="T151" s="778"/>
      <c r="U151" s="778"/>
      <c r="V151" s="778"/>
      <c r="W151" s="779"/>
    </row>
    <row r="152" spans="2:23" ht="27" customHeight="1">
      <c r="B152" s="766" t="s">
        <v>114</v>
      </c>
      <c r="C152" s="766"/>
      <c r="D152" s="766"/>
      <c r="E152" s="766"/>
      <c r="F152" s="766"/>
      <c r="G152" s="766"/>
      <c r="H152" s="766"/>
      <c r="I152" s="766"/>
      <c r="J152" s="777" t="s">
        <v>247</v>
      </c>
      <c r="K152" s="778"/>
      <c r="L152" s="778"/>
      <c r="M152" s="778"/>
      <c r="N152" s="778"/>
      <c r="O152" s="778"/>
      <c r="P152" s="779"/>
      <c r="Q152" s="777" t="s">
        <v>263</v>
      </c>
      <c r="R152" s="778"/>
      <c r="S152" s="778"/>
      <c r="T152" s="778"/>
      <c r="U152" s="778"/>
      <c r="V152" s="778"/>
      <c r="W152" s="779"/>
    </row>
    <row r="153" spans="2:23" ht="18" customHeight="1">
      <c r="B153" s="766" t="s">
        <v>115</v>
      </c>
      <c r="C153" s="766"/>
      <c r="D153" s="766"/>
      <c r="E153" s="766"/>
      <c r="F153" s="766"/>
      <c r="G153" s="766"/>
      <c r="H153" s="766"/>
      <c r="I153" s="766"/>
      <c r="J153" s="777"/>
      <c r="K153" s="778"/>
      <c r="L153" s="778"/>
      <c r="M153" s="778"/>
      <c r="N153" s="778"/>
      <c r="O153" s="778"/>
      <c r="P153" s="779"/>
      <c r="Q153" s="777"/>
      <c r="R153" s="778"/>
      <c r="S153" s="778"/>
      <c r="T153" s="778"/>
      <c r="U153" s="778"/>
      <c r="V153" s="778"/>
      <c r="W153" s="779"/>
    </row>
    <row r="154" spans="2:23" ht="18" customHeight="1">
      <c r="B154" s="766" t="s">
        <v>116</v>
      </c>
      <c r="C154" s="766"/>
      <c r="D154" s="766"/>
      <c r="E154" s="766"/>
      <c r="F154" s="766"/>
      <c r="G154" s="766"/>
      <c r="H154" s="766"/>
      <c r="I154" s="766"/>
      <c r="J154" s="777"/>
      <c r="K154" s="778"/>
      <c r="L154" s="778"/>
      <c r="M154" s="778"/>
      <c r="N154" s="778"/>
      <c r="O154" s="778"/>
      <c r="P154" s="779"/>
      <c r="Q154" s="777"/>
      <c r="R154" s="778"/>
      <c r="S154" s="778"/>
      <c r="T154" s="778"/>
      <c r="U154" s="778"/>
      <c r="V154" s="778"/>
      <c r="W154" s="779"/>
    </row>
    <row r="162" spans="1:28" ht="18" customHeight="1">
      <c r="A162" s="764" t="s">
        <v>0</v>
      </c>
      <c r="B162" s="764"/>
      <c r="C162" s="764"/>
      <c r="D162" s="764"/>
      <c r="E162" s="764"/>
      <c r="F162" s="764"/>
      <c r="G162" s="764" t="s">
        <v>228</v>
      </c>
      <c r="H162" s="764"/>
      <c r="I162" s="764"/>
      <c r="J162" s="764"/>
      <c r="K162" s="764"/>
      <c r="L162" s="764"/>
      <c r="M162" s="764" t="s">
        <v>492</v>
      </c>
      <c r="N162" s="764"/>
      <c r="O162" s="764"/>
      <c r="P162" s="764"/>
      <c r="Q162" s="764"/>
      <c r="R162" s="764"/>
      <c r="S162" s="764" t="s">
        <v>229</v>
      </c>
      <c r="T162" s="764"/>
      <c r="U162" s="764"/>
      <c r="V162" s="764"/>
      <c r="W162" s="764"/>
      <c r="X162" s="764"/>
    </row>
    <row r="163" spans="1:28" ht="90" customHeight="1">
      <c r="A163" s="761" t="s">
        <v>269</v>
      </c>
      <c r="B163" s="762"/>
      <c r="C163" s="762"/>
      <c r="D163" s="762"/>
      <c r="E163" s="762"/>
      <c r="F163" s="762"/>
      <c r="G163" s="759" t="s">
        <v>313</v>
      </c>
      <c r="H163" s="759"/>
      <c r="I163" s="759"/>
      <c r="J163" s="759"/>
      <c r="K163" s="759"/>
      <c r="L163" s="759"/>
      <c r="M163" s="760" t="s">
        <v>249</v>
      </c>
      <c r="N163" s="760"/>
      <c r="O163" s="760"/>
      <c r="P163" s="760"/>
      <c r="Q163" s="760"/>
      <c r="R163" s="760"/>
      <c r="S163" s="760" t="s">
        <v>248</v>
      </c>
      <c r="T163" s="760"/>
      <c r="U163" s="760"/>
      <c r="V163" s="760"/>
      <c r="W163" s="760"/>
      <c r="X163" s="760"/>
    </row>
    <row r="164" spans="1:28" ht="90" customHeight="1">
      <c r="A164" s="761" t="s">
        <v>270</v>
      </c>
      <c r="B164" s="762"/>
      <c r="C164" s="762"/>
      <c r="D164" s="762"/>
      <c r="E164" s="762"/>
      <c r="F164" s="762"/>
      <c r="G164" s="759" t="s">
        <v>313</v>
      </c>
      <c r="H164" s="759"/>
      <c r="I164" s="759"/>
      <c r="J164" s="759"/>
      <c r="K164" s="759"/>
      <c r="L164" s="759"/>
      <c r="M164" s="760" t="s">
        <v>252</v>
      </c>
      <c r="N164" s="760"/>
      <c r="O164" s="760"/>
      <c r="P164" s="760"/>
      <c r="Q164" s="760"/>
      <c r="R164" s="760"/>
      <c r="S164" s="760" t="s">
        <v>253</v>
      </c>
      <c r="T164" s="760"/>
      <c r="U164" s="760"/>
      <c r="V164" s="760"/>
      <c r="W164" s="760"/>
      <c r="X164" s="760"/>
    </row>
    <row r="165" spans="1:28" ht="90" customHeight="1">
      <c r="A165" s="761" t="s">
        <v>271</v>
      </c>
      <c r="B165" s="762"/>
      <c r="C165" s="762"/>
      <c r="D165" s="762"/>
      <c r="E165" s="762"/>
      <c r="F165" s="762"/>
      <c r="G165" s="759" t="s">
        <v>313</v>
      </c>
      <c r="H165" s="759"/>
      <c r="I165" s="759"/>
      <c r="J165" s="759"/>
      <c r="K165" s="759"/>
      <c r="L165" s="759"/>
      <c r="M165" s="760" t="s">
        <v>251</v>
      </c>
      <c r="N165" s="760"/>
      <c r="O165" s="760"/>
      <c r="P165" s="760"/>
      <c r="Q165" s="760"/>
      <c r="R165" s="760"/>
      <c r="S165" s="760" t="s">
        <v>253</v>
      </c>
      <c r="T165" s="760"/>
      <c r="U165" s="760"/>
      <c r="V165" s="760"/>
      <c r="W165" s="760"/>
      <c r="X165" s="760"/>
    </row>
    <row r="166" spans="1:28" ht="90" customHeight="1">
      <c r="A166" s="761" t="s">
        <v>272</v>
      </c>
      <c r="B166" s="762"/>
      <c r="C166" s="762"/>
      <c r="D166" s="762"/>
      <c r="E166" s="762"/>
      <c r="F166" s="762"/>
      <c r="G166" s="759" t="s">
        <v>313</v>
      </c>
      <c r="H166" s="759"/>
      <c r="I166" s="759"/>
      <c r="J166" s="759"/>
      <c r="K166" s="759"/>
      <c r="L166" s="759"/>
      <c r="M166" s="760" t="s">
        <v>250</v>
      </c>
      <c r="N166" s="760"/>
      <c r="O166" s="760"/>
      <c r="P166" s="760"/>
      <c r="Q166" s="760"/>
      <c r="R166" s="760"/>
      <c r="S166" s="760" t="s">
        <v>254</v>
      </c>
      <c r="T166" s="760"/>
      <c r="U166" s="760"/>
      <c r="V166" s="760"/>
      <c r="W166" s="760"/>
      <c r="X166" s="760"/>
    </row>
    <row r="167" spans="1:28" ht="90" customHeight="1">
      <c r="A167" s="761" t="s">
        <v>264</v>
      </c>
      <c r="B167" s="762"/>
      <c r="C167" s="762"/>
      <c r="D167" s="762"/>
      <c r="E167" s="762"/>
      <c r="F167" s="762"/>
      <c r="G167" s="759" t="s">
        <v>313</v>
      </c>
      <c r="H167" s="759"/>
      <c r="I167" s="759"/>
      <c r="J167" s="759"/>
      <c r="K167" s="759"/>
      <c r="L167" s="759"/>
      <c r="M167" s="760" t="s">
        <v>261</v>
      </c>
      <c r="N167" s="760"/>
      <c r="O167" s="760"/>
      <c r="P167" s="760"/>
      <c r="Q167" s="760"/>
      <c r="R167" s="760"/>
      <c r="S167" s="760" t="s">
        <v>262</v>
      </c>
      <c r="T167" s="760"/>
      <c r="U167" s="760"/>
      <c r="V167" s="760"/>
      <c r="W167" s="760"/>
      <c r="X167" s="760"/>
    </row>
    <row r="168" spans="1:28" ht="90" customHeight="1">
      <c r="A168" s="761" t="s">
        <v>255</v>
      </c>
      <c r="B168" s="762"/>
      <c r="C168" s="762"/>
      <c r="D168" s="762"/>
      <c r="E168" s="762"/>
      <c r="F168" s="762"/>
      <c r="G168" s="759" t="s">
        <v>313</v>
      </c>
      <c r="H168" s="759"/>
      <c r="I168" s="759"/>
      <c r="J168" s="759"/>
      <c r="K168" s="759"/>
      <c r="L168" s="759"/>
      <c r="M168" s="760" t="s">
        <v>259</v>
      </c>
      <c r="N168" s="760"/>
      <c r="O168" s="760"/>
      <c r="P168" s="760"/>
      <c r="Q168" s="760"/>
      <c r="R168" s="760"/>
      <c r="S168" s="760" t="s">
        <v>260</v>
      </c>
      <c r="T168" s="760"/>
      <c r="U168" s="760"/>
      <c r="V168" s="760"/>
      <c r="W168" s="760"/>
      <c r="X168" s="760"/>
    </row>
    <row r="169" spans="1:28" ht="90" customHeight="1">
      <c r="A169" s="761" t="s">
        <v>256</v>
      </c>
      <c r="B169" s="762"/>
      <c r="C169" s="762"/>
      <c r="D169" s="762"/>
      <c r="E169" s="762"/>
      <c r="F169" s="762"/>
      <c r="G169" s="759" t="s">
        <v>313</v>
      </c>
      <c r="H169" s="759"/>
      <c r="I169" s="759"/>
      <c r="J169" s="759"/>
      <c r="K169" s="759"/>
      <c r="L169" s="759"/>
      <c r="M169" s="760" t="s">
        <v>257</v>
      </c>
      <c r="N169" s="760"/>
      <c r="O169" s="760"/>
      <c r="P169" s="760"/>
      <c r="Q169" s="760"/>
      <c r="R169" s="760"/>
      <c r="S169" s="760" t="s">
        <v>258</v>
      </c>
      <c r="T169" s="760"/>
      <c r="U169" s="760"/>
      <c r="V169" s="760"/>
      <c r="W169" s="760"/>
      <c r="X169" s="760"/>
    </row>
    <row r="174" spans="1:28" ht="18" customHeight="1">
      <c r="B174" s="12"/>
      <c r="D174" s="473">
        <v>3</v>
      </c>
      <c r="E174" s="473"/>
      <c r="F174" s="30"/>
      <c r="G174" s="474" t="s">
        <v>278</v>
      </c>
      <c r="H174" s="474"/>
      <c r="I174" s="474"/>
      <c r="J174" s="474"/>
      <c r="K174" s="474"/>
      <c r="L174" s="474"/>
      <c r="M174" s="474"/>
      <c r="N174" s="474"/>
      <c r="O174" s="474"/>
      <c r="P174" s="474"/>
      <c r="Q174" s="474"/>
      <c r="R174" s="474"/>
      <c r="S174" s="474"/>
      <c r="T174" s="474"/>
      <c r="U174" s="474"/>
    </row>
    <row r="176" spans="1:28" ht="18" customHeight="1">
      <c r="A176" s="807" t="s">
        <v>98</v>
      </c>
      <c r="B176" s="808"/>
      <c r="C176" s="808"/>
      <c r="D176" s="808"/>
      <c r="E176" s="808"/>
      <c r="F176" s="808"/>
      <c r="G176" s="808"/>
      <c r="H176" s="809"/>
      <c r="I176" s="475" t="s">
        <v>207</v>
      </c>
      <c r="J176" s="476"/>
      <c r="K176" s="476"/>
      <c r="L176" s="476"/>
      <c r="M176" s="476"/>
      <c r="N176" s="477"/>
      <c r="O176" s="799" t="s">
        <v>208</v>
      </c>
      <c r="P176" s="800"/>
      <c r="Q176" s="800"/>
      <c r="R176" s="800"/>
      <c r="S176" s="800"/>
      <c r="T176" s="800"/>
      <c r="U176" s="800"/>
      <c r="V176" s="800"/>
      <c r="W176" s="800"/>
      <c r="X176" s="801"/>
      <c r="Y176" s="7"/>
      <c r="Z176" s="7"/>
      <c r="AA176" s="7"/>
      <c r="AB176" s="7"/>
    </row>
    <row r="177" spans="1:28" ht="18" customHeight="1">
      <c r="A177" s="810"/>
      <c r="B177" s="811"/>
      <c r="C177" s="811"/>
      <c r="D177" s="811"/>
      <c r="E177" s="811"/>
      <c r="F177" s="811"/>
      <c r="G177" s="811"/>
      <c r="H177" s="812"/>
      <c r="I177" s="478"/>
      <c r="J177" s="479"/>
      <c r="K177" s="479"/>
      <c r="L177" s="479"/>
      <c r="M177" s="479"/>
      <c r="N177" s="480"/>
      <c r="O177" s="799" t="s">
        <v>209</v>
      </c>
      <c r="P177" s="801"/>
      <c r="Q177" s="799" t="s">
        <v>210</v>
      </c>
      <c r="R177" s="801"/>
      <c r="S177" s="799" t="s">
        <v>211</v>
      </c>
      <c r="T177" s="801"/>
      <c r="U177" s="799" t="s">
        <v>212</v>
      </c>
      <c r="V177" s="801"/>
      <c r="W177" s="799" t="s">
        <v>213</v>
      </c>
      <c r="X177" s="801"/>
      <c r="Y177" s="7"/>
      <c r="Z177" s="7"/>
      <c r="AA177" s="7"/>
      <c r="AB177" s="7"/>
    </row>
    <row r="178" spans="1:28" ht="18" customHeight="1">
      <c r="A178" s="766" t="s">
        <v>99</v>
      </c>
      <c r="B178" s="766"/>
      <c r="C178" s="766"/>
      <c r="D178" s="791" t="s">
        <v>100</v>
      </c>
      <c r="E178" s="792"/>
      <c r="F178" s="792"/>
      <c r="G178" s="792"/>
      <c r="H178" s="792"/>
      <c r="I178" s="771"/>
      <c r="J178" s="780"/>
      <c r="K178" s="780"/>
      <c r="L178" s="780"/>
      <c r="M178" s="780"/>
      <c r="N178" s="772"/>
      <c r="O178" s="771"/>
      <c r="P178" s="772"/>
      <c r="Q178" s="771"/>
      <c r="R178" s="772"/>
      <c r="S178" s="771"/>
      <c r="T178" s="772"/>
      <c r="U178" s="771"/>
      <c r="V178" s="772"/>
      <c r="W178" s="771"/>
      <c r="X178" s="772"/>
    </row>
    <row r="179" spans="1:28" ht="18" customHeight="1">
      <c r="A179" s="766"/>
      <c r="B179" s="766"/>
      <c r="C179" s="766"/>
      <c r="D179" s="767" t="s">
        <v>101</v>
      </c>
      <c r="E179" s="767"/>
      <c r="F179" s="767"/>
      <c r="G179" s="767"/>
      <c r="H179" s="776"/>
      <c r="I179" s="771"/>
      <c r="J179" s="780"/>
      <c r="K179" s="780"/>
      <c r="L179" s="780"/>
      <c r="M179" s="780"/>
      <c r="N179" s="772"/>
      <c r="O179" s="771"/>
      <c r="P179" s="772"/>
      <c r="Q179" s="771"/>
      <c r="R179" s="772"/>
      <c r="S179" s="771"/>
      <c r="T179" s="772"/>
      <c r="U179" s="771"/>
      <c r="V179" s="772"/>
      <c r="W179" s="771"/>
      <c r="X179" s="772"/>
    </row>
    <row r="180" spans="1:28" ht="18" customHeight="1">
      <c r="A180" s="766"/>
      <c r="B180" s="766"/>
      <c r="C180" s="766"/>
      <c r="D180" s="767" t="s">
        <v>102</v>
      </c>
      <c r="E180" s="767"/>
      <c r="F180" s="767"/>
      <c r="G180" s="767"/>
      <c r="H180" s="776"/>
      <c r="I180" s="771"/>
      <c r="J180" s="780"/>
      <c r="K180" s="780"/>
      <c r="L180" s="780"/>
      <c r="M180" s="780"/>
      <c r="N180" s="772"/>
      <c r="O180" s="771"/>
      <c r="P180" s="772"/>
      <c r="Q180" s="771"/>
      <c r="R180" s="772"/>
      <c r="S180" s="771"/>
      <c r="T180" s="772"/>
      <c r="U180" s="771"/>
      <c r="V180" s="772"/>
      <c r="W180" s="771"/>
      <c r="X180" s="772"/>
    </row>
    <row r="181" spans="1:28" ht="18" customHeight="1">
      <c r="A181" s="766"/>
      <c r="B181" s="766"/>
      <c r="C181" s="766"/>
      <c r="D181" s="767" t="s">
        <v>103</v>
      </c>
      <c r="E181" s="767"/>
      <c r="F181" s="767"/>
      <c r="G181" s="767"/>
      <c r="H181" s="776"/>
      <c r="I181" s="771" t="s">
        <v>293</v>
      </c>
      <c r="J181" s="780"/>
      <c r="K181" s="780"/>
      <c r="L181" s="780"/>
      <c r="M181" s="780"/>
      <c r="N181" s="772"/>
      <c r="O181" s="771" t="s">
        <v>294</v>
      </c>
      <c r="P181" s="772"/>
      <c r="Q181" s="771"/>
      <c r="R181" s="772"/>
      <c r="S181" s="771"/>
      <c r="T181" s="772"/>
      <c r="U181" s="771"/>
      <c r="V181" s="772"/>
      <c r="W181" s="771"/>
      <c r="X181" s="772"/>
    </row>
    <row r="182" spans="1:28" ht="18" customHeight="1">
      <c r="A182" s="766"/>
      <c r="B182" s="766"/>
      <c r="C182" s="766"/>
      <c r="D182" s="767" t="s">
        <v>121</v>
      </c>
      <c r="E182" s="767"/>
      <c r="F182" s="767"/>
      <c r="G182" s="767"/>
      <c r="H182" s="776"/>
      <c r="I182" s="771"/>
      <c r="J182" s="780"/>
      <c r="K182" s="780"/>
      <c r="L182" s="780"/>
      <c r="M182" s="780"/>
      <c r="N182" s="772"/>
      <c r="O182" s="771"/>
      <c r="P182" s="772"/>
      <c r="Q182" s="771"/>
      <c r="R182" s="772"/>
      <c r="S182" s="771"/>
      <c r="T182" s="772"/>
      <c r="U182" s="771"/>
      <c r="V182" s="772"/>
      <c r="W182" s="771"/>
      <c r="X182" s="772"/>
    </row>
    <row r="183" spans="1:28" ht="18" customHeight="1">
      <c r="A183" s="766"/>
      <c r="B183" s="766"/>
      <c r="C183" s="766"/>
      <c r="D183" s="767" t="s">
        <v>122</v>
      </c>
      <c r="E183" s="767"/>
      <c r="F183" s="767"/>
      <c r="G183" s="767"/>
      <c r="H183" s="776"/>
      <c r="I183" s="771"/>
      <c r="J183" s="780"/>
      <c r="K183" s="780"/>
      <c r="L183" s="780"/>
      <c r="M183" s="780"/>
      <c r="N183" s="772"/>
      <c r="O183" s="771"/>
      <c r="P183" s="772"/>
      <c r="Q183" s="771"/>
      <c r="R183" s="772"/>
      <c r="S183" s="771"/>
      <c r="T183" s="772"/>
      <c r="U183" s="771"/>
      <c r="V183" s="772"/>
      <c r="W183" s="771"/>
      <c r="X183" s="772"/>
    </row>
    <row r="184" spans="1:28" ht="18" customHeight="1">
      <c r="A184" s="766"/>
      <c r="B184" s="766"/>
      <c r="C184" s="766"/>
      <c r="D184" s="767" t="s">
        <v>123</v>
      </c>
      <c r="E184" s="767"/>
      <c r="F184" s="767"/>
      <c r="G184" s="767"/>
      <c r="H184" s="776"/>
      <c r="I184" s="771"/>
      <c r="J184" s="780"/>
      <c r="K184" s="780"/>
      <c r="L184" s="780"/>
      <c r="M184" s="780"/>
      <c r="N184" s="772"/>
      <c r="O184" s="771"/>
      <c r="P184" s="772"/>
      <c r="Q184" s="771"/>
      <c r="R184" s="772"/>
      <c r="S184" s="771"/>
      <c r="T184" s="772"/>
      <c r="U184" s="771"/>
      <c r="V184" s="772"/>
      <c r="W184" s="771"/>
      <c r="X184" s="772"/>
    </row>
    <row r="185" spans="1:28" ht="18" customHeight="1">
      <c r="A185" s="766"/>
      <c r="B185" s="766"/>
      <c r="C185" s="766"/>
      <c r="D185" s="767" t="s">
        <v>129</v>
      </c>
      <c r="E185" s="767"/>
      <c r="F185" s="767"/>
      <c r="G185" s="767"/>
      <c r="H185" s="776"/>
      <c r="I185" s="771"/>
      <c r="J185" s="780"/>
      <c r="K185" s="780"/>
      <c r="L185" s="780"/>
      <c r="M185" s="780"/>
      <c r="N185" s="772"/>
      <c r="O185" s="771"/>
      <c r="P185" s="772"/>
      <c r="Q185" s="771"/>
      <c r="R185" s="772"/>
      <c r="S185" s="771"/>
      <c r="T185" s="772"/>
      <c r="U185" s="771"/>
      <c r="V185" s="772"/>
      <c r="W185" s="771"/>
      <c r="X185" s="772"/>
    </row>
    <row r="186" spans="1:28" ht="18" customHeight="1">
      <c r="A186" s="766"/>
      <c r="B186" s="766"/>
      <c r="C186" s="766"/>
      <c r="D186" s="767" t="s">
        <v>130</v>
      </c>
      <c r="E186" s="767"/>
      <c r="F186" s="767"/>
      <c r="G186" s="767"/>
      <c r="H186" s="776"/>
      <c r="I186" s="771"/>
      <c r="J186" s="780"/>
      <c r="K186" s="780"/>
      <c r="L186" s="780"/>
      <c r="M186" s="780"/>
      <c r="N186" s="772"/>
      <c r="O186" s="771"/>
      <c r="P186" s="772"/>
      <c r="Q186" s="771"/>
      <c r="R186" s="772"/>
      <c r="S186" s="771"/>
      <c r="T186" s="772"/>
      <c r="U186" s="771"/>
      <c r="V186" s="772"/>
      <c r="W186" s="771"/>
      <c r="X186" s="772"/>
    </row>
    <row r="187" spans="1:28" ht="18" customHeight="1">
      <c r="A187" s="766"/>
      <c r="B187" s="766"/>
      <c r="C187" s="766"/>
      <c r="D187" s="767" t="s">
        <v>131</v>
      </c>
      <c r="E187" s="767"/>
      <c r="F187" s="767"/>
      <c r="G187" s="767"/>
      <c r="H187" s="776"/>
      <c r="I187" s="771"/>
      <c r="J187" s="780"/>
      <c r="K187" s="780"/>
      <c r="L187" s="780"/>
      <c r="M187" s="780"/>
      <c r="N187" s="772"/>
      <c r="O187" s="771"/>
      <c r="P187" s="772"/>
      <c r="Q187" s="771"/>
      <c r="R187" s="772"/>
      <c r="S187" s="771"/>
      <c r="T187" s="772"/>
      <c r="U187" s="771"/>
      <c r="V187" s="772"/>
      <c r="W187" s="771"/>
      <c r="X187" s="772"/>
    </row>
    <row r="188" spans="1:28" ht="18" customHeight="1">
      <c r="A188" s="766"/>
      <c r="B188" s="766"/>
      <c r="C188" s="766"/>
      <c r="D188" s="767" t="s">
        <v>124</v>
      </c>
      <c r="E188" s="767"/>
      <c r="F188" s="767"/>
      <c r="G188" s="767"/>
      <c r="H188" s="776"/>
      <c r="I188" s="771" t="s">
        <v>295</v>
      </c>
      <c r="J188" s="780"/>
      <c r="K188" s="780"/>
      <c r="L188" s="780"/>
      <c r="M188" s="780"/>
      <c r="N188" s="772"/>
      <c r="O188" s="771" t="s">
        <v>296</v>
      </c>
      <c r="P188" s="772"/>
      <c r="Q188" s="771" t="s">
        <v>297</v>
      </c>
      <c r="R188" s="772"/>
      <c r="S188" s="771"/>
      <c r="T188" s="772"/>
      <c r="U188" s="771"/>
      <c r="V188" s="772"/>
      <c r="W188" s="771"/>
      <c r="X188" s="772"/>
    </row>
    <row r="189" spans="1:28" ht="18" customHeight="1">
      <c r="A189" s="766"/>
      <c r="B189" s="766"/>
      <c r="C189" s="766"/>
      <c r="D189" s="767" t="s">
        <v>125</v>
      </c>
      <c r="E189" s="767"/>
      <c r="F189" s="767"/>
      <c r="G189" s="767"/>
      <c r="H189" s="776"/>
      <c r="I189" s="771"/>
      <c r="J189" s="780"/>
      <c r="K189" s="780"/>
      <c r="L189" s="780"/>
      <c r="M189" s="780"/>
      <c r="N189" s="772"/>
      <c r="O189" s="771"/>
      <c r="P189" s="772"/>
      <c r="Q189" s="771"/>
      <c r="R189" s="772"/>
      <c r="S189" s="771"/>
      <c r="T189" s="772"/>
      <c r="U189" s="771"/>
      <c r="V189" s="772"/>
      <c r="W189" s="771"/>
      <c r="X189" s="772"/>
    </row>
    <row r="190" spans="1:28" ht="18" customHeight="1">
      <c r="A190" s="766" t="s">
        <v>104</v>
      </c>
      <c r="B190" s="766"/>
      <c r="C190" s="766"/>
      <c r="D190" s="767" t="s">
        <v>126</v>
      </c>
      <c r="E190" s="767"/>
      <c r="F190" s="767"/>
      <c r="G190" s="767"/>
      <c r="H190" s="776"/>
      <c r="I190" s="771" t="s">
        <v>298</v>
      </c>
      <c r="J190" s="780"/>
      <c r="K190" s="780"/>
      <c r="L190" s="780"/>
      <c r="M190" s="780"/>
      <c r="N190" s="772"/>
      <c r="O190" s="771" t="s">
        <v>294</v>
      </c>
      <c r="P190" s="772"/>
      <c r="Q190" s="771" t="s">
        <v>297</v>
      </c>
      <c r="R190" s="772"/>
      <c r="S190" s="771"/>
      <c r="T190" s="772"/>
      <c r="U190" s="771"/>
      <c r="V190" s="772"/>
      <c r="W190" s="771"/>
      <c r="X190" s="772"/>
    </row>
    <row r="191" spans="1:28" ht="18" customHeight="1">
      <c r="A191" s="766"/>
      <c r="B191" s="766"/>
      <c r="C191" s="766"/>
      <c r="D191" s="767" t="s">
        <v>127</v>
      </c>
      <c r="E191" s="767"/>
      <c r="F191" s="767"/>
      <c r="G191" s="767"/>
      <c r="H191" s="776"/>
      <c r="I191" s="771"/>
      <c r="J191" s="780"/>
      <c r="K191" s="780"/>
      <c r="L191" s="780"/>
      <c r="M191" s="780"/>
      <c r="N191" s="772"/>
      <c r="O191" s="771"/>
      <c r="P191" s="772"/>
      <c r="Q191" s="771"/>
      <c r="R191" s="772"/>
      <c r="S191" s="771"/>
      <c r="T191" s="772"/>
      <c r="U191" s="771"/>
      <c r="V191" s="772"/>
      <c r="W191" s="771"/>
      <c r="X191" s="772"/>
    </row>
    <row r="192" spans="1:28" ht="18" customHeight="1">
      <c r="A192" s="766" t="s">
        <v>105</v>
      </c>
      <c r="B192" s="766"/>
      <c r="C192" s="766"/>
      <c r="D192" s="766" t="s">
        <v>105</v>
      </c>
      <c r="E192" s="766"/>
      <c r="F192" s="766"/>
      <c r="G192" s="766"/>
      <c r="H192" s="773"/>
      <c r="I192" s="771" t="s">
        <v>299</v>
      </c>
      <c r="J192" s="780"/>
      <c r="K192" s="780"/>
      <c r="L192" s="780"/>
      <c r="M192" s="780"/>
      <c r="N192" s="772"/>
      <c r="O192" s="771"/>
      <c r="P192" s="772"/>
      <c r="Q192" s="771" t="s">
        <v>297</v>
      </c>
      <c r="R192" s="772"/>
      <c r="S192" s="771" t="s">
        <v>300</v>
      </c>
      <c r="T192" s="772"/>
      <c r="U192" s="771"/>
      <c r="V192" s="772"/>
      <c r="W192" s="771"/>
      <c r="X192" s="772"/>
    </row>
    <row r="193" spans="1:24" ht="18" customHeight="1">
      <c r="A193" s="766"/>
      <c r="B193" s="766"/>
      <c r="C193" s="766"/>
      <c r="D193" s="766" t="s">
        <v>106</v>
      </c>
      <c r="E193" s="766"/>
      <c r="F193" s="766"/>
      <c r="G193" s="766"/>
      <c r="H193" s="773"/>
      <c r="I193" s="771"/>
      <c r="J193" s="780"/>
      <c r="K193" s="780"/>
      <c r="L193" s="780"/>
      <c r="M193" s="780"/>
      <c r="N193" s="772"/>
      <c r="O193" s="771"/>
      <c r="P193" s="772"/>
      <c r="Q193" s="771"/>
      <c r="R193" s="772"/>
      <c r="S193" s="771"/>
      <c r="T193" s="772"/>
      <c r="U193" s="771"/>
      <c r="V193" s="772"/>
      <c r="W193" s="771"/>
      <c r="X193" s="772"/>
    </row>
    <row r="194" spans="1:24" ht="18" customHeight="1">
      <c r="A194" s="766" t="s">
        <v>107</v>
      </c>
      <c r="B194" s="766"/>
      <c r="C194" s="766"/>
      <c r="D194" s="766"/>
      <c r="E194" s="766"/>
      <c r="F194" s="766"/>
      <c r="G194" s="766"/>
      <c r="H194" s="773"/>
      <c r="I194" s="771"/>
      <c r="J194" s="780"/>
      <c r="K194" s="780"/>
      <c r="L194" s="780"/>
      <c r="M194" s="780"/>
      <c r="N194" s="772"/>
      <c r="O194" s="771"/>
      <c r="P194" s="772"/>
      <c r="Q194" s="771"/>
      <c r="R194" s="772"/>
      <c r="S194" s="771"/>
      <c r="T194" s="772"/>
      <c r="U194" s="771"/>
      <c r="V194" s="772"/>
      <c r="W194" s="771"/>
      <c r="X194" s="772"/>
    </row>
    <row r="195" spans="1:24" ht="18" customHeight="1">
      <c r="A195" s="766" t="s">
        <v>108</v>
      </c>
      <c r="B195" s="766"/>
      <c r="C195" s="766"/>
      <c r="D195" s="774" t="s">
        <v>138</v>
      </c>
      <c r="E195" s="775"/>
      <c r="F195" s="775"/>
      <c r="G195" s="775"/>
      <c r="H195" s="775"/>
      <c r="I195" s="771"/>
      <c r="J195" s="780"/>
      <c r="K195" s="780"/>
      <c r="L195" s="780"/>
      <c r="M195" s="780"/>
      <c r="N195" s="772"/>
      <c r="O195" s="771"/>
      <c r="P195" s="772"/>
      <c r="Q195" s="771"/>
      <c r="R195" s="772"/>
      <c r="S195" s="771"/>
      <c r="T195" s="772"/>
      <c r="U195" s="771"/>
      <c r="V195" s="772"/>
      <c r="W195" s="771"/>
      <c r="X195" s="772"/>
    </row>
    <row r="196" spans="1:24" ht="18" customHeight="1">
      <c r="A196" s="766"/>
      <c r="B196" s="766"/>
      <c r="C196" s="766"/>
      <c r="D196" s="766" t="s">
        <v>109</v>
      </c>
      <c r="E196" s="766"/>
      <c r="F196" s="766"/>
      <c r="G196" s="766"/>
      <c r="H196" s="773"/>
      <c r="I196" s="771"/>
      <c r="J196" s="780"/>
      <c r="K196" s="780"/>
      <c r="L196" s="780"/>
      <c r="M196" s="780"/>
      <c r="N196" s="772"/>
      <c r="O196" s="771"/>
      <c r="P196" s="772"/>
      <c r="Q196" s="771"/>
      <c r="R196" s="772"/>
      <c r="S196" s="771"/>
      <c r="T196" s="772"/>
      <c r="U196" s="771"/>
      <c r="V196" s="772"/>
      <c r="W196" s="771"/>
      <c r="X196" s="772"/>
    </row>
    <row r="197" spans="1:24" ht="18" customHeight="1">
      <c r="A197" s="767" t="s">
        <v>684</v>
      </c>
      <c r="B197" s="767"/>
      <c r="C197" s="767"/>
      <c r="D197" s="767"/>
      <c r="E197" s="767"/>
      <c r="F197" s="767"/>
      <c r="G197" s="767"/>
      <c r="H197" s="776"/>
      <c r="I197" s="771"/>
      <c r="J197" s="780"/>
      <c r="K197" s="780"/>
      <c r="L197" s="780"/>
      <c r="M197" s="780"/>
      <c r="N197" s="772"/>
      <c r="O197" s="771"/>
      <c r="P197" s="772"/>
      <c r="Q197" s="771"/>
      <c r="R197" s="772"/>
      <c r="S197" s="771"/>
      <c r="T197" s="772"/>
      <c r="U197" s="771"/>
      <c r="V197" s="772"/>
      <c r="W197" s="771"/>
      <c r="X197" s="772"/>
    </row>
    <row r="198" spans="1:24" ht="18" customHeight="1">
      <c r="A198" s="766" t="s">
        <v>110</v>
      </c>
      <c r="B198" s="766"/>
      <c r="C198" s="766"/>
      <c r="D198" s="806" t="s">
        <v>512</v>
      </c>
      <c r="E198" s="806"/>
      <c r="F198" s="806"/>
      <c r="G198" s="806"/>
      <c r="H198" s="813"/>
      <c r="I198" s="771"/>
      <c r="J198" s="780"/>
      <c r="K198" s="780"/>
      <c r="L198" s="780"/>
      <c r="M198" s="780"/>
      <c r="N198" s="772"/>
      <c r="O198" s="771"/>
      <c r="P198" s="772"/>
      <c r="Q198" s="771"/>
      <c r="R198" s="772"/>
      <c r="S198" s="771"/>
      <c r="T198" s="772"/>
      <c r="U198" s="771"/>
      <c r="V198" s="772"/>
      <c r="W198" s="771"/>
      <c r="X198" s="772"/>
    </row>
    <row r="199" spans="1:24" ht="18" customHeight="1">
      <c r="A199" s="766"/>
      <c r="B199" s="766"/>
      <c r="C199" s="766"/>
      <c r="D199" s="766" t="s">
        <v>111</v>
      </c>
      <c r="E199" s="766"/>
      <c r="F199" s="766"/>
      <c r="G199" s="766"/>
      <c r="H199" s="773"/>
      <c r="I199" s="771"/>
      <c r="J199" s="780"/>
      <c r="K199" s="780"/>
      <c r="L199" s="780"/>
      <c r="M199" s="780"/>
      <c r="N199" s="772"/>
      <c r="O199" s="771"/>
      <c r="P199" s="772"/>
      <c r="Q199" s="771"/>
      <c r="R199" s="772"/>
      <c r="S199" s="771"/>
      <c r="T199" s="772"/>
      <c r="U199" s="771"/>
      <c r="V199" s="772"/>
      <c r="W199" s="771"/>
      <c r="X199" s="772"/>
    </row>
    <row r="200" spans="1:24" ht="18" customHeight="1">
      <c r="A200" s="766" t="s">
        <v>112</v>
      </c>
      <c r="B200" s="766"/>
      <c r="C200" s="766"/>
      <c r="D200" s="766"/>
      <c r="E200" s="766"/>
      <c r="F200" s="766"/>
      <c r="G200" s="766"/>
      <c r="H200" s="773"/>
      <c r="I200" s="771"/>
      <c r="J200" s="780"/>
      <c r="K200" s="780"/>
      <c r="L200" s="780"/>
      <c r="M200" s="780"/>
      <c r="N200" s="772"/>
      <c r="O200" s="771"/>
      <c r="P200" s="772"/>
      <c r="Q200" s="771"/>
      <c r="R200" s="772"/>
      <c r="S200" s="771"/>
      <c r="T200" s="772"/>
      <c r="U200" s="771"/>
      <c r="V200" s="772"/>
      <c r="W200" s="771"/>
      <c r="X200" s="772"/>
    </row>
    <row r="201" spans="1:24" ht="18" customHeight="1">
      <c r="A201" s="766" t="s">
        <v>113</v>
      </c>
      <c r="B201" s="766"/>
      <c r="C201" s="766"/>
      <c r="D201" s="766"/>
      <c r="E201" s="766"/>
      <c r="F201" s="766"/>
      <c r="G201" s="766"/>
      <c r="H201" s="773"/>
      <c r="I201" s="771"/>
      <c r="J201" s="780"/>
      <c r="K201" s="780"/>
      <c r="L201" s="780"/>
      <c r="M201" s="780"/>
      <c r="N201" s="772"/>
      <c r="O201" s="771"/>
      <c r="P201" s="772"/>
      <c r="Q201" s="771"/>
      <c r="R201" s="772"/>
      <c r="S201" s="771"/>
      <c r="T201" s="772"/>
      <c r="U201" s="771"/>
      <c r="V201" s="772"/>
      <c r="W201" s="771"/>
      <c r="X201" s="772"/>
    </row>
    <row r="202" spans="1:24" ht="18" customHeight="1">
      <c r="A202" s="766" t="s">
        <v>114</v>
      </c>
      <c r="B202" s="766"/>
      <c r="C202" s="766"/>
      <c r="D202" s="766"/>
      <c r="E202" s="766"/>
      <c r="F202" s="766"/>
      <c r="G202" s="766"/>
      <c r="H202" s="773"/>
      <c r="I202" s="771"/>
      <c r="J202" s="780"/>
      <c r="K202" s="780"/>
      <c r="L202" s="780"/>
      <c r="M202" s="780"/>
      <c r="N202" s="772"/>
      <c r="O202" s="771"/>
      <c r="P202" s="772"/>
      <c r="Q202" s="771"/>
      <c r="R202" s="772"/>
      <c r="S202" s="771"/>
      <c r="T202" s="772"/>
      <c r="U202" s="771"/>
      <c r="V202" s="772"/>
      <c r="W202" s="771"/>
      <c r="X202" s="772"/>
    </row>
    <row r="203" spans="1:24" ht="18" customHeight="1">
      <c r="A203" s="766" t="s">
        <v>115</v>
      </c>
      <c r="B203" s="766"/>
      <c r="C203" s="766"/>
      <c r="D203" s="766"/>
      <c r="E203" s="766"/>
      <c r="F203" s="766"/>
      <c r="G203" s="766"/>
      <c r="H203" s="773"/>
      <c r="I203" s="771"/>
      <c r="J203" s="780"/>
      <c r="K203" s="780"/>
      <c r="L203" s="780"/>
      <c r="M203" s="780"/>
      <c r="N203" s="772"/>
      <c r="O203" s="771"/>
      <c r="P203" s="772"/>
      <c r="Q203" s="771"/>
      <c r="R203" s="772"/>
      <c r="S203" s="771"/>
      <c r="T203" s="772"/>
      <c r="U203" s="771"/>
      <c r="V203" s="772"/>
      <c r="W203" s="771"/>
      <c r="X203" s="772"/>
    </row>
    <row r="204" spans="1:24" ht="18" customHeight="1">
      <c r="A204" s="766" t="s">
        <v>116</v>
      </c>
      <c r="B204" s="766"/>
      <c r="C204" s="766"/>
      <c r="D204" s="766"/>
      <c r="E204" s="766"/>
      <c r="F204" s="766"/>
      <c r="G204" s="766"/>
      <c r="H204" s="773"/>
      <c r="I204" s="771"/>
      <c r="J204" s="780"/>
      <c r="K204" s="780"/>
      <c r="L204" s="780"/>
      <c r="M204" s="780"/>
      <c r="N204" s="772"/>
      <c r="O204" s="771"/>
      <c r="P204" s="772"/>
      <c r="Q204" s="771"/>
      <c r="R204" s="772"/>
      <c r="S204" s="771"/>
      <c r="T204" s="772"/>
      <c r="U204" s="771"/>
      <c r="V204" s="772"/>
      <c r="W204" s="771"/>
      <c r="X204" s="772"/>
    </row>
    <row r="205" spans="1:24" ht="18" customHeight="1">
      <c r="A205" s="814" t="s">
        <v>214</v>
      </c>
      <c r="B205" s="815"/>
      <c r="C205" s="816"/>
      <c r="D205" s="31" t="s">
        <v>139</v>
      </c>
      <c r="E205" s="819" t="s">
        <v>215</v>
      </c>
      <c r="F205" s="819"/>
      <c r="G205" s="819"/>
      <c r="H205" s="819"/>
      <c r="I205" s="819"/>
      <c r="J205" s="819"/>
      <c r="K205" s="819"/>
      <c r="L205" s="819"/>
      <c r="M205" s="819"/>
      <c r="N205" s="819"/>
      <c r="O205" s="819"/>
      <c r="P205" s="819"/>
      <c r="Q205" s="819"/>
      <c r="R205" s="819"/>
      <c r="S205" s="819"/>
      <c r="T205" s="819"/>
      <c r="U205" s="819"/>
      <c r="V205" s="819"/>
      <c r="W205" s="819"/>
      <c r="X205" s="820"/>
    </row>
    <row r="206" spans="1:24" ht="18" customHeight="1">
      <c r="A206" s="817"/>
      <c r="B206" s="91"/>
      <c r="C206" s="818"/>
      <c r="D206" s="28"/>
      <c r="E206" s="821" t="s">
        <v>216</v>
      </c>
      <c r="F206" s="821"/>
      <c r="G206" s="821"/>
      <c r="H206" s="821"/>
      <c r="I206" s="821"/>
      <c r="J206" s="821"/>
      <c r="K206" s="821"/>
      <c r="L206" s="821"/>
      <c r="M206" s="821"/>
      <c r="N206" s="821"/>
      <c r="O206" s="821"/>
      <c r="P206" s="821"/>
      <c r="Q206" s="821"/>
      <c r="R206" s="821"/>
      <c r="S206" s="821"/>
      <c r="T206" s="821"/>
      <c r="U206" s="821"/>
      <c r="V206" s="821"/>
      <c r="W206" s="821"/>
      <c r="X206" s="822"/>
    </row>
    <row r="207" spans="1:24" ht="18" customHeight="1">
      <c r="A207" s="817"/>
      <c r="B207" s="91"/>
      <c r="C207" s="818"/>
      <c r="D207" s="32" t="s">
        <v>218</v>
      </c>
      <c r="E207" s="821" t="s">
        <v>217</v>
      </c>
      <c r="F207" s="821"/>
      <c r="G207" s="821"/>
      <c r="H207" s="821"/>
      <c r="I207" s="821"/>
      <c r="J207" s="821"/>
      <c r="K207" s="821"/>
      <c r="L207" s="821"/>
      <c r="M207" s="821"/>
      <c r="N207" s="821"/>
      <c r="O207" s="821"/>
      <c r="P207" s="821"/>
      <c r="Q207" s="821"/>
      <c r="R207" s="821"/>
      <c r="S207" s="821"/>
      <c r="T207" s="821"/>
      <c r="U207" s="821"/>
      <c r="V207" s="821"/>
      <c r="W207" s="821"/>
      <c r="X207" s="822"/>
    </row>
    <row r="208" spans="1:24" ht="18" customHeight="1">
      <c r="A208" s="817"/>
      <c r="B208" s="91"/>
      <c r="C208" s="818"/>
      <c r="D208" s="28"/>
      <c r="E208" s="821" t="s">
        <v>522</v>
      </c>
      <c r="F208" s="821"/>
      <c r="G208" s="821"/>
      <c r="H208" s="821"/>
      <c r="I208" s="821"/>
      <c r="J208" s="821"/>
      <c r="K208" s="821"/>
      <c r="L208" s="821"/>
      <c r="M208" s="821"/>
      <c r="N208" s="821"/>
      <c r="O208" s="821"/>
      <c r="P208" s="821"/>
      <c r="Q208" s="821"/>
      <c r="R208" s="821"/>
      <c r="S208" s="821"/>
      <c r="T208" s="821"/>
      <c r="U208" s="821"/>
      <c r="V208" s="821"/>
      <c r="W208" s="821"/>
      <c r="X208" s="822"/>
    </row>
    <row r="209" spans="1:24" ht="18" customHeight="1">
      <c r="A209" s="817"/>
      <c r="B209" s="91"/>
      <c r="C209" s="818"/>
      <c r="D209" s="32" t="s">
        <v>218</v>
      </c>
      <c r="E209" s="821" t="s">
        <v>219</v>
      </c>
      <c r="F209" s="821"/>
      <c r="G209" s="821"/>
      <c r="H209" s="821"/>
      <c r="I209" s="821"/>
      <c r="J209" s="821"/>
      <c r="K209" s="821"/>
      <c r="L209" s="821"/>
      <c r="M209" s="821"/>
      <c r="N209" s="821"/>
      <c r="O209" s="821"/>
      <c r="P209" s="821"/>
      <c r="Q209" s="821"/>
      <c r="R209" s="821"/>
      <c r="S209" s="821"/>
      <c r="T209" s="821"/>
      <c r="U209" s="821"/>
      <c r="V209" s="821"/>
      <c r="W209" s="821"/>
      <c r="X209" s="822"/>
    </row>
    <row r="210" spans="1:24" ht="18" customHeight="1">
      <c r="A210" s="313"/>
      <c r="B210" s="314"/>
      <c r="C210" s="315"/>
      <c r="D210" s="33"/>
      <c r="E210" s="823" t="s">
        <v>220</v>
      </c>
      <c r="F210" s="823"/>
      <c r="G210" s="823"/>
      <c r="H210" s="823"/>
      <c r="I210" s="823"/>
      <c r="J210" s="823"/>
      <c r="K210" s="823"/>
      <c r="L210" s="823"/>
      <c r="M210" s="823"/>
      <c r="N210" s="823"/>
      <c r="O210" s="823"/>
      <c r="P210" s="823"/>
      <c r="Q210" s="823"/>
      <c r="R210" s="823"/>
      <c r="S210" s="823"/>
      <c r="T210" s="823"/>
      <c r="U210" s="823"/>
      <c r="V210" s="823"/>
      <c r="W210" s="823"/>
      <c r="X210" s="824"/>
    </row>
  </sheetData>
  <mergeCells count="676">
    <mergeCell ref="D5:E5"/>
    <mergeCell ref="G5:U5"/>
    <mergeCell ref="D124:E124"/>
    <mergeCell ref="G124:U124"/>
    <mergeCell ref="J134:P134"/>
    <mergeCell ref="Q134:W134"/>
    <mergeCell ref="E133:I134"/>
    <mergeCell ref="A168:F168"/>
    <mergeCell ref="G168:L168"/>
    <mergeCell ref="M168:R168"/>
    <mergeCell ref="S168:X168"/>
    <mergeCell ref="J152:P152"/>
    <mergeCell ref="B153:I153"/>
    <mergeCell ref="J153:P153"/>
    <mergeCell ref="Q152:W152"/>
    <mergeCell ref="Q153:W153"/>
    <mergeCell ref="J150:P150"/>
    <mergeCell ref="B151:I151"/>
    <mergeCell ref="J151:P151"/>
    <mergeCell ref="Q150:W150"/>
    <mergeCell ref="E127:I127"/>
    <mergeCell ref="Q145:W145"/>
    <mergeCell ref="Q149:W149"/>
    <mergeCell ref="Q146:W146"/>
    <mergeCell ref="S204:T204"/>
    <mergeCell ref="U204:V204"/>
    <mergeCell ref="W204:X204"/>
    <mergeCell ref="O202:P202"/>
    <mergeCell ref="Q202:R202"/>
    <mergeCell ref="S202:T202"/>
    <mergeCell ref="U202:V202"/>
    <mergeCell ref="W202:X202"/>
    <mergeCell ref="O203:P203"/>
    <mergeCell ref="Q203:R203"/>
    <mergeCell ref="S203:T203"/>
    <mergeCell ref="U203:V203"/>
    <mergeCell ref="W203:X203"/>
    <mergeCell ref="O200:P200"/>
    <mergeCell ref="Q200:R200"/>
    <mergeCell ref="S200:T200"/>
    <mergeCell ref="U200:V200"/>
    <mergeCell ref="W200:X200"/>
    <mergeCell ref="A205:C210"/>
    <mergeCell ref="E205:X205"/>
    <mergeCell ref="E206:X206"/>
    <mergeCell ref="E207:X207"/>
    <mergeCell ref="E208:X208"/>
    <mergeCell ref="E209:X209"/>
    <mergeCell ref="E210:X210"/>
    <mergeCell ref="O204:P204"/>
    <mergeCell ref="Q204:R204"/>
    <mergeCell ref="I204:N204"/>
    <mergeCell ref="A204:H204"/>
    <mergeCell ref="O201:P201"/>
    <mergeCell ref="Q201:R201"/>
    <mergeCell ref="S201:T201"/>
    <mergeCell ref="U201:V201"/>
    <mergeCell ref="W201:X201"/>
    <mergeCell ref="I203:N203"/>
    <mergeCell ref="I202:N202"/>
    <mergeCell ref="I201:N201"/>
    <mergeCell ref="Q198:R198"/>
    <mergeCell ref="S198:T198"/>
    <mergeCell ref="U198:V198"/>
    <mergeCell ref="W198:X198"/>
    <mergeCell ref="O199:P199"/>
    <mergeCell ref="Q199:R199"/>
    <mergeCell ref="S199:T199"/>
    <mergeCell ref="U199:V199"/>
    <mergeCell ref="W199:X199"/>
    <mergeCell ref="O198:P198"/>
    <mergeCell ref="Q196:R196"/>
    <mergeCell ref="S196:T196"/>
    <mergeCell ref="U196:V196"/>
    <mergeCell ref="W196:X196"/>
    <mergeCell ref="O197:P197"/>
    <mergeCell ref="Q197:R197"/>
    <mergeCell ref="S197:T197"/>
    <mergeCell ref="U197:V197"/>
    <mergeCell ref="W197:X197"/>
    <mergeCell ref="O196:P196"/>
    <mergeCell ref="W193:X193"/>
    <mergeCell ref="O194:P194"/>
    <mergeCell ref="Q194:R194"/>
    <mergeCell ref="S194:T194"/>
    <mergeCell ref="U194:V194"/>
    <mergeCell ref="W194:X194"/>
    <mergeCell ref="O195:P195"/>
    <mergeCell ref="Q195:R195"/>
    <mergeCell ref="S195:T195"/>
    <mergeCell ref="U195:V195"/>
    <mergeCell ref="W195:X195"/>
    <mergeCell ref="W189:X189"/>
    <mergeCell ref="O190:P190"/>
    <mergeCell ref="Q190:R190"/>
    <mergeCell ref="S190:T190"/>
    <mergeCell ref="U190:V190"/>
    <mergeCell ref="W190:X190"/>
    <mergeCell ref="O191:P191"/>
    <mergeCell ref="Q191:R191"/>
    <mergeCell ref="S191:T191"/>
    <mergeCell ref="U191:V191"/>
    <mergeCell ref="W191:X191"/>
    <mergeCell ref="S183:T183"/>
    <mergeCell ref="U183:V183"/>
    <mergeCell ref="W183:X183"/>
    <mergeCell ref="Q184:R184"/>
    <mergeCell ref="S184:T184"/>
    <mergeCell ref="U184:V184"/>
    <mergeCell ref="W184:X184"/>
    <mergeCell ref="O185:P185"/>
    <mergeCell ref="Q185:R185"/>
    <mergeCell ref="S185:T185"/>
    <mergeCell ref="U185:V185"/>
    <mergeCell ref="W185:X185"/>
    <mergeCell ref="A203:H203"/>
    <mergeCell ref="A200:H200"/>
    <mergeCell ref="A201:H201"/>
    <mergeCell ref="A202:H202"/>
    <mergeCell ref="D196:H196"/>
    <mergeCell ref="A197:H197"/>
    <mergeCell ref="A198:C199"/>
    <mergeCell ref="D198:H198"/>
    <mergeCell ref="D199:H199"/>
    <mergeCell ref="W186:X186"/>
    <mergeCell ref="I179:N179"/>
    <mergeCell ref="I178:N178"/>
    <mergeCell ref="I186:N186"/>
    <mergeCell ref="O182:P182"/>
    <mergeCell ref="I200:N200"/>
    <mergeCell ref="I199:N199"/>
    <mergeCell ref="I198:N198"/>
    <mergeCell ref="I197:N197"/>
    <mergeCell ref="I196:N196"/>
    <mergeCell ref="I195:N195"/>
    <mergeCell ref="I194:N194"/>
    <mergeCell ref="I193:N193"/>
    <mergeCell ref="I192:N192"/>
    <mergeCell ref="I191:N191"/>
    <mergeCell ref="I190:N190"/>
    <mergeCell ref="I189:N189"/>
    <mergeCell ref="I188:N188"/>
    <mergeCell ref="I187:N187"/>
    <mergeCell ref="Q182:R182"/>
    <mergeCell ref="S182:T182"/>
    <mergeCell ref="U182:V182"/>
    <mergeCell ref="W182:X182"/>
    <mergeCell ref="O183:P183"/>
    <mergeCell ref="A169:F169"/>
    <mergeCell ref="G169:L169"/>
    <mergeCell ref="M169:R169"/>
    <mergeCell ref="D185:H185"/>
    <mergeCell ref="D186:H186"/>
    <mergeCell ref="D187:H187"/>
    <mergeCell ref="I185:N185"/>
    <mergeCell ref="I184:N184"/>
    <mergeCell ref="O184:P184"/>
    <mergeCell ref="O186:P186"/>
    <mergeCell ref="O187:P187"/>
    <mergeCell ref="Q183:R183"/>
    <mergeCell ref="Q154:W154"/>
    <mergeCell ref="B154:I154"/>
    <mergeCell ref="D184:H184"/>
    <mergeCell ref="O181:P181"/>
    <mergeCell ref="Q181:R181"/>
    <mergeCell ref="S181:T181"/>
    <mergeCell ref="U181:V181"/>
    <mergeCell ref="W181:X181"/>
    <mergeCell ref="Q186:R186"/>
    <mergeCell ref="S186:T186"/>
    <mergeCell ref="U186:V186"/>
    <mergeCell ref="I176:N177"/>
    <mergeCell ref="A176:H177"/>
    <mergeCell ref="O176:X176"/>
    <mergeCell ref="O177:P177"/>
    <mergeCell ref="Q177:R177"/>
    <mergeCell ref="S177:T177"/>
    <mergeCell ref="U177:V177"/>
    <mergeCell ref="W177:X177"/>
    <mergeCell ref="J154:P154"/>
    <mergeCell ref="D174:E174"/>
    <mergeCell ref="G174:U174"/>
    <mergeCell ref="S169:X169"/>
    <mergeCell ref="A167:F167"/>
    <mergeCell ref="J137:P137"/>
    <mergeCell ref="Q137:W137"/>
    <mergeCell ref="J138:P138"/>
    <mergeCell ref="Q138:W138"/>
    <mergeCell ref="Q139:W139"/>
    <mergeCell ref="Q140:W140"/>
    <mergeCell ref="Q141:W141"/>
    <mergeCell ref="Q142:W142"/>
    <mergeCell ref="Q143:W143"/>
    <mergeCell ref="J142:P142"/>
    <mergeCell ref="Q129:W129"/>
    <mergeCell ref="Q130:W130"/>
    <mergeCell ref="Q131:W131"/>
    <mergeCell ref="Q132:W132"/>
    <mergeCell ref="Q133:W133"/>
    <mergeCell ref="Q135:W135"/>
    <mergeCell ref="Q136:W136"/>
    <mergeCell ref="Q127:W127"/>
    <mergeCell ref="J127:P127"/>
    <mergeCell ref="E143:I143"/>
    <mergeCell ref="J143:P143"/>
    <mergeCell ref="J139:P139"/>
    <mergeCell ref="B140:D141"/>
    <mergeCell ref="E140:I140"/>
    <mergeCell ref="J140:P140"/>
    <mergeCell ref="Q151:W151"/>
    <mergeCell ref="E141:I141"/>
    <mergeCell ref="J141:P141"/>
    <mergeCell ref="Q144:W144"/>
    <mergeCell ref="J144:P144"/>
    <mergeCell ref="B145:D146"/>
    <mergeCell ref="E146:I146"/>
    <mergeCell ref="J146:P146"/>
    <mergeCell ref="J145:P145"/>
    <mergeCell ref="E145:I145"/>
    <mergeCell ref="J147:P147"/>
    <mergeCell ref="B148:D149"/>
    <mergeCell ref="E148:I148"/>
    <mergeCell ref="J148:P148"/>
    <mergeCell ref="E149:I149"/>
    <mergeCell ref="J149:P149"/>
    <mergeCell ref="Q147:W147"/>
    <mergeCell ref="Q148:W148"/>
    <mergeCell ref="E135:I135"/>
    <mergeCell ref="J135:P135"/>
    <mergeCell ref="E136:I136"/>
    <mergeCell ref="J136:P136"/>
    <mergeCell ref="B84:X84"/>
    <mergeCell ref="B126:I126"/>
    <mergeCell ref="J126:P126"/>
    <mergeCell ref="B127:D139"/>
    <mergeCell ref="E128:I128"/>
    <mergeCell ref="J128:P128"/>
    <mergeCell ref="E129:I129"/>
    <mergeCell ref="J129:P129"/>
    <mergeCell ref="E130:I130"/>
    <mergeCell ref="J130:P130"/>
    <mergeCell ref="B85:H86"/>
    <mergeCell ref="E95:H98"/>
    <mergeCell ref="E94:H94"/>
    <mergeCell ref="E90:H93"/>
    <mergeCell ref="E89:H89"/>
    <mergeCell ref="E87:H88"/>
    <mergeCell ref="B112:H112"/>
    <mergeCell ref="B108:D111"/>
    <mergeCell ref="Q126:W126"/>
    <mergeCell ref="Q128:W128"/>
    <mergeCell ref="E109:H111"/>
    <mergeCell ref="E108:H108"/>
    <mergeCell ref="B107:H107"/>
    <mergeCell ref="E104:H106"/>
    <mergeCell ref="E103:H103"/>
    <mergeCell ref="E102:H102"/>
    <mergeCell ref="E100:H101"/>
    <mergeCell ref="E99:H99"/>
    <mergeCell ref="B87:D106"/>
    <mergeCell ref="I112:K112"/>
    <mergeCell ref="L112:P112"/>
    <mergeCell ref="Q112:S112"/>
    <mergeCell ref="T112:X112"/>
    <mergeCell ref="I107:K107"/>
    <mergeCell ref="L107:P107"/>
    <mergeCell ref="Q107:S107"/>
    <mergeCell ref="T107:X107"/>
    <mergeCell ref="I108:K108"/>
    <mergeCell ref="L108:P108"/>
    <mergeCell ref="Q108:S108"/>
    <mergeCell ref="T108:X108"/>
    <mergeCell ref="I109:K109"/>
    <mergeCell ref="L109:P109"/>
    <mergeCell ref="Q109:S109"/>
    <mergeCell ref="T109:X109"/>
    <mergeCell ref="I110:K110"/>
    <mergeCell ref="L110:P110"/>
    <mergeCell ref="Q110:S110"/>
    <mergeCell ref="T110:X110"/>
    <mergeCell ref="I111:K111"/>
    <mergeCell ref="L111:P111"/>
    <mergeCell ref="Q111:S111"/>
    <mergeCell ref="T111:X111"/>
    <mergeCell ref="I101:K101"/>
    <mergeCell ref="L101:P101"/>
    <mergeCell ref="T102:X102"/>
    <mergeCell ref="I103:K103"/>
    <mergeCell ref="L103:P103"/>
    <mergeCell ref="Q103:S103"/>
    <mergeCell ref="T103:X103"/>
    <mergeCell ref="Q104:S106"/>
    <mergeCell ref="T104:X106"/>
    <mergeCell ref="I102:K102"/>
    <mergeCell ref="L102:P102"/>
    <mergeCell ref="Q102:S102"/>
    <mergeCell ref="I104:K104"/>
    <mergeCell ref="L104:P104"/>
    <mergeCell ref="I105:K105"/>
    <mergeCell ref="L105:P105"/>
    <mergeCell ref="I106:K106"/>
    <mergeCell ref="L106:P106"/>
    <mergeCell ref="I94:K94"/>
    <mergeCell ref="L94:P94"/>
    <mergeCell ref="Q94:S94"/>
    <mergeCell ref="T94:X94"/>
    <mergeCell ref="I92:K92"/>
    <mergeCell ref="L92:P92"/>
    <mergeCell ref="Q100:S101"/>
    <mergeCell ref="T100:X101"/>
    <mergeCell ref="I98:K98"/>
    <mergeCell ref="L98:P98"/>
    <mergeCell ref="I99:K99"/>
    <mergeCell ref="L99:P99"/>
    <mergeCell ref="Q99:S99"/>
    <mergeCell ref="T99:X99"/>
    <mergeCell ref="I100:K100"/>
    <mergeCell ref="L100:P100"/>
    <mergeCell ref="T95:X98"/>
    <mergeCell ref="I95:K95"/>
    <mergeCell ref="L95:P95"/>
    <mergeCell ref="I96:K96"/>
    <mergeCell ref="L96:P96"/>
    <mergeCell ref="I97:K97"/>
    <mergeCell ref="L97:P97"/>
    <mergeCell ref="Q95:S98"/>
    <mergeCell ref="I91:K91"/>
    <mergeCell ref="L91:P91"/>
    <mergeCell ref="Q91:S91"/>
    <mergeCell ref="T91:X91"/>
    <mergeCell ref="I89:K89"/>
    <mergeCell ref="L89:P89"/>
    <mergeCell ref="Q92:S92"/>
    <mergeCell ref="T92:X92"/>
    <mergeCell ref="I93:K93"/>
    <mergeCell ref="L93:P93"/>
    <mergeCell ref="Q93:S93"/>
    <mergeCell ref="T93:X93"/>
    <mergeCell ref="I88:K88"/>
    <mergeCell ref="L87:P87"/>
    <mergeCell ref="L88:P88"/>
    <mergeCell ref="Q87:S88"/>
    <mergeCell ref="T87:X88"/>
    <mergeCell ref="Q89:S89"/>
    <mergeCell ref="T89:X89"/>
    <mergeCell ref="I90:K90"/>
    <mergeCell ref="L90:P90"/>
    <mergeCell ref="Q90:S90"/>
    <mergeCell ref="T90:X90"/>
    <mergeCell ref="F47:H49"/>
    <mergeCell ref="C45:H46"/>
    <mergeCell ref="T86:X86"/>
    <mergeCell ref="Q86:S86"/>
    <mergeCell ref="L86:P86"/>
    <mergeCell ref="I86:K86"/>
    <mergeCell ref="I85:P85"/>
    <mergeCell ref="Q85:X85"/>
    <mergeCell ref="I87:K87"/>
    <mergeCell ref="S52:U52"/>
    <mergeCell ref="V52:X52"/>
    <mergeCell ref="P58:R58"/>
    <mergeCell ref="S58:U58"/>
    <mergeCell ref="V58:X58"/>
    <mergeCell ref="I59:O59"/>
    <mergeCell ref="P59:R59"/>
    <mergeCell ref="S59:U59"/>
    <mergeCell ref="V59:X59"/>
    <mergeCell ref="I45:O46"/>
    <mergeCell ref="P45:R46"/>
    <mergeCell ref="S45:U46"/>
    <mergeCell ref="V45:X46"/>
    <mergeCell ref="C47:E53"/>
    <mergeCell ref="I47:O47"/>
    <mergeCell ref="B35:X35"/>
    <mergeCell ref="B36:X40"/>
    <mergeCell ref="C44:V44"/>
    <mergeCell ref="A178:C189"/>
    <mergeCell ref="D178:H178"/>
    <mergeCell ref="D179:H179"/>
    <mergeCell ref="D180:H180"/>
    <mergeCell ref="D182:H182"/>
    <mergeCell ref="D183:H183"/>
    <mergeCell ref="D181:H181"/>
    <mergeCell ref="I183:N183"/>
    <mergeCell ref="I182:N182"/>
    <mergeCell ref="I181:N181"/>
    <mergeCell ref="E139:I139"/>
    <mergeCell ref="B142:D143"/>
    <mergeCell ref="E142:I142"/>
    <mergeCell ref="B144:I144"/>
    <mergeCell ref="B147:I147"/>
    <mergeCell ref="B150:I150"/>
    <mergeCell ref="B152:I152"/>
    <mergeCell ref="S51:U51"/>
    <mergeCell ref="V51:X51"/>
    <mergeCell ref="I52:O52"/>
    <mergeCell ref="P52:R52"/>
    <mergeCell ref="E131:I131"/>
    <mergeCell ref="J131:P131"/>
    <mergeCell ref="E132:I132"/>
    <mergeCell ref="J132:P132"/>
    <mergeCell ref="J133:P133"/>
    <mergeCell ref="I180:N180"/>
    <mergeCell ref="W178:X178"/>
    <mergeCell ref="U178:V178"/>
    <mergeCell ref="S178:T178"/>
    <mergeCell ref="Q178:R178"/>
    <mergeCell ref="O178:P178"/>
    <mergeCell ref="O179:P179"/>
    <mergeCell ref="Q179:R179"/>
    <mergeCell ref="S179:T179"/>
    <mergeCell ref="U179:V179"/>
    <mergeCell ref="W179:X179"/>
    <mergeCell ref="O180:P180"/>
    <mergeCell ref="Q180:R180"/>
    <mergeCell ref="S180:T180"/>
    <mergeCell ref="U180:V180"/>
    <mergeCell ref="W180:X180"/>
    <mergeCell ref="E137:I137"/>
    <mergeCell ref="E138:I138"/>
    <mergeCell ref="A164:F164"/>
    <mergeCell ref="D188:H188"/>
    <mergeCell ref="Q187:R187"/>
    <mergeCell ref="S187:T187"/>
    <mergeCell ref="U187:V187"/>
    <mergeCell ref="W187:X187"/>
    <mergeCell ref="O188:P188"/>
    <mergeCell ref="Q188:R188"/>
    <mergeCell ref="S188:T188"/>
    <mergeCell ref="U188:V188"/>
    <mergeCell ref="W188:X188"/>
    <mergeCell ref="D189:H189"/>
    <mergeCell ref="A190:C191"/>
    <mergeCell ref="D190:H190"/>
    <mergeCell ref="D191:H191"/>
    <mergeCell ref="O189:P189"/>
    <mergeCell ref="Q189:R189"/>
    <mergeCell ref="S189:T189"/>
    <mergeCell ref="U189:V189"/>
    <mergeCell ref="A192:C193"/>
    <mergeCell ref="D192:H192"/>
    <mergeCell ref="D193:H193"/>
    <mergeCell ref="O192:P192"/>
    <mergeCell ref="Q192:R192"/>
    <mergeCell ref="S192:T192"/>
    <mergeCell ref="U192:V192"/>
    <mergeCell ref="S193:T193"/>
    <mergeCell ref="U193:V193"/>
    <mergeCell ref="W192:X192"/>
    <mergeCell ref="O193:P193"/>
    <mergeCell ref="Q193:R193"/>
    <mergeCell ref="A194:H194"/>
    <mergeCell ref="A195:C196"/>
    <mergeCell ref="D195:H195"/>
    <mergeCell ref="Q10:R10"/>
    <mergeCell ref="S10:T10"/>
    <mergeCell ref="U10:X10"/>
    <mergeCell ref="B28:D29"/>
    <mergeCell ref="B20:D21"/>
    <mergeCell ref="B22:D23"/>
    <mergeCell ref="B25:D26"/>
    <mergeCell ref="B8:D19"/>
    <mergeCell ref="E18:I18"/>
    <mergeCell ref="S11:T11"/>
    <mergeCell ref="U11:X11"/>
    <mergeCell ref="Q12:R12"/>
    <mergeCell ref="S12:T12"/>
    <mergeCell ref="U12:X12"/>
    <mergeCell ref="Q13:R13"/>
    <mergeCell ref="S13:T13"/>
    <mergeCell ref="U13:X13"/>
    <mergeCell ref="Q14:R14"/>
    <mergeCell ref="S7:T7"/>
    <mergeCell ref="Q7:R7"/>
    <mergeCell ref="U7:X7"/>
    <mergeCell ref="U8:X8"/>
    <mergeCell ref="S8:T8"/>
    <mergeCell ref="Q8:R8"/>
    <mergeCell ref="Q9:R9"/>
    <mergeCell ref="S9:T9"/>
    <mergeCell ref="U9:X9"/>
    <mergeCell ref="E13:I13"/>
    <mergeCell ref="E12:I12"/>
    <mergeCell ref="E11:I11"/>
    <mergeCell ref="Q16:R16"/>
    <mergeCell ref="Q17:R17"/>
    <mergeCell ref="S16:T16"/>
    <mergeCell ref="U16:X16"/>
    <mergeCell ref="S17:T17"/>
    <mergeCell ref="U17:X17"/>
    <mergeCell ref="E17:I17"/>
    <mergeCell ref="E16:I16"/>
    <mergeCell ref="E15:I15"/>
    <mergeCell ref="E14:I14"/>
    <mergeCell ref="Q11:R11"/>
    <mergeCell ref="S14:T14"/>
    <mergeCell ref="U14:X14"/>
    <mergeCell ref="Q15:R15"/>
    <mergeCell ref="S15:T15"/>
    <mergeCell ref="U15:X15"/>
    <mergeCell ref="J13:P13"/>
    <mergeCell ref="J14:P14"/>
    <mergeCell ref="J15:P15"/>
    <mergeCell ref="J16:P16"/>
    <mergeCell ref="J17:P17"/>
    <mergeCell ref="Q18:R18"/>
    <mergeCell ref="S18:T18"/>
    <mergeCell ref="U18:X18"/>
    <mergeCell ref="B24:I24"/>
    <mergeCell ref="E23:I23"/>
    <mergeCell ref="E22:I22"/>
    <mergeCell ref="J22:P22"/>
    <mergeCell ref="J23:P23"/>
    <mergeCell ref="J24:P24"/>
    <mergeCell ref="Q19:R19"/>
    <mergeCell ref="S19:T19"/>
    <mergeCell ref="U19:X19"/>
    <mergeCell ref="Q20:R20"/>
    <mergeCell ref="S20:T20"/>
    <mergeCell ref="U20:X20"/>
    <mergeCell ref="Q21:R21"/>
    <mergeCell ref="S21:T21"/>
    <mergeCell ref="U21:X21"/>
    <mergeCell ref="E21:I21"/>
    <mergeCell ref="E20:I20"/>
    <mergeCell ref="E19:I19"/>
    <mergeCell ref="Q22:R22"/>
    <mergeCell ref="S22:T22"/>
    <mergeCell ref="U22:X22"/>
    <mergeCell ref="Q23:R23"/>
    <mergeCell ref="S23:T23"/>
    <mergeCell ref="U23:X23"/>
    <mergeCell ref="Q24:R24"/>
    <mergeCell ref="S24:T24"/>
    <mergeCell ref="U24:X24"/>
    <mergeCell ref="B30:I30"/>
    <mergeCell ref="E29:I29"/>
    <mergeCell ref="E28:I28"/>
    <mergeCell ref="J28:P28"/>
    <mergeCell ref="J29:P29"/>
    <mergeCell ref="J30:P30"/>
    <mergeCell ref="Q25:R25"/>
    <mergeCell ref="S25:T25"/>
    <mergeCell ref="U25:X25"/>
    <mergeCell ref="Q26:R26"/>
    <mergeCell ref="S26:T26"/>
    <mergeCell ref="U26:X26"/>
    <mergeCell ref="Q27:R27"/>
    <mergeCell ref="S27:T27"/>
    <mergeCell ref="U27:X27"/>
    <mergeCell ref="B27:I27"/>
    <mergeCell ref="E26:I26"/>
    <mergeCell ref="E25:I25"/>
    <mergeCell ref="J25:P25"/>
    <mergeCell ref="J26:P26"/>
    <mergeCell ref="J27:P27"/>
    <mergeCell ref="Q28:R28"/>
    <mergeCell ref="S28:T28"/>
    <mergeCell ref="U28:X28"/>
    <mergeCell ref="Q29:R29"/>
    <mergeCell ref="S29:T29"/>
    <mergeCell ref="U29:X29"/>
    <mergeCell ref="S32:T32"/>
    <mergeCell ref="U32:X32"/>
    <mergeCell ref="Q33:R33"/>
    <mergeCell ref="S33:T33"/>
    <mergeCell ref="U33:X33"/>
    <mergeCell ref="B33:I33"/>
    <mergeCell ref="B32:I32"/>
    <mergeCell ref="B31:I31"/>
    <mergeCell ref="J31:P31"/>
    <mergeCell ref="J32:P32"/>
    <mergeCell ref="J33:P33"/>
    <mergeCell ref="E10:I10"/>
    <mergeCell ref="E9:I9"/>
    <mergeCell ref="E8:I8"/>
    <mergeCell ref="J7:P7"/>
    <mergeCell ref="J8:P8"/>
    <mergeCell ref="J9:P9"/>
    <mergeCell ref="J10:P10"/>
    <mergeCell ref="J11:P11"/>
    <mergeCell ref="J12:P12"/>
    <mergeCell ref="B7:I7"/>
    <mergeCell ref="J18:P18"/>
    <mergeCell ref="J19:P19"/>
    <mergeCell ref="J20:P20"/>
    <mergeCell ref="J21:P21"/>
    <mergeCell ref="A162:F162"/>
    <mergeCell ref="G162:L162"/>
    <mergeCell ref="M162:R162"/>
    <mergeCell ref="S162:X162"/>
    <mergeCell ref="A163:F163"/>
    <mergeCell ref="G163:L163"/>
    <mergeCell ref="M163:R163"/>
    <mergeCell ref="S163:X163"/>
    <mergeCell ref="Q30:R30"/>
    <mergeCell ref="S30:T30"/>
    <mergeCell ref="U30:X30"/>
    <mergeCell ref="Q34:R34"/>
    <mergeCell ref="S34:T34"/>
    <mergeCell ref="U34:X34"/>
    <mergeCell ref="B34:I34"/>
    <mergeCell ref="J34:P34"/>
    <mergeCell ref="Q31:R31"/>
    <mergeCell ref="S31:T31"/>
    <mergeCell ref="U31:X31"/>
    <mergeCell ref="Q32:R32"/>
    <mergeCell ref="G167:L167"/>
    <mergeCell ref="M167:R167"/>
    <mergeCell ref="S167:X167"/>
    <mergeCell ref="G164:L164"/>
    <mergeCell ref="M164:R164"/>
    <mergeCell ref="S164:X164"/>
    <mergeCell ref="A165:F165"/>
    <mergeCell ref="G165:L165"/>
    <mergeCell ref="M165:R165"/>
    <mergeCell ref="S165:X165"/>
    <mergeCell ref="A166:F166"/>
    <mergeCell ref="G166:L166"/>
    <mergeCell ref="M166:R166"/>
    <mergeCell ref="S166:X166"/>
    <mergeCell ref="P47:R47"/>
    <mergeCell ref="S47:U47"/>
    <mergeCell ref="V47:X47"/>
    <mergeCell ref="I48:O48"/>
    <mergeCell ref="P48:R48"/>
    <mergeCell ref="S48:U48"/>
    <mergeCell ref="V48:X48"/>
    <mergeCell ref="I49:O49"/>
    <mergeCell ref="P49:R49"/>
    <mergeCell ref="S49:U49"/>
    <mergeCell ref="V49:X49"/>
    <mergeCell ref="S57:U57"/>
    <mergeCell ref="V57:X57"/>
    <mergeCell ref="I58:O58"/>
    <mergeCell ref="F60:H62"/>
    <mergeCell ref="I60:O60"/>
    <mergeCell ref="P60:R60"/>
    <mergeCell ref="S60:U60"/>
    <mergeCell ref="V60:X60"/>
    <mergeCell ref="F50:H52"/>
    <mergeCell ref="I50:O50"/>
    <mergeCell ref="P50:R50"/>
    <mergeCell ref="S50:U50"/>
    <mergeCell ref="V50:X50"/>
    <mergeCell ref="I51:O51"/>
    <mergeCell ref="P51:R51"/>
    <mergeCell ref="F53:H53"/>
    <mergeCell ref="I53:O53"/>
    <mergeCell ref="P53:R53"/>
    <mergeCell ref="S53:U53"/>
    <mergeCell ref="V53:X53"/>
    <mergeCell ref="I61:O61"/>
    <mergeCell ref="P61:R61"/>
    <mergeCell ref="S61:U61"/>
    <mergeCell ref="V61:X61"/>
    <mergeCell ref="I62:O62"/>
    <mergeCell ref="P62:R62"/>
    <mergeCell ref="S62:U62"/>
    <mergeCell ref="V62:X62"/>
    <mergeCell ref="C54:E62"/>
    <mergeCell ref="F54:H59"/>
    <mergeCell ref="I54:O54"/>
    <mergeCell ref="P54:R54"/>
    <mergeCell ref="S54:U54"/>
    <mergeCell ref="V54:X54"/>
    <mergeCell ref="I55:O55"/>
    <mergeCell ref="P55:R55"/>
    <mergeCell ref="S55:U55"/>
    <mergeCell ref="V55:X55"/>
    <mergeCell ref="I56:O56"/>
    <mergeCell ref="P56:R56"/>
    <mergeCell ref="S56:U56"/>
    <mergeCell ref="V56:X56"/>
    <mergeCell ref="I57:O57"/>
    <mergeCell ref="P57:R57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 xml:space="preserve">&amp;L&amp;"KoPub돋움체 Bold,보통"&amp;9기계설비 성능점검 결과보고서&amp;R&amp;"KoPub돋움체 Bold,보통"&amp;9V. 성능개선 계획 수립 </oddHeader>
    <oddFooter>&amp;L
&amp;G&amp;R&amp;G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9" tint="0.59999389629810485"/>
  </sheetPr>
  <dimension ref="A1:X32"/>
  <sheetViews>
    <sheetView showGridLines="0" view="pageBreakPreview" zoomScale="115" zoomScaleNormal="100" zoomScaleSheetLayoutView="115" workbookViewId="0">
      <selection activeCell="AI9" sqref="AI9"/>
    </sheetView>
  </sheetViews>
  <sheetFormatPr defaultColWidth="3.25" defaultRowHeight="18" customHeight="1"/>
  <cols>
    <col min="1" max="6" width="3.25" style="1"/>
    <col min="7" max="7" width="3.375" style="1" bestFit="1" customWidth="1"/>
    <col min="8" max="16384" width="3.25" style="1"/>
  </cols>
  <sheetData>
    <row r="1" spans="1:24" ht="18" customHeight="1">
      <c r="A1"/>
    </row>
    <row r="4" spans="1:24" ht="18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</row>
    <row r="5" spans="1:24" ht="18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</row>
    <row r="6" spans="1:24" ht="18" customHeight="1">
      <c r="A6" s="94"/>
      <c r="B6" s="94"/>
      <c r="C6" s="94"/>
      <c r="D6" s="6"/>
    </row>
    <row r="7" spans="1:24" ht="18" customHeight="1">
      <c r="B7" s="6"/>
    </row>
    <row r="8" spans="1:24" ht="18" customHeight="1">
      <c r="C8" s="36"/>
      <c r="D8" s="3"/>
      <c r="E8" s="3"/>
      <c r="F8" s="3"/>
      <c r="L8"/>
    </row>
    <row r="9" spans="1:24" ht="18" customHeight="1">
      <c r="C9" s="3"/>
      <c r="D9" s="3"/>
      <c r="E9" s="3"/>
      <c r="F9" s="3"/>
    </row>
    <row r="10" spans="1:24" ht="18" customHeight="1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18" customHeight="1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18" customHeight="1">
      <c r="C12" s="3"/>
      <c r="D12" s="3"/>
      <c r="E12" s="3"/>
      <c r="F12" s="3"/>
    </row>
    <row r="13" spans="1:24" ht="25.15" customHeight="1">
      <c r="C13" s="6"/>
      <c r="D13" s="3"/>
      <c r="E13" s="3"/>
      <c r="F13" s="3"/>
      <c r="G13" s="6"/>
    </row>
    <row r="14" spans="1:24" ht="25.15" customHeight="1">
      <c r="C14" s="6"/>
      <c r="D14" s="3"/>
      <c r="E14" s="3"/>
      <c r="F14" s="3"/>
      <c r="G14" s="6"/>
      <c r="J14" s="96" t="s">
        <v>286</v>
      </c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</row>
    <row r="15" spans="1:24" ht="25.15" customHeight="1">
      <c r="C15" s="6"/>
      <c r="G15" s="6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</row>
    <row r="16" spans="1:24" ht="25.15" customHeight="1">
      <c r="C16" s="6"/>
      <c r="G16" s="6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</row>
    <row r="17" spans="1:24" ht="25.15" customHeight="1">
      <c r="C17" s="6"/>
      <c r="G17" s="6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</row>
    <row r="18" spans="1:24" ht="25.15" customHeight="1">
      <c r="G18" s="6"/>
      <c r="H18" s="12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</row>
    <row r="19" spans="1:24" ht="25.15" customHeight="1">
      <c r="G19" s="6"/>
    </row>
    <row r="20" spans="1:24" ht="25.15" customHeight="1">
      <c r="G20" s="6"/>
    </row>
    <row r="21" spans="1:24" ht="25.15" customHeight="1">
      <c r="G21" s="6"/>
    </row>
    <row r="22" spans="1:24" ht="25.15" customHeight="1">
      <c r="G22" s="6"/>
    </row>
    <row r="23" spans="1:24" ht="25.15" customHeight="1">
      <c r="G23" s="6"/>
      <c r="J23" s="91"/>
      <c r="K23" s="91"/>
      <c r="L23" s="91"/>
      <c r="M23" s="91"/>
      <c r="N23" s="91"/>
      <c r="O23" s="91"/>
    </row>
    <row r="24" spans="1:24" ht="25.15" customHeight="1">
      <c r="G24" s="6"/>
    </row>
    <row r="25" spans="1:24" ht="25.15" customHeight="1">
      <c r="G25" s="6"/>
      <c r="J25" s="91"/>
      <c r="K25" s="91"/>
      <c r="L25" s="91"/>
      <c r="M25" s="91"/>
      <c r="N25" s="91"/>
      <c r="O25" s="91"/>
    </row>
    <row r="26" spans="1:24" ht="18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</row>
    <row r="27" spans="1:24" ht="18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</row>
    <row r="28" spans="1:24" ht="18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</row>
    <row r="29" spans="1:24" ht="18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</row>
    <row r="30" spans="1:24" ht="18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6"/>
    </row>
    <row r="31" spans="1:24" ht="18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</row>
    <row r="32" spans="1:24" ht="18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</row>
  </sheetData>
  <mergeCells count="11">
    <mergeCell ref="J25:O25"/>
    <mergeCell ref="A4:X5"/>
    <mergeCell ref="A6:C6"/>
    <mergeCell ref="A10:X11"/>
    <mergeCell ref="J14:X18"/>
    <mergeCell ref="J23:O23"/>
    <mergeCell ref="A26:X28"/>
    <mergeCell ref="A29:W29"/>
    <mergeCell ref="A30:W30"/>
    <mergeCell ref="A31:W31"/>
    <mergeCell ref="A32:W3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U226"/>
  <sheetViews>
    <sheetView showGridLines="0" view="pageBreakPreview" zoomScale="115" zoomScaleNormal="100" zoomScaleSheetLayoutView="115" workbookViewId="0">
      <selection activeCell="AG17" sqref="AG17"/>
    </sheetView>
  </sheetViews>
  <sheetFormatPr defaultColWidth="3.25" defaultRowHeight="18" customHeight="1"/>
  <cols>
    <col min="1" max="16384" width="3.25" style="1"/>
  </cols>
  <sheetData>
    <row r="1" spans="1:23" ht="13.5" customHeight="1"/>
    <row r="2" spans="1:23" ht="13.5" customHeight="1"/>
    <row r="3" spans="1:23" ht="18" customHeight="1">
      <c r="B3" s="35" t="s">
        <v>279</v>
      </c>
    </row>
    <row r="4" spans="1:23" ht="18" customHeight="1">
      <c r="A4" s="34"/>
      <c r="B4" s="5"/>
      <c r="D4" s="5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8" customHeight="1">
      <c r="B5" s="12"/>
      <c r="D5" s="473">
        <v>1</v>
      </c>
      <c r="E5" s="473"/>
      <c r="F5" s="30"/>
      <c r="G5" s="474" t="s">
        <v>280</v>
      </c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</row>
    <row r="7" spans="1:23" ht="18" customHeight="1">
      <c r="B7" s="119" t="s">
        <v>314</v>
      </c>
      <c r="C7" s="120"/>
      <c r="D7" s="121"/>
      <c r="E7" s="119" t="s">
        <v>315</v>
      </c>
      <c r="F7" s="120"/>
      <c r="G7" s="121"/>
      <c r="H7" s="119" t="s">
        <v>222</v>
      </c>
      <c r="I7" s="120"/>
      <c r="J7" s="121"/>
      <c r="K7" s="119" t="s">
        <v>316</v>
      </c>
      <c r="L7" s="120"/>
      <c r="M7" s="120"/>
      <c r="N7" s="121"/>
      <c r="O7" s="119" t="s">
        <v>317</v>
      </c>
      <c r="P7" s="120"/>
      <c r="Q7" s="120"/>
      <c r="R7" s="121"/>
      <c r="S7" s="119" t="s">
        <v>64</v>
      </c>
      <c r="T7" s="120"/>
      <c r="U7" s="120"/>
      <c r="V7" s="120"/>
      <c r="W7" s="121"/>
    </row>
    <row r="8" spans="1:23" ht="18" customHeight="1">
      <c r="B8" s="837">
        <v>2023</v>
      </c>
      <c r="C8" s="838"/>
      <c r="D8" s="839"/>
      <c r="E8" s="157" t="s">
        <v>326</v>
      </c>
      <c r="F8" s="245"/>
      <c r="G8" s="158"/>
      <c r="H8" s="157" t="s">
        <v>333</v>
      </c>
      <c r="I8" s="245"/>
      <c r="J8" s="158"/>
      <c r="K8" s="846">
        <f>F63</f>
        <v>19250.82</v>
      </c>
      <c r="L8" s="847"/>
      <c r="M8" s="847"/>
      <c r="N8" s="848"/>
      <c r="O8" s="849">
        <f>(K8/43.1)*1.029*10^-3</f>
        <v>0.45960774431554519</v>
      </c>
      <c r="P8" s="850"/>
      <c r="Q8" s="850"/>
      <c r="R8" s="851"/>
      <c r="S8" s="829"/>
      <c r="T8" s="245"/>
      <c r="U8" s="245"/>
      <c r="V8" s="245"/>
      <c r="W8" s="158"/>
    </row>
    <row r="9" spans="1:23" ht="18" customHeight="1">
      <c r="B9" s="840"/>
      <c r="C9" s="841"/>
      <c r="D9" s="842"/>
      <c r="E9" s="157" t="s">
        <v>318</v>
      </c>
      <c r="F9" s="245"/>
      <c r="G9" s="158"/>
      <c r="H9" s="157" t="s">
        <v>265</v>
      </c>
      <c r="I9" s="245"/>
      <c r="J9" s="158"/>
      <c r="K9" s="846">
        <f>F103</f>
        <v>87.2</v>
      </c>
      <c r="L9" s="847"/>
      <c r="M9" s="847"/>
      <c r="N9" s="848"/>
      <c r="O9" s="849">
        <f>K9/10</f>
        <v>8.7200000000000006</v>
      </c>
      <c r="P9" s="850"/>
      <c r="Q9" s="850"/>
      <c r="R9" s="851"/>
      <c r="S9" s="829"/>
      <c r="T9" s="245"/>
      <c r="U9" s="245"/>
      <c r="V9" s="245"/>
      <c r="W9" s="158"/>
    </row>
    <row r="10" spans="1:23" ht="18" customHeight="1">
      <c r="B10" s="840"/>
      <c r="C10" s="841"/>
      <c r="D10" s="842"/>
      <c r="E10" s="142" t="s">
        <v>172</v>
      </c>
      <c r="F10" s="143"/>
      <c r="G10" s="144"/>
      <c r="H10" s="142" t="s">
        <v>319</v>
      </c>
      <c r="I10" s="143"/>
      <c r="J10" s="144"/>
      <c r="K10" s="830">
        <f>F143</f>
        <v>308034</v>
      </c>
      <c r="L10" s="831"/>
      <c r="M10" s="831"/>
      <c r="N10" s="832"/>
      <c r="O10" s="833">
        <f>K10*0.000229</f>
        <v>70.539786000000007</v>
      </c>
      <c r="P10" s="834"/>
      <c r="Q10" s="834"/>
      <c r="R10" s="835"/>
      <c r="S10" s="836"/>
      <c r="T10" s="143"/>
      <c r="U10" s="143"/>
      <c r="V10" s="143"/>
      <c r="W10" s="144"/>
    </row>
    <row r="11" spans="1:23" ht="18" customHeight="1">
      <c r="B11" s="843"/>
      <c r="C11" s="844"/>
      <c r="D11" s="845"/>
      <c r="E11" s="266" t="s">
        <v>221</v>
      </c>
      <c r="F11" s="267"/>
      <c r="G11" s="267"/>
      <c r="H11" s="267"/>
      <c r="I11" s="267"/>
      <c r="J11" s="267"/>
      <c r="K11" s="267"/>
      <c r="L11" s="267"/>
      <c r="M11" s="267"/>
      <c r="N11" s="268"/>
      <c r="O11" s="852">
        <f>SUM(O8:R10)</f>
        <v>79.719393744315553</v>
      </c>
      <c r="P11" s="853"/>
      <c r="Q11" s="853"/>
      <c r="R11" s="854"/>
      <c r="S11" s="266"/>
      <c r="T11" s="267"/>
      <c r="U11" s="267"/>
      <c r="V11" s="267"/>
      <c r="W11" s="268"/>
    </row>
    <row r="12" spans="1:23" ht="18" customHeight="1">
      <c r="B12" s="837">
        <v>2024</v>
      </c>
      <c r="C12" s="838"/>
      <c r="D12" s="839"/>
      <c r="E12" s="157" t="s">
        <v>326</v>
      </c>
      <c r="F12" s="245"/>
      <c r="G12" s="158"/>
      <c r="H12" s="157" t="s">
        <v>333</v>
      </c>
      <c r="I12" s="245"/>
      <c r="J12" s="158"/>
      <c r="K12" s="846">
        <f>L63</f>
        <v>26958.699999999997</v>
      </c>
      <c r="L12" s="847"/>
      <c r="M12" s="847"/>
      <c r="N12" s="848"/>
      <c r="O12" s="849">
        <f>(K12/43.1)*1.029*10^-3</f>
        <v>0.64363114385150799</v>
      </c>
      <c r="P12" s="850"/>
      <c r="Q12" s="850"/>
      <c r="R12" s="851"/>
      <c r="S12" s="829"/>
      <c r="T12" s="245"/>
      <c r="U12" s="245"/>
      <c r="V12" s="245"/>
      <c r="W12" s="158"/>
    </row>
    <row r="13" spans="1:23" ht="18" customHeight="1">
      <c r="B13" s="840"/>
      <c r="C13" s="841"/>
      <c r="D13" s="842"/>
      <c r="E13" s="157" t="s">
        <v>318</v>
      </c>
      <c r="F13" s="245"/>
      <c r="G13" s="158"/>
      <c r="H13" s="157" t="s">
        <v>265</v>
      </c>
      <c r="I13" s="245"/>
      <c r="J13" s="158"/>
      <c r="K13" s="846">
        <f>L103</f>
        <v>224.59999999999997</v>
      </c>
      <c r="L13" s="847"/>
      <c r="M13" s="847"/>
      <c r="N13" s="848"/>
      <c r="O13" s="849">
        <f>K13/10</f>
        <v>22.459999999999997</v>
      </c>
      <c r="P13" s="850"/>
      <c r="Q13" s="850"/>
      <c r="R13" s="851"/>
      <c r="S13" s="829"/>
      <c r="T13" s="245"/>
      <c r="U13" s="245"/>
      <c r="V13" s="245"/>
      <c r="W13" s="158"/>
    </row>
    <row r="14" spans="1:23" ht="18" customHeight="1">
      <c r="B14" s="840"/>
      <c r="C14" s="841"/>
      <c r="D14" s="842"/>
      <c r="E14" s="142" t="s">
        <v>172</v>
      </c>
      <c r="F14" s="143"/>
      <c r="G14" s="144"/>
      <c r="H14" s="142" t="s">
        <v>319</v>
      </c>
      <c r="I14" s="143"/>
      <c r="J14" s="144"/>
      <c r="K14" s="830">
        <f>L143</f>
        <v>335481</v>
      </c>
      <c r="L14" s="831"/>
      <c r="M14" s="831"/>
      <c r="N14" s="832"/>
      <c r="O14" s="833">
        <f>K14*0.000229</f>
        <v>76.82514900000001</v>
      </c>
      <c r="P14" s="834"/>
      <c r="Q14" s="834"/>
      <c r="R14" s="835"/>
      <c r="S14" s="836"/>
      <c r="T14" s="143"/>
      <c r="U14" s="143"/>
      <c r="V14" s="143"/>
      <c r="W14" s="144"/>
    </row>
    <row r="15" spans="1:23" ht="18" customHeight="1">
      <c r="B15" s="843"/>
      <c r="C15" s="844"/>
      <c r="D15" s="845"/>
      <c r="E15" s="266" t="s">
        <v>221</v>
      </c>
      <c r="F15" s="267"/>
      <c r="G15" s="267"/>
      <c r="H15" s="267"/>
      <c r="I15" s="267"/>
      <c r="J15" s="267"/>
      <c r="K15" s="267"/>
      <c r="L15" s="267"/>
      <c r="M15" s="267"/>
      <c r="N15" s="268"/>
      <c r="O15" s="855">
        <f>SUM(O12:R14)</f>
        <v>99.928780143851512</v>
      </c>
      <c r="P15" s="856"/>
      <c r="Q15" s="856"/>
      <c r="R15" s="857"/>
      <c r="S15" s="266"/>
      <c r="T15" s="267"/>
      <c r="U15" s="267"/>
      <c r="V15" s="267"/>
      <c r="W15" s="268"/>
    </row>
    <row r="16" spans="1:23" ht="18" customHeight="1">
      <c r="B16" s="837">
        <v>2025</v>
      </c>
      <c r="C16" s="838"/>
      <c r="D16" s="839"/>
      <c r="E16" s="157" t="s">
        <v>326</v>
      </c>
      <c r="F16" s="245"/>
      <c r="G16" s="158"/>
      <c r="H16" s="157" t="s">
        <v>333</v>
      </c>
      <c r="I16" s="245"/>
      <c r="J16" s="158"/>
      <c r="K16" s="846">
        <f>R63</f>
        <v>22116.350000000002</v>
      </c>
      <c r="L16" s="847"/>
      <c r="M16" s="847"/>
      <c r="N16" s="848"/>
      <c r="O16" s="849">
        <f>(K16/43.1)*1.029*10^-3</f>
        <v>0.52802144199535961</v>
      </c>
      <c r="P16" s="850"/>
      <c r="Q16" s="850"/>
      <c r="R16" s="851"/>
      <c r="S16" s="829"/>
      <c r="T16" s="245"/>
      <c r="U16" s="245"/>
      <c r="V16" s="245"/>
      <c r="W16" s="158"/>
    </row>
    <row r="17" spans="2:23" ht="18" customHeight="1">
      <c r="B17" s="840"/>
      <c r="C17" s="841"/>
      <c r="D17" s="842"/>
      <c r="E17" s="157" t="s">
        <v>318</v>
      </c>
      <c r="F17" s="245"/>
      <c r="G17" s="158"/>
      <c r="H17" s="157" t="s">
        <v>265</v>
      </c>
      <c r="I17" s="245"/>
      <c r="J17" s="158"/>
      <c r="K17" s="846">
        <f>R103</f>
        <v>165.6</v>
      </c>
      <c r="L17" s="847"/>
      <c r="M17" s="847"/>
      <c r="N17" s="848"/>
      <c r="O17" s="849">
        <f>K17/10</f>
        <v>16.559999999999999</v>
      </c>
      <c r="P17" s="850"/>
      <c r="Q17" s="850"/>
      <c r="R17" s="851"/>
      <c r="S17" s="829"/>
      <c r="T17" s="245"/>
      <c r="U17" s="245"/>
      <c r="V17" s="245"/>
      <c r="W17" s="158"/>
    </row>
    <row r="18" spans="2:23" ht="18" customHeight="1">
      <c r="B18" s="840"/>
      <c r="C18" s="841"/>
      <c r="D18" s="842"/>
      <c r="E18" s="142" t="s">
        <v>172</v>
      </c>
      <c r="F18" s="143"/>
      <c r="G18" s="144"/>
      <c r="H18" s="142" t="s">
        <v>319</v>
      </c>
      <c r="I18" s="143"/>
      <c r="J18" s="144"/>
      <c r="K18" s="830">
        <f>R143</f>
        <v>356494</v>
      </c>
      <c r="L18" s="831"/>
      <c r="M18" s="831"/>
      <c r="N18" s="832"/>
      <c r="O18" s="833">
        <f>K18*0.000229</f>
        <v>81.637126000000009</v>
      </c>
      <c r="P18" s="834"/>
      <c r="Q18" s="834"/>
      <c r="R18" s="835"/>
      <c r="S18" s="836"/>
      <c r="T18" s="143"/>
      <c r="U18" s="143"/>
      <c r="V18" s="143"/>
      <c r="W18" s="144"/>
    </row>
    <row r="19" spans="2:23" ht="18" customHeight="1">
      <c r="B19" s="843"/>
      <c r="C19" s="844"/>
      <c r="D19" s="845"/>
      <c r="E19" s="266" t="s">
        <v>221</v>
      </c>
      <c r="F19" s="267"/>
      <c r="G19" s="267"/>
      <c r="H19" s="267"/>
      <c r="I19" s="267"/>
      <c r="J19" s="267"/>
      <c r="K19" s="267"/>
      <c r="L19" s="267"/>
      <c r="M19" s="267"/>
      <c r="N19" s="268"/>
      <c r="O19" s="855">
        <f>SUM(O16:R18)</f>
        <v>98.725147441995375</v>
      </c>
      <c r="P19" s="856"/>
      <c r="Q19" s="856"/>
      <c r="R19" s="857"/>
      <c r="S19" s="266"/>
      <c r="T19" s="267"/>
      <c r="U19" s="267"/>
      <c r="V19" s="267"/>
      <c r="W19" s="268"/>
    </row>
    <row r="20" spans="2:23" ht="15.75" customHeight="1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8"/>
      <c r="P20" s="38"/>
      <c r="Q20" s="38"/>
      <c r="R20" s="38"/>
      <c r="S20" s="37"/>
      <c r="T20" s="37"/>
      <c r="U20" s="37"/>
      <c r="V20" s="37"/>
      <c r="W20" s="37"/>
    </row>
    <row r="21" spans="2:23" ht="15.75" customHeight="1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  <c r="P21" s="38"/>
      <c r="Q21" s="38"/>
      <c r="R21" s="38"/>
      <c r="S21" s="37"/>
      <c r="T21" s="37"/>
      <c r="U21" s="37"/>
      <c r="V21" s="37"/>
      <c r="W21" s="37"/>
    </row>
    <row r="22" spans="2:23" ht="15.75" customHeigh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8"/>
      <c r="P22" s="38"/>
      <c r="Q22" s="38"/>
      <c r="R22" s="38"/>
      <c r="S22" s="37"/>
      <c r="T22" s="37"/>
      <c r="U22" s="37"/>
      <c r="V22" s="37"/>
      <c r="W22" s="37"/>
    </row>
    <row r="23" spans="2:23" ht="15.75" customHeight="1"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8"/>
      <c r="P23" s="38"/>
      <c r="Q23" s="38"/>
      <c r="R23" s="38"/>
      <c r="S23" s="37"/>
      <c r="T23" s="37"/>
      <c r="U23" s="37"/>
      <c r="V23" s="37"/>
      <c r="W23" s="37"/>
    </row>
    <row r="24" spans="2:23" ht="15.75" customHeight="1"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8"/>
      <c r="P24" s="38"/>
      <c r="Q24" s="38"/>
      <c r="R24" s="38"/>
      <c r="S24" s="37"/>
      <c r="T24" s="37"/>
      <c r="U24" s="37"/>
      <c r="V24" s="37"/>
      <c r="W24" s="37"/>
    </row>
    <row r="25" spans="2:23" ht="15.75" customHeight="1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8"/>
      <c r="P25" s="38"/>
      <c r="Q25" s="38"/>
      <c r="R25" s="38"/>
      <c r="S25" s="37"/>
      <c r="T25" s="37"/>
      <c r="U25" s="37"/>
      <c r="V25" s="37"/>
      <c r="W25" s="37"/>
    </row>
    <row r="26" spans="2:23" ht="15.75" customHeight="1"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8"/>
      <c r="P26" s="38"/>
      <c r="Q26" s="38"/>
      <c r="R26" s="38"/>
      <c r="S26" s="37"/>
      <c r="T26" s="37"/>
      <c r="U26" s="37"/>
      <c r="V26" s="37"/>
      <c r="W26" s="37"/>
    </row>
    <row r="27" spans="2:23" ht="15.75" customHeight="1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8"/>
      <c r="P27" s="38"/>
      <c r="Q27" s="38"/>
      <c r="R27" s="38"/>
      <c r="S27" s="37"/>
      <c r="T27" s="37"/>
      <c r="U27" s="37"/>
      <c r="V27" s="37"/>
      <c r="W27" s="37"/>
    </row>
    <row r="28" spans="2:23" ht="15.75" customHeight="1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8"/>
      <c r="P28" s="38"/>
      <c r="Q28" s="38"/>
      <c r="R28" s="38"/>
      <c r="S28" s="37"/>
      <c r="T28" s="37"/>
      <c r="U28" s="37"/>
      <c r="V28" s="37"/>
      <c r="W28" s="37"/>
    </row>
    <row r="29" spans="2:23" ht="15.75" customHeight="1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8"/>
      <c r="P29" s="38"/>
      <c r="Q29" s="38"/>
      <c r="R29" s="38"/>
      <c r="S29" s="37"/>
      <c r="T29" s="37"/>
      <c r="U29" s="37"/>
      <c r="V29" s="37"/>
      <c r="W29" s="37"/>
    </row>
    <row r="30" spans="2:23" ht="15.75" customHeight="1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8"/>
      <c r="P30" s="38"/>
      <c r="Q30" s="38"/>
      <c r="R30" s="38"/>
      <c r="S30" s="37"/>
      <c r="T30" s="37"/>
      <c r="U30" s="37"/>
      <c r="V30" s="37"/>
      <c r="W30" s="37"/>
    </row>
    <row r="31" spans="2:23" ht="15.75" customHeight="1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8"/>
      <c r="P31" s="38"/>
      <c r="Q31" s="38"/>
      <c r="R31" s="38"/>
      <c r="S31" s="37"/>
      <c r="T31" s="37"/>
      <c r="U31" s="37"/>
      <c r="V31" s="37"/>
      <c r="W31" s="37"/>
    </row>
    <row r="32" spans="2:23" ht="15.75" customHeight="1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8"/>
      <c r="P32" s="38"/>
      <c r="Q32" s="38"/>
      <c r="R32" s="38"/>
      <c r="S32" s="37"/>
      <c r="T32" s="37"/>
      <c r="U32" s="37"/>
      <c r="V32" s="37"/>
      <c r="W32" s="37"/>
    </row>
    <row r="33" spans="2:23" ht="15.75" customHeight="1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8"/>
      <c r="P33" s="38"/>
      <c r="Q33" s="38"/>
      <c r="R33" s="38"/>
      <c r="S33" s="37"/>
      <c r="T33" s="37"/>
      <c r="U33" s="37"/>
      <c r="V33" s="37"/>
      <c r="W33" s="37"/>
    </row>
    <row r="34" spans="2:23" ht="15.75" customHeight="1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8"/>
      <c r="Q34" s="38"/>
      <c r="R34" s="38"/>
      <c r="S34" s="37"/>
      <c r="T34" s="37"/>
      <c r="U34" s="37"/>
      <c r="V34" s="37"/>
      <c r="W34" s="37"/>
    </row>
    <row r="35" spans="2:23" ht="15.75" customHeight="1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8"/>
      <c r="P35" s="38"/>
      <c r="Q35" s="38"/>
      <c r="R35" s="38"/>
      <c r="S35" s="37"/>
      <c r="T35" s="37"/>
      <c r="U35" s="37"/>
      <c r="V35" s="37"/>
      <c r="W35" s="37"/>
    </row>
    <row r="36" spans="2:23" ht="15.75" customHeight="1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8"/>
      <c r="P36" s="38"/>
      <c r="Q36" s="38"/>
      <c r="R36" s="38"/>
      <c r="S36" s="37"/>
      <c r="T36" s="37"/>
      <c r="U36" s="37"/>
      <c r="V36" s="37"/>
      <c r="W36" s="37"/>
    </row>
    <row r="37" spans="2:23" ht="15.75" customHeight="1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8"/>
      <c r="P37" s="38"/>
      <c r="Q37" s="38"/>
      <c r="R37" s="38"/>
      <c r="S37" s="37"/>
      <c r="T37" s="37"/>
      <c r="U37" s="37"/>
      <c r="V37" s="37"/>
      <c r="W37" s="37"/>
    </row>
    <row r="38" spans="2:23" ht="15.75" customHeight="1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8"/>
      <c r="P38" s="38"/>
      <c r="Q38" s="38"/>
      <c r="R38" s="38"/>
      <c r="S38" s="37"/>
      <c r="T38" s="37"/>
      <c r="U38" s="37"/>
      <c r="V38" s="37"/>
      <c r="W38" s="37"/>
    </row>
    <row r="39" spans="2:23" ht="15.75" customHeight="1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8"/>
      <c r="P39" s="38"/>
      <c r="Q39" s="38"/>
      <c r="R39" s="38"/>
      <c r="S39" s="37"/>
      <c r="T39" s="37"/>
      <c r="U39" s="37"/>
      <c r="V39" s="37"/>
      <c r="W39" s="37"/>
    </row>
    <row r="40" spans="2:23" ht="15.75" customHeight="1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P40" s="38"/>
      <c r="Q40" s="38"/>
      <c r="R40" s="38"/>
      <c r="S40" s="37"/>
      <c r="T40" s="37"/>
      <c r="U40" s="37"/>
      <c r="V40" s="37"/>
      <c r="W40" s="37"/>
    </row>
    <row r="41" spans="2:23" ht="15.75" customHeight="1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/>
      <c r="P41" s="38"/>
      <c r="Q41" s="38"/>
      <c r="R41" s="38"/>
      <c r="S41" s="37"/>
      <c r="T41" s="37"/>
      <c r="U41" s="37"/>
      <c r="V41" s="37"/>
      <c r="W41" s="37"/>
    </row>
    <row r="42" spans="2:23" ht="15.75" customHeight="1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8"/>
      <c r="P42" s="38"/>
      <c r="Q42" s="38"/>
      <c r="R42" s="38"/>
      <c r="S42" s="37"/>
      <c r="T42" s="37"/>
      <c r="U42" s="37"/>
      <c r="V42" s="37"/>
      <c r="W42" s="37"/>
    </row>
    <row r="43" spans="2:23" ht="15.75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8"/>
      <c r="P43" s="38"/>
      <c r="Q43" s="38"/>
      <c r="R43" s="38"/>
      <c r="S43" s="37"/>
      <c r="T43" s="37"/>
      <c r="U43" s="37"/>
      <c r="V43" s="37"/>
      <c r="W43" s="37"/>
    </row>
    <row r="44" spans="2:23" ht="15.75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8"/>
      <c r="P44" s="38"/>
      <c r="Q44" s="38"/>
      <c r="R44" s="38"/>
      <c r="S44" s="37"/>
      <c r="T44" s="37"/>
      <c r="U44" s="37"/>
      <c r="V44" s="37"/>
      <c r="W44" s="37"/>
    </row>
    <row r="45" spans="2:23" ht="15.75" customHeight="1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8"/>
      <c r="P45" s="38"/>
      <c r="Q45" s="38"/>
      <c r="R45" s="38"/>
      <c r="S45" s="37"/>
      <c r="T45" s="37"/>
      <c r="U45" s="37"/>
      <c r="V45" s="37"/>
      <c r="W45" s="37"/>
    </row>
    <row r="46" spans="2:23" ht="15.75" customHeight="1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8"/>
      <c r="P46" s="38"/>
      <c r="Q46" s="38"/>
      <c r="R46" s="38"/>
      <c r="S46" s="37"/>
      <c r="T46" s="37"/>
      <c r="U46" s="37"/>
      <c r="V46" s="37"/>
      <c r="W46" s="37"/>
    </row>
    <row r="47" spans="2:23" ht="15.75" customHeight="1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8"/>
      <c r="P47" s="38"/>
      <c r="Q47" s="38"/>
      <c r="R47" s="38"/>
      <c r="S47" s="37"/>
      <c r="T47" s="37"/>
      <c r="U47" s="37"/>
      <c r="V47" s="37"/>
      <c r="W47" s="37"/>
    </row>
    <row r="48" spans="2:23" ht="15.75" customHeight="1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8"/>
      <c r="P48" s="38"/>
      <c r="Q48" s="38"/>
      <c r="R48" s="38"/>
      <c r="S48" s="37"/>
      <c r="T48" s="37"/>
      <c r="U48" s="37"/>
      <c r="V48" s="37"/>
      <c r="W48" s="37"/>
    </row>
    <row r="49" spans="2:23" ht="18" customHeight="1">
      <c r="B49" s="118" t="s">
        <v>52</v>
      </c>
      <c r="C49" s="118"/>
      <c r="D49" s="118"/>
      <c r="E49" s="118"/>
      <c r="F49" s="118" t="s">
        <v>343</v>
      </c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</row>
    <row r="50" spans="2:23" ht="18" customHeight="1">
      <c r="B50" s="118"/>
      <c r="C50" s="118"/>
      <c r="D50" s="118"/>
      <c r="E50" s="118"/>
      <c r="F50" s="858">
        <f>B8</f>
        <v>2023</v>
      </c>
      <c r="G50" s="858"/>
      <c r="H50" s="858"/>
      <c r="I50" s="858"/>
      <c r="J50" s="858"/>
      <c r="K50" s="858"/>
      <c r="L50" s="858">
        <f>B12</f>
        <v>2024</v>
      </c>
      <c r="M50" s="858"/>
      <c r="N50" s="858"/>
      <c r="O50" s="858"/>
      <c r="P50" s="858"/>
      <c r="Q50" s="858"/>
      <c r="R50" s="858">
        <f>B16</f>
        <v>2025</v>
      </c>
      <c r="S50" s="858"/>
      <c r="T50" s="858"/>
      <c r="U50" s="858"/>
      <c r="V50" s="858"/>
      <c r="W50" s="858"/>
    </row>
    <row r="51" spans="2:23" ht="18" customHeight="1">
      <c r="B51" s="107" t="s">
        <v>321</v>
      </c>
      <c r="C51" s="107"/>
      <c r="D51" s="107"/>
      <c r="E51" s="107"/>
      <c r="F51" s="860">
        <v>3157.22</v>
      </c>
      <c r="G51" s="860"/>
      <c r="H51" s="860"/>
      <c r="I51" s="860"/>
      <c r="J51" s="860"/>
      <c r="K51" s="860"/>
      <c r="L51" s="860">
        <v>3074.13</v>
      </c>
      <c r="M51" s="860"/>
      <c r="N51" s="860"/>
      <c r="O51" s="860"/>
      <c r="P51" s="860"/>
      <c r="Q51" s="860"/>
      <c r="R51" s="860">
        <v>3683.08</v>
      </c>
      <c r="S51" s="860"/>
      <c r="T51" s="860"/>
      <c r="U51" s="860"/>
      <c r="V51" s="860"/>
      <c r="W51" s="860"/>
    </row>
    <row r="52" spans="2:23" ht="18" customHeight="1">
      <c r="B52" s="132" t="s">
        <v>322</v>
      </c>
      <c r="C52" s="132"/>
      <c r="D52" s="132"/>
      <c r="E52" s="132"/>
      <c r="F52" s="859">
        <v>1065.8499999999999</v>
      </c>
      <c r="G52" s="859"/>
      <c r="H52" s="859"/>
      <c r="I52" s="859"/>
      <c r="J52" s="859"/>
      <c r="K52" s="859"/>
      <c r="L52" s="859">
        <v>1202.07</v>
      </c>
      <c r="M52" s="859"/>
      <c r="N52" s="859"/>
      <c r="O52" s="859"/>
      <c r="P52" s="859"/>
      <c r="Q52" s="859"/>
      <c r="R52" s="859">
        <v>1547.47</v>
      </c>
      <c r="S52" s="859"/>
      <c r="T52" s="859"/>
      <c r="U52" s="859"/>
      <c r="V52" s="859"/>
      <c r="W52" s="859"/>
    </row>
    <row r="53" spans="2:23" ht="18" customHeight="1">
      <c r="B53" s="132" t="s">
        <v>302</v>
      </c>
      <c r="C53" s="132"/>
      <c r="D53" s="132"/>
      <c r="E53" s="132"/>
      <c r="F53" s="859">
        <v>0</v>
      </c>
      <c r="G53" s="859"/>
      <c r="H53" s="859"/>
      <c r="I53" s="859"/>
      <c r="J53" s="859"/>
      <c r="K53" s="859"/>
      <c r="L53" s="859">
        <v>0</v>
      </c>
      <c r="M53" s="859"/>
      <c r="N53" s="859"/>
      <c r="O53" s="859"/>
      <c r="P53" s="859"/>
      <c r="Q53" s="859"/>
      <c r="R53" s="859">
        <v>0</v>
      </c>
      <c r="S53" s="859"/>
      <c r="T53" s="859"/>
      <c r="U53" s="859"/>
      <c r="V53" s="859"/>
      <c r="W53" s="859"/>
    </row>
    <row r="54" spans="2:23" ht="18" customHeight="1">
      <c r="B54" s="132" t="s">
        <v>303</v>
      </c>
      <c r="C54" s="132"/>
      <c r="D54" s="132"/>
      <c r="E54" s="132"/>
      <c r="F54" s="859">
        <v>0</v>
      </c>
      <c r="G54" s="859"/>
      <c r="H54" s="859"/>
      <c r="I54" s="859"/>
      <c r="J54" s="859"/>
      <c r="K54" s="859"/>
      <c r="L54" s="859">
        <v>1910.27</v>
      </c>
      <c r="M54" s="859"/>
      <c r="N54" s="859"/>
      <c r="O54" s="859"/>
      <c r="P54" s="859"/>
      <c r="Q54" s="859"/>
      <c r="R54" s="859">
        <v>2702.41</v>
      </c>
      <c r="S54" s="859"/>
      <c r="T54" s="859"/>
      <c r="U54" s="859"/>
      <c r="V54" s="859"/>
      <c r="W54" s="859"/>
    </row>
    <row r="55" spans="2:23" ht="18" customHeight="1">
      <c r="B55" s="132" t="s">
        <v>304</v>
      </c>
      <c r="C55" s="132"/>
      <c r="D55" s="132"/>
      <c r="E55" s="132"/>
      <c r="F55" s="859">
        <v>0</v>
      </c>
      <c r="G55" s="859"/>
      <c r="H55" s="859"/>
      <c r="I55" s="859"/>
      <c r="J55" s="859"/>
      <c r="K55" s="859"/>
      <c r="L55" s="859">
        <v>3236.31</v>
      </c>
      <c r="M55" s="859"/>
      <c r="N55" s="859"/>
      <c r="O55" s="859"/>
      <c r="P55" s="859"/>
      <c r="Q55" s="859"/>
      <c r="R55" s="859">
        <v>3352.38</v>
      </c>
      <c r="S55" s="859"/>
      <c r="T55" s="859"/>
      <c r="U55" s="859"/>
      <c r="V55" s="859"/>
      <c r="W55" s="859"/>
    </row>
    <row r="56" spans="2:23" ht="18" customHeight="1">
      <c r="B56" s="132" t="s">
        <v>305</v>
      </c>
      <c r="C56" s="132"/>
      <c r="D56" s="132"/>
      <c r="E56" s="132"/>
      <c r="F56" s="859">
        <v>42.57</v>
      </c>
      <c r="G56" s="859"/>
      <c r="H56" s="859"/>
      <c r="I56" s="859"/>
      <c r="J56" s="859"/>
      <c r="K56" s="859"/>
      <c r="L56" s="859">
        <v>3062.09</v>
      </c>
      <c r="M56" s="859"/>
      <c r="N56" s="859"/>
      <c r="O56" s="859"/>
      <c r="P56" s="859"/>
      <c r="Q56" s="859"/>
      <c r="R56" s="859">
        <v>3577.71</v>
      </c>
      <c r="S56" s="859"/>
      <c r="T56" s="859"/>
      <c r="U56" s="859"/>
      <c r="V56" s="859"/>
      <c r="W56" s="859"/>
    </row>
    <row r="57" spans="2:23" ht="18" customHeight="1">
      <c r="B57" s="132" t="s">
        <v>306</v>
      </c>
      <c r="C57" s="132"/>
      <c r="D57" s="132"/>
      <c r="E57" s="132"/>
      <c r="F57" s="859">
        <v>2045.63</v>
      </c>
      <c r="G57" s="859"/>
      <c r="H57" s="859"/>
      <c r="I57" s="859"/>
      <c r="J57" s="859"/>
      <c r="K57" s="859"/>
      <c r="L57" s="859">
        <v>3609.62</v>
      </c>
      <c r="M57" s="859"/>
      <c r="N57" s="859"/>
      <c r="O57" s="859"/>
      <c r="P57" s="859"/>
      <c r="Q57" s="859"/>
      <c r="R57" s="859">
        <v>3448.67</v>
      </c>
      <c r="S57" s="859"/>
      <c r="T57" s="859"/>
      <c r="U57" s="859"/>
      <c r="V57" s="859"/>
      <c r="W57" s="859"/>
    </row>
    <row r="58" spans="2:23" ht="18" customHeight="1">
      <c r="B58" s="132" t="s">
        <v>307</v>
      </c>
      <c r="C58" s="132"/>
      <c r="D58" s="132"/>
      <c r="E58" s="132"/>
      <c r="F58" s="859">
        <v>3203.19</v>
      </c>
      <c r="G58" s="859"/>
      <c r="H58" s="859"/>
      <c r="I58" s="859"/>
      <c r="J58" s="859"/>
      <c r="K58" s="859"/>
      <c r="L58" s="859">
        <v>1824.93</v>
      </c>
      <c r="M58" s="859"/>
      <c r="N58" s="859"/>
      <c r="O58" s="859"/>
      <c r="P58" s="859"/>
      <c r="Q58" s="859"/>
      <c r="R58" s="859">
        <v>3804.63</v>
      </c>
      <c r="S58" s="859"/>
      <c r="T58" s="859"/>
      <c r="U58" s="859"/>
      <c r="V58" s="859"/>
      <c r="W58" s="859"/>
    </row>
    <row r="59" spans="2:23" ht="18" customHeight="1">
      <c r="B59" s="132" t="s">
        <v>308</v>
      </c>
      <c r="C59" s="132"/>
      <c r="D59" s="132"/>
      <c r="E59" s="132"/>
      <c r="F59" s="859">
        <v>2050.04</v>
      </c>
      <c r="G59" s="859"/>
      <c r="H59" s="859"/>
      <c r="I59" s="859"/>
      <c r="J59" s="859"/>
      <c r="K59" s="859"/>
      <c r="L59" s="859">
        <v>296.31</v>
      </c>
      <c r="M59" s="859"/>
      <c r="N59" s="859"/>
      <c r="O59" s="859"/>
      <c r="P59" s="859"/>
      <c r="Q59" s="859"/>
      <c r="R59" s="859">
        <v>0</v>
      </c>
      <c r="S59" s="859"/>
      <c r="T59" s="859"/>
      <c r="U59" s="859"/>
      <c r="V59" s="859"/>
      <c r="W59" s="859"/>
    </row>
    <row r="60" spans="2:23" ht="18" customHeight="1">
      <c r="B60" s="132" t="s">
        <v>309</v>
      </c>
      <c r="C60" s="132"/>
      <c r="D60" s="132"/>
      <c r="E60" s="132"/>
      <c r="F60" s="859">
        <v>1621.77</v>
      </c>
      <c r="G60" s="859"/>
      <c r="H60" s="859"/>
      <c r="I60" s="859"/>
      <c r="J60" s="859"/>
      <c r="K60" s="859"/>
      <c r="L60" s="859">
        <v>1733.58</v>
      </c>
      <c r="M60" s="859"/>
      <c r="N60" s="859"/>
      <c r="O60" s="859"/>
      <c r="P60" s="859"/>
      <c r="Q60" s="859"/>
      <c r="R60" s="859">
        <v>0</v>
      </c>
      <c r="S60" s="859"/>
      <c r="T60" s="859"/>
      <c r="U60" s="859"/>
      <c r="V60" s="859"/>
      <c r="W60" s="859"/>
    </row>
    <row r="61" spans="2:23" ht="18" customHeight="1">
      <c r="B61" s="132" t="s">
        <v>310</v>
      </c>
      <c r="C61" s="132"/>
      <c r="D61" s="132"/>
      <c r="E61" s="132"/>
      <c r="F61" s="859">
        <v>2733.46</v>
      </c>
      <c r="G61" s="859"/>
      <c r="H61" s="859"/>
      <c r="I61" s="859"/>
      <c r="J61" s="859"/>
      <c r="K61" s="859"/>
      <c r="L61" s="859">
        <v>3896.97</v>
      </c>
      <c r="M61" s="859"/>
      <c r="N61" s="859"/>
      <c r="O61" s="859"/>
      <c r="P61" s="859"/>
      <c r="Q61" s="859"/>
      <c r="R61" s="859">
        <v>0</v>
      </c>
      <c r="S61" s="859"/>
      <c r="T61" s="859"/>
      <c r="U61" s="859"/>
      <c r="V61" s="859"/>
      <c r="W61" s="859"/>
    </row>
    <row r="62" spans="2:23" ht="18" customHeight="1">
      <c r="B62" s="108" t="s">
        <v>311</v>
      </c>
      <c r="C62" s="108"/>
      <c r="D62" s="108"/>
      <c r="E62" s="108"/>
      <c r="F62" s="861">
        <v>3331.09</v>
      </c>
      <c r="G62" s="861"/>
      <c r="H62" s="861"/>
      <c r="I62" s="861"/>
      <c r="J62" s="861"/>
      <c r="K62" s="861"/>
      <c r="L62" s="861">
        <v>3112.42</v>
      </c>
      <c r="M62" s="861"/>
      <c r="N62" s="861"/>
      <c r="O62" s="861"/>
      <c r="P62" s="861"/>
      <c r="Q62" s="861"/>
      <c r="R62" s="861">
        <v>0</v>
      </c>
      <c r="S62" s="861"/>
      <c r="T62" s="861"/>
      <c r="U62" s="861"/>
      <c r="V62" s="861"/>
      <c r="W62" s="861"/>
    </row>
    <row r="63" spans="2:23" ht="18" customHeight="1">
      <c r="B63" s="99" t="s">
        <v>221</v>
      </c>
      <c r="C63" s="99"/>
      <c r="D63" s="99"/>
      <c r="E63" s="99"/>
      <c r="F63" s="862">
        <f>SUM(F51:F62)</f>
        <v>19250.82</v>
      </c>
      <c r="G63" s="862"/>
      <c r="H63" s="862"/>
      <c r="I63" s="862"/>
      <c r="J63" s="862"/>
      <c r="K63" s="862"/>
      <c r="L63" s="862">
        <f>SUM(L51:L62)</f>
        <v>26958.699999999997</v>
      </c>
      <c r="M63" s="862"/>
      <c r="N63" s="862"/>
      <c r="O63" s="862"/>
      <c r="P63" s="862"/>
      <c r="Q63" s="862"/>
      <c r="R63" s="862">
        <f>SUM(R51:R62)</f>
        <v>22116.350000000002</v>
      </c>
      <c r="S63" s="862"/>
      <c r="T63" s="862"/>
      <c r="U63" s="862"/>
      <c r="V63" s="862"/>
      <c r="W63" s="862"/>
    </row>
    <row r="74" spans="2:23" ht="18" customHeight="1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8"/>
      <c r="P74" s="38"/>
      <c r="Q74" s="38"/>
      <c r="R74" s="38"/>
      <c r="S74" s="37"/>
      <c r="T74" s="37"/>
      <c r="U74" s="37"/>
      <c r="V74" s="37"/>
      <c r="W74" s="37"/>
    </row>
    <row r="75" spans="2:23" ht="18" customHeight="1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8"/>
      <c r="P75" s="38"/>
      <c r="Q75" s="38"/>
      <c r="R75" s="38"/>
      <c r="S75" s="37"/>
      <c r="T75" s="37"/>
      <c r="U75" s="37"/>
      <c r="V75" s="37"/>
      <c r="W75" s="37"/>
    </row>
    <row r="76" spans="2:23" ht="18" customHeight="1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8"/>
      <c r="P76" s="38"/>
      <c r="Q76" s="38"/>
      <c r="R76" s="38"/>
      <c r="S76" s="37"/>
      <c r="T76" s="37"/>
      <c r="U76" s="37"/>
      <c r="V76" s="37"/>
      <c r="W76" s="37"/>
    </row>
    <row r="77" spans="2:23" ht="18" customHeight="1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8"/>
      <c r="P77" s="38"/>
      <c r="Q77" s="38"/>
      <c r="R77" s="38"/>
      <c r="S77" s="37"/>
      <c r="T77" s="37"/>
      <c r="U77" s="37"/>
      <c r="V77" s="37"/>
      <c r="W77" s="37"/>
    </row>
    <row r="78" spans="2:23" ht="18" customHeight="1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8"/>
      <c r="P78" s="38"/>
      <c r="Q78" s="38"/>
      <c r="R78" s="38"/>
      <c r="S78" s="37"/>
      <c r="T78" s="37"/>
      <c r="U78" s="37"/>
      <c r="V78" s="37"/>
      <c r="W78" s="37"/>
    </row>
    <row r="79" spans="2:23" ht="18" customHeight="1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8"/>
      <c r="P79" s="38"/>
      <c r="Q79" s="38"/>
      <c r="R79" s="38"/>
      <c r="S79" s="37"/>
      <c r="T79" s="37"/>
      <c r="U79" s="37"/>
      <c r="V79" s="37"/>
      <c r="W79" s="37"/>
    </row>
    <row r="80" spans="2:23" ht="18" customHeight="1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8"/>
      <c r="P80" s="38"/>
      <c r="Q80" s="38"/>
      <c r="R80" s="38"/>
      <c r="S80" s="37"/>
      <c r="T80" s="37"/>
      <c r="U80" s="37"/>
      <c r="V80" s="37"/>
      <c r="W80" s="37"/>
    </row>
    <row r="81" spans="2:23" ht="18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8"/>
      <c r="P81" s="38"/>
      <c r="Q81" s="38"/>
      <c r="R81" s="38"/>
      <c r="S81" s="37"/>
      <c r="T81" s="37"/>
      <c r="U81" s="37"/>
      <c r="V81" s="37"/>
      <c r="W81" s="37"/>
    </row>
    <row r="82" spans="2:23" ht="18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8"/>
      <c r="P82" s="38"/>
      <c r="Q82" s="38"/>
      <c r="R82" s="38"/>
      <c r="S82" s="37"/>
      <c r="T82" s="37"/>
      <c r="U82" s="37"/>
      <c r="V82" s="37"/>
      <c r="W82" s="37"/>
    </row>
    <row r="83" spans="2:23" ht="18" customHeight="1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8"/>
      <c r="P83" s="38"/>
      <c r="Q83" s="38"/>
      <c r="R83" s="38"/>
      <c r="S83" s="37"/>
      <c r="T83" s="37"/>
      <c r="U83" s="37"/>
      <c r="V83" s="37"/>
      <c r="W83" s="37"/>
    </row>
    <row r="84" spans="2:23" ht="18" customHeight="1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8"/>
      <c r="P84" s="38"/>
      <c r="Q84" s="38"/>
      <c r="R84" s="38"/>
      <c r="S84" s="37"/>
      <c r="T84" s="37"/>
      <c r="U84" s="37"/>
      <c r="V84" s="37"/>
      <c r="W84" s="37"/>
    </row>
    <row r="85" spans="2:23" ht="18" customHeight="1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8"/>
      <c r="P85" s="38"/>
      <c r="Q85" s="38"/>
      <c r="R85" s="38"/>
      <c r="S85" s="37"/>
      <c r="T85" s="37"/>
      <c r="U85" s="37"/>
      <c r="V85" s="37"/>
      <c r="W85" s="37"/>
    </row>
    <row r="86" spans="2:23" ht="18" customHeight="1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8"/>
      <c r="P86" s="38"/>
      <c r="Q86" s="38"/>
      <c r="R86" s="38"/>
      <c r="S86" s="37"/>
      <c r="T86" s="37"/>
      <c r="U86" s="37"/>
      <c r="V86" s="37"/>
      <c r="W86" s="37"/>
    </row>
    <row r="87" spans="2:23" ht="18" customHeight="1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8"/>
      <c r="P87" s="38"/>
      <c r="Q87" s="38"/>
      <c r="R87" s="38"/>
      <c r="S87" s="37"/>
      <c r="T87" s="37"/>
      <c r="U87" s="37"/>
      <c r="V87" s="37"/>
      <c r="W87" s="37"/>
    </row>
    <row r="88" spans="2:23" ht="18" customHeight="1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8"/>
      <c r="P88" s="38"/>
      <c r="Q88" s="38"/>
      <c r="R88" s="38"/>
      <c r="S88" s="37"/>
      <c r="T88" s="37"/>
      <c r="U88" s="37"/>
      <c r="V88" s="37"/>
      <c r="W88" s="37"/>
    </row>
    <row r="89" spans="2:23" ht="18" customHeight="1">
      <c r="B89" s="118" t="s">
        <v>52</v>
      </c>
      <c r="C89" s="118"/>
      <c r="D89" s="118"/>
      <c r="E89" s="118"/>
      <c r="F89" s="118" t="s">
        <v>320</v>
      </c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</row>
    <row r="90" spans="2:23" ht="18" customHeight="1">
      <c r="B90" s="118"/>
      <c r="C90" s="118"/>
      <c r="D90" s="118"/>
      <c r="E90" s="118"/>
      <c r="F90" s="858">
        <f>B8</f>
        <v>2023</v>
      </c>
      <c r="G90" s="858"/>
      <c r="H90" s="858"/>
      <c r="I90" s="858"/>
      <c r="J90" s="858"/>
      <c r="K90" s="858"/>
      <c r="L90" s="858">
        <f>B12</f>
        <v>2024</v>
      </c>
      <c r="M90" s="858"/>
      <c r="N90" s="858"/>
      <c r="O90" s="858"/>
      <c r="P90" s="858"/>
      <c r="Q90" s="858"/>
      <c r="R90" s="858">
        <f>B16</f>
        <v>2025</v>
      </c>
      <c r="S90" s="858"/>
      <c r="T90" s="858"/>
      <c r="U90" s="858"/>
      <c r="V90" s="858"/>
      <c r="W90" s="858"/>
    </row>
    <row r="91" spans="2:23" ht="18" customHeight="1">
      <c r="B91" s="107" t="s">
        <v>321</v>
      </c>
      <c r="C91" s="107"/>
      <c r="D91" s="107"/>
      <c r="E91" s="107"/>
      <c r="F91" s="864">
        <v>8.3000000000000007</v>
      </c>
      <c r="G91" s="864"/>
      <c r="H91" s="864"/>
      <c r="I91" s="864"/>
      <c r="J91" s="864"/>
      <c r="K91" s="864"/>
      <c r="L91" s="864">
        <v>59.1</v>
      </c>
      <c r="M91" s="864"/>
      <c r="N91" s="864"/>
      <c r="O91" s="864"/>
      <c r="P91" s="864"/>
      <c r="Q91" s="864"/>
      <c r="R91" s="864">
        <v>29.2</v>
      </c>
      <c r="S91" s="864"/>
      <c r="T91" s="864"/>
      <c r="U91" s="864"/>
      <c r="V91" s="864"/>
      <c r="W91" s="864"/>
    </row>
    <row r="92" spans="2:23" ht="18" customHeight="1">
      <c r="B92" s="132" t="s">
        <v>322</v>
      </c>
      <c r="C92" s="132"/>
      <c r="D92" s="132"/>
      <c r="E92" s="132"/>
      <c r="F92" s="863">
        <v>7</v>
      </c>
      <c r="G92" s="863"/>
      <c r="H92" s="863"/>
      <c r="I92" s="863"/>
      <c r="J92" s="863"/>
      <c r="K92" s="863"/>
      <c r="L92" s="863">
        <v>32.299999999999997</v>
      </c>
      <c r="M92" s="863"/>
      <c r="N92" s="863"/>
      <c r="O92" s="863"/>
      <c r="P92" s="863"/>
      <c r="Q92" s="863"/>
      <c r="R92" s="863">
        <v>28.7</v>
      </c>
      <c r="S92" s="863"/>
      <c r="T92" s="863"/>
      <c r="U92" s="863"/>
      <c r="V92" s="863"/>
      <c r="W92" s="863"/>
    </row>
    <row r="93" spans="2:23" ht="18" customHeight="1">
      <c r="B93" s="132" t="s">
        <v>302</v>
      </c>
      <c r="C93" s="132"/>
      <c r="D93" s="132"/>
      <c r="E93" s="132"/>
      <c r="F93" s="863">
        <v>2.1</v>
      </c>
      <c r="G93" s="863"/>
      <c r="H93" s="863"/>
      <c r="I93" s="863"/>
      <c r="J93" s="863"/>
      <c r="K93" s="863"/>
      <c r="L93" s="863">
        <v>36.1</v>
      </c>
      <c r="M93" s="863"/>
      <c r="N93" s="863"/>
      <c r="O93" s="863"/>
      <c r="P93" s="863"/>
      <c r="Q93" s="863"/>
      <c r="R93" s="863">
        <v>34.799999999999997</v>
      </c>
      <c r="S93" s="863"/>
      <c r="T93" s="863"/>
      <c r="U93" s="863"/>
      <c r="V93" s="863"/>
      <c r="W93" s="863"/>
    </row>
    <row r="94" spans="2:23" ht="18" customHeight="1">
      <c r="B94" s="132" t="s">
        <v>303</v>
      </c>
      <c r="C94" s="132"/>
      <c r="D94" s="132"/>
      <c r="E94" s="132"/>
      <c r="F94" s="863">
        <v>0</v>
      </c>
      <c r="G94" s="863"/>
      <c r="H94" s="863"/>
      <c r="I94" s="863"/>
      <c r="J94" s="863"/>
      <c r="K94" s="863"/>
      <c r="L94" s="863">
        <v>14.2</v>
      </c>
      <c r="M94" s="863"/>
      <c r="N94" s="863"/>
      <c r="O94" s="863"/>
      <c r="P94" s="863"/>
      <c r="Q94" s="863"/>
      <c r="R94" s="863">
        <v>7.2</v>
      </c>
      <c r="S94" s="863"/>
      <c r="T94" s="863"/>
      <c r="U94" s="863"/>
      <c r="V94" s="863"/>
      <c r="W94" s="863"/>
    </row>
    <row r="95" spans="2:23" ht="18" customHeight="1">
      <c r="B95" s="132" t="s">
        <v>304</v>
      </c>
      <c r="C95" s="132"/>
      <c r="D95" s="132"/>
      <c r="E95" s="132"/>
      <c r="F95" s="863">
        <v>0</v>
      </c>
      <c r="G95" s="863"/>
      <c r="H95" s="863"/>
      <c r="I95" s="863"/>
      <c r="J95" s="863"/>
      <c r="K95" s="863"/>
      <c r="L95" s="863">
        <v>0.2</v>
      </c>
      <c r="M95" s="863"/>
      <c r="N95" s="863"/>
      <c r="O95" s="863"/>
      <c r="P95" s="863"/>
      <c r="Q95" s="863"/>
      <c r="R95" s="863">
        <v>0</v>
      </c>
      <c r="S95" s="863"/>
      <c r="T95" s="863"/>
      <c r="U95" s="863"/>
      <c r="V95" s="863"/>
      <c r="W95" s="863"/>
    </row>
    <row r="96" spans="2:23" ht="18" customHeight="1">
      <c r="B96" s="132" t="s">
        <v>305</v>
      </c>
      <c r="C96" s="132"/>
      <c r="D96" s="132"/>
      <c r="E96" s="132"/>
      <c r="F96" s="863">
        <v>0</v>
      </c>
      <c r="G96" s="863"/>
      <c r="H96" s="863"/>
      <c r="I96" s="863"/>
      <c r="J96" s="863"/>
      <c r="K96" s="863"/>
      <c r="L96" s="863">
        <v>0</v>
      </c>
      <c r="M96" s="863"/>
      <c r="N96" s="863"/>
      <c r="O96" s="863"/>
      <c r="P96" s="863"/>
      <c r="Q96" s="863"/>
      <c r="R96" s="863">
        <v>0</v>
      </c>
      <c r="S96" s="863"/>
      <c r="T96" s="863"/>
      <c r="U96" s="863"/>
      <c r="V96" s="863"/>
      <c r="W96" s="863"/>
    </row>
    <row r="97" spans="2:23" ht="18" customHeight="1">
      <c r="B97" s="132" t="s">
        <v>306</v>
      </c>
      <c r="C97" s="132"/>
      <c r="D97" s="132"/>
      <c r="E97" s="132"/>
      <c r="F97" s="863">
        <v>0</v>
      </c>
      <c r="G97" s="863"/>
      <c r="H97" s="863"/>
      <c r="I97" s="863"/>
      <c r="J97" s="863"/>
      <c r="K97" s="863"/>
      <c r="L97" s="863">
        <v>0</v>
      </c>
      <c r="M97" s="863"/>
      <c r="N97" s="863"/>
      <c r="O97" s="863"/>
      <c r="P97" s="863"/>
      <c r="Q97" s="863"/>
      <c r="R97" s="863">
        <v>0</v>
      </c>
      <c r="S97" s="863"/>
      <c r="T97" s="863"/>
      <c r="U97" s="863"/>
      <c r="V97" s="863"/>
      <c r="W97" s="863"/>
    </row>
    <row r="98" spans="2:23" ht="18" customHeight="1">
      <c r="B98" s="132" t="s">
        <v>307</v>
      </c>
      <c r="C98" s="132"/>
      <c r="D98" s="132"/>
      <c r="E98" s="132"/>
      <c r="F98" s="863">
        <v>0</v>
      </c>
      <c r="G98" s="863"/>
      <c r="H98" s="863"/>
      <c r="I98" s="863"/>
      <c r="J98" s="863"/>
      <c r="K98" s="863"/>
      <c r="L98" s="863">
        <v>0</v>
      </c>
      <c r="M98" s="863"/>
      <c r="N98" s="863"/>
      <c r="O98" s="863"/>
      <c r="P98" s="863"/>
      <c r="Q98" s="863"/>
      <c r="R98" s="863">
        <v>0</v>
      </c>
      <c r="S98" s="863"/>
      <c r="T98" s="863"/>
      <c r="U98" s="863"/>
      <c r="V98" s="863"/>
      <c r="W98" s="863"/>
    </row>
    <row r="99" spans="2:23" ht="18" customHeight="1">
      <c r="B99" s="132" t="s">
        <v>308</v>
      </c>
      <c r="C99" s="132"/>
      <c r="D99" s="132"/>
      <c r="E99" s="132"/>
      <c r="F99" s="863">
        <v>0</v>
      </c>
      <c r="G99" s="863"/>
      <c r="H99" s="863"/>
      <c r="I99" s="863"/>
      <c r="J99" s="863"/>
      <c r="K99" s="863"/>
      <c r="L99" s="863">
        <v>0</v>
      </c>
      <c r="M99" s="863"/>
      <c r="N99" s="863"/>
      <c r="O99" s="863"/>
      <c r="P99" s="863"/>
      <c r="Q99" s="863"/>
      <c r="R99" s="863">
        <v>0</v>
      </c>
      <c r="S99" s="863"/>
      <c r="T99" s="863"/>
      <c r="U99" s="863"/>
      <c r="V99" s="863"/>
      <c r="W99" s="863"/>
    </row>
    <row r="100" spans="2:23" ht="18" customHeight="1">
      <c r="B100" s="132" t="s">
        <v>309</v>
      </c>
      <c r="C100" s="132"/>
      <c r="D100" s="132"/>
      <c r="E100" s="132"/>
      <c r="F100" s="863">
        <v>0.4</v>
      </c>
      <c r="G100" s="863"/>
      <c r="H100" s="863"/>
      <c r="I100" s="863"/>
      <c r="J100" s="863"/>
      <c r="K100" s="863"/>
      <c r="L100" s="863">
        <v>0.1</v>
      </c>
      <c r="M100" s="863"/>
      <c r="N100" s="863"/>
      <c r="O100" s="863"/>
      <c r="P100" s="863"/>
      <c r="Q100" s="863"/>
      <c r="R100" s="863">
        <v>0</v>
      </c>
      <c r="S100" s="863"/>
      <c r="T100" s="863"/>
      <c r="U100" s="863"/>
      <c r="V100" s="863"/>
      <c r="W100" s="863"/>
    </row>
    <row r="101" spans="2:23" ht="18" customHeight="1">
      <c r="B101" s="132" t="s">
        <v>310</v>
      </c>
      <c r="C101" s="132"/>
      <c r="D101" s="132"/>
      <c r="E101" s="132"/>
      <c r="F101" s="863">
        <v>7.2</v>
      </c>
      <c r="G101" s="863"/>
      <c r="H101" s="863"/>
      <c r="I101" s="863"/>
      <c r="J101" s="863"/>
      <c r="K101" s="863"/>
      <c r="L101" s="863">
        <v>14.2</v>
      </c>
      <c r="M101" s="863"/>
      <c r="N101" s="863"/>
      <c r="O101" s="863"/>
      <c r="P101" s="863"/>
      <c r="Q101" s="863"/>
      <c r="R101" s="863">
        <v>9.6999999999999993</v>
      </c>
      <c r="S101" s="863"/>
      <c r="T101" s="863"/>
      <c r="U101" s="863"/>
      <c r="V101" s="863"/>
      <c r="W101" s="863"/>
    </row>
    <row r="102" spans="2:23" ht="18" customHeight="1">
      <c r="B102" s="108" t="s">
        <v>311</v>
      </c>
      <c r="C102" s="108"/>
      <c r="D102" s="108"/>
      <c r="E102" s="108"/>
      <c r="F102" s="865">
        <v>62.2</v>
      </c>
      <c r="G102" s="865"/>
      <c r="H102" s="865"/>
      <c r="I102" s="865"/>
      <c r="J102" s="865"/>
      <c r="K102" s="865"/>
      <c r="L102" s="865">
        <v>68.400000000000006</v>
      </c>
      <c r="M102" s="865"/>
      <c r="N102" s="865"/>
      <c r="O102" s="865"/>
      <c r="P102" s="865"/>
      <c r="Q102" s="865"/>
      <c r="R102" s="865">
        <v>56</v>
      </c>
      <c r="S102" s="865"/>
      <c r="T102" s="865"/>
      <c r="U102" s="865"/>
      <c r="V102" s="865"/>
      <c r="W102" s="865"/>
    </row>
    <row r="103" spans="2:23" ht="18" customHeight="1">
      <c r="B103" s="99" t="s">
        <v>221</v>
      </c>
      <c r="C103" s="99"/>
      <c r="D103" s="99"/>
      <c r="E103" s="99"/>
      <c r="F103" s="866">
        <f>SUM(F91:F102)</f>
        <v>87.2</v>
      </c>
      <c r="G103" s="866"/>
      <c r="H103" s="866"/>
      <c r="I103" s="866"/>
      <c r="J103" s="866"/>
      <c r="K103" s="866"/>
      <c r="L103" s="866">
        <f>SUM(L91:L102)</f>
        <v>224.59999999999997</v>
      </c>
      <c r="M103" s="866"/>
      <c r="N103" s="866"/>
      <c r="O103" s="866"/>
      <c r="P103" s="866"/>
      <c r="Q103" s="866"/>
      <c r="R103" s="866">
        <f>SUM(R91:R102)</f>
        <v>165.6</v>
      </c>
      <c r="S103" s="866"/>
      <c r="T103" s="866"/>
      <c r="U103" s="866"/>
      <c r="V103" s="866"/>
      <c r="W103" s="866"/>
    </row>
    <row r="113" spans="2:23" ht="18" customHeight="1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8"/>
      <c r="P113" s="38"/>
      <c r="Q113" s="38"/>
      <c r="R113" s="38"/>
      <c r="S113" s="37"/>
      <c r="T113" s="37"/>
      <c r="U113" s="37"/>
      <c r="V113" s="37"/>
      <c r="W113" s="37"/>
    </row>
    <row r="114" spans="2:23" ht="18" customHeight="1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8"/>
      <c r="P114" s="38"/>
      <c r="Q114" s="38"/>
      <c r="R114" s="38"/>
      <c r="S114" s="37"/>
      <c r="T114" s="37"/>
      <c r="U114" s="37"/>
      <c r="V114" s="37"/>
      <c r="W114" s="37"/>
    </row>
    <row r="115" spans="2:23" ht="18" customHeight="1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8"/>
      <c r="P115" s="38"/>
      <c r="Q115" s="38"/>
      <c r="R115" s="38"/>
      <c r="S115" s="37"/>
      <c r="T115" s="37"/>
      <c r="U115" s="37"/>
      <c r="V115" s="37"/>
      <c r="W115" s="37"/>
    </row>
    <row r="116" spans="2:23" ht="18" customHeight="1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8"/>
      <c r="P116" s="38"/>
      <c r="Q116" s="38"/>
      <c r="R116" s="38"/>
      <c r="S116" s="37"/>
      <c r="T116" s="37"/>
      <c r="U116" s="37"/>
      <c r="V116" s="37"/>
      <c r="W116" s="37"/>
    </row>
    <row r="117" spans="2:23" ht="18" customHeight="1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8"/>
      <c r="P117" s="38"/>
      <c r="Q117" s="38"/>
      <c r="R117" s="38"/>
      <c r="S117" s="37"/>
      <c r="T117" s="37"/>
      <c r="U117" s="37"/>
      <c r="V117" s="37"/>
      <c r="W117" s="37"/>
    </row>
    <row r="118" spans="2:23" ht="18" customHeight="1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8"/>
      <c r="P118" s="38"/>
      <c r="Q118" s="38"/>
      <c r="R118" s="38"/>
      <c r="S118" s="37"/>
      <c r="T118" s="37"/>
      <c r="U118" s="37"/>
      <c r="V118" s="37"/>
      <c r="W118" s="37"/>
    </row>
    <row r="119" spans="2:23" ht="18" customHeight="1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8"/>
      <c r="P119" s="38"/>
      <c r="Q119" s="38"/>
      <c r="R119" s="38"/>
      <c r="S119" s="37"/>
      <c r="T119" s="37"/>
      <c r="U119" s="37"/>
      <c r="V119" s="37"/>
      <c r="W119" s="37"/>
    </row>
    <row r="120" spans="2:23" ht="18" customHeight="1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8"/>
      <c r="P120" s="38"/>
      <c r="Q120" s="38"/>
      <c r="R120" s="38"/>
      <c r="S120" s="37"/>
      <c r="T120" s="37"/>
      <c r="U120" s="37"/>
      <c r="V120" s="37"/>
      <c r="W120" s="37"/>
    </row>
    <row r="121" spans="2:23" ht="18" customHeight="1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8"/>
      <c r="P121" s="38"/>
      <c r="Q121" s="38"/>
      <c r="R121" s="38"/>
      <c r="S121" s="37"/>
      <c r="T121" s="37"/>
      <c r="U121" s="37"/>
      <c r="V121" s="37"/>
      <c r="W121" s="37"/>
    </row>
    <row r="122" spans="2:23" ht="18" customHeight="1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8"/>
      <c r="P122" s="38"/>
      <c r="Q122" s="38"/>
      <c r="R122" s="38"/>
      <c r="S122" s="37"/>
      <c r="T122" s="37"/>
      <c r="U122" s="37"/>
      <c r="V122" s="37"/>
      <c r="W122" s="37"/>
    </row>
    <row r="123" spans="2:23" ht="18" customHeight="1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8"/>
      <c r="P123" s="38"/>
      <c r="Q123" s="38"/>
      <c r="R123" s="38"/>
      <c r="S123" s="37"/>
      <c r="T123" s="37"/>
      <c r="U123" s="37"/>
      <c r="V123" s="37"/>
      <c r="W123" s="37"/>
    </row>
    <row r="124" spans="2:23" ht="18" customHeight="1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8"/>
      <c r="P124" s="38"/>
      <c r="Q124" s="38"/>
      <c r="R124" s="38"/>
      <c r="S124" s="37"/>
      <c r="T124" s="37"/>
      <c r="U124" s="37"/>
      <c r="V124" s="37"/>
      <c r="W124" s="37"/>
    </row>
    <row r="125" spans="2:23" ht="18" customHeight="1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8"/>
      <c r="P125" s="38"/>
      <c r="Q125" s="38"/>
      <c r="R125" s="38"/>
      <c r="S125" s="37"/>
      <c r="T125" s="37"/>
      <c r="U125" s="37"/>
      <c r="V125" s="37"/>
      <c r="W125" s="37"/>
    </row>
    <row r="126" spans="2:23" ht="18" customHeight="1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8"/>
      <c r="P126" s="38"/>
      <c r="Q126" s="38"/>
      <c r="R126" s="38"/>
      <c r="S126" s="37"/>
      <c r="T126" s="37"/>
      <c r="U126" s="37"/>
      <c r="V126" s="37"/>
      <c r="W126" s="37"/>
    </row>
    <row r="127" spans="2:23" ht="18" customHeight="1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8"/>
      <c r="P127" s="38"/>
      <c r="Q127" s="38"/>
      <c r="R127" s="38"/>
      <c r="S127" s="37"/>
      <c r="T127" s="37"/>
      <c r="U127" s="37"/>
      <c r="V127" s="37"/>
      <c r="W127" s="37"/>
    </row>
    <row r="128" spans="2:23" ht="18" customHeight="1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8"/>
      <c r="P128" s="38"/>
      <c r="Q128" s="38"/>
      <c r="R128" s="38"/>
      <c r="S128" s="37"/>
      <c r="T128" s="37"/>
      <c r="U128" s="37"/>
      <c r="V128" s="37"/>
      <c r="W128" s="37"/>
    </row>
    <row r="129" spans="2:23" ht="18" customHeight="1">
      <c r="B129" s="118" t="s">
        <v>52</v>
      </c>
      <c r="C129" s="118"/>
      <c r="D129" s="118"/>
      <c r="E129" s="118"/>
      <c r="F129" s="118" t="s">
        <v>323</v>
      </c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</row>
    <row r="130" spans="2:23" ht="18" customHeight="1">
      <c r="B130" s="118"/>
      <c r="C130" s="118"/>
      <c r="D130" s="118"/>
      <c r="E130" s="118"/>
      <c r="F130" s="858">
        <f>B8</f>
        <v>2023</v>
      </c>
      <c r="G130" s="858"/>
      <c r="H130" s="858"/>
      <c r="I130" s="858"/>
      <c r="J130" s="858"/>
      <c r="K130" s="858"/>
      <c r="L130" s="858">
        <f>B12</f>
        <v>2024</v>
      </c>
      <c r="M130" s="858"/>
      <c r="N130" s="858"/>
      <c r="O130" s="858"/>
      <c r="P130" s="858"/>
      <c r="Q130" s="858"/>
      <c r="R130" s="858">
        <f>B16</f>
        <v>2025</v>
      </c>
      <c r="S130" s="858"/>
      <c r="T130" s="858"/>
      <c r="U130" s="858"/>
      <c r="V130" s="858"/>
      <c r="W130" s="858"/>
    </row>
    <row r="131" spans="2:23" ht="18" customHeight="1">
      <c r="B131" s="107" t="s">
        <v>321</v>
      </c>
      <c r="C131" s="107"/>
      <c r="D131" s="107"/>
      <c r="E131" s="107"/>
      <c r="F131" s="867">
        <v>37681</v>
      </c>
      <c r="G131" s="867"/>
      <c r="H131" s="867"/>
      <c r="I131" s="867"/>
      <c r="J131" s="867"/>
      <c r="K131" s="867"/>
      <c r="L131" s="867">
        <v>48215</v>
      </c>
      <c r="M131" s="867"/>
      <c r="N131" s="867"/>
      <c r="O131" s="867"/>
      <c r="P131" s="867"/>
      <c r="Q131" s="867"/>
      <c r="R131" s="867">
        <v>50882</v>
      </c>
      <c r="S131" s="867"/>
      <c r="T131" s="867"/>
      <c r="U131" s="867"/>
      <c r="V131" s="867"/>
      <c r="W131" s="867"/>
    </row>
    <row r="132" spans="2:23" ht="18" customHeight="1">
      <c r="B132" s="132" t="s">
        <v>322</v>
      </c>
      <c r="C132" s="132"/>
      <c r="D132" s="132"/>
      <c r="E132" s="132"/>
      <c r="F132" s="240">
        <v>25492</v>
      </c>
      <c r="G132" s="240"/>
      <c r="H132" s="240"/>
      <c r="I132" s="240"/>
      <c r="J132" s="240"/>
      <c r="K132" s="240"/>
      <c r="L132" s="240">
        <v>25956</v>
      </c>
      <c r="M132" s="240"/>
      <c r="N132" s="240"/>
      <c r="O132" s="240"/>
      <c r="P132" s="240"/>
      <c r="Q132" s="240"/>
      <c r="R132" s="240">
        <v>39406</v>
      </c>
      <c r="S132" s="240"/>
      <c r="T132" s="240"/>
      <c r="U132" s="240"/>
      <c r="V132" s="240"/>
      <c r="W132" s="240"/>
    </row>
    <row r="133" spans="2:23" ht="18" customHeight="1">
      <c r="B133" s="132" t="s">
        <v>302</v>
      </c>
      <c r="C133" s="132"/>
      <c r="D133" s="132"/>
      <c r="E133" s="132"/>
      <c r="F133" s="240">
        <v>29650</v>
      </c>
      <c r="G133" s="240"/>
      <c r="H133" s="240"/>
      <c r="I133" s="240"/>
      <c r="J133" s="240"/>
      <c r="K133" s="240"/>
      <c r="L133" s="240">
        <v>24912</v>
      </c>
      <c r="M133" s="240"/>
      <c r="N133" s="240"/>
      <c r="O133" s="240"/>
      <c r="P133" s="240"/>
      <c r="Q133" s="240"/>
      <c r="R133" s="240">
        <v>37717</v>
      </c>
      <c r="S133" s="240"/>
      <c r="T133" s="240"/>
      <c r="U133" s="240"/>
      <c r="V133" s="240"/>
      <c r="W133" s="240"/>
    </row>
    <row r="134" spans="2:23" ht="18" customHeight="1">
      <c r="B134" s="132" t="s">
        <v>303</v>
      </c>
      <c r="C134" s="132"/>
      <c r="D134" s="132"/>
      <c r="E134" s="132"/>
      <c r="F134" s="240">
        <v>28300</v>
      </c>
      <c r="G134" s="240"/>
      <c r="H134" s="240"/>
      <c r="I134" s="240"/>
      <c r="J134" s="240"/>
      <c r="K134" s="240"/>
      <c r="L134" s="240">
        <v>28001</v>
      </c>
      <c r="M134" s="240"/>
      <c r="N134" s="240"/>
      <c r="O134" s="240"/>
      <c r="P134" s="240"/>
      <c r="Q134" s="240"/>
      <c r="R134" s="240">
        <v>35622</v>
      </c>
      <c r="S134" s="240"/>
      <c r="T134" s="240"/>
      <c r="U134" s="240"/>
      <c r="V134" s="240"/>
      <c r="W134" s="240"/>
    </row>
    <row r="135" spans="2:23" ht="18" customHeight="1">
      <c r="B135" s="132" t="s">
        <v>304</v>
      </c>
      <c r="C135" s="132"/>
      <c r="D135" s="132"/>
      <c r="E135" s="132"/>
      <c r="F135" s="240">
        <v>22273</v>
      </c>
      <c r="G135" s="240"/>
      <c r="H135" s="240"/>
      <c r="I135" s="240"/>
      <c r="J135" s="240"/>
      <c r="K135" s="240"/>
      <c r="L135" s="240">
        <v>20250</v>
      </c>
      <c r="M135" s="240"/>
      <c r="N135" s="240"/>
      <c r="O135" s="240"/>
      <c r="P135" s="240"/>
      <c r="Q135" s="240"/>
      <c r="R135" s="240">
        <v>21442</v>
      </c>
      <c r="S135" s="240"/>
      <c r="T135" s="240"/>
      <c r="U135" s="240"/>
      <c r="V135" s="240"/>
      <c r="W135" s="240"/>
    </row>
    <row r="136" spans="2:23" ht="18" customHeight="1">
      <c r="B136" s="132" t="s">
        <v>305</v>
      </c>
      <c r="C136" s="132"/>
      <c r="D136" s="132"/>
      <c r="E136" s="132"/>
      <c r="F136" s="240">
        <v>17698</v>
      </c>
      <c r="G136" s="240"/>
      <c r="H136" s="240"/>
      <c r="I136" s="240"/>
      <c r="J136" s="240"/>
      <c r="K136" s="240"/>
      <c r="L136" s="240">
        <v>19760</v>
      </c>
      <c r="M136" s="240"/>
      <c r="N136" s="240"/>
      <c r="O136" s="240"/>
      <c r="P136" s="240"/>
      <c r="Q136" s="240"/>
      <c r="R136" s="240">
        <v>20455</v>
      </c>
      <c r="S136" s="240"/>
      <c r="T136" s="240"/>
      <c r="U136" s="240"/>
      <c r="V136" s="240"/>
      <c r="W136" s="240"/>
    </row>
    <row r="137" spans="2:23" ht="18" customHeight="1">
      <c r="B137" s="132" t="s">
        <v>306</v>
      </c>
      <c r="C137" s="132"/>
      <c r="D137" s="132"/>
      <c r="E137" s="132"/>
      <c r="F137" s="240">
        <v>21823</v>
      </c>
      <c r="G137" s="240"/>
      <c r="H137" s="240"/>
      <c r="I137" s="240"/>
      <c r="J137" s="240"/>
      <c r="K137" s="240"/>
      <c r="L137" s="240">
        <v>22378</v>
      </c>
      <c r="M137" s="240"/>
      <c r="N137" s="240"/>
      <c r="O137" s="240"/>
      <c r="P137" s="240"/>
      <c r="Q137" s="240"/>
      <c r="R137" s="240">
        <v>28289</v>
      </c>
      <c r="S137" s="240"/>
      <c r="T137" s="240"/>
      <c r="U137" s="240"/>
      <c r="V137" s="240"/>
      <c r="W137" s="240"/>
    </row>
    <row r="138" spans="2:23" ht="18" customHeight="1">
      <c r="B138" s="132" t="s">
        <v>307</v>
      </c>
      <c r="C138" s="132"/>
      <c r="D138" s="132"/>
      <c r="E138" s="132"/>
      <c r="F138" s="240">
        <v>19688</v>
      </c>
      <c r="G138" s="240"/>
      <c r="H138" s="240"/>
      <c r="I138" s="240"/>
      <c r="J138" s="240"/>
      <c r="K138" s="240"/>
      <c r="L138" s="240">
        <v>16794</v>
      </c>
      <c r="M138" s="240"/>
      <c r="N138" s="240"/>
      <c r="O138" s="240"/>
      <c r="P138" s="240"/>
      <c r="Q138" s="240"/>
      <c r="R138" s="240">
        <v>24761</v>
      </c>
      <c r="S138" s="240"/>
      <c r="T138" s="240"/>
      <c r="U138" s="240"/>
      <c r="V138" s="240"/>
      <c r="W138" s="240"/>
    </row>
    <row r="139" spans="2:23" ht="18" customHeight="1">
      <c r="B139" s="132" t="s">
        <v>308</v>
      </c>
      <c r="C139" s="132"/>
      <c r="D139" s="132"/>
      <c r="E139" s="132"/>
      <c r="F139" s="240">
        <v>22424</v>
      </c>
      <c r="G139" s="240"/>
      <c r="H139" s="240"/>
      <c r="I139" s="240"/>
      <c r="J139" s="240"/>
      <c r="K139" s="240"/>
      <c r="L139" s="240">
        <v>23224</v>
      </c>
      <c r="M139" s="240"/>
      <c r="N139" s="240"/>
      <c r="O139" s="240"/>
      <c r="P139" s="240"/>
      <c r="Q139" s="240"/>
      <c r="R139" s="240">
        <v>18860</v>
      </c>
      <c r="S139" s="240"/>
      <c r="T139" s="240"/>
      <c r="U139" s="240"/>
      <c r="V139" s="240"/>
      <c r="W139" s="240"/>
    </row>
    <row r="140" spans="2:23" ht="18" customHeight="1">
      <c r="B140" s="132" t="s">
        <v>309</v>
      </c>
      <c r="C140" s="132"/>
      <c r="D140" s="132"/>
      <c r="E140" s="132"/>
      <c r="F140" s="240">
        <v>15149</v>
      </c>
      <c r="G140" s="240"/>
      <c r="H140" s="240"/>
      <c r="I140" s="240"/>
      <c r="J140" s="240"/>
      <c r="K140" s="240"/>
      <c r="L140" s="240">
        <v>22622</v>
      </c>
      <c r="M140" s="240"/>
      <c r="N140" s="240"/>
      <c r="O140" s="240"/>
      <c r="P140" s="240"/>
      <c r="Q140" s="240"/>
      <c r="R140" s="240">
        <v>18148</v>
      </c>
      <c r="S140" s="240"/>
      <c r="T140" s="240"/>
      <c r="U140" s="240"/>
      <c r="V140" s="240"/>
      <c r="W140" s="240"/>
    </row>
    <row r="141" spans="2:23" ht="18" customHeight="1">
      <c r="B141" s="132" t="s">
        <v>310</v>
      </c>
      <c r="C141" s="132"/>
      <c r="D141" s="132"/>
      <c r="E141" s="132"/>
      <c r="F141" s="240">
        <v>24955</v>
      </c>
      <c r="G141" s="240"/>
      <c r="H141" s="240"/>
      <c r="I141" s="240"/>
      <c r="J141" s="240"/>
      <c r="K141" s="240"/>
      <c r="L141" s="240">
        <v>34189</v>
      </c>
      <c r="M141" s="240"/>
      <c r="N141" s="240"/>
      <c r="O141" s="240"/>
      <c r="P141" s="240"/>
      <c r="Q141" s="240"/>
      <c r="R141" s="240">
        <v>25459</v>
      </c>
      <c r="S141" s="240"/>
      <c r="T141" s="240"/>
      <c r="U141" s="240"/>
      <c r="V141" s="240"/>
      <c r="W141" s="240"/>
    </row>
    <row r="142" spans="2:23" ht="18" customHeight="1">
      <c r="B142" s="108" t="s">
        <v>311</v>
      </c>
      <c r="C142" s="108"/>
      <c r="D142" s="108"/>
      <c r="E142" s="108"/>
      <c r="F142" s="868">
        <v>42901</v>
      </c>
      <c r="G142" s="868"/>
      <c r="H142" s="868"/>
      <c r="I142" s="868"/>
      <c r="J142" s="868"/>
      <c r="K142" s="868"/>
      <c r="L142" s="868">
        <v>49180</v>
      </c>
      <c r="M142" s="868"/>
      <c r="N142" s="868"/>
      <c r="O142" s="868"/>
      <c r="P142" s="868"/>
      <c r="Q142" s="868"/>
      <c r="R142" s="868">
        <v>35453</v>
      </c>
      <c r="S142" s="868"/>
      <c r="T142" s="868"/>
      <c r="U142" s="868"/>
      <c r="V142" s="868"/>
      <c r="W142" s="868"/>
    </row>
    <row r="143" spans="2:23" ht="18" customHeight="1">
      <c r="B143" s="99" t="s">
        <v>221</v>
      </c>
      <c r="C143" s="99"/>
      <c r="D143" s="99"/>
      <c r="E143" s="99"/>
      <c r="F143" s="881">
        <f>SUM(F131:F142)</f>
        <v>308034</v>
      </c>
      <c r="G143" s="881"/>
      <c r="H143" s="881"/>
      <c r="I143" s="881"/>
      <c r="J143" s="881"/>
      <c r="K143" s="881"/>
      <c r="L143" s="881">
        <f>SUM(L131:L142)</f>
        <v>335481</v>
      </c>
      <c r="M143" s="881"/>
      <c r="N143" s="881"/>
      <c r="O143" s="881"/>
      <c r="P143" s="881"/>
      <c r="Q143" s="881"/>
      <c r="R143" s="881">
        <f>SUM(R131:R142)</f>
        <v>356494</v>
      </c>
      <c r="S143" s="881"/>
      <c r="T143" s="881"/>
      <c r="U143" s="881"/>
      <c r="V143" s="881"/>
      <c r="W143" s="881"/>
    </row>
    <row r="165" spans="2:23" ht="18" customHeight="1"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8"/>
      <c r="P165" s="38"/>
      <c r="Q165" s="38"/>
      <c r="R165" s="38"/>
      <c r="S165" s="37"/>
      <c r="T165" s="37"/>
      <c r="U165" s="37"/>
      <c r="V165" s="37"/>
      <c r="W165" s="37"/>
    </row>
    <row r="166" spans="2:23" ht="18" customHeight="1"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8"/>
      <c r="P166" s="38"/>
      <c r="Q166" s="38"/>
      <c r="R166" s="38"/>
      <c r="S166" s="37"/>
      <c r="T166" s="37"/>
      <c r="U166" s="37"/>
      <c r="V166" s="37"/>
      <c r="W166" s="37"/>
    </row>
    <row r="167" spans="2:23" ht="18" customHeight="1">
      <c r="B167" s="12"/>
      <c r="D167" s="473">
        <v>2</v>
      </c>
      <c r="E167" s="473"/>
      <c r="F167" s="30"/>
      <c r="G167" s="474" t="s">
        <v>281</v>
      </c>
      <c r="H167" s="474"/>
      <c r="I167" s="474"/>
      <c r="J167" s="474"/>
      <c r="K167" s="474"/>
      <c r="L167" s="474"/>
      <c r="M167" s="474"/>
      <c r="N167" s="474"/>
      <c r="O167" s="474"/>
      <c r="P167" s="474"/>
      <c r="Q167" s="474"/>
      <c r="R167" s="474"/>
      <c r="S167" s="474"/>
      <c r="T167" s="474"/>
      <c r="U167" s="474"/>
    </row>
    <row r="169" spans="2:23" ht="18" customHeight="1">
      <c r="B169" s="119" t="s">
        <v>52</v>
      </c>
      <c r="C169" s="120"/>
      <c r="D169" s="120"/>
      <c r="E169" s="121"/>
      <c r="F169" s="869">
        <f>B8</f>
        <v>2023</v>
      </c>
      <c r="G169" s="870"/>
      <c r="H169" s="870"/>
      <c r="I169" s="870"/>
      <c r="J169" s="870"/>
      <c r="K169" s="871"/>
      <c r="L169" s="869">
        <f>B12</f>
        <v>2024</v>
      </c>
      <c r="M169" s="870"/>
      <c r="N169" s="870"/>
      <c r="O169" s="870"/>
      <c r="P169" s="870"/>
      <c r="Q169" s="871"/>
      <c r="R169" s="869">
        <f>B16</f>
        <v>2025</v>
      </c>
      <c r="S169" s="870"/>
      <c r="T169" s="870"/>
      <c r="U169" s="870"/>
      <c r="V169" s="870"/>
      <c r="W169" s="871"/>
    </row>
    <row r="170" spans="2:23" ht="18" customHeight="1">
      <c r="B170" s="872" t="s">
        <v>223</v>
      </c>
      <c r="C170" s="873"/>
      <c r="D170" s="873"/>
      <c r="E170" s="874"/>
      <c r="F170" s="814"/>
      <c r="G170" s="815"/>
      <c r="H170" s="815"/>
      <c r="I170" s="815"/>
      <c r="J170" s="815"/>
      <c r="K170" s="816"/>
      <c r="L170" s="814"/>
      <c r="M170" s="815"/>
      <c r="N170" s="815"/>
      <c r="O170" s="815"/>
      <c r="P170" s="815"/>
      <c r="Q170" s="816"/>
      <c r="R170" s="814"/>
      <c r="S170" s="815"/>
      <c r="T170" s="815"/>
      <c r="U170" s="815"/>
      <c r="V170" s="815"/>
      <c r="W170" s="816"/>
    </row>
    <row r="171" spans="2:23" ht="18" customHeight="1">
      <c r="B171" s="875"/>
      <c r="C171" s="876"/>
      <c r="D171" s="876"/>
      <c r="E171" s="877"/>
      <c r="F171" s="817"/>
      <c r="G171" s="91"/>
      <c r="H171" s="91"/>
      <c r="I171" s="91"/>
      <c r="J171" s="91"/>
      <c r="K171" s="818"/>
      <c r="L171" s="817"/>
      <c r="M171" s="91"/>
      <c r="N171" s="91"/>
      <c r="O171" s="91"/>
      <c r="P171" s="91"/>
      <c r="Q171" s="818"/>
      <c r="R171" s="817"/>
      <c r="S171" s="91"/>
      <c r="T171" s="91"/>
      <c r="U171" s="91"/>
      <c r="V171" s="91"/>
      <c r="W171" s="818"/>
    </row>
    <row r="172" spans="2:23" ht="18" customHeight="1">
      <c r="B172" s="875"/>
      <c r="C172" s="876"/>
      <c r="D172" s="876"/>
      <c r="E172" s="877"/>
      <c r="F172" s="817"/>
      <c r="G172" s="91"/>
      <c r="H172" s="91"/>
      <c r="I172" s="91"/>
      <c r="J172" s="91"/>
      <c r="K172" s="818"/>
      <c r="L172" s="817"/>
      <c r="M172" s="91"/>
      <c r="N172" s="91"/>
      <c r="O172" s="91"/>
      <c r="P172" s="91"/>
      <c r="Q172" s="818"/>
      <c r="R172" s="817"/>
      <c r="S172" s="91"/>
      <c r="T172" s="91"/>
      <c r="U172" s="91"/>
      <c r="V172" s="91"/>
      <c r="W172" s="818"/>
    </row>
    <row r="173" spans="2:23" ht="18" customHeight="1">
      <c r="B173" s="875"/>
      <c r="C173" s="876"/>
      <c r="D173" s="876"/>
      <c r="E173" s="877"/>
      <c r="F173" s="817"/>
      <c r="G173" s="91"/>
      <c r="H173" s="91"/>
      <c r="I173" s="91"/>
      <c r="J173" s="91"/>
      <c r="K173" s="818"/>
      <c r="L173" s="817"/>
      <c r="M173" s="91"/>
      <c r="N173" s="91"/>
      <c r="O173" s="91"/>
      <c r="P173" s="91"/>
      <c r="Q173" s="818"/>
      <c r="R173" s="817"/>
      <c r="S173" s="91"/>
      <c r="T173" s="91"/>
      <c r="U173" s="91"/>
      <c r="V173" s="91"/>
      <c r="W173" s="818"/>
    </row>
    <row r="174" spans="2:23" ht="18" customHeight="1">
      <c r="B174" s="875"/>
      <c r="C174" s="876"/>
      <c r="D174" s="876"/>
      <c r="E174" s="877"/>
      <c r="F174" s="817"/>
      <c r="G174" s="91"/>
      <c r="H174" s="91"/>
      <c r="I174" s="91"/>
      <c r="J174" s="91"/>
      <c r="K174" s="818"/>
      <c r="L174" s="817"/>
      <c r="M174" s="91"/>
      <c r="N174" s="91"/>
      <c r="O174" s="91"/>
      <c r="P174" s="91"/>
      <c r="Q174" s="818"/>
      <c r="R174" s="817"/>
      <c r="S174" s="91"/>
      <c r="T174" s="91"/>
      <c r="U174" s="91"/>
      <c r="V174" s="91"/>
      <c r="W174" s="818"/>
    </row>
    <row r="175" spans="2:23" ht="18" customHeight="1">
      <c r="B175" s="878"/>
      <c r="C175" s="879"/>
      <c r="D175" s="879"/>
      <c r="E175" s="880"/>
      <c r="F175" s="313"/>
      <c r="G175" s="314"/>
      <c r="H175" s="314"/>
      <c r="I175" s="314"/>
      <c r="J175" s="314"/>
      <c r="K175" s="315"/>
      <c r="L175" s="313"/>
      <c r="M175" s="314"/>
      <c r="N175" s="314"/>
      <c r="O175" s="314"/>
      <c r="P175" s="314"/>
      <c r="Q175" s="315"/>
      <c r="R175" s="313"/>
      <c r="S175" s="314"/>
      <c r="T175" s="314"/>
      <c r="U175" s="314"/>
      <c r="V175" s="314"/>
      <c r="W175" s="315"/>
    </row>
    <row r="176" spans="2:23" ht="18" customHeight="1">
      <c r="B176" s="281" t="s">
        <v>224</v>
      </c>
      <c r="C176" s="282"/>
      <c r="D176" s="282"/>
      <c r="E176" s="283"/>
      <c r="F176" s="882">
        <v>11624</v>
      </c>
      <c r="G176" s="883"/>
      <c r="H176" s="883"/>
      <c r="I176" s="883"/>
      <c r="J176" s="883"/>
      <c r="K176" s="883"/>
      <c r="L176" s="883"/>
      <c r="M176" s="883"/>
      <c r="N176" s="883"/>
      <c r="O176" s="883"/>
      <c r="P176" s="883"/>
      <c r="Q176" s="883"/>
      <c r="R176" s="883"/>
      <c r="S176" s="883"/>
      <c r="T176" s="883"/>
      <c r="U176" s="883"/>
      <c r="V176" s="883"/>
      <c r="W176" s="884"/>
    </row>
    <row r="177" spans="2:23" ht="18" customHeight="1">
      <c r="B177" s="885" t="s">
        <v>332</v>
      </c>
      <c r="C177" s="886"/>
      <c r="D177" s="886"/>
      <c r="E177" s="887"/>
      <c r="F177" s="888">
        <f>K8*0.278/F176</f>
        <v>0.46040330006882313</v>
      </c>
      <c r="G177" s="889"/>
      <c r="H177" s="890"/>
      <c r="I177" s="891">
        <f>F177/F180</f>
        <v>1.2902536444825604E-2</v>
      </c>
      <c r="J177" s="892"/>
      <c r="K177" s="893"/>
      <c r="L177" s="888">
        <f>K12*0.278/F176</f>
        <v>0.64474523399862349</v>
      </c>
      <c r="M177" s="889"/>
      <c r="N177" s="890"/>
      <c r="O177" s="891">
        <f>L177/L180</f>
        <v>1.240530270082121E-2</v>
      </c>
      <c r="P177" s="892"/>
      <c r="Q177" s="893"/>
      <c r="R177" s="888">
        <f>K16*0.278/F176</f>
        <v>0.52893541810048184</v>
      </c>
      <c r="S177" s="889"/>
      <c r="T177" s="890"/>
      <c r="U177" s="894">
        <f>R177/R180</f>
        <v>1.1074099299154098E-2</v>
      </c>
      <c r="V177" s="895"/>
      <c r="W177" s="896"/>
    </row>
    <row r="178" spans="2:23" ht="18" customHeight="1">
      <c r="B178" s="885" t="s">
        <v>266</v>
      </c>
      <c r="C178" s="886"/>
      <c r="D178" s="886"/>
      <c r="E178" s="887"/>
      <c r="F178" s="888">
        <f>K9*1000000/860/$F$176</f>
        <v>8.7229309047840076</v>
      </c>
      <c r="G178" s="889"/>
      <c r="H178" s="890"/>
      <c r="I178" s="891">
        <f>F178/F180</f>
        <v>0.2444550981451416</v>
      </c>
      <c r="J178" s="892"/>
      <c r="K178" s="893"/>
      <c r="L178" s="888">
        <f>K13*1000000/860/$F$176</f>
        <v>22.46754909649642</v>
      </c>
      <c r="M178" s="889"/>
      <c r="N178" s="890"/>
      <c r="O178" s="891">
        <f>L178/L180</f>
        <v>0.43228973676786453</v>
      </c>
      <c r="P178" s="892"/>
      <c r="Q178" s="893"/>
      <c r="R178" s="888">
        <f>K17*1000000/860/$F$176</f>
        <v>16.565566030186144</v>
      </c>
      <c r="S178" s="889"/>
      <c r="T178" s="890"/>
      <c r="U178" s="894">
        <f>R178/R180</f>
        <v>0.34682631732958663</v>
      </c>
      <c r="V178" s="895"/>
      <c r="W178" s="896"/>
    </row>
    <row r="179" spans="2:23" ht="18" customHeight="1">
      <c r="B179" s="281" t="s">
        <v>267</v>
      </c>
      <c r="C179" s="282"/>
      <c r="D179" s="282"/>
      <c r="E179" s="283"/>
      <c r="F179" s="897">
        <f>K10/$F$176</f>
        <v>26.499827942188574</v>
      </c>
      <c r="G179" s="898"/>
      <c r="H179" s="898"/>
      <c r="I179" s="891">
        <f>F179/F180</f>
        <v>0.74264236541003292</v>
      </c>
      <c r="J179" s="892"/>
      <c r="K179" s="893"/>
      <c r="L179" s="897">
        <f>K14/$F$176</f>
        <v>28.861063317274603</v>
      </c>
      <c r="M179" s="898"/>
      <c r="N179" s="898"/>
      <c r="O179" s="891">
        <f>L179/L180</f>
        <v>0.55530496053131428</v>
      </c>
      <c r="P179" s="892"/>
      <c r="Q179" s="893"/>
      <c r="R179" s="899">
        <f>K18/$F$176</f>
        <v>30.668788713007572</v>
      </c>
      <c r="S179" s="900"/>
      <c r="T179" s="900"/>
      <c r="U179" s="894">
        <f>R179/R180</f>
        <v>0.64209958337125939</v>
      </c>
      <c r="V179" s="895"/>
      <c r="W179" s="896"/>
    </row>
    <row r="180" spans="2:23" ht="18" customHeight="1">
      <c r="B180" s="281" t="s">
        <v>268</v>
      </c>
      <c r="C180" s="282"/>
      <c r="D180" s="282"/>
      <c r="E180" s="283"/>
      <c r="F180" s="904">
        <f>SUM(F177:H179)</f>
        <v>35.683162147041401</v>
      </c>
      <c r="G180" s="905"/>
      <c r="H180" s="905"/>
      <c r="I180" s="905"/>
      <c r="J180" s="905"/>
      <c r="K180" s="906"/>
      <c r="L180" s="904">
        <f>SUM(L177:N179)</f>
        <v>51.973357647769646</v>
      </c>
      <c r="M180" s="905"/>
      <c r="N180" s="905"/>
      <c r="O180" s="905"/>
      <c r="P180" s="905"/>
      <c r="Q180" s="906"/>
      <c r="R180" s="904">
        <f>SUM(R177:T179)</f>
        <v>47.763290161294194</v>
      </c>
      <c r="S180" s="905"/>
      <c r="T180" s="905"/>
      <c r="U180" s="905"/>
      <c r="V180" s="905"/>
      <c r="W180" s="906"/>
    </row>
    <row r="181" spans="2:23" ht="18" customHeight="1">
      <c r="B181" s="118" t="s">
        <v>225</v>
      </c>
      <c r="C181" s="118"/>
      <c r="D181" s="118"/>
      <c r="E181" s="118"/>
      <c r="F181" s="27" t="s">
        <v>128</v>
      </c>
      <c r="G181" s="907" t="s">
        <v>324</v>
      </c>
      <c r="H181" s="907"/>
      <c r="I181" s="907"/>
      <c r="J181" s="907"/>
      <c r="K181" s="907"/>
      <c r="L181" s="907"/>
      <c r="M181" s="907"/>
      <c r="N181" s="907"/>
      <c r="O181" s="907"/>
      <c r="P181" s="907"/>
      <c r="Q181" s="907"/>
      <c r="R181" s="907"/>
      <c r="S181" s="907"/>
      <c r="T181" s="907"/>
      <c r="U181" s="907"/>
      <c r="V181" s="907"/>
      <c r="W181" s="908"/>
    </row>
    <row r="182" spans="2:23" ht="18" customHeight="1">
      <c r="B182" s="118"/>
      <c r="C182" s="118"/>
      <c r="D182" s="118"/>
      <c r="E182" s="118"/>
      <c r="F182" s="28" t="s">
        <v>128</v>
      </c>
      <c r="G182" s="909" t="s">
        <v>507</v>
      </c>
      <c r="H182" s="909"/>
      <c r="I182" s="909"/>
      <c r="J182" s="909"/>
      <c r="K182" s="909"/>
      <c r="L182" s="909"/>
      <c r="M182" s="909"/>
      <c r="N182" s="909"/>
      <c r="O182" s="909"/>
      <c r="P182" s="909"/>
      <c r="Q182" s="909"/>
      <c r="R182" s="909"/>
      <c r="S182" s="909"/>
      <c r="T182" s="909"/>
      <c r="U182" s="909"/>
      <c r="V182" s="909"/>
      <c r="W182" s="910"/>
    </row>
    <row r="183" spans="2:23" ht="18" customHeight="1">
      <c r="B183" s="118"/>
      <c r="C183" s="118"/>
      <c r="D183" s="118"/>
      <c r="E183" s="118"/>
      <c r="F183" s="28"/>
      <c r="G183" s="909" t="s">
        <v>355</v>
      </c>
      <c r="H183" s="909"/>
      <c r="I183" s="909"/>
      <c r="J183" s="909"/>
      <c r="K183" s="909"/>
      <c r="L183" s="909"/>
      <c r="M183" s="909"/>
      <c r="N183" s="909"/>
      <c r="O183" s="909"/>
      <c r="P183" s="909"/>
      <c r="Q183" s="909"/>
      <c r="R183" s="909"/>
      <c r="S183" s="909"/>
      <c r="T183" s="909"/>
      <c r="U183" s="909"/>
      <c r="V183" s="909"/>
      <c r="W183" s="910"/>
    </row>
    <row r="184" spans="2:23" ht="18" customHeight="1">
      <c r="B184" s="118"/>
      <c r="C184" s="118"/>
      <c r="D184" s="118"/>
      <c r="E184" s="118"/>
      <c r="F184" s="28" t="s">
        <v>128</v>
      </c>
      <c r="G184" s="43" t="s">
        <v>508</v>
      </c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4"/>
    </row>
    <row r="185" spans="2:23" ht="18" customHeight="1">
      <c r="B185" s="118"/>
      <c r="C185" s="118"/>
      <c r="D185" s="118"/>
      <c r="E185" s="118"/>
      <c r="F185" s="28" t="s">
        <v>128</v>
      </c>
      <c r="G185" s="909" t="s">
        <v>509</v>
      </c>
      <c r="H185" s="909"/>
      <c r="I185" s="909"/>
      <c r="J185" s="909"/>
      <c r="K185" s="909"/>
      <c r="L185" s="909"/>
      <c r="M185" s="909"/>
      <c r="N185" s="909"/>
      <c r="O185" s="909"/>
      <c r="P185" s="909"/>
      <c r="Q185" s="909"/>
      <c r="R185" s="909"/>
      <c r="S185" s="909"/>
      <c r="T185" s="909"/>
      <c r="U185" s="909"/>
      <c r="V185" s="909"/>
      <c r="W185" s="910"/>
    </row>
    <row r="186" spans="2:23" ht="18" customHeight="1">
      <c r="B186" s="118"/>
      <c r="C186" s="118"/>
      <c r="D186" s="118"/>
      <c r="E186" s="118"/>
      <c r="F186" s="26"/>
      <c r="G186" s="911"/>
      <c r="H186" s="911"/>
      <c r="I186" s="911"/>
      <c r="J186" s="911"/>
      <c r="K186" s="911"/>
      <c r="L186" s="911"/>
      <c r="M186" s="911"/>
      <c r="N186" s="911"/>
      <c r="O186" s="911"/>
      <c r="P186" s="911"/>
      <c r="Q186" s="911"/>
      <c r="R186" s="911"/>
      <c r="S186" s="911"/>
      <c r="T186" s="911"/>
      <c r="U186" s="911"/>
      <c r="V186" s="911"/>
      <c r="W186" s="912"/>
    </row>
    <row r="190" spans="2:23" ht="18" customHeight="1">
      <c r="B190" s="12"/>
      <c r="D190" s="901">
        <v>3</v>
      </c>
      <c r="E190" s="902"/>
      <c r="F190" s="30"/>
      <c r="G190" s="474" t="s">
        <v>282</v>
      </c>
      <c r="H190" s="474"/>
      <c r="I190" s="474"/>
      <c r="J190" s="474"/>
      <c r="K190" s="474"/>
      <c r="L190" s="474"/>
      <c r="M190" s="474"/>
      <c r="N190" s="474"/>
      <c r="O190" s="474"/>
      <c r="P190" s="474"/>
      <c r="Q190" s="474"/>
      <c r="R190" s="474"/>
      <c r="S190" s="474"/>
      <c r="T190" s="474"/>
      <c r="U190" s="474"/>
    </row>
    <row r="192" spans="2:23" ht="18" customHeight="1">
      <c r="B192" s="2" t="s">
        <v>128</v>
      </c>
      <c r="C192" s="16" t="s">
        <v>510</v>
      </c>
      <c r="D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2:47" ht="18" customHeight="1">
      <c r="B193" s="2"/>
      <c r="C193" s="16" t="s">
        <v>511</v>
      </c>
      <c r="D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2:47" ht="18" customHeight="1">
      <c r="B194" s="2"/>
      <c r="C194" s="16" t="s">
        <v>356</v>
      </c>
      <c r="D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2:47" ht="18" customHeight="1">
      <c r="B195" s="2" t="s">
        <v>128</v>
      </c>
      <c r="C195" s="16" t="s">
        <v>524</v>
      </c>
      <c r="D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2:47" ht="18" customHeight="1">
      <c r="B196" s="2" t="s">
        <v>128</v>
      </c>
      <c r="C196" s="16" t="s">
        <v>525</v>
      </c>
      <c r="D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2:47" ht="18" customHeight="1">
      <c r="B197" s="2"/>
      <c r="C197" s="16" t="s">
        <v>357</v>
      </c>
      <c r="D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2:47" ht="18" customHeight="1">
      <c r="B198" s="2" t="s">
        <v>128</v>
      </c>
      <c r="C198" s="16" t="s">
        <v>358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2:47" ht="18" customHeight="1">
      <c r="C199" s="47" t="s">
        <v>359</v>
      </c>
      <c r="D199" s="47"/>
    </row>
    <row r="200" spans="2:47" ht="18" customHeight="1">
      <c r="B200" s="2" t="s">
        <v>128</v>
      </c>
      <c r="C200" s="47" t="s">
        <v>526</v>
      </c>
      <c r="D200" s="47"/>
    </row>
    <row r="201" spans="2:47" ht="18" customHeight="1">
      <c r="C201" s="47" t="s">
        <v>360</v>
      </c>
      <c r="D201" s="47"/>
    </row>
    <row r="202" spans="2:47" ht="18" customHeight="1">
      <c r="C202" s="47"/>
      <c r="D202" s="47"/>
    </row>
    <row r="205" spans="2:47" ht="18" customHeight="1">
      <c r="B205" s="2"/>
      <c r="Z205" s="62"/>
      <c r="AA205" s="63"/>
      <c r="AB205" s="63"/>
      <c r="AC205" s="63"/>
      <c r="AD205" s="63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</row>
    <row r="206" spans="2:47" ht="18" customHeight="1">
      <c r="Z206" s="62"/>
      <c r="AA206" s="63"/>
      <c r="AB206" s="63"/>
      <c r="AC206" s="63"/>
      <c r="AD206" s="63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</row>
    <row r="207" spans="2:47" ht="18" customHeight="1">
      <c r="D207" s="901">
        <v>4</v>
      </c>
      <c r="E207" s="902"/>
      <c r="F207" s="30"/>
      <c r="G207" s="474" t="s">
        <v>514</v>
      </c>
      <c r="H207" s="474"/>
      <c r="I207" s="474"/>
      <c r="J207" s="474"/>
      <c r="K207" s="474"/>
      <c r="L207" s="474"/>
      <c r="M207" s="474"/>
      <c r="N207" s="474"/>
      <c r="O207" s="474"/>
      <c r="P207" s="474"/>
      <c r="Q207" s="474"/>
      <c r="R207" s="474"/>
      <c r="S207" s="474"/>
      <c r="T207" s="474"/>
      <c r="U207" s="474"/>
      <c r="Z207" s="62"/>
      <c r="AA207" s="63"/>
      <c r="AB207" s="63"/>
      <c r="AC207" s="63"/>
      <c r="AD207" s="63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</row>
    <row r="208" spans="2:47" ht="18" customHeight="1">
      <c r="Z208" s="62"/>
      <c r="AA208" s="63"/>
      <c r="AB208" s="63"/>
      <c r="AC208" s="63"/>
      <c r="AD208" s="63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</row>
    <row r="209" spans="2:47" ht="18" customHeight="1">
      <c r="B209" s="903" t="s">
        <v>714</v>
      </c>
      <c r="C209" s="903"/>
      <c r="D209" s="903"/>
      <c r="E209" s="903"/>
      <c r="F209" s="903"/>
      <c r="G209" s="903"/>
      <c r="H209" s="903"/>
      <c r="I209" s="903"/>
      <c r="J209" s="903"/>
      <c r="K209" s="903"/>
      <c r="L209" s="903"/>
      <c r="M209" s="903"/>
      <c r="N209" s="903"/>
      <c r="O209" s="903"/>
      <c r="P209" s="903"/>
      <c r="Q209" s="903"/>
      <c r="R209" s="903"/>
      <c r="S209" s="903"/>
      <c r="T209" s="903"/>
      <c r="U209" s="903"/>
      <c r="Z209" s="62"/>
      <c r="AA209" s="63"/>
      <c r="AB209" s="63"/>
      <c r="AC209" s="63"/>
      <c r="AD209" s="63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</row>
    <row r="210" spans="2:47" ht="18" customHeight="1">
      <c r="B210" s="903"/>
      <c r="C210" s="903"/>
      <c r="D210" s="903"/>
      <c r="E210" s="903"/>
      <c r="F210" s="903"/>
      <c r="G210" s="903"/>
      <c r="H210" s="903"/>
      <c r="I210" s="903"/>
      <c r="J210" s="903"/>
      <c r="K210" s="903"/>
      <c r="L210" s="903"/>
      <c r="M210" s="903"/>
      <c r="N210" s="903"/>
      <c r="O210" s="903"/>
      <c r="P210" s="903"/>
      <c r="Q210" s="903"/>
      <c r="R210" s="903"/>
      <c r="S210" s="903"/>
      <c r="T210" s="903"/>
      <c r="U210" s="903"/>
      <c r="Z210" s="62"/>
      <c r="AA210" s="63"/>
      <c r="AB210" s="63"/>
      <c r="AC210" s="63"/>
      <c r="AD210" s="63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</row>
    <row r="211" spans="2:47" ht="18" customHeight="1">
      <c r="B211" s="903"/>
      <c r="C211" s="903"/>
      <c r="D211" s="903"/>
      <c r="E211" s="903"/>
      <c r="F211" s="903"/>
      <c r="G211" s="903"/>
      <c r="H211" s="903"/>
      <c r="I211" s="903"/>
      <c r="J211" s="903"/>
      <c r="K211" s="903"/>
      <c r="L211" s="903"/>
      <c r="M211" s="903"/>
      <c r="N211" s="903"/>
      <c r="O211" s="903"/>
      <c r="P211" s="903"/>
      <c r="Q211" s="903"/>
      <c r="R211" s="903"/>
      <c r="S211" s="903"/>
      <c r="T211" s="903"/>
      <c r="U211" s="903"/>
      <c r="Z211" s="62"/>
      <c r="AA211" s="63"/>
      <c r="AB211" s="63"/>
      <c r="AC211" s="63"/>
      <c r="AD211" s="63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</row>
    <row r="212" spans="2:47" ht="18" customHeight="1">
      <c r="B212" s="903"/>
      <c r="C212" s="903"/>
      <c r="D212" s="903"/>
      <c r="E212" s="903"/>
      <c r="F212" s="903"/>
      <c r="G212" s="903"/>
      <c r="H212" s="903"/>
      <c r="I212" s="903"/>
      <c r="J212" s="903"/>
      <c r="K212" s="903"/>
      <c r="L212" s="903"/>
      <c r="M212" s="903"/>
      <c r="N212" s="903"/>
      <c r="O212" s="903"/>
      <c r="P212" s="903"/>
      <c r="Q212" s="903"/>
      <c r="R212" s="903"/>
      <c r="S212" s="903"/>
      <c r="T212" s="903"/>
      <c r="U212" s="903"/>
      <c r="Z212" s="62"/>
      <c r="AA212" s="63"/>
      <c r="AB212" s="63"/>
      <c r="AC212" s="63"/>
      <c r="AD212" s="63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</row>
    <row r="213" spans="2:47" ht="18" customHeight="1">
      <c r="B213" s="903"/>
      <c r="C213" s="903"/>
      <c r="D213" s="903"/>
      <c r="E213" s="903"/>
      <c r="F213" s="903"/>
      <c r="G213" s="903"/>
      <c r="H213" s="903"/>
      <c r="I213" s="903"/>
      <c r="J213" s="903"/>
      <c r="K213" s="903"/>
      <c r="L213" s="903"/>
      <c r="M213" s="903"/>
      <c r="N213" s="903"/>
      <c r="O213" s="903"/>
      <c r="P213" s="903"/>
      <c r="Q213" s="903"/>
      <c r="R213" s="903"/>
      <c r="S213" s="903"/>
      <c r="T213" s="903"/>
      <c r="U213" s="903"/>
      <c r="Z213" s="62"/>
      <c r="AA213" s="63"/>
      <c r="AB213" s="63"/>
      <c r="AC213" s="63"/>
      <c r="AD213" s="63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</row>
    <row r="214" spans="2:47" ht="18" customHeight="1">
      <c r="B214" s="903"/>
      <c r="C214" s="903"/>
      <c r="D214" s="903"/>
      <c r="E214" s="903"/>
      <c r="F214" s="903"/>
      <c r="G214" s="903"/>
      <c r="H214" s="903"/>
      <c r="I214" s="903"/>
      <c r="J214" s="903"/>
      <c r="K214" s="903"/>
      <c r="L214" s="903"/>
      <c r="M214" s="903"/>
      <c r="N214" s="903"/>
      <c r="O214" s="903"/>
      <c r="P214" s="903"/>
      <c r="Q214" s="903"/>
      <c r="R214" s="903"/>
      <c r="S214" s="903"/>
      <c r="T214" s="903"/>
      <c r="U214" s="903"/>
      <c r="Z214" s="62"/>
      <c r="AA214" s="63"/>
      <c r="AB214" s="63"/>
      <c r="AC214" s="63"/>
      <c r="AD214" s="63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</row>
    <row r="215" spans="2:47" ht="18" customHeight="1">
      <c r="B215" s="903"/>
      <c r="C215" s="903"/>
      <c r="D215" s="903"/>
      <c r="E215" s="903"/>
      <c r="F215" s="903"/>
      <c r="G215" s="903"/>
      <c r="H215" s="903"/>
      <c r="I215" s="903"/>
      <c r="J215" s="903"/>
      <c r="K215" s="903"/>
      <c r="L215" s="903"/>
      <c r="M215" s="903"/>
      <c r="N215" s="903"/>
      <c r="O215" s="903"/>
      <c r="P215" s="903"/>
      <c r="Q215" s="903"/>
      <c r="R215" s="903"/>
      <c r="S215" s="903"/>
      <c r="T215" s="903"/>
      <c r="U215" s="903"/>
      <c r="Z215" s="62"/>
      <c r="AA215" s="63"/>
      <c r="AB215" s="63"/>
      <c r="AC215" s="63"/>
      <c r="AD215" s="63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</row>
    <row r="216" spans="2:47" ht="18" customHeight="1">
      <c r="B216" s="903"/>
      <c r="C216" s="903"/>
      <c r="D216" s="903"/>
      <c r="E216" s="903"/>
      <c r="F216" s="903"/>
      <c r="G216" s="903"/>
      <c r="H216" s="903"/>
      <c r="I216" s="903"/>
      <c r="J216" s="903"/>
      <c r="K216" s="903"/>
      <c r="L216" s="903"/>
      <c r="M216" s="903"/>
      <c r="N216" s="903"/>
      <c r="O216" s="903"/>
      <c r="P216" s="903"/>
      <c r="Q216" s="903"/>
      <c r="R216" s="903"/>
      <c r="S216" s="903"/>
      <c r="T216" s="903"/>
      <c r="U216" s="903"/>
      <c r="Z216" s="62"/>
      <c r="AA216" s="63"/>
      <c r="AB216" s="63"/>
      <c r="AC216" s="63"/>
      <c r="AD216" s="63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</row>
    <row r="217" spans="2:47" ht="18" customHeight="1">
      <c r="B217" s="903"/>
      <c r="C217" s="903"/>
      <c r="D217" s="903"/>
      <c r="E217" s="903"/>
      <c r="F217" s="903"/>
      <c r="G217" s="903"/>
      <c r="H217" s="903"/>
      <c r="I217" s="903"/>
      <c r="J217" s="903"/>
      <c r="K217" s="903"/>
      <c r="L217" s="903"/>
      <c r="M217" s="903"/>
      <c r="N217" s="903"/>
      <c r="O217" s="903"/>
      <c r="P217" s="903"/>
      <c r="Q217" s="903"/>
      <c r="R217" s="903"/>
      <c r="S217" s="903"/>
      <c r="T217" s="903"/>
      <c r="U217" s="903"/>
      <c r="Z217" s="62"/>
      <c r="AA217" s="63"/>
      <c r="AB217" s="63"/>
      <c r="AC217" s="63"/>
      <c r="AD217" s="63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</row>
    <row r="218" spans="2:47" ht="18" customHeight="1">
      <c r="B218" s="903"/>
      <c r="C218" s="903"/>
      <c r="D218" s="903"/>
      <c r="E218" s="903"/>
      <c r="F218" s="903"/>
      <c r="G218" s="903"/>
      <c r="H218" s="903"/>
      <c r="I218" s="903"/>
      <c r="J218" s="903"/>
      <c r="K218" s="903"/>
      <c r="L218" s="903"/>
      <c r="M218" s="903"/>
      <c r="N218" s="903"/>
      <c r="O218" s="903"/>
      <c r="P218" s="903"/>
      <c r="Q218" s="903"/>
      <c r="R218" s="903"/>
      <c r="S218" s="903"/>
      <c r="T218" s="903"/>
      <c r="U218" s="903"/>
      <c r="Z218" s="62"/>
      <c r="AA218" s="63"/>
      <c r="AB218" s="63"/>
      <c r="AC218" s="63"/>
      <c r="AD218" s="63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</row>
    <row r="219" spans="2:47" ht="18" customHeight="1">
      <c r="B219" s="903"/>
      <c r="C219" s="903"/>
      <c r="D219" s="903"/>
      <c r="E219" s="903"/>
      <c r="F219" s="903"/>
      <c r="G219" s="903"/>
      <c r="H219" s="903"/>
      <c r="I219" s="903"/>
      <c r="J219" s="903"/>
      <c r="K219" s="903"/>
      <c r="L219" s="903"/>
      <c r="M219" s="903"/>
      <c r="N219" s="903"/>
      <c r="O219" s="903"/>
      <c r="P219" s="903"/>
      <c r="Q219" s="903"/>
      <c r="R219" s="903"/>
      <c r="S219" s="903"/>
      <c r="T219" s="903"/>
      <c r="U219" s="903"/>
      <c r="Z219" s="62"/>
      <c r="AA219" s="63"/>
      <c r="AB219" s="63"/>
      <c r="AC219" s="63"/>
      <c r="AD219" s="63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</row>
    <row r="220" spans="2:47" ht="18" customHeight="1">
      <c r="B220" s="903"/>
      <c r="C220" s="903"/>
      <c r="D220" s="903"/>
      <c r="E220" s="903"/>
      <c r="F220" s="903"/>
      <c r="G220" s="903"/>
      <c r="H220" s="903"/>
      <c r="I220" s="903"/>
      <c r="J220" s="903"/>
      <c r="K220" s="903"/>
      <c r="L220" s="903"/>
      <c r="M220" s="903"/>
      <c r="N220" s="903"/>
      <c r="O220" s="903"/>
      <c r="P220" s="903"/>
      <c r="Q220" s="903"/>
      <c r="R220" s="903"/>
      <c r="S220" s="903"/>
      <c r="T220" s="903"/>
      <c r="U220" s="903"/>
      <c r="Z220" s="62"/>
      <c r="AA220" s="63"/>
      <c r="AB220" s="63"/>
      <c r="AC220" s="63"/>
      <c r="AD220" s="63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</row>
    <row r="221" spans="2:47" ht="18" customHeight="1">
      <c r="B221" s="903"/>
      <c r="C221" s="903"/>
      <c r="D221" s="903"/>
      <c r="E221" s="903"/>
      <c r="F221" s="903"/>
      <c r="G221" s="903"/>
      <c r="H221" s="903"/>
      <c r="I221" s="903"/>
      <c r="J221" s="903"/>
      <c r="K221" s="903"/>
      <c r="L221" s="903"/>
      <c r="M221" s="903"/>
      <c r="N221" s="903"/>
      <c r="O221" s="903"/>
      <c r="P221" s="903"/>
      <c r="Q221" s="903"/>
      <c r="R221" s="903"/>
      <c r="S221" s="903"/>
      <c r="T221" s="903"/>
      <c r="U221" s="903"/>
      <c r="Z221" s="62"/>
      <c r="AA221" s="63"/>
      <c r="AB221" s="63"/>
      <c r="AC221" s="63"/>
      <c r="AD221" s="63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</row>
    <row r="222" spans="2:47" ht="18" customHeight="1">
      <c r="B222" s="903"/>
      <c r="C222" s="903"/>
      <c r="D222" s="903"/>
      <c r="E222" s="903"/>
      <c r="F222" s="903"/>
      <c r="G222" s="903"/>
      <c r="H222" s="903"/>
      <c r="I222" s="903"/>
      <c r="J222" s="903"/>
      <c r="K222" s="903"/>
      <c r="L222" s="903"/>
      <c r="M222" s="903"/>
      <c r="N222" s="903"/>
      <c r="O222" s="903"/>
      <c r="P222" s="903"/>
      <c r="Q222" s="903"/>
      <c r="R222" s="903"/>
      <c r="S222" s="903"/>
      <c r="T222" s="903"/>
      <c r="U222" s="903"/>
      <c r="Z222" s="62"/>
      <c r="AA222" s="63"/>
      <c r="AB222" s="63"/>
      <c r="AC222" s="63"/>
      <c r="AD222" s="63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</row>
    <row r="223" spans="2:47" ht="18" customHeight="1">
      <c r="B223" s="903"/>
      <c r="C223" s="903"/>
      <c r="D223" s="903"/>
      <c r="E223" s="903"/>
      <c r="F223" s="903"/>
      <c r="G223" s="903"/>
      <c r="H223" s="903"/>
      <c r="I223" s="903"/>
      <c r="J223" s="903"/>
      <c r="K223" s="903"/>
      <c r="L223" s="903"/>
      <c r="M223" s="903"/>
      <c r="N223" s="903"/>
      <c r="O223" s="903"/>
      <c r="P223" s="903"/>
      <c r="Q223" s="903"/>
      <c r="R223" s="903"/>
      <c r="S223" s="903"/>
      <c r="T223" s="903"/>
      <c r="U223" s="903"/>
      <c r="Z223" s="62"/>
      <c r="AA223" s="63"/>
      <c r="AB223" s="63"/>
      <c r="AC223" s="63"/>
      <c r="AD223" s="63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</row>
    <row r="224" spans="2:47" ht="18" customHeight="1">
      <c r="B224" s="903"/>
      <c r="C224" s="903"/>
      <c r="D224" s="903"/>
      <c r="E224" s="903"/>
      <c r="F224" s="903"/>
      <c r="G224" s="903"/>
      <c r="H224" s="903"/>
      <c r="I224" s="903"/>
      <c r="J224" s="903"/>
      <c r="K224" s="903"/>
      <c r="L224" s="903"/>
      <c r="M224" s="903"/>
      <c r="N224" s="903"/>
      <c r="O224" s="903"/>
      <c r="P224" s="903"/>
      <c r="Q224" s="903"/>
      <c r="R224" s="903"/>
      <c r="S224" s="903"/>
      <c r="T224" s="903"/>
      <c r="U224" s="903"/>
      <c r="Z224" s="62"/>
      <c r="AA224" s="63"/>
      <c r="AB224" s="63"/>
      <c r="AC224" s="63"/>
      <c r="AD224" s="63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</row>
    <row r="225" spans="2:47" ht="18" customHeight="1">
      <c r="B225" s="903"/>
      <c r="C225" s="903"/>
      <c r="D225" s="903"/>
      <c r="E225" s="903"/>
      <c r="F225" s="903"/>
      <c r="G225" s="903"/>
      <c r="H225" s="903"/>
      <c r="I225" s="903"/>
      <c r="J225" s="903"/>
      <c r="K225" s="903"/>
      <c r="L225" s="903"/>
      <c r="M225" s="903"/>
      <c r="N225" s="903"/>
      <c r="O225" s="903"/>
      <c r="P225" s="903"/>
      <c r="Q225" s="903"/>
      <c r="R225" s="903"/>
      <c r="S225" s="903"/>
      <c r="T225" s="903"/>
      <c r="U225" s="903"/>
      <c r="Z225" s="62"/>
      <c r="AA225" s="63"/>
      <c r="AB225" s="63"/>
      <c r="AC225" s="63"/>
      <c r="AD225" s="63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</row>
    <row r="226" spans="2:47" ht="18" customHeight="1">
      <c r="B226" s="903"/>
      <c r="C226" s="903"/>
      <c r="D226" s="903"/>
      <c r="E226" s="903"/>
      <c r="F226" s="903"/>
      <c r="G226" s="903"/>
      <c r="H226" s="903"/>
      <c r="I226" s="903"/>
      <c r="J226" s="903"/>
      <c r="K226" s="903"/>
      <c r="L226" s="903"/>
      <c r="M226" s="903"/>
      <c r="N226" s="903"/>
      <c r="O226" s="903"/>
      <c r="P226" s="903"/>
      <c r="Q226" s="903"/>
      <c r="R226" s="903"/>
      <c r="S226" s="903"/>
      <c r="T226" s="903"/>
      <c r="U226" s="903"/>
    </row>
  </sheetData>
  <mergeCells count="284">
    <mergeCell ref="D207:E207"/>
    <mergeCell ref="G207:U207"/>
    <mergeCell ref="B209:U226"/>
    <mergeCell ref="D190:E190"/>
    <mergeCell ref="G190:U190"/>
    <mergeCell ref="B180:E180"/>
    <mergeCell ref="F180:K180"/>
    <mergeCell ref="L180:Q180"/>
    <mergeCell ref="R180:W180"/>
    <mergeCell ref="B181:E186"/>
    <mergeCell ref="G181:W181"/>
    <mergeCell ref="G182:W182"/>
    <mergeCell ref="G183:W183"/>
    <mergeCell ref="G185:W185"/>
    <mergeCell ref="G186:W186"/>
    <mergeCell ref="U178:W178"/>
    <mergeCell ref="B179:E179"/>
    <mergeCell ref="F179:H179"/>
    <mergeCell ref="I179:K179"/>
    <mergeCell ref="L179:N179"/>
    <mergeCell ref="O179:Q179"/>
    <mergeCell ref="R179:T179"/>
    <mergeCell ref="U179:W179"/>
    <mergeCell ref="B178:E178"/>
    <mergeCell ref="F178:H178"/>
    <mergeCell ref="I178:K178"/>
    <mergeCell ref="L178:N178"/>
    <mergeCell ref="O178:Q178"/>
    <mergeCell ref="R178:T178"/>
    <mergeCell ref="B176:E176"/>
    <mergeCell ref="F176:W176"/>
    <mergeCell ref="B177:E177"/>
    <mergeCell ref="F177:H177"/>
    <mergeCell ref="I177:K177"/>
    <mergeCell ref="L177:N177"/>
    <mergeCell ref="O177:Q177"/>
    <mergeCell ref="R177:T177"/>
    <mergeCell ref="U177:W177"/>
    <mergeCell ref="B169:E169"/>
    <mergeCell ref="F169:K169"/>
    <mergeCell ref="L169:Q169"/>
    <mergeCell ref="R169:W169"/>
    <mergeCell ref="B170:E175"/>
    <mergeCell ref="F170:K175"/>
    <mergeCell ref="L170:Q175"/>
    <mergeCell ref="R170:W175"/>
    <mergeCell ref="B143:E143"/>
    <mergeCell ref="F143:K143"/>
    <mergeCell ref="L143:Q143"/>
    <mergeCell ref="R143:W143"/>
    <mergeCell ref="D167:E167"/>
    <mergeCell ref="G167:U167"/>
    <mergeCell ref="B141:E141"/>
    <mergeCell ref="F141:K141"/>
    <mergeCell ref="L141:Q141"/>
    <mergeCell ref="R141:W141"/>
    <mergeCell ref="B142:E142"/>
    <mergeCell ref="F142:K142"/>
    <mergeCell ref="L142:Q142"/>
    <mergeCell ref="R142:W142"/>
    <mergeCell ref="B139:E139"/>
    <mergeCell ref="F139:K139"/>
    <mergeCell ref="L139:Q139"/>
    <mergeCell ref="R139:W139"/>
    <mergeCell ref="B140:E140"/>
    <mergeCell ref="F140:K140"/>
    <mergeCell ref="L140:Q140"/>
    <mergeCell ref="R140:W140"/>
    <mergeCell ref="B137:E137"/>
    <mergeCell ref="F137:K137"/>
    <mergeCell ref="L137:Q137"/>
    <mergeCell ref="R137:W137"/>
    <mergeCell ref="B138:E138"/>
    <mergeCell ref="F138:K138"/>
    <mergeCell ref="L138:Q138"/>
    <mergeCell ref="R138:W138"/>
    <mergeCell ref="B135:E135"/>
    <mergeCell ref="F135:K135"/>
    <mergeCell ref="L135:Q135"/>
    <mergeCell ref="R135:W135"/>
    <mergeCell ref="B136:E136"/>
    <mergeCell ref="F136:K136"/>
    <mergeCell ref="L136:Q136"/>
    <mergeCell ref="R136:W136"/>
    <mergeCell ref="B133:E133"/>
    <mergeCell ref="F133:K133"/>
    <mergeCell ref="L133:Q133"/>
    <mergeCell ref="R133:W133"/>
    <mergeCell ref="B134:E134"/>
    <mergeCell ref="F134:K134"/>
    <mergeCell ref="L134:Q134"/>
    <mergeCell ref="R134:W134"/>
    <mergeCell ref="B131:E131"/>
    <mergeCell ref="F131:K131"/>
    <mergeCell ref="L131:Q131"/>
    <mergeCell ref="R131:W131"/>
    <mergeCell ref="B132:E132"/>
    <mergeCell ref="F132:K132"/>
    <mergeCell ref="L132:Q132"/>
    <mergeCell ref="R132:W132"/>
    <mergeCell ref="B103:E103"/>
    <mergeCell ref="F103:K103"/>
    <mergeCell ref="L103:Q103"/>
    <mergeCell ref="R103:W103"/>
    <mergeCell ref="B129:E130"/>
    <mergeCell ref="F129:W129"/>
    <mergeCell ref="F130:K130"/>
    <mergeCell ref="L130:Q130"/>
    <mergeCell ref="R130:W130"/>
    <mergeCell ref="B101:E101"/>
    <mergeCell ref="F101:K101"/>
    <mergeCell ref="L101:Q101"/>
    <mergeCell ref="R101:W101"/>
    <mergeCell ref="B102:E102"/>
    <mergeCell ref="F102:K102"/>
    <mergeCell ref="L102:Q102"/>
    <mergeCell ref="R102:W102"/>
    <mergeCell ref="B99:E99"/>
    <mergeCell ref="F99:K99"/>
    <mergeCell ref="L99:Q99"/>
    <mergeCell ref="R99:W99"/>
    <mergeCell ref="B100:E100"/>
    <mergeCell ref="F100:K100"/>
    <mergeCell ref="L100:Q100"/>
    <mergeCell ref="R100:W100"/>
    <mergeCell ref="B97:E97"/>
    <mergeCell ref="F97:K97"/>
    <mergeCell ref="L97:Q97"/>
    <mergeCell ref="R97:W97"/>
    <mergeCell ref="B98:E98"/>
    <mergeCell ref="F98:K98"/>
    <mergeCell ref="L98:Q98"/>
    <mergeCell ref="R98:W98"/>
    <mergeCell ref="B95:E95"/>
    <mergeCell ref="F95:K95"/>
    <mergeCell ref="L95:Q95"/>
    <mergeCell ref="R95:W95"/>
    <mergeCell ref="B96:E96"/>
    <mergeCell ref="F96:K96"/>
    <mergeCell ref="L96:Q96"/>
    <mergeCell ref="R96:W96"/>
    <mergeCell ref="B93:E93"/>
    <mergeCell ref="F93:K93"/>
    <mergeCell ref="L93:Q93"/>
    <mergeCell ref="R93:W93"/>
    <mergeCell ref="B94:E94"/>
    <mergeCell ref="F94:K94"/>
    <mergeCell ref="L94:Q94"/>
    <mergeCell ref="R94:W94"/>
    <mergeCell ref="B91:E91"/>
    <mergeCell ref="F91:K91"/>
    <mergeCell ref="L91:Q91"/>
    <mergeCell ref="R91:W91"/>
    <mergeCell ref="B92:E92"/>
    <mergeCell ref="F92:K92"/>
    <mergeCell ref="L92:Q92"/>
    <mergeCell ref="R92:W92"/>
    <mergeCell ref="B63:E63"/>
    <mergeCell ref="F63:K63"/>
    <mergeCell ref="L63:Q63"/>
    <mergeCell ref="R63:W63"/>
    <mergeCell ref="B89:E90"/>
    <mergeCell ref="F89:W89"/>
    <mergeCell ref="F90:K90"/>
    <mergeCell ref="L90:Q90"/>
    <mergeCell ref="R90:W90"/>
    <mergeCell ref="B61:E61"/>
    <mergeCell ref="F61:K61"/>
    <mergeCell ref="L61:Q61"/>
    <mergeCell ref="R61:W61"/>
    <mergeCell ref="B62:E62"/>
    <mergeCell ref="F62:K62"/>
    <mergeCell ref="L62:Q62"/>
    <mergeCell ref="R62:W62"/>
    <mergeCell ref="B59:E59"/>
    <mergeCell ref="F59:K59"/>
    <mergeCell ref="L59:Q59"/>
    <mergeCell ref="R59:W59"/>
    <mergeCell ref="B60:E60"/>
    <mergeCell ref="F60:K60"/>
    <mergeCell ref="L60:Q60"/>
    <mergeCell ref="R60:W60"/>
    <mergeCell ref="B57:E57"/>
    <mergeCell ref="F57:K57"/>
    <mergeCell ref="L57:Q57"/>
    <mergeCell ref="R57:W57"/>
    <mergeCell ref="B58:E58"/>
    <mergeCell ref="F58:K58"/>
    <mergeCell ref="L58:Q58"/>
    <mergeCell ref="R58:W58"/>
    <mergeCell ref="B55:E55"/>
    <mergeCell ref="F55:K55"/>
    <mergeCell ref="L55:Q55"/>
    <mergeCell ref="R55:W55"/>
    <mergeCell ref="B56:E56"/>
    <mergeCell ref="F56:K56"/>
    <mergeCell ref="L56:Q56"/>
    <mergeCell ref="R56:W56"/>
    <mergeCell ref="B53:E53"/>
    <mergeCell ref="F53:K53"/>
    <mergeCell ref="L53:Q53"/>
    <mergeCell ref="R53:W53"/>
    <mergeCell ref="B54:E54"/>
    <mergeCell ref="F54:K54"/>
    <mergeCell ref="L54:Q54"/>
    <mergeCell ref="R54:W54"/>
    <mergeCell ref="B51:E51"/>
    <mergeCell ref="F51:K51"/>
    <mergeCell ref="L51:Q51"/>
    <mergeCell ref="R51:W51"/>
    <mergeCell ref="B52:E52"/>
    <mergeCell ref="F52:K52"/>
    <mergeCell ref="L52:Q52"/>
    <mergeCell ref="R52:W52"/>
    <mergeCell ref="B49:E50"/>
    <mergeCell ref="F49:W49"/>
    <mergeCell ref="F50:K50"/>
    <mergeCell ref="L50:Q50"/>
    <mergeCell ref="R50:W50"/>
    <mergeCell ref="H17:J17"/>
    <mergeCell ref="K17:N17"/>
    <mergeCell ref="O17:R17"/>
    <mergeCell ref="S17:W17"/>
    <mergeCell ref="E18:G18"/>
    <mergeCell ref="H18:J18"/>
    <mergeCell ref="K18:N18"/>
    <mergeCell ref="O18:R18"/>
    <mergeCell ref="S18:W18"/>
    <mergeCell ref="B16:D19"/>
    <mergeCell ref="E16:G16"/>
    <mergeCell ref="H16:J16"/>
    <mergeCell ref="K16:N16"/>
    <mergeCell ref="O16:R16"/>
    <mergeCell ref="S16:W16"/>
    <mergeCell ref="E17:G17"/>
    <mergeCell ref="E19:N19"/>
    <mergeCell ref="O19:R19"/>
    <mergeCell ref="S19:W19"/>
    <mergeCell ref="B12:D15"/>
    <mergeCell ref="E12:G12"/>
    <mergeCell ref="H12:J12"/>
    <mergeCell ref="K12:N12"/>
    <mergeCell ref="O12:R12"/>
    <mergeCell ref="S12:W12"/>
    <mergeCell ref="E13:G13"/>
    <mergeCell ref="H13:J13"/>
    <mergeCell ref="K13:N13"/>
    <mergeCell ref="O13:R13"/>
    <mergeCell ref="S13:W13"/>
    <mergeCell ref="E14:G14"/>
    <mergeCell ref="H14:J14"/>
    <mergeCell ref="K14:N14"/>
    <mergeCell ref="O14:R14"/>
    <mergeCell ref="S14:W14"/>
    <mergeCell ref="E15:N15"/>
    <mergeCell ref="O15:R15"/>
    <mergeCell ref="S15:W15"/>
    <mergeCell ref="E10:G10"/>
    <mergeCell ref="H10:J10"/>
    <mergeCell ref="K10:N10"/>
    <mergeCell ref="O10:R10"/>
    <mergeCell ref="S10:W10"/>
    <mergeCell ref="B8:D11"/>
    <mergeCell ref="E8:G8"/>
    <mergeCell ref="H8:J8"/>
    <mergeCell ref="K8:N8"/>
    <mergeCell ref="O8:R8"/>
    <mergeCell ref="S8:W8"/>
    <mergeCell ref="E9:G9"/>
    <mergeCell ref="H9:J9"/>
    <mergeCell ref="K9:N9"/>
    <mergeCell ref="O9:R9"/>
    <mergeCell ref="E11:N11"/>
    <mergeCell ref="O11:R11"/>
    <mergeCell ref="S11:W11"/>
    <mergeCell ref="D5:E5"/>
    <mergeCell ref="G5:U5"/>
    <mergeCell ref="B7:D7"/>
    <mergeCell ref="E7:G7"/>
    <mergeCell ref="H7:J7"/>
    <mergeCell ref="K7:N7"/>
    <mergeCell ref="O7:R7"/>
    <mergeCell ref="S7:W7"/>
    <mergeCell ref="S9:W9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&amp;L&amp;"KoPub돋움체 Bold,보통"&amp;9
기계설비 성능점검 결과보고서&amp;R&amp;"KoPub돋움체 Bold,보통"&amp;9
VI. 에너지 사용량 검토</oddHeader>
    <oddFooter>&amp;L&amp;G&amp;R&amp;G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AU142"/>
  <sheetViews>
    <sheetView showGridLines="0" view="pageBreakPreview" zoomScale="115" zoomScaleNormal="100" zoomScaleSheetLayoutView="115" workbookViewId="0"/>
  </sheetViews>
  <sheetFormatPr defaultColWidth="3.25" defaultRowHeight="18" customHeight="1"/>
  <cols>
    <col min="1" max="16384" width="3.25" style="1"/>
  </cols>
  <sheetData>
    <row r="2" spans="1:23" ht="18" customHeight="1">
      <c r="B2" s="35" t="s">
        <v>279</v>
      </c>
    </row>
    <row r="3" spans="1:23" ht="18" customHeight="1">
      <c r="A3" s="34"/>
      <c r="B3" s="5"/>
      <c r="D3" s="5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8" customHeight="1">
      <c r="B4" s="12"/>
      <c r="D4" s="473">
        <v>1</v>
      </c>
      <c r="E4" s="473"/>
      <c r="F4" s="30"/>
      <c r="G4" s="474" t="s">
        <v>280</v>
      </c>
      <c r="H4" s="474"/>
      <c r="I4" s="474"/>
      <c r="J4" s="474"/>
      <c r="K4" s="474"/>
      <c r="L4" s="474"/>
      <c r="M4" s="474"/>
      <c r="N4" s="474"/>
      <c r="O4" s="474"/>
      <c r="P4" s="474"/>
      <c r="Q4" s="474"/>
      <c r="R4" s="474"/>
      <c r="S4" s="474"/>
      <c r="T4" s="474"/>
      <c r="U4" s="474"/>
    </row>
    <row r="6" spans="1:23" ht="18" customHeight="1">
      <c r="B6" s="119" t="s">
        <v>314</v>
      </c>
      <c r="C6" s="120"/>
      <c r="D6" s="121"/>
      <c r="E6" s="119" t="s">
        <v>315</v>
      </c>
      <c r="F6" s="120"/>
      <c r="G6" s="121"/>
      <c r="H6" s="119" t="s">
        <v>222</v>
      </c>
      <c r="I6" s="120"/>
      <c r="J6" s="121"/>
      <c r="K6" s="119" t="s">
        <v>316</v>
      </c>
      <c r="L6" s="120"/>
      <c r="M6" s="120"/>
      <c r="N6" s="121"/>
      <c r="O6" s="119" t="s">
        <v>317</v>
      </c>
      <c r="P6" s="120"/>
      <c r="Q6" s="120"/>
      <c r="R6" s="121"/>
      <c r="S6" s="119" t="s">
        <v>64</v>
      </c>
      <c r="T6" s="120"/>
      <c r="U6" s="120"/>
      <c r="V6" s="120"/>
      <c r="W6" s="121"/>
    </row>
    <row r="7" spans="1:23" ht="18" customHeight="1">
      <c r="B7" s="913">
        <v>2023</v>
      </c>
      <c r="C7" s="838"/>
      <c r="D7" s="839"/>
      <c r="E7" s="157" t="s">
        <v>318</v>
      </c>
      <c r="F7" s="245"/>
      <c r="G7" s="158"/>
      <c r="H7" s="157" t="s">
        <v>265</v>
      </c>
      <c r="I7" s="245"/>
      <c r="J7" s="158"/>
      <c r="K7" s="846">
        <f>F31</f>
        <v>2888.8</v>
      </c>
      <c r="L7" s="847"/>
      <c r="M7" s="847"/>
      <c r="N7" s="848"/>
      <c r="O7" s="914">
        <f>K7/10</f>
        <v>288.88</v>
      </c>
      <c r="P7" s="915"/>
      <c r="Q7" s="915"/>
      <c r="R7" s="916"/>
      <c r="S7" s="829"/>
      <c r="T7" s="245"/>
      <c r="U7" s="245"/>
      <c r="V7" s="245"/>
      <c r="W7" s="158"/>
    </row>
    <row r="8" spans="1:23" ht="18" customHeight="1">
      <c r="B8" s="840"/>
      <c r="C8" s="841"/>
      <c r="D8" s="842"/>
      <c r="E8" s="142" t="s">
        <v>172</v>
      </c>
      <c r="F8" s="143"/>
      <c r="G8" s="144"/>
      <c r="H8" s="142" t="s">
        <v>319</v>
      </c>
      <c r="I8" s="143"/>
      <c r="J8" s="144"/>
      <c r="K8" s="830">
        <f>F59</f>
        <v>4797000</v>
      </c>
      <c r="L8" s="831"/>
      <c r="M8" s="831"/>
      <c r="N8" s="832"/>
      <c r="O8" s="830">
        <f>K8*0.000229</f>
        <v>1098.5130000000001</v>
      </c>
      <c r="P8" s="831"/>
      <c r="Q8" s="831"/>
      <c r="R8" s="832"/>
      <c r="S8" s="836"/>
      <c r="T8" s="143"/>
      <c r="U8" s="143"/>
      <c r="V8" s="143"/>
      <c r="W8" s="144"/>
    </row>
    <row r="9" spans="1:23" ht="18" customHeight="1">
      <c r="B9" s="843"/>
      <c r="C9" s="844"/>
      <c r="D9" s="845"/>
      <c r="E9" s="266" t="s">
        <v>221</v>
      </c>
      <c r="F9" s="267"/>
      <c r="G9" s="267"/>
      <c r="H9" s="267"/>
      <c r="I9" s="267"/>
      <c r="J9" s="267"/>
      <c r="K9" s="267"/>
      <c r="L9" s="267"/>
      <c r="M9" s="267"/>
      <c r="N9" s="268"/>
      <c r="O9" s="917">
        <f>SUM(O7:R8)</f>
        <v>1387.393</v>
      </c>
      <c r="P9" s="918"/>
      <c r="Q9" s="918"/>
      <c r="R9" s="919"/>
      <c r="S9" s="266"/>
      <c r="T9" s="267"/>
      <c r="U9" s="267"/>
      <c r="V9" s="267"/>
      <c r="W9" s="268"/>
    </row>
    <row r="10" spans="1:23" ht="18" customHeight="1">
      <c r="B10" s="913">
        <v>2024</v>
      </c>
      <c r="C10" s="838"/>
      <c r="D10" s="839"/>
      <c r="E10" s="157" t="s">
        <v>318</v>
      </c>
      <c r="F10" s="245"/>
      <c r="G10" s="158"/>
      <c r="H10" s="157" t="s">
        <v>265</v>
      </c>
      <c r="I10" s="245"/>
      <c r="J10" s="158"/>
      <c r="K10" s="846">
        <f>L31</f>
        <v>2966.0999999999995</v>
      </c>
      <c r="L10" s="847"/>
      <c r="M10" s="847"/>
      <c r="N10" s="848"/>
      <c r="O10" s="914">
        <f>K10/10</f>
        <v>296.60999999999996</v>
      </c>
      <c r="P10" s="915"/>
      <c r="Q10" s="915"/>
      <c r="R10" s="916"/>
      <c r="S10" s="829"/>
      <c r="T10" s="245"/>
      <c r="U10" s="245"/>
      <c r="V10" s="245"/>
      <c r="W10" s="158"/>
    </row>
    <row r="11" spans="1:23" ht="18" customHeight="1">
      <c r="B11" s="840"/>
      <c r="C11" s="841"/>
      <c r="D11" s="842"/>
      <c r="E11" s="142" t="s">
        <v>172</v>
      </c>
      <c r="F11" s="143"/>
      <c r="G11" s="144"/>
      <c r="H11" s="142" t="s">
        <v>319</v>
      </c>
      <c r="I11" s="143"/>
      <c r="J11" s="144"/>
      <c r="K11" s="830">
        <f>L59</f>
        <v>4623203</v>
      </c>
      <c r="L11" s="831"/>
      <c r="M11" s="831"/>
      <c r="N11" s="832"/>
      <c r="O11" s="830">
        <f>K11*0.000229</f>
        <v>1058.713487</v>
      </c>
      <c r="P11" s="831"/>
      <c r="Q11" s="831"/>
      <c r="R11" s="832"/>
      <c r="S11" s="836"/>
      <c r="T11" s="143"/>
      <c r="U11" s="143"/>
      <c r="V11" s="143"/>
      <c r="W11" s="144"/>
    </row>
    <row r="12" spans="1:23" ht="18" customHeight="1">
      <c r="B12" s="843"/>
      <c r="C12" s="844"/>
      <c r="D12" s="845"/>
      <c r="E12" s="266" t="s">
        <v>221</v>
      </c>
      <c r="F12" s="267"/>
      <c r="G12" s="267"/>
      <c r="H12" s="267"/>
      <c r="I12" s="267"/>
      <c r="J12" s="267"/>
      <c r="K12" s="267"/>
      <c r="L12" s="267"/>
      <c r="M12" s="267"/>
      <c r="N12" s="268"/>
      <c r="O12" s="917">
        <f>SUM(O10:R11)</f>
        <v>1355.3234869999999</v>
      </c>
      <c r="P12" s="918"/>
      <c r="Q12" s="918"/>
      <c r="R12" s="919"/>
      <c r="S12" s="266"/>
      <c r="T12" s="267"/>
      <c r="U12" s="267"/>
      <c r="V12" s="267"/>
      <c r="W12" s="268"/>
    </row>
    <row r="13" spans="1:23" ht="18" customHeight="1">
      <c r="B13" s="913">
        <v>2025</v>
      </c>
      <c r="C13" s="838"/>
      <c r="D13" s="839"/>
      <c r="E13" s="157" t="s">
        <v>318</v>
      </c>
      <c r="F13" s="245"/>
      <c r="G13" s="158"/>
      <c r="H13" s="157" t="s">
        <v>265</v>
      </c>
      <c r="I13" s="245"/>
      <c r="J13" s="158"/>
      <c r="K13" s="846">
        <f>R31</f>
        <v>3010.8999999999996</v>
      </c>
      <c r="L13" s="847"/>
      <c r="M13" s="847"/>
      <c r="N13" s="848"/>
      <c r="O13" s="914">
        <f>K13/10</f>
        <v>301.08999999999997</v>
      </c>
      <c r="P13" s="915"/>
      <c r="Q13" s="915"/>
      <c r="R13" s="916"/>
      <c r="S13" s="829"/>
      <c r="T13" s="245"/>
      <c r="U13" s="245"/>
      <c r="V13" s="245"/>
      <c r="W13" s="158"/>
    </row>
    <row r="14" spans="1:23" ht="18" customHeight="1">
      <c r="B14" s="840"/>
      <c r="C14" s="841"/>
      <c r="D14" s="842"/>
      <c r="E14" s="142" t="s">
        <v>172</v>
      </c>
      <c r="F14" s="143"/>
      <c r="G14" s="144"/>
      <c r="H14" s="142" t="s">
        <v>319</v>
      </c>
      <c r="I14" s="143"/>
      <c r="J14" s="144"/>
      <c r="K14" s="830">
        <f>R59</f>
        <v>4899723</v>
      </c>
      <c r="L14" s="831"/>
      <c r="M14" s="831"/>
      <c r="N14" s="832"/>
      <c r="O14" s="830">
        <f>K14*0.000229</f>
        <v>1122.0365670000001</v>
      </c>
      <c r="P14" s="831"/>
      <c r="Q14" s="831"/>
      <c r="R14" s="832"/>
      <c r="S14" s="836"/>
      <c r="T14" s="143"/>
      <c r="U14" s="143"/>
      <c r="V14" s="143"/>
      <c r="W14" s="144"/>
    </row>
    <row r="15" spans="1:23" ht="18" customHeight="1">
      <c r="B15" s="843"/>
      <c r="C15" s="844"/>
      <c r="D15" s="845"/>
      <c r="E15" s="266" t="s">
        <v>221</v>
      </c>
      <c r="F15" s="267"/>
      <c r="G15" s="267"/>
      <c r="H15" s="267"/>
      <c r="I15" s="267"/>
      <c r="J15" s="267"/>
      <c r="K15" s="267"/>
      <c r="L15" s="267"/>
      <c r="M15" s="267"/>
      <c r="N15" s="268"/>
      <c r="O15" s="917">
        <f>SUM(O13:R14)</f>
        <v>1423.126567</v>
      </c>
      <c r="P15" s="918"/>
      <c r="Q15" s="918"/>
      <c r="R15" s="919"/>
      <c r="S15" s="266"/>
      <c r="T15" s="267"/>
      <c r="U15" s="267"/>
      <c r="V15" s="267"/>
      <c r="W15" s="268"/>
    </row>
    <row r="17" spans="2:23" ht="18" customHeight="1">
      <c r="B17" s="118" t="s">
        <v>52</v>
      </c>
      <c r="C17" s="118"/>
      <c r="D17" s="118"/>
      <c r="E17" s="118"/>
      <c r="F17" s="118" t="s">
        <v>320</v>
      </c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</row>
    <row r="18" spans="2:23" ht="18" customHeight="1">
      <c r="B18" s="118"/>
      <c r="C18" s="118"/>
      <c r="D18" s="118"/>
      <c r="E18" s="118"/>
      <c r="F18" s="858">
        <f>B7</f>
        <v>2023</v>
      </c>
      <c r="G18" s="858"/>
      <c r="H18" s="858"/>
      <c r="I18" s="858"/>
      <c r="J18" s="858"/>
      <c r="K18" s="858"/>
      <c r="L18" s="858">
        <f>B10</f>
        <v>2024</v>
      </c>
      <c r="M18" s="858"/>
      <c r="N18" s="858"/>
      <c r="O18" s="858"/>
      <c r="P18" s="858"/>
      <c r="Q18" s="858"/>
      <c r="R18" s="858">
        <f>B13</f>
        <v>2025</v>
      </c>
      <c r="S18" s="858"/>
      <c r="T18" s="858"/>
      <c r="U18" s="858"/>
      <c r="V18" s="858"/>
      <c r="W18" s="858"/>
    </row>
    <row r="19" spans="2:23" ht="18" customHeight="1">
      <c r="B19" s="107" t="s">
        <v>321</v>
      </c>
      <c r="C19" s="107"/>
      <c r="D19" s="107"/>
      <c r="E19" s="107"/>
      <c r="F19" s="867">
        <v>629.6</v>
      </c>
      <c r="G19" s="867"/>
      <c r="H19" s="867"/>
      <c r="I19" s="867"/>
      <c r="J19" s="867"/>
      <c r="K19" s="867"/>
      <c r="L19" s="867">
        <v>557.5</v>
      </c>
      <c r="M19" s="867"/>
      <c r="N19" s="867"/>
      <c r="O19" s="867"/>
      <c r="P19" s="867"/>
      <c r="Q19" s="867"/>
      <c r="R19" s="867">
        <v>719.6</v>
      </c>
      <c r="S19" s="867"/>
      <c r="T19" s="867"/>
      <c r="U19" s="867"/>
      <c r="V19" s="867"/>
      <c r="W19" s="867"/>
    </row>
    <row r="20" spans="2:23" ht="18" customHeight="1">
      <c r="B20" s="132" t="s">
        <v>322</v>
      </c>
      <c r="C20" s="132"/>
      <c r="D20" s="132"/>
      <c r="E20" s="132"/>
      <c r="F20" s="240">
        <v>507.7</v>
      </c>
      <c r="G20" s="240"/>
      <c r="H20" s="240"/>
      <c r="I20" s="240"/>
      <c r="J20" s="240"/>
      <c r="K20" s="240"/>
      <c r="L20" s="240">
        <v>488.2</v>
      </c>
      <c r="M20" s="240"/>
      <c r="N20" s="240"/>
      <c r="O20" s="240"/>
      <c r="P20" s="240"/>
      <c r="Q20" s="240"/>
      <c r="R20" s="240">
        <v>500.7</v>
      </c>
      <c r="S20" s="240"/>
      <c r="T20" s="240"/>
      <c r="U20" s="240"/>
      <c r="V20" s="240"/>
      <c r="W20" s="240"/>
    </row>
    <row r="21" spans="2:23" ht="18" customHeight="1">
      <c r="B21" s="132" t="s">
        <v>302</v>
      </c>
      <c r="C21" s="132"/>
      <c r="D21" s="132"/>
      <c r="E21" s="132"/>
      <c r="F21" s="240">
        <v>352.4</v>
      </c>
      <c r="G21" s="240"/>
      <c r="H21" s="240"/>
      <c r="I21" s="240"/>
      <c r="J21" s="240"/>
      <c r="K21" s="240"/>
      <c r="L21" s="240">
        <v>362.9</v>
      </c>
      <c r="M21" s="240"/>
      <c r="N21" s="240"/>
      <c r="O21" s="240"/>
      <c r="P21" s="240"/>
      <c r="Q21" s="240"/>
      <c r="R21" s="240">
        <v>332.7</v>
      </c>
      <c r="S21" s="240"/>
      <c r="T21" s="240"/>
      <c r="U21" s="240"/>
      <c r="V21" s="240"/>
      <c r="W21" s="240"/>
    </row>
    <row r="22" spans="2:23" ht="18" customHeight="1">
      <c r="B22" s="132" t="s">
        <v>303</v>
      </c>
      <c r="C22" s="132"/>
      <c r="D22" s="132"/>
      <c r="E22" s="132"/>
      <c r="F22" s="240">
        <v>217.4</v>
      </c>
      <c r="G22" s="240"/>
      <c r="H22" s="240"/>
      <c r="I22" s="240"/>
      <c r="J22" s="240"/>
      <c r="K22" s="240"/>
      <c r="L22" s="240">
        <v>218.6</v>
      </c>
      <c r="M22" s="240"/>
      <c r="N22" s="240"/>
      <c r="O22" s="240"/>
      <c r="P22" s="240"/>
      <c r="Q22" s="240"/>
      <c r="R22" s="240">
        <v>172.6</v>
      </c>
      <c r="S22" s="240"/>
      <c r="T22" s="240"/>
      <c r="U22" s="240"/>
      <c r="V22" s="240"/>
      <c r="W22" s="240"/>
    </row>
    <row r="23" spans="2:23" ht="18" customHeight="1">
      <c r="B23" s="132" t="s">
        <v>304</v>
      </c>
      <c r="C23" s="132"/>
      <c r="D23" s="132"/>
      <c r="E23" s="132"/>
      <c r="F23" s="240">
        <v>88.4</v>
      </c>
      <c r="G23" s="240"/>
      <c r="H23" s="240"/>
      <c r="I23" s="240"/>
      <c r="J23" s="240"/>
      <c r="K23" s="240"/>
      <c r="L23" s="240">
        <v>93.8</v>
      </c>
      <c r="M23" s="240"/>
      <c r="N23" s="240"/>
      <c r="O23" s="240"/>
      <c r="P23" s="240"/>
      <c r="Q23" s="240"/>
      <c r="R23" s="240">
        <v>118.2</v>
      </c>
      <c r="S23" s="240"/>
      <c r="T23" s="240"/>
      <c r="U23" s="240"/>
      <c r="V23" s="240"/>
      <c r="W23" s="240"/>
    </row>
    <row r="24" spans="2:23" ht="18" customHeight="1">
      <c r="B24" s="132" t="s">
        <v>305</v>
      </c>
      <c r="C24" s="132"/>
      <c r="D24" s="132"/>
      <c r="E24" s="132"/>
      <c r="F24" s="240">
        <v>52.4</v>
      </c>
      <c r="G24" s="240"/>
      <c r="H24" s="240"/>
      <c r="I24" s="240"/>
      <c r="J24" s="240"/>
      <c r="K24" s="240"/>
      <c r="L24" s="240">
        <v>51.9</v>
      </c>
      <c r="M24" s="240"/>
      <c r="N24" s="240"/>
      <c r="O24" s="240"/>
      <c r="P24" s="240"/>
      <c r="Q24" s="240"/>
      <c r="R24" s="240">
        <v>61.8</v>
      </c>
      <c r="S24" s="240"/>
      <c r="T24" s="240"/>
      <c r="U24" s="240"/>
      <c r="V24" s="240"/>
      <c r="W24" s="240"/>
    </row>
    <row r="25" spans="2:23" ht="18" customHeight="1">
      <c r="B25" s="132" t="s">
        <v>306</v>
      </c>
      <c r="C25" s="132"/>
      <c r="D25" s="132"/>
      <c r="E25" s="132"/>
      <c r="F25" s="240">
        <v>38.200000000000003</v>
      </c>
      <c r="G25" s="240"/>
      <c r="H25" s="240"/>
      <c r="I25" s="240"/>
      <c r="J25" s="240"/>
      <c r="K25" s="240"/>
      <c r="L25" s="240">
        <v>47.6</v>
      </c>
      <c r="M25" s="240"/>
      <c r="N25" s="240"/>
      <c r="O25" s="240"/>
      <c r="P25" s="240"/>
      <c r="Q25" s="240"/>
      <c r="R25" s="240">
        <v>41.8</v>
      </c>
      <c r="S25" s="240"/>
      <c r="T25" s="240"/>
      <c r="U25" s="240"/>
      <c r="V25" s="240"/>
      <c r="W25" s="240"/>
    </row>
    <row r="26" spans="2:23" ht="18" customHeight="1">
      <c r="B26" s="132" t="s">
        <v>307</v>
      </c>
      <c r="C26" s="132"/>
      <c r="D26" s="132"/>
      <c r="E26" s="132"/>
      <c r="F26" s="240">
        <v>27.8</v>
      </c>
      <c r="G26" s="240"/>
      <c r="H26" s="240"/>
      <c r="I26" s="240"/>
      <c r="J26" s="240"/>
      <c r="K26" s="240"/>
      <c r="L26" s="240">
        <v>47.6</v>
      </c>
      <c r="M26" s="240"/>
      <c r="N26" s="240"/>
      <c r="O26" s="240"/>
      <c r="P26" s="240"/>
      <c r="Q26" s="240"/>
      <c r="R26" s="240">
        <v>33.299999999999997</v>
      </c>
      <c r="S26" s="240"/>
      <c r="T26" s="240"/>
      <c r="U26" s="240"/>
      <c r="V26" s="240"/>
      <c r="W26" s="240"/>
    </row>
    <row r="27" spans="2:23" ht="18" customHeight="1">
      <c r="B27" s="132" t="s">
        <v>308</v>
      </c>
      <c r="C27" s="132"/>
      <c r="D27" s="132"/>
      <c r="E27" s="132"/>
      <c r="F27" s="240">
        <v>40.6</v>
      </c>
      <c r="G27" s="240"/>
      <c r="H27" s="240"/>
      <c r="I27" s="240"/>
      <c r="J27" s="240"/>
      <c r="K27" s="240"/>
      <c r="L27" s="240">
        <v>52.6</v>
      </c>
      <c r="M27" s="240"/>
      <c r="N27" s="240"/>
      <c r="O27" s="240"/>
      <c r="P27" s="240"/>
      <c r="Q27" s="240"/>
      <c r="R27" s="240">
        <v>49.1</v>
      </c>
      <c r="S27" s="240"/>
      <c r="T27" s="240"/>
      <c r="U27" s="240"/>
      <c r="V27" s="240"/>
      <c r="W27" s="240"/>
    </row>
    <row r="28" spans="2:23" ht="18" customHeight="1">
      <c r="B28" s="132" t="s">
        <v>309</v>
      </c>
      <c r="C28" s="132"/>
      <c r="D28" s="132"/>
      <c r="E28" s="132"/>
      <c r="F28" s="240">
        <v>86.9</v>
      </c>
      <c r="G28" s="240"/>
      <c r="H28" s="240"/>
      <c r="I28" s="240"/>
      <c r="J28" s="240"/>
      <c r="K28" s="240"/>
      <c r="L28" s="240">
        <v>136.80000000000001</v>
      </c>
      <c r="M28" s="240"/>
      <c r="N28" s="240"/>
      <c r="O28" s="240"/>
      <c r="P28" s="240"/>
      <c r="Q28" s="240"/>
      <c r="R28" s="240">
        <v>111.2</v>
      </c>
      <c r="S28" s="240"/>
      <c r="T28" s="240"/>
      <c r="U28" s="240"/>
      <c r="V28" s="240"/>
      <c r="W28" s="240"/>
    </row>
    <row r="29" spans="2:23" ht="18" customHeight="1">
      <c r="B29" s="132" t="s">
        <v>310</v>
      </c>
      <c r="C29" s="132"/>
      <c r="D29" s="132"/>
      <c r="E29" s="132"/>
      <c r="F29" s="240">
        <v>308.2</v>
      </c>
      <c r="G29" s="240"/>
      <c r="H29" s="240"/>
      <c r="I29" s="240"/>
      <c r="J29" s="240"/>
      <c r="K29" s="240"/>
      <c r="L29" s="240">
        <v>314.5</v>
      </c>
      <c r="M29" s="240"/>
      <c r="N29" s="240"/>
      <c r="O29" s="240"/>
      <c r="P29" s="240"/>
      <c r="Q29" s="240"/>
      <c r="R29" s="240">
        <v>299.8</v>
      </c>
      <c r="S29" s="240"/>
      <c r="T29" s="240"/>
      <c r="U29" s="240"/>
      <c r="V29" s="240"/>
      <c r="W29" s="240"/>
    </row>
    <row r="30" spans="2:23" ht="18" customHeight="1">
      <c r="B30" s="108" t="s">
        <v>311</v>
      </c>
      <c r="C30" s="108"/>
      <c r="D30" s="108"/>
      <c r="E30" s="108"/>
      <c r="F30" s="868">
        <v>539.20000000000005</v>
      </c>
      <c r="G30" s="868"/>
      <c r="H30" s="868"/>
      <c r="I30" s="868"/>
      <c r="J30" s="868"/>
      <c r="K30" s="868"/>
      <c r="L30" s="868">
        <v>594.1</v>
      </c>
      <c r="M30" s="868"/>
      <c r="N30" s="868"/>
      <c r="O30" s="868"/>
      <c r="P30" s="868"/>
      <c r="Q30" s="868"/>
      <c r="R30" s="868">
        <v>570.1</v>
      </c>
      <c r="S30" s="868"/>
      <c r="T30" s="868"/>
      <c r="U30" s="868"/>
      <c r="V30" s="868"/>
      <c r="W30" s="868"/>
    </row>
    <row r="31" spans="2:23" ht="18" customHeight="1">
      <c r="B31" s="99" t="s">
        <v>221</v>
      </c>
      <c r="C31" s="99"/>
      <c r="D31" s="99"/>
      <c r="E31" s="99"/>
      <c r="F31" s="881">
        <f>SUM(F19:F30)</f>
        <v>2888.8</v>
      </c>
      <c r="G31" s="881"/>
      <c r="H31" s="881"/>
      <c r="I31" s="881"/>
      <c r="J31" s="881"/>
      <c r="K31" s="881"/>
      <c r="L31" s="881">
        <f>SUM(L19:L30)</f>
        <v>2966.0999999999995</v>
      </c>
      <c r="M31" s="881"/>
      <c r="N31" s="881"/>
      <c r="O31" s="881"/>
      <c r="P31" s="881"/>
      <c r="Q31" s="881"/>
      <c r="R31" s="881">
        <f>SUM(R19:R30)</f>
        <v>3010.8999999999996</v>
      </c>
      <c r="S31" s="881"/>
      <c r="T31" s="881"/>
      <c r="U31" s="881"/>
      <c r="V31" s="881"/>
      <c r="W31" s="881"/>
    </row>
    <row r="41" spans="2:23" ht="18" customHeight="1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/>
      <c r="P41" s="38"/>
      <c r="Q41" s="38"/>
      <c r="R41" s="38"/>
      <c r="S41" s="37"/>
      <c r="T41" s="37"/>
      <c r="U41" s="37"/>
      <c r="V41" s="37"/>
      <c r="W41" s="37"/>
    </row>
    <row r="42" spans="2:23" ht="18" customHeight="1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8"/>
      <c r="P42" s="38"/>
      <c r="Q42" s="38"/>
      <c r="R42" s="38"/>
      <c r="S42" s="37"/>
      <c r="T42" s="37"/>
      <c r="U42" s="37"/>
      <c r="V42" s="37"/>
      <c r="W42" s="37"/>
    </row>
    <row r="43" spans="2:23" ht="18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8"/>
      <c r="P43" s="38"/>
      <c r="Q43" s="38"/>
      <c r="R43" s="38"/>
      <c r="S43" s="37"/>
      <c r="T43" s="37"/>
      <c r="U43" s="37"/>
      <c r="V43" s="37"/>
      <c r="W43" s="37"/>
    </row>
    <row r="44" spans="2:23" ht="18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8"/>
      <c r="P44" s="38"/>
      <c r="Q44" s="38"/>
      <c r="R44" s="38"/>
      <c r="S44" s="37"/>
      <c r="T44" s="37"/>
      <c r="U44" s="37"/>
      <c r="V44" s="37"/>
      <c r="W44" s="37"/>
    </row>
    <row r="45" spans="2:23" ht="18" customHeight="1">
      <c r="B45" s="118" t="s">
        <v>52</v>
      </c>
      <c r="C45" s="118"/>
      <c r="D45" s="118"/>
      <c r="E45" s="118"/>
      <c r="F45" s="118" t="s">
        <v>323</v>
      </c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</row>
    <row r="46" spans="2:23" ht="18" customHeight="1">
      <c r="B46" s="118"/>
      <c r="C46" s="118"/>
      <c r="D46" s="118"/>
      <c r="E46" s="118"/>
      <c r="F46" s="858">
        <f>B7</f>
        <v>2023</v>
      </c>
      <c r="G46" s="858"/>
      <c r="H46" s="858"/>
      <c r="I46" s="858"/>
      <c r="J46" s="858"/>
      <c r="K46" s="858"/>
      <c r="L46" s="858">
        <f>B10</f>
        <v>2024</v>
      </c>
      <c r="M46" s="858"/>
      <c r="N46" s="858"/>
      <c r="O46" s="858"/>
      <c r="P46" s="858"/>
      <c r="Q46" s="858"/>
      <c r="R46" s="858">
        <f>B13</f>
        <v>2025</v>
      </c>
      <c r="S46" s="858"/>
      <c r="T46" s="858"/>
      <c r="U46" s="858"/>
      <c r="V46" s="858"/>
      <c r="W46" s="858"/>
    </row>
    <row r="47" spans="2:23" ht="18" customHeight="1">
      <c r="B47" s="107" t="s">
        <v>321</v>
      </c>
      <c r="C47" s="107"/>
      <c r="D47" s="107"/>
      <c r="E47" s="107"/>
      <c r="F47" s="867">
        <v>444348</v>
      </c>
      <c r="G47" s="867"/>
      <c r="H47" s="867"/>
      <c r="I47" s="867"/>
      <c r="J47" s="867"/>
      <c r="K47" s="867"/>
      <c r="L47" s="867">
        <v>405540</v>
      </c>
      <c r="M47" s="867"/>
      <c r="N47" s="867"/>
      <c r="O47" s="867"/>
      <c r="P47" s="867"/>
      <c r="Q47" s="867"/>
      <c r="R47" s="867">
        <v>444670</v>
      </c>
      <c r="S47" s="867"/>
      <c r="T47" s="867"/>
      <c r="U47" s="867"/>
      <c r="V47" s="867"/>
      <c r="W47" s="867"/>
    </row>
    <row r="48" spans="2:23" ht="18" customHeight="1">
      <c r="B48" s="132" t="s">
        <v>322</v>
      </c>
      <c r="C48" s="132"/>
      <c r="D48" s="132"/>
      <c r="E48" s="132"/>
      <c r="F48" s="240">
        <v>377568</v>
      </c>
      <c r="G48" s="240"/>
      <c r="H48" s="240"/>
      <c r="I48" s="240"/>
      <c r="J48" s="240"/>
      <c r="K48" s="240"/>
      <c r="L48" s="240">
        <v>377498</v>
      </c>
      <c r="M48" s="240"/>
      <c r="N48" s="240"/>
      <c r="O48" s="240"/>
      <c r="P48" s="240"/>
      <c r="Q48" s="240"/>
      <c r="R48" s="240">
        <v>364760</v>
      </c>
      <c r="S48" s="240"/>
      <c r="T48" s="240"/>
      <c r="U48" s="240"/>
      <c r="V48" s="240"/>
      <c r="W48" s="240"/>
    </row>
    <row r="49" spans="2:23" ht="18" customHeight="1">
      <c r="B49" s="132" t="s">
        <v>302</v>
      </c>
      <c r="C49" s="132"/>
      <c r="D49" s="132"/>
      <c r="E49" s="132"/>
      <c r="F49" s="240">
        <v>365184</v>
      </c>
      <c r="G49" s="240"/>
      <c r="H49" s="240"/>
      <c r="I49" s="240"/>
      <c r="J49" s="240"/>
      <c r="K49" s="240"/>
      <c r="L49" s="240">
        <v>356040</v>
      </c>
      <c r="M49" s="240"/>
      <c r="N49" s="240"/>
      <c r="O49" s="240"/>
      <c r="P49" s="240"/>
      <c r="Q49" s="240"/>
      <c r="R49" s="240">
        <v>347371</v>
      </c>
      <c r="S49" s="240"/>
      <c r="T49" s="240"/>
      <c r="U49" s="240"/>
      <c r="V49" s="240"/>
      <c r="W49" s="240"/>
    </row>
    <row r="50" spans="2:23" ht="18" customHeight="1">
      <c r="B50" s="132" t="s">
        <v>303</v>
      </c>
      <c r="C50" s="132"/>
      <c r="D50" s="132"/>
      <c r="E50" s="132"/>
      <c r="F50" s="240">
        <v>323712</v>
      </c>
      <c r="G50" s="240"/>
      <c r="H50" s="240"/>
      <c r="I50" s="240"/>
      <c r="J50" s="240"/>
      <c r="K50" s="240"/>
      <c r="L50" s="240">
        <v>309636</v>
      </c>
      <c r="M50" s="240"/>
      <c r="N50" s="240"/>
      <c r="O50" s="240"/>
      <c r="P50" s="240"/>
      <c r="Q50" s="240"/>
      <c r="R50" s="240">
        <v>314046</v>
      </c>
      <c r="S50" s="240"/>
      <c r="T50" s="240"/>
      <c r="U50" s="240"/>
      <c r="V50" s="240"/>
      <c r="W50" s="240"/>
    </row>
    <row r="51" spans="2:23" ht="18" customHeight="1">
      <c r="B51" s="132" t="s">
        <v>304</v>
      </c>
      <c r="C51" s="132"/>
      <c r="D51" s="132"/>
      <c r="E51" s="132"/>
      <c r="F51" s="240">
        <v>331668</v>
      </c>
      <c r="G51" s="240"/>
      <c r="H51" s="240"/>
      <c r="I51" s="240"/>
      <c r="J51" s="240"/>
      <c r="K51" s="240"/>
      <c r="L51" s="240">
        <v>312377</v>
      </c>
      <c r="M51" s="240"/>
      <c r="N51" s="240"/>
      <c r="O51" s="240"/>
      <c r="P51" s="240"/>
      <c r="Q51" s="240"/>
      <c r="R51" s="240">
        <v>339601</v>
      </c>
      <c r="S51" s="240"/>
      <c r="T51" s="240"/>
      <c r="U51" s="240"/>
      <c r="V51" s="240"/>
      <c r="W51" s="240"/>
    </row>
    <row r="52" spans="2:23" ht="18" customHeight="1">
      <c r="B52" s="132" t="s">
        <v>305</v>
      </c>
      <c r="C52" s="132"/>
      <c r="D52" s="132"/>
      <c r="E52" s="132"/>
      <c r="F52" s="240">
        <v>368820</v>
      </c>
      <c r="G52" s="240"/>
      <c r="H52" s="240"/>
      <c r="I52" s="240"/>
      <c r="J52" s="240"/>
      <c r="K52" s="240"/>
      <c r="L52" s="240">
        <v>395920</v>
      </c>
      <c r="M52" s="240"/>
      <c r="N52" s="240"/>
      <c r="O52" s="240"/>
      <c r="P52" s="240"/>
      <c r="Q52" s="240"/>
      <c r="R52" s="240">
        <v>396792</v>
      </c>
      <c r="S52" s="240"/>
      <c r="T52" s="240"/>
      <c r="U52" s="240"/>
      <c r="V52" s="240"/>
      <c r="W52" s="240"/>
    </row>
    <row r="53" spans="2:23" ht="18" customHeight="1">
      <c r="B53" s="132" t="s">
        <v>306</v>
      </c>
      <c r="C53" s="132"/>
      <c r="D53" s="132"/>
      <c r="E53" s="132"/>
      <c r="F53" s="240">
        <v>504072</v>
      </c>
      <c r="G53" s="240"/>
      <c r="H53" s="240"/>
      <c r="I53" s="240"/>
      <c r="J53" s="240"/>
      <c r="K53" s="240"/>
      <c r="L53" s="240">
        <v>441909</v>
      </c>
      <c r="M53" s="240"/>
      <c r="N53" s="240"/>
      <c r="O53" s="240"/>
      <c r="P53" s="240"/>
      <c r="Q53" s="240"/>
      <c r="R53" s="240">
        <v>643997</v>
      </c>
      <c r="S53" s="240"/>
      <c r="T53" s="240"/>
      <c r="U53" s="240"/>
      <c r="V53" s="240"/>
      <c r="W53" s="240"/>
    </row>
    <row r="54" spans="2:23" ht="18" customHeight="1">
      <c r="B54" s="132" t="s">
        <v>307</v>
      </c>
      <c r="C54" s="132"/>
      <c r="D54" s="132"/>
      <c r="E54" s="132"/>
      <c r="F54" s="240">
        <v>611604</v>
      </c>
      <c r="G54" s="240"/>
      <c r="H54" s="240"/>
      <c r="I54" s="240"/>
      <c r="J54" s="240"/>
      <c r="K54" s="240"/>
      <c r="L54" s="240">
        <v>575612</v>
      </c>
      <c r="M54" s="240"/>
      <c r="N54" s="240"/>
      <c r="O54" s="240"/>
      <c r="P54" s="240"/>
      <c r="Q54" s="240"/>
      <c r="R54" s="240">
        <v>573888</v>
      </c>
      <c r="S54" s="240"/>
      <c r="T54" s="240"/>
      <c r="U54" s="240"/>
      <c r="V54" s="240"/>
      <c r="W54" s="240"/>
    </row>
    <row r="55" spans="2:23" ht="18" customHeight="1">
      <c r="B55" s="132" t="s">
        <v>308</v>
      </c>
      <c r="C55" s="132"/>
      <c r="D55" s="132"/>
      <c r="E55" s="132"/>
      <c r="F55" s="240">
        <v>396576</v>
      </c>
      <c r="G55" s="240"/>
      <c r="H55" s="240"/>
      <c r="I55" s="240"/>
      <c r="J55" s="240"/>
      <c r="K55" s="240"/>
      <c r="L55" s="240">
        <v>384088</v>
      </c>
      <c r="M55" s="240"/>
      <c r="N55" s="240"/>
      <c r="O55" s="240"/>
      <c r="P55" s="240"/>
      <c r="Q55" s="240"/>
      <c r="R55" s="240">
        <v>395060</v>
      </c>
      <c r="S55" s="240"/>
      <c r="T55" s="240"/>
      <c r="U55" s="240"/>
      <c r="V55" s="240"/>
      <c r="W55" s="240"/>
    </row>
    <row r="56" spans="2:23" ht="18" customHeight="1">
      <c r="B56" s="132" t="s">
        <v>309</v>
      </c>
      <c r="C56" s="132"/>
      <c r="D56" s="132"/>
      <c r="E56" s="132"/>
      <c r="F56" s="240">
        <v>327672</v>
      </c>
      <c r="G56" s="240"/>
      <c r="H56" s="240"/>
      <c r="I56" s="240"/>
      <c r="J56" s="240"/>
      <c r="K56" s="240"/>
      <c r="L56" s="240">
        <v>318968</v>
      </c>
      <c r="M56" s="240"/>
      <c r="N56" s="240"/>
      <c r="O56" s="240"/>
      <c r="P56" s="240"/>
      <c r="Q56" s="240"/>
      <c r="R56" s="240">
        <v>346201</v>
      </c>
      <c r="S56" s="240"/>
      <c r="T56" s="240"/>
      <c r="U56" s="240"/>
      <c r="V56" s="240"/>
      <c r="W56" s="240"/>
    </row>
    <row r="57" spans="2:23" ht="18" customHeight="1">
      <c r="B57" s="132" t="s">
        <v>310</v>
      </c>
      <c r="C57" s="132"/>
      <c r="D57" s="132"/>
      <c r="E57" s="132"/>
      <c r="F57" s="240">
        <v>336096</v>
      </c>
      <c r="G57" s="240"/>
      <c r="H57" s="240"/>
      <c r="I57" s="240"/>
      <c r="J57" s="240"/>
      <c r="K57" s="240"/>
      <c r="L57" s="240">
        <v>335328</v>
      </c>
      <c r="M57" s="240"/>
      <c r="N57" s="240"/>
      <c r="O57" s="240"/>
      <c r="P57" s="240"/>
      <c r="Q57" s="240"/>
      <c r="R57" s="240">
        <v>332215</v>
      </c>
      <c r="S57" s="240"/>
      <c r="T57" s="240"/>
      <c r="U57" s="240"/>
      <c r="V57" s="240"/>
      <c r="W57" s="240"/>
    </row>
    <row r="58" spans="2:23" ht="18" customHeight="1">
      <c r="B58" s="108" t="s">
        <v>311</v>
      </c>
      <c r="C58" s="108"/>
      <c r="D58" s="108"/>
      <c r="E58" s="108"/>
      <c r="F58" s="868">
        <v>409680</v>
      </c>
      <c r="G58" s="868"/>
      <c r="H58" s="868"/>
      <c r="I58" s="868"/>
      <c r="J58" s="868"/>
      <c r="K58" s="868"/>
      <c r="L58" s="868">
        <v>410287</v>
      </c>
      <c r="M58" s="868"/>
      <c r="N58" s="868"/>
      <c r="O58" s="868"/>
      <c r="P58" s="868"/>
      <c r="Q58" s="868"/>
      <c r="R58" s="868">
        <v>401122</v>
      </c>
      <c r="S58" s="868"/>
      <c r="T58" s="868"/>
      <c r="U58" s="868"/>
      <c r="V58" s="868"/>
      <c r="W58" s="868"/>
    </row>
    <row r="59" spans="2:23" ht="18" customHeight="1">
      <c r="B59" s="99" t="s">
        <v>221</v>
      </c>
      <c r="C59" s="99"/>
      <c r="D59" s="99"/>
      <c r="E59" s="99"/>
      <c r="F59" s="881">
        <f>SUM(F47:F58)</f>
        <v>4797000</v>
      </c>
      <c r="G59" s="881"/>
      <c r="H59" s="881"/>
      <c r="I59" s="881"/>
      <c r="J59" s="881"/>
      <c r="K59" s="881"/>
      <c r="L59" s="881">
        <f>SUM(L47:L58)</f>
        <v>4623203</v>
      </c>
      <c r="M59" s="881"/>
      <c r="N59" s="881"/>
      <c r="O59" s="881"/>
      <c r="P59" s="881"/>
      <c r="Q59" s="881"/>
      <c r="R59" s="881">
        <f>SUM(R47:R58)</f>
        <v>4899723</v>
      </c>
      <c r="S59" s="881"/>
      <c r="T59" s="881"/>
      <c r="U59" s="881"/>
      <c r="V59" s="881"/>
      <c r="W59" s="881"/>
    </row>
    <row r="81" spans="2:23" ht="18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8"/>
      <c r="P81" s="38"/>
      <c r="Q81" s="38"/>
      <c r="R81" s="38"/>
      <c r="S81" s="37"/>
      <c r="T81" s="37"/>
      <c r="U81" s="37"/>
      <c r="V81" s="37"/>
      <c r="W81" s="37"/>
    </row>
    <row r="82" spans="2:23" ht="18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8"/>
      <c r="P82" s="38"/>
      <c r="Q82" s="38"/>
      <c r="R82" s="38"/>
      <c r="S82" s="37"/>
      <c r="T82" s="37"/>
      <c r="U82" s="37"/>
      <c r="V82" s="37"/>
      <c r="W82" s="37"/>
    </row>
    <row r="83" spans="2:23" ht="18" customHeight="1">
      <c r="B83" s="12"/>
      <c r="D83" s="473">
        <v>2</v>
      </c>
      <c r="E83" s="473"/>
      <c r="F83" s="30"/>
      <c r="G83" s="474" t="s">
        <v>281</v>
      </c>
      <c r="H83" s="474"/>
      <c r="I83" s="474"/>
      <c r="J83" s="474"/>
      <c r="K83" s="474"/>
      <c r="L83" s="474"/>
      <c r="M83" s="474"/>
      <c r="N83" s="474"/>
      <c r="O83" s="474"/>
      <c r="P83" s="474"/>
      <c r="Q83" s="474"/>
      <c r="R83" s="474"/>
      <c r="S83" s="474"/>
      <c r="T83" s="474"/>
      <c r="U83" s="474"/>
    </row>
    <row r="85" spans="2:23" ht="18" customHeight="1">
      <c r="B85" s="119" t="s">
        <v>52</v>
      </c>
      <c r="C85" s="120"/>
      <c r="D85" s="120"/>
      <c r="E85" s="121"/>
      <c r="F85" s="869">
        <f>B7</f>
        <v>2023</v>
      </c>
      <c r="G85" s="870"/>
      <c r="H85" s="870"/>
      <c r="I85" s="870"/>
      <c r="J85" s="870"/>
      <c r="K85" s="871"/>
      <c r="L85" s="869">
        <f>B10</f>
        <v>2024</v>
      </c>
      <c r="M85" s="870"/>
      <c r="N85" s="870"/>
      <c r="O85" s="870"/>
      <c r="P85" s="870"/>
      <c r="Q85" s="871"/>
      <c r="R85" s="869">
        <f>B13</f>
        <v>2025</v>
      </c>
      <c r="S85" s="870"/>
      <c r="T85" s="870"/>
      <c r="U85" s="870"/>
      <c r="V85" s="870"/>
      <c r="W85" s="871"/>
    </row>
    <row r="86" spans="2:23" ht="18" customHeight="1">
      <c r="B86" s="872" t="s">
        <v>223</v>
      </c>
      <c r="C86" s="873"/>
      <c r="D86" s="873"/>
      <c r="E86" s="874"/>
      <c r="F86" s="814"/>
      <c r="G86" s="815"/>
      <c r="H86" s="815"/>
      <c r="I86" s="815"/>
      <c r="J86" s="815"/>
      <c r="K86" s="816"/>
      <c r="L86" s="814"/>
      <c r="M86" s="815"/>
      <c r="N86" s="815"/>
      <c r="O86" s="815"/>
      <c r="P86" s="815"/>
      <c r="Q86" s="816"/>
      <c r="R86" s="814"/>
      <c r="S86" s="815"/>
      <c r="T86" s="815"/>
      <c r="U86" s="815"/>
      <c r="V86" s="815"/>
      <c r="W86" s="816"/>
    </row>
    <row r="87" spans="2:23" ht="18" customHeight="1">
      <c r="B87" s="875"/>
      <c r="C87" s="876"/>
      <c r="D87" s="876"/>
      <c r="E87" s="877"/>
      <c r="F87" s="817"/>
      <c r="G87" s="91"/>
      <c r="H87" s="91"/>
      <c r="I87" s="91"/>
      <c r="J87" s="91"/>
      <c r="K87" s="818"/>
      <c r="L87" s="817"/>
      <c r="M87" s="91"/>
      <c r="N87" s="91"/>
      <c r="O87" s="91"/>
      <c r="P87" s="91"/>
      <c r="Q87" s="818"/>
      <c r="R87" s="817"/>
      <c r="S87" s="91"/>
      <c r="T87" s="91"/>
      <c r="U87" s="91"/>
      <c r="V87" s="91"/>
      <c r="W87" s="818"/>
    </row>
    <row r="88" spans="2:23" ht="18" customHeight="1">
      <c r="B88" s="875"/>
      <c r="C88" s="876"/>
      <c r="D88" s="876"/>
      <c r="E88" s="877"/>
      <c r="F88" s="817"/>
      <c r="G88" s="91"/>
      <c r="H88" s="91"/>
      <c r="I88" s="91"/>
      <c r="J88" s="91"/>
      <c r="K88" s="818"/>
      <c r="L88" s="817"/>
      <c r="M88" s="91"/>
      <c r="N88" s="91"/>
      <c r="O88" s="91"/>
      <c r="P88" s="91"/>
      <c r="Q88" s="818"/>
      <c r="R88" s="817"/>
      <c r="S88" s="91"/>
      <c r="T88" s="91"/>
      <c r="U88" s="91"/>
      <c r="V88" s="91"/>
      <c r="W88" s="818"/>
    </row>
    <row r="89" spans="2:23" ht="18" customHeight="1">
      <c r="B89" s="875"/>
      <c r="C89" s="876"/>
      <c r="D89" s="876"/>
      <c r="E89" s="877"/>
      <c r="F89" s="817"/>
      <c r="G89" s="91"/>
      <c r="H89" s="91"/>
      <c r="I89" s="91"/>
      <c r="J89" s="91"/>
      <c r="K89" s="818"/>
      <c r="L89" s="817"/>
      <c r="M89" s="91"/>
      <c r="N89" s="91"/>
      <c r="O89" s="91"/>
      <c r="P89" s="91"/>
      <c r="Q89" s="818"/>
      <c r="R89" s="817"/>
      <c r="S89" s="91"/>
      <c r="T89" s="91"/>
      <c r="U89" s="91"/>
      <c r="V89" s="91"/>
      <c r="W89" s="818"/>
    </row>
    <row r="90" spans="2:23" ht="18" customHeight="1">
      <c r="B90" s="875"/>
      <c r="C90" s="876"/>
      <c r="D90" s="876"/>
      <c r="E90" s="877"/>
      <c r="F90" s="817"/>
      <c r="G90" s="91"/>
      <c r="H90" s="91"/>
      <c r="I90" s="91"/>
      <c r="J90" s="91"/>
      <c r="K90" s="818"/>
      <c r="L90" s="817"/>
      <c r="M90" s="91"/>
      <c r="N90" s="91"/>
      <c r="O90" s="91"/>
      <c r="P90" s="91"/>
      <c r="Q90" s="818"/>
      <c r="R90" s="817"/>
      <c r="S90" s="91"/>
      <c r="T90" s="91"/>
      <c r="U90" s="91"/>
      <c r="V90" s="91"/>
      <c r="W90" s="818"/>
    </row>
    <row r="91" spans="2:23" ht="18" customHeight="1">
      <c r="B91" s="878"/>
      <c r="C91" s="879"/>
      <c r="D91" s="879"/>
      <c r="E91" s="880"/>
      <c r="F91" s="313"/>
      <c r="G91" s="314"/>
      <c r="H91" s="314"/>
      <c r="I91" s="314"/>
      <c r="J91" s="314"/>
      <c r="K91" s="315"/>
      <c r="L91" s="313"/>
      <c r="M91" s="314"/>
      <c r="N91" s="314"/>
      <c r="O91" s="314"/>
      <c r="P91" s="314"/>
      <c r="Q91" s="315"/>
      <c r="R91" s="313"/>
      <c r="S91" s="314"/>
      <c r="T91" s="314"/>
      <c r="U91" s="314"/>
      <c r="V91" s="314"/>
      <c r="W91" s="315"/>
    </row>
    <row r="92" spans="2:23" ht="18" customHeight="1">
      <c r="B92" s="281" t="s">
        <v>224</v>
      </c>
      <c r="C92" s="282"/>
      <c r="D92" s="282"/>
      <c r="E92" s="283"/>
      <c r="F92" s="920">
        <v>104527</v>
      </c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6"/>
    </row>
    <row r="93" spans="2:23" ht="18" customHeight="1">
      <c r="B93" s="885" t="s">
        <v>266</v>
      </c>
      <c r="C93" s="886"/>
      <c r="D93" s="886"/>
      <c r="E93" s="887"/>
      <c r="F93" s="888">
        <f>K7*1000000/860/$F$92</f>
        <v>32.135905244021743</v>
      </c>
      <c r="G93" s="889"/>
      <c r="H93" s="890"/>
      <c r="I93" s="894">
        <f>F93/F95</f>
        <v>0.41184907231310108</v>
      </c>
      <c r="J93" s="895"/>
      <c r="K93" s="896"/>
      <c r="L93" s="888">
        <f>K10*1000000/860/$F$92</f>
        <v>32.995814367312683</v>
      </c>
      <c r="M93" s="889"/>
      <c r="N93" s="890"/>
      <c r="O93" s="894">
        <f>L93/L95</f>
        <v>0.42726543933337963</v>
      </c>
      <c r="P93" s="895"/>
      <c r="Q93" s="896"/>
      <c r="R93" s="921">
        <f>K13*1000000/860/$F$92</f>
        <v>33.494183432298897</v>
      </c>
      <c r="S93" s="922"/>
      <c r="T93" s="923"/>
      <c r="U93" s="894">
        <f>R93/R95</f>
        <v>0.41675307324905664</v>
      </c>
      <c r="V93" s="895"/>
      <c r="W93" s="896"/>
    </row>
    <row r="94" spans="2:23" ht="18" customHeight="1">
      <c r="B94" s="281" t="s">
        <v>267</v>
      </c>
      <c r="C94" s="282"/>
      <c r="D94" s="282"/>
      <c r="E94" s="283"/>
      <c r="F94" s="926">
        <f>K8/$F$92</f>
        <v>45.892448840969315</v>
      </c>
      <c r="G94" s="927"/>
      <c r="H94" s="927"/>
      <c r="I94" s="894">
        <f>F94/F95</f>
        <v>0.58815092768689881</v>
      </c>
      <c r="J94" s="895"/>
      <c r="K94" s="896"/>
      <c r="L94" s="926">
        <f>K11/$F$92</f>
        <v>44.229749251389592</v>
      </c>
      <c r="M94" s="927"/>
      <c r="N94" s="927"/>
      <c r="O94" s="924">
        <f>L94/L95</f>
        <v>0.57273456066662043</v>
      </c>
      <c r="P94" s="924"/>
      <c r="Q94" s="925"/>
      <c r="R94" s="928">
        <f>K14/$F$92</f>
        <v>46.875190142259896</v>
      </c>
      <c r="S94" s="929"/>
      <c r="T94" s="929"/>
      <c r="U94" s="924">
        <f>R94/R95</f>
        <v>0.58324692675094336</v>
      </c>
      <c r="V94" s="924"/>
      <c r="W94" s="925"/>
    </row>
    <row r="95" spans="2:23" ht="18" customHeight="1">
      <c r="B95" s="281" t="s">
        <v>268</v>
      </c>
      <c r="C95" s="282"/>
      <c r="D95" s="282"/>
      <c r="E95" s="283"/>
      <c r="F95" s="904">
        <f>SUM(F93:H94)</f>
        <v>78.028354084991065</v>
      </c>
      <c r="G95" s="905"/>
      <c r="H95" s="905"/>
      <c r="I95" s="905"/>
      <c r="J95" s="905"/>
      <c r="K95" s="906"/>
      <c r="L95" s="904">
        <f>SUM(L93:N94)</f>
        <v>77.225563618702267</v>
      </c>
      <c r="M95" s="905"/>
      <c r="N95" s="905"/>
      <c r="O95" s="905"/>
      <c r="P95" s="905"/>
      <c r="Q95" s="906"/>
      <c r="R95" s="904">
        <f>SUM(R93:T94)</f>
        <v>80.369373574558793</v>
      </c>
      <c r="S95" s="905"/>
      <c r="T95" s="905"/>
      <c r="U95" s="905"/>
      <c r="V95" s="905"/>
      <c r="W95" s="906"/>
    </row>
    <row r="96" spans="2:23" ht="18" customHeight="1">
      <c r="B96" s="118" t="s">
        <v>225</v>
      </c>
      <c r="C96" s="118"/>
      <c r="D96" s="118"/>
      <c r="E96" s="118"/>
      <c r="F96" s="27" t="s">
        <v>128</v>
      </c>
      <c r="G96" s="907" t="s">
        <v>324</v>
      </c>
      <c r="H96" s="907"/>
      <c r="I96" s="907"/>
      <c r="J96" s="907"/>
      <c r="K96" s="907"/>
      <c r="L96" s="907"/>
      <c r="M96" s="907"/>
      <c r="N96" s="907"/>
      <c r="O96" s="907"/>
      <c r="P96" s="907"/>
      <c r="Q96" s="907"/>
      <c r="R96" s="907"/>
      <c r="S96" s="907"/>
      <c r="T96" s="907"/>
      <c r="U96" s="907"/>
      <c r="V96" s="907"/>
      <c r="W96" s="908"/>
    </row>
    <row r="97" spans="2:23" ht="18" customHeight="1">
      <c r="B97" s="118"/>
      <c r="C97" s="118"/>
      <c r="D97" s="118"/>
      <c r="E97" s="118"/>
      <c r="F97" s="28" t="s">
        <v>128</v>
      </c>
      <c r="G97" s="909" t="s">
        <v>504</v>
      </c>
      <c r="H97" s="909"/>
      <c r="I97" s="909"/>
      <c r="J97" s="909"/>
      <c r="K97" s="909"/>
      <c r="L97" s="909"/>
      <c r="M97" s="909"/>
      <c r="N97" s="909"/>
      <c r="O97" s="909"/>
      <c r="P97" s="909"/>
      <c r="Q97" s="909"/>
      <c r="R97" s="909"/>
      <c r="S97" s="909"/>
      <c r="T97" s="909"/>
      <c r="U97" s="909"/>
      <c r="V97" s="909"/>
      <c r="W97" s="910"/>
    </row>
    <row r="98" spans="2:23" ht="18" customHeight="1">
      <c r="B98" s="118"/>
      <c r="C98" s="118"/>
      <c r="D98" s="118"/>
      <c r="E98" s="118"/>
      <c r="F98" s="28" t="s">
        <v>128</v>
      </c>
      <c r="G98" s="43" t="s">
        <v>505</v>
      </c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</row>
    <row r="99" spans="2:23" ht="18" customHeight="1">
      <c r="B99" s="118"/>
      <c r="C99" s="118"/>
      <c r="D99" s="118"/>
      <c r="E99" s="118"/>
      <c r="F99" s="28" t="s">
        <v>128</v>
      </c>
      <c r="G99" s="909" t="s">
        <v>506</v>
      </c>
      <c r="H99" s="909"/>
      <c r="I99" s="909"/>
      <c r="J99" s="909"/>
      <c r="K99" s="909"/>
      <c r="L99" s="909"/>
      <c r="M99" s="909"/>
      <c r="N99" s="909"/>
      <c r="O99" s="909"/>
      <c r="P99" s="909"/>
      <c r="Q99" s="909"/>
      <c r="R99" s="909"/>
      <c r="S99" s="909"/>
      <c r="T99" s="909"/>
      <c r="U99" s="909"/>
      <c r="V99" s="909"/>
      <c r="W99" s="910"/>
    </row>
    <row r="100" spans="2:23" ht="18" customHeight="1">
      <c r="B100" s="118"/>
      <c r="C100" s="118"/>
      <c r="D100" s="118"/>
      <c r="E100" s="118"/>
      <c r="F100" s="26"/>
      <c r="G100" s="911"/>
      <c r="H100" s="911"/>
      <c r="I100" s="911"/>
      <c r="J100" s="911"/>
      <c r="K100" s="911"/>
      <c r="L100" s="911"/>
      <c r="M100" s="911"/>
      <c r="N100" s="911"/>
      <c r="O100" s="911"/>
      <c r="P100" s="911"/>
      <c r="Q100" s="911"/>
      <c r="R100" s="911"/>
      <c r="S100" s="911"/>
      <c r="T100" s="911"/>
      <c r="U100" s="911"/>
      <c r="V100" s="911"/>
      <c r="W100" s="912"/>
    </row>
    <row r="104" spans="2:23" ht="18" customHeight="1">
      <c r="B104" s="12"/>
      <c r="D104" s="901">
        <v>3</v>
      </c>
      <c r="E104" s="902"/>
      <c r="F104" s="30"/>
      <c r="G104" s="474" t="s">
        <v>282</v>
      </c>
      <c r="H104" s="474"/>
      <c r="I104" s="474"/>
      <c r="J104" s="474"/>
      <c r="K104" s="474"/>
      <c r="L104" s="474"/>
      <c r="M104" s="474"/>
      <c r="N104" s="474"/>
      <c r="O104" s="474"/>
      <c r="P104" s="474"/>
      <c r="Q104" s="474"/>
      <c r="R104" s="474"/>
      <c r="S104" s="474"/>
      <c r="T104" s="474"/>
      <c r="U104" s="474"/>
    </row>
    <row r="106" spans="2:23" ht="18" customHeight="1">
      <c r="B106" s="2" t="s">
        <v>128</v>
      </c>
      <c r="C106" s="16" t="s">
        <v>497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2:23" ht="18" customHeight="1">
      <c r="B107" s="2"/>
      <c r="C107" s="16" t="s">
        <v>498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2:23" ht="18" customHeight="1">
      <c r="B108" s="2" t="s">
        <v>128</v>
      </c>
      <c r="C108" s="16" t="s">
        <v>527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2:23" ht="18" customHeight="1">
      <c r="B109" s="2" t="s">
        <v>128</v>
      </c>
      <c r="C109" s="16" t="s">
        <v>528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2:23" ht="18" customHeight="1">
      <c r="B110" s="2" t="s">
        <v>128</v>
      </c>
      <c r="C110" s="16" t="s">
        <v>325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2:23" ht="18" customHeight="1">
      <c r="B111" s="2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21" spans="2:47" ht="18" customHeight="1">
      <c r="B121" s="2"/>
      <c r="Z121" s="62"/>
      <c r="AA121" s="63"/>
      <c r="AB121" s="63"/>
      <c r="AC121" s="63"/>
      <c r="AD121" s="63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</row>
    <row r="122" spans="2:47" ht="18" customHeight="1">
      <c r="Z122" s="62"/>
      <c r="AA122" s="63"/>
      <c r="AB122" s="63"/>
      <c r="AC122" s="63"/>
      <c r="AD122" s="63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</row>
    <row r="123" spans="2:47" ht="18" customHeight="1">
      <c r="D123" s="901">
        <v>4</v>
      </c>
      <c r="E123" s="902"/>
      <c r="F123" s="30"/>
      <c r="G123" s="474" t="s">
        <v>514</v>
      </c>
      <c r="H123" s="474"/>
      <c r="I123" s="474"/>
      <c r="J123" s="474"/>
      <c r="K123" s="474"/>
      <c r="L123" s="474"/>
      <c r="M123" s="474"/>
      <c r="N123" s="474"/>
      <c r="O123" s="474"/>
      <c r="P123" s="474"/>
      <c r="Q123" s="474"/>
      <c r="R123" s="474"/>
      <c r="S123" s="474"/>
      <c r="T123" s="474"/>
      <c r="U123" s="474"/>
      <c r="Z123" s="62"/>
      <c r="AA123" s="63"/>
      <c r="AB123" s="63"/>
      <c r="AC123" s="63"/>
      <c r="AD123" s="63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</row>
    <row r="124" spans="2:47" ht="18" customHeight="1">
      <c r="Z124" s="62"/>
      <c r="AA124" s="63"/>
      <c r="AB124" s="63"/>
      <c r="AC124" s="63"/>
      <c r="AD124" s="63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</row>
    <row r="125" spans="2:47" ht="18" customHeight="1">
      <c r="B125" s="903" t="s">
        <v>715</v>
      </c>
      <c r="C125" s="903"/>
      <c r="D125" s="903"/>
      <c r="E125" s="903"/>
      <c r="F125" s="903"/>
      <c r="G125" s="903"/>
      <c r="H125" s="903"/>
      <c r="I125" s="903"/>
      <c r="J125" s="903"/>
      <c r="K125" s="903"/>
      <c r="L125" s="903"/>
      <c r="M125" s="903"/>
      <c r="N125" s="903"/>
      <c r="O125" s="903"/>
      <c r="P125" s="903"/>
      <c r="Q125" s="903"/>
      <c r="R125" s="903"/>
      <c r="S125" s="903"/>
      <c r="T125" s="903"/>
      <c r="U125" s="903"/>
      <c r="Z125" s="62"/>
      <c r="AA125" s="63"/>
      <c r="AB125" s="63"/>
      <c r="AC125" s="63"/>
      <c r="AD125" s="63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</row>
    <row r="126" spans="2:47" ht="18" customHeight="1">
      <c r="B126" s="903"/>
      <c r="C126" s="903"/>
      <c r="D126" s="903"/>
      <c r="E126" s="903"/>
      <c r="F126" s="903"/>
      <c r="G126" s="903"/>
      <c r="H126" s="903"/>
      <c r="I126" s="903"/>
      <c r="J126" s="903"/>
      <c r="K126" s="903"/>
      <c r="L126" s="903"/>
      <c r="M126" s="903"/>
      <c r="N126" s="903"/>
      <c r="O126" s="903"/>
      <c r="P126" s="903"/>
      <c r="Q126" s="903"/>
      <c r="R126" s="903"/>
      <c r="S126" s="903"/>
      <c r="T126" s="903"/>
      <c r="U126" s="903"/>
      <c r="Z126" s="62"/>
      <c r="AA126" s="63"/>
      <c r="AB126" s="63"/>
      <c r="AC126" s="63"/>
      <c r="AD126" s="63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</row>
    <row r="127" spans="2:47" ht="18" customHeight="1">
      <c r="B127" s="903"/>
      <c r="C127" s="903"/>
      <c r="D127" s="903"/>
      <c r="E127" s="903"/>
      <c r="F127" s="903"/>
      <c r="G127" s="903"/>
      <c r="H127" s="903"/>
      <c r="I127" s="903"/>
      <c r="J127" s="903"/>
      <c r="K127" s="903"/>
      <c r="L127" s="903"/>
      <c r="M127" s="903"/>
      <c r="N127" s="903"/>
      <c r="O127" s="903"/>
      <c r="P127" s="903"/>
      <c r="Q127" s="903"/>
      <c r="R127" s="903"/>
      <c r="S127" s="903"/>
      <c r="T127" s="903"/>
      <c r="U127" s="903"/>
      <c r="Z127" s="62"/>
      <c r="AA127" s="63"/>
      <c r="AB127" s="63"/>
      <c r="AC127" s="63"/>
      <c r="AD127" s="63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</row>
    <row r="128" spans="2:47" ht="18" customHeight="1">
      <c r="B128" s="903"/>
      <c r="C128" s="903"/>
      <c r="D128" s="903"/>
      <c r="E128" s="903"/>
      <c r="F128" s="903"/>
      <c r="G128" s="903"/>
      <c r="H128" s="903"/>
      <c r="I128" s="903"/>
      <c r="J128" s="903"/>
      <c r="K128" s="903"/>
      <c r="L128" s="903"/>
      <c r="M128" s="903"/>
      <c r="N128" s="903"/>
      <c r="O128" s="903"/>
      <c r="P128" s="903"/>
      <c r="Q128" s="903"/>
      <c r="R128" s="903"/>
      <c r="S128" s="903"/>
      <c r="T128" s="903"/>
      <c r="U128" s="903"/>
      <c r="Z128" s="62"/>
      <c r="AA128" s="63"/>
      <c r="AB128" s="63"/>
      <c r="AC128" s="63"/>
      <c r="AD128" s="63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</row>
    <row r="129" spans="2:47" ht="18" customHeight="1">
      <c r="B129" s="903"/>
      <c r="C129" s="903"/>
      <c r="D129" s="903"/>
      <c r="E129" s="903"/>
      <c r="F129" s="903"/>
      <c r="G129" s="903"/>
      <c r="H129" s="903"/>
      <c r="I129" s="903"/>
      <c r="J129" s="903"/>
      <c r="K129" s="903"/>
      <c r="L129" s="903"/>
      <c r="M129" s="903"/>
      <c r="N129" s="903"/>
      <c r="O129" s="903"/>
      <c r="P129" s="903"/>
      <c r="Q129" s="903"/>
      <c r="R129" s="903"/>
      <c r="S129" s="903"/>
      <c r="T129" s="903"/>
      <c r="U129" s="903"/>
      <c r="Z129" s="62"/>
      <c r="AA129" s="63"/>
      <c r="AB129" s="63"/>
      <c r="AC129" s="63"/>
      <c r="AD129" s="63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</row>
    <row r="130" spans="2:47" ht="18" customHeight="1">
      <c r="B130" s="903"/>
      <c r="C130" s="903"/>
      <c r="D130" s="903"/>
      <c r="E130" s="903"/>
      <c r="F130" s="903"/>
      <c r="G130" s="903"/>
      <c r="H130" s="903"/>
      <c r="I130" s="903"/>
      <c r="J130" s="903"/>
      <c r="K130" s="903"/>
      <c r="L130" s="903"/>
      <c r="M130" s="903"/>
      <c r="N130" s="903"/>
      <c r="O130" s="903"/>
      <c r="P130" s="903"/>
      <c r="Q130" s="903"/>
      <c r="R130" s="903"/>
      <c r="S130" s="903"/>
      <c r="T130" s="903"/>
      <c r="U130" s="903"/>
      <c r="Z130" s="62"/>
      <c r="AA130" s="63"/>
      <c r="AB130" s="63"/>
      <c r="AC130" s="63"/>
      <c r="AD130" s="63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</row>
    <row r="131" spans="2:47" ht="18" customHeight="1">
      <c r="B131" s="903"/>
      <c r="C131" s="903"/>
      <c r="D131" s="903"/>
      <c r="E131" s="903"/>
      <c r="F131" s="903"/>
      <c r="G131" s="903"/>
      <c r="H131" s="903"/>
      <c r="I131" s="903"/>
      <c r="J131" s="903"/>
      <c r="K131" s="903"/>
      <c r="L131" s="903"/>
      <c r="M131" s="903"/>
      <c r="N131" s="903"/>
      <c r="O131" s="903"/>
      <c r="P131" s="903"/>
      <c r="Q131" s="903"/>
      <c r="R131" s="903"/>
      <c r="S131" s="903"/>
      <c r="T131" s="903"/>
      <c r="U131" s="903"/>
      <c r="Z131" s="62"/>
      <c r="AA131" s="63"/>
      <c r="AB131" s="63"/>
      <c r="AC131" s="63"/>
      <c r="AD131" s="63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</row>
    <row r="132" spans="2:47" ht="18" customHeight="1">
      <c r="B132" s="903"/>
      <c r="C132" s="903"/>
      <c r="D132" s="903"/>
      <c r="E132" s="903"/>
      <c r="F132" s="903"/>
      <c r="G132" s="903"/>
      <c r="H132" s="903"/>
      <c r="I132" s="903"/>
      <c r="J132" s="903"/>
      <c r="K132" s="903"/>
      <c r="L132" s="903"/>
      <c r="M132" s="903"/>
      <c r="N132" s="903"/>
      <c r="O132" s="903"/>
      <c r="P132" s="903"/>
      <c r="Q132" s="903"/>
      <c r="R132" s="903"/>
      <c r="S132" s="903"/>
      <c r="T132" s="903"/>
      <c r="U132" s="903"/>
      <c r="Z132" s="62"/>
      <c r="AA132" s="63"/>
      <c r="AB132" s="63"/>
      <c r="AC132" s="63"/>
      <c r="AD132" s="63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</row>
    <row r="133" spans="2:47" ht="18" customHeight="1">
      <c r="B133" s="903"/>
      <c r="C133" s="903"/>
      <c r="D133" s="903"/>
      <c r="E133" s="903"/>
      <c r="F133" s="903"/>
      <c r="G133" s="903"/>
      <c r="H133" s="903"/>
      <c r="I133" s="903"/>
      <c r="J133" s="903"/>
      <c r="K133" s="903"/>
      <c r="L133" s="903"/>
      <c r="M133" s="903"/>
      <c r="N133" s="903"/>
      <c r="O133" s="903"/>
      <c r="P133" s="903"/>
      <c r="Q133" s="903"/>
      <c r="R133" s="903"/>
      <c r="S133" s="903"/>
      <c r="T133" s="903"/>
      <c r="U133" s="903"/>
      <c r="Z133" s="62"/>
      <c r="AA133" s="63"/>
      <c r="AB133" s="63"/>
      <c r="AC133" s="63"/>
      <c r="AD133" s="63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</row>
    <row r="134" spans="2:47" ht="18" customHeight="1">
      <c r="B134" s="903"/>
      <c r="C134" s="903"/>
      <c r="D134" s="903"/>
      <c r="E134" s="903"/>
      <c r="F134" s="903"/>
      <c r="G134" s="903"/>
      <c r="H134" s="903"/>
      <c r="I134" s="903"/>
      <c r="J134" s="903"/>
      <c r="K134" s="903"/>
      <c r="L134" s="903"/>
      <c r="M134" s="903"/>
      <c r="N134" s="903"/>
      <c r="O134" s="903"/>
      <c r="P134" s="903"/>
      <c r="Q134" s="903"/>
      <c r="R134" s="903"/>
      <c r="S134" s="903"/>
      <c r="T134" s="903"/>
      <c r="U134" s="903"/>
      <c r="Z134" s="62"/>
      <c r="AA134" s="63"/>
      <c r="AB134" s="63"/>
      <c r="AC134" s="63"/>
      <c r="AD134" s="63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</row>
    <row r="135" spans="2:47" ht="18" customHeight="1">
      <c r="B135" s="903"/>
      <c r="C135" s="903"/>
      <c r="D135" s="903"/>
      <c r="E135" s="903"/>
      <c r="F135" s="903"/>
      <c r="G135" s="903"/>
      <c r="H135" s="903"/>
      <c r="I135" s="903"/>
      <c r="J135" s="903"/>
      <c r="K135" s="903"/>
      <c r="L135" s="903"/>
      <c r="M135" s="903"/>
      <c r="N135" s="903"/>
      <c r="O135" s="903"/>
      <c r="P135" s="903"/>
      <c r="Q135" s="903"/>
      <c r="R135" s="903"/>
      <c r="S135" s="903"/>
      <c r="T135" s="903"/>
      <c r="U135" s="903"/>
      <c r="Z135" s="62"/>
      <c r="AA135" s="63"/>
      <c r="AB135" s="63"/>
      <c r="AC135" s="63"/>
      <c r="AD135" s="63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</row>
    <row r="136" spans="2:47" ht="18" customHeight="1">
      <c r="B136" s="903"/>
      <c r="C136" s="903"/>
      <c r="D136" s="903"/>
      <c r="E136" s="903"/>
      <c r="F136" s="903"/>
      <c r="G136" s="903"/>
      <c r="H136" s="903"/>
      <c r="I136" s="903"/>
      <c r="J136" s="903"/>
      <c r="K136" s="903"/>
      <c r="L136" s="903"/>
      <c r="M136" s="903"/>
      <c r="N136" s="903"/>
      <c r="O136" s="903"/>
      <c r="P136" s="903"/>
      <c r="Q136" s="903"/>
      <c r="R136" s="903"/>
      <c r="S136" s="903"/>
      <c r="T136" s="903"/>
      <c r="U136" s="903"/>
      <c r="Z136" s="62"/>
      <c r="AA136" s="63"/>
      <c r="AB136" s="63"/>
      <c r="AC136" s="63"/>
      <c r="AD136" s="63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</row>
    <row r="137" spans="2:47" ht="18" customHeight="1">
      <c r="B137" s="903"/>
      <c r="C137" s="903"/>
      <c r="D137" s="903"/>
      <c r="E137" s="903"/>
      <c r="F137" s="903"/>
      <c r="G137" s="903"/>
      <c r="H137" s="903"/>
      <c r="I137" s="903"/>
      <c r="J137" s="903"/>
      <c r="K137" s="903"/>
      <c r="L137" s="903"/>
      <c r="M137" s="903"/>
      <c r="N137" s="903"/>
      <c r="O137" s="903"/>
      <c r="P137" s="903"/>
      <c r="Q137" s="903"/>
      <c r="R137" s="903"/>
      <c r="S137" s="903"/>
      <c r="T137" s="903"/>
      <c r="U137" s="903"/>
      <c r="Z137" s="62"/>
      <c r="AA137" s="63"/>
      <c r="AB137" s="63"/>
      <c r="AC137" s="63"/>
      <c r="AD137" s="63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</row>
    <row r="138" spans="2:47" ht="18" customHeight="1">
      <c r="B138" s="903"/>
      <c r="C138" s="903"/>
      <c r="D138" s="903"/>
      <c r="E138" s="903"/>
      <c r="F138" s="903"/>
      <c r="G138" s="903"/>
      <c r="H138" s="903"/>
      <c r="I138" s="903"/>
      <c r="J138" s="903"/>
      <c r="K138" s="903"/>
      <c r="L138" s="903"/>
      <c r="M138" s="903"/>
      <c r="N138" s="903"/>
      <c r="O138" s="903"/>
      <c r="P138" s="903"/>
      <c r="Q138" s="903"/>
      <c r="R138" s="903"/>
      <c r="S138" s="903"/>
      <c r="T138" s="903"/>
      <c r="U138" s="903"/>
      <c r="Z138" s="62"/>
      <c r="AA138" s="63"/>
      <c r="AB138" s="63"/>
      <c r="AC138" s="63"/>
      <c r="AD138" s="63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</row>
    <row r="139" spans="2:47" ht="18" customHeight="1">
      <c r="B139" s="903"/>
      <c r="C139" s="903"/>
      <c r="D139" s="903"/>
      <c r="E139" s="903"/>
      <c r="F139" s="903"/>
      <c r="G139" s="903"/>
      <c r="H139" s="903"/>
      <c r="I139" s="903"/>
      <c r="J139" s="903"/>
      <c r="K139" s="903"/>
      <c r="L139" s="903"/>
      <c r="M139" s="903"/>
      <c r="N139" s="903"/>
      <c r="O139" s="903"/>
      <c r="P139" s="903"/>
      <c r="Q139" s="903"/>
      <c r="R139" s="903"/>
      <c r="S139" s="903"/>
      <c r="T139" s="903"/>
      <c r="U139" s="903"/>
      <c r="Z139" s="62"/>
      <c r="AA139" s="63"/>
      <c r="AB139" s="63"/>
      <c r="AC139" s="63"/>
      <c r="AD139" s="63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</row>
    <row r="140" spans="2:47" ht="18" customHeight="1">
      <c r="B140" s="903"/>
      <c r="C140" s="903"/>
      <c r="D140" s="903"/>
      <c r="E140" s="903"/>
      <c r="F140" s="903"/>
      <c r="G140" s="903"/>
      <c r="H140" s="903"/>
      <c r="I140" s="903"/>
      <c r="J140" s="903"/>
      <c r="K140" s="903"/>
      <c r="L140" s="903"/>
      <c r="M140" s="903"/>
      <c r="N140" s="903"/>
      <c r="O140" s="903"/>
      <c r="P140" s="903"/>
      <c r="Q140" s="903"/>
      <c r="R140" s="903"/>
      <c r="S140" s="903"/>
      <c r="T140" s="903"/>
      <c r="U140" s="903"/>
      <c r="Z140" s="62"/>
      <c r="AA140" s="63"/>
      <c r="AB140" s="63"/>
      <c r="AC140" s="63"/>
      <c r="AD140" s="63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</row>
    <row r="141" spans="2:47" ht="18" customHeight="1">
      <c r="B141" s="903"/>
      <c r="C141" s="903"/>
      <c r="D141" s="903"/>
      <c r="E141" s="903"/>
      <c r="F141" s="903"/>
      <c r="G141" s="903"/>
      <c r="H141" s="903"/>
      <c r="I141" s="903"/>
      <c r="J141" s="903"/>
      <c r="K141" s="903"/>
      <c r="L141" s="903"/>
      <c r="M141" s="903"/>
      <c r="N141" s="903"/>
      <c r="O141" s="903"/>
      <c r="P141" s="903"/>
      <c r="Q141" s="903"/>
      <c r="R141" s="903"/>
      <c r="S141" s="903"/>
      <c r="T141" s="903"/>
      <c r="U141" s="903"/>
      <c r="Z141" s="62"/>
      <c r="AA141" s="63"/>
      <c r="AB141" s="63"/>
      <c r="AC141" s="63"/>
      <c r="AD141" s="63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</row>
    <row r="142" spans="2:47" ht="18" customHeight="1">
      <c r="B142" s="903"/>
      <c r="C142" s="903"/>
      <c r="D142" s="903"/>
      <c r="E142" s="903"/>
      <c r="F142" s="903"/>
      <c r="G142" s="903"/>
      <c r="H142" s="903"/>
      <c r="I142" s="903"/>
      <c r="J142" s="903"/>
      <c r="K142" s="903"/>
      <c r="L142" s="903"/>
      <c r="M142" s="903"/>
      <c r="N142" s="903"/>
      <c r="O142" s="903"/>
      <c r="P142" s="903"/>
      <c r="Q142" s="903"/>
      <c r="R142" s="903"/>
      <c r="S142" s="903"/>
      <c r="T142" s="903"/>
      <c r="U142" s="903"/>
    </row>
  </sheetData>
  <mergeCells count="204">
    <mergeCell ref="D123:E123"/>
    <mergeCell ref="G123:U123"/>
    <mergeCell ref="B125:U142"/>
    <mergeCell ref="D104:E104"/>
    <mergeCell ref="G104:U104"/>
    <mergeCell ref="U94:W94"/>
    <mergeCell ref="B95:E95"/>
    <mergeCell ref="F95:K95"/>
    <mergeCell ref="L95:Q95"/>
    <mergeCell ref="R95:W95"/>
    <mergeCell ref="B96:E100"/>
    <mergeCell ref="G96:W96"/>
    <mergeCell ref="G97:W97"/>
    <mergeCell ref="G99:W99"/>
    <mergeCell ref="G100:W100"/>
    <mergeCell ref="B94:E94"/>
    <mergeCell ref="F94:H94"/>
    <mergeCell ref="I94:K94"/>
    <mergeCell ref="L94:N94"/>
    <mergeCell ref="O94:Q94"/>
    <mergeCell ref="R94:T94"/>
    <mergeCell ref="B92:E92"/>
    <mergeCell ref="F92:W92"/>
    <mergeCell ref="B93:E93"/>
    <mergeCell ref="F93:H93"/>
    <mergeCell ref="I93:K93"/>
    <mergeCell ref="L93:N93"/>
    <mergeCell ref="O93:Q93"/>
    <mergeCell ref="R93:T93"/>
    <mergeCell ref="U93:W93"/>
    <mergeCell ref="B85:E85"/>
    <mergeCell ref="F85:K85"/>
    <mergeCell ref="L85:Q85"/>
    <mergeCell ref="R85:W85"/>
    <mergeCell ref="B86:E91"/>
    <mergeCell ref="F86:K91"/>
    <mergeCell ref="L86:Q91"/>
    <mergeCell ref="R86:W91"/>
    <mergeCell ref="B59:E59"/>
    <mergeCell ref="F59:K59"/>
    <mergeCell ref="L59:Q59"/>
    <mergeCell ref="R59:W59"/>
    <mergeCell ref="D83:E83"/>
    <mergeCell ref="G83:U83"/>
    <mergeCell ref="B57:E57"/>
    <mergeCell ref="F57:K57"/>
    <mergeCell ref="L57:Q57"/>
    <mergeCell ref="R57:W57"/>
    <mergeCell ref="B58:E58"/>
    <mergeCell ref="F58:K58"/>
    <mergeCell ref="L58:Q58"/>
    <mergeCell ref="R58:W58"/>
    <mergeCell ref="B55:E55"/>
    <mergeCell ref="F55:K55"/>
    <mergeCell ref="L55:Q55"/>
    <mergeCell ref="R55:W55"/>
    <mergeCell ref="B56:E56"/>
    <mergeCell ref="F56:K56"/>
    <mergeCell ref="L56:Q56"/>
    <mergeCell ref="R56:W56"/>
    <mergeCell ref="B53:E53"/>
    <mergeCell ref="F53:K53"/>
    <mergeCell ref="L53:Q53"/>
    <mergeCell ref="R53:W53"/>
    <mergeCell ref="B54:E54"/>
    <mergeCell ref="F54:K54"/>
    <mergeCell ref="L54:Q54"/>
    <mergeCell ref="R54:W54"/>
    <mergeCell ref="B51:E51"/>
    <mergeCell ref="F51:K51"/>
    <mergeCell ref="L51:Q51"/>
    <mergeCell ref="R51:W51"/>
    <mergeCell ref="B52:E52"/>
    <mergeCell ref="F52:K52"/>
    <mergeCell ref="L52:Q52"/>
    <mergeCell ref="R52:W52"/>
    <mergeCell ref="B49:E49"/>
    <mergeCell ref="F49:K49"/>
    <mergeCell ref="L49:Q49"/>
    <mergeCell ref="R49:W49"/>
    <mergeCell ref="B50:E50"/>
    <mergeCell ref="F50:K50"/>
    <mergeCell ref="L50:Q50"/>
    <mergeCell ref="R50:W50"/>
    <mergeCell ref="B47:E47"/>
    <mergeCell ref="F47:K47"/>
    <mergeCell ref="L47:Q47"/>
    <mergeCell ref="R47:W47"/>
    <mergeCell ref="B48:E48"/>
    <mergeCell ref="F48:K48"/>
    <mergeCell ref="L48:Q48"/>
    <mergeCell ref="R48:W48"/>
    <mergeCell ref="B31:E31"/>
    <mergeCell ref="F31:K31"/>
    <mergeCell ref="L31:Q31"/>
    <mergeCell ref="R31:W31"/>
    <mergeCell ref="B45:E46"/>
    <mergeCell ref="F45:W45"/>
    <mergeCell ref="F46:K46"/>
    <mergeCell ref="L46:Q46"/>
    <mergeCell ref="R46:W46"/>
    <mergeCell ref="B29:E29"/>
    <mergeCell ref="F29:K29"/>
    <mergeCell ref="L29:Q29"/>
    <mergeCell ref="R29:W29"/>
    <mergeCell ref="B30:E30"/>
    <mergeCell ref="F30:K30"/>
    <mergeCell ref="L30:Q30"/>
    <mergeCell ref="R30:W30"/>
    <mergeCell ref="B27:E27"/>
    <mergeCell ref="F27:K27"/>
    <mergeCell ref="L27:Q27"/>
    <mergeCell ref="R27:W27"/>
    <mergeCell ref="B28:E28"/>
    <mergeCell ref="F28:K28"/>
    <mergeCell ref="L28:Q28"/>
    <mergeCell ref="R28:W28"/>
    <mergeCell ref="B25:E25"/>
    <mergeCell ref="F25:K25"/>
    <mergeCell ref="L25:Q25"/>
    <mergeCell ref="R25:W25"/>
    <mergeCell ref="B26:E26"/>
    <mergeCell ref="F26:K26"/>
    <mergeCell ref="L26:Q26"/>
    <mergeCell ref="R26:W26"/>
    <mergeCell ref="B23:E23"/>
    <mergeCell ref="F23:K23"/>
    <mergeCell ref="L23:Q23"/>
    <mergeCell ref="R23:W23"/>
    <mergeCell ref="B24:E24"/>
    <mergeCell ref="F24:K24"/>
    <mergeCell ref="L24:Q24"/>
    <mergeCell ref="R24:W24"/>
    <mergeCell ref="B21:E21"/>
    <mergeCell ref="F21:K21"/>
    <mergeCell ref="L21:Q21"/>
    <mergeCell ref="R21:W21"/>
    <mergeCell ref="B22:E22"/>
    <mergeCell ref="F22:K22"/>
    <mergeCell ref="L22:Q22"/>
    <mergeCell ref="R22:W22"/>
    <mergeCell ref="B19:E19"/>
    <mergeCell ref="F19:K19"/>
    <mergeCell ref="L19:Q19"/>
    <mergeCell ref="R19:W19"/>
    <mergeCell ref="B20:E20"/>
    <mergeCell ref="F20:K20"/>
    <mergeCell ref="L20:Q20"/>
    <mergeCell ref="R20:W20"/>
    <mergeCell ref="S14:W14"/>
    <mergeCell ref="E15:N15"/>
    <mergeCell ref="O15:R15"/>
    <mergeCell ref="S15:W15"/>
    <mergeCell ref="B17:E18"/>
    <mergeCell ref="F17:W17"/>
    <mergeCell ref="F18:K18"/>
    <mergeCell ref="L18:Q18"/>
    <mergeCell ref="R18:W18"/>
    <mergeCell ref="B13:D15"/>
    <mergeCell ref="E13:G13"/>
    <mergeCell ref="H13:J13"/>
    <mergeCell ref="K13:N13"/>
    <mergeCell ref="O13:R13"/>
    <mergeCell ref="S13:W13"/>
    <mergeCell ref="E14:G14"/>
    <mergeCell ref="H14:J14"/>
    <mergeCell ref="K14:N14"/>
    <mergeCell ref="O14:R14"/>
    <mergeCell ref="E11:G11"/>
    <mergeCell ref="H11:J11"/>
    <mergeCell ref="K11:N11"/>
    <mergeCell ref="O11:R11"/>
    <mergeCell ref="S11:W11"/>
    <mergeCell ref="E12:N12"/>
    <mergeCell ref="O12:R12"/>
    <mergeCell ref="S12:W12"/>
    <mergeCell ref="S8:W8"/>
    <mergeCell ref="E9:N9"/>
    <mergeCell ref="O9:R9"/>
    <mergeCell ref="S9:W9"/>
    <mergeCell ref="D4:E4"/>
    <mergeCell ref="G4:U4"/>
    <mergeCell ref="B6:D6"/>
    <mergeCell ref="E6:G6"/>
    <mergeCell ref="H6:J6"/>
    <mergeCell ref="K6:N6"/>
    <mergeCell ref="O6:R6"/>
    <mergeCell ref="S6:W6"/>
    <mergeCell ref="B10:D12"/>
    <mergeCell ref="E10:G10"/>
    <mergeCell ref="H10:J10"/>
    <mergeCell ref="K10:N10"/>
    <mergeCell ref="O10:R10"/>
    <mergeCell ref="S10:W10"/>
    <mergeCell ref="B7:D9"/>
    <mergeCell ref="E7:G7"/>
    <mergeCell ref="H7:J7"/>
    <mergeCell ref="K7:N7"/>
    <mergeCell ref="O7:R7"/>
    <mergeCell ref="S7:W7"/>
    <mergeCell ref="E8:G8"/>
    <mergeCell ref="H8:J8"/>
    <mergeCell ref="K8:N8"/>
    <mergeCell ref="O8:R8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&amp;L&amp;"KoPub돋움체 Bold,보통"&amp;9
기계설비 성능점검 결과보고서&amp;R&amp;"KoPub돋움체 Bold,보통"&amp;9
VI. 에너지 사용량 검토</oddHeader>
    <oddFooter>&amp;L&amp;G&amp;R&amp;G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BF142"/>
  <sheetViews>
    <sheetView showGridLines="0" view="pageBreakPreview" zoomScale="115" zoomScaleNormal="100" zoomScaleSheetLayoutView="115" workbookViewId="0"/>
  </sheetViews>
  <sheetFormatPr defaultColWidth="3.25" defaultRowHeight="18" customHeight="1"/>
  <cols>
    <col min="1" max="55" width="3.25" style="1"/>
    <col min="56" max="56" width="9.125" style="1" bestFit="1" customWidth="1"/>
    <col min="57" max="57" width="10.25" style="1" bestFit="1" customWidth="1"/>
    <col min="58" max="16384" width="3.25" style="1"/>
  </cols>
  <sheetData>
    <row r="2" spans="1:58" ht="18" customHeight="1">
      <c r="B2" s="35" t="s">
        <v>279</v>
      </c>
    </row>
    <row r="3" spans="1:58" ht="18" customHeight="1">
      <c r="A3" s="34"/>
      <c r="B3" s="5"/>
      <c r="D3" s="5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58" ht="18" customHeight="1">
      <c r="B4" s="12"/>
      <c r="D4" s="473">
        <v>1</v>
      </c>
      <c r="E4" s="473"/>
      <c r="F4" s="30"/>
      <c r="G4" s="474" t="s">
        <v>280</v>
      </c>
      <c r="H4" s="474"/>
      <c r="I4" s="474"/>
      <c r="J4" s="474"/>
      <c r="K4" s="474"/>
      <c r="L4" s="474"/>
      <c r="M4" s="474"/>
      <c r="N4" s="474"/>
      <c r="O4" s="474"/>
      <c r="P4" s="474"/>
      <c r="Q4" s="474"/>
      <c r="R4" s="474"/>
      <c r="S4" s="474"/>
      <c r="T4" s="474"/>
      <c r="U4" s="474"/>
    </row>
    <row r="6" spans="1:58" ht="18" customHeight="1">
      <c r="B6" s="119" t="s">
        <v>314</v>
      </c>
      <c r="C6" s="120"/>
      <c r="D6" s="121"/>
      <c r="E6" s="119" t="s">
        <v>315</v>
      </c>
      <c r="F6" s="120"/>
      <c r="G6" s="121"/>
      <c r="H6" s="119" t="s">
        <v>222</v>
      </c>
      <c r="I6" s="120"/>
      <c r="J6" s="121"/>
      <c r="K6" s="119" t="s">
        <v>316</v>
      </c>
      <c r="L6" s="120"/>
      <c r="M6" s="120"/>
      <c r="N6" s="121"/>
      <c r="O6" s="119" t="s">
        <v>317</v>
      </c>
      <c r="P6" s="120"/>
      <c r="Q6" s="120"/>
      <c r="R6" s="121"/>
      <c r="S6" s="119" t="s">
        <v>64</v>
      </c>
      <c r="T6" s="120"/>
      <c r="U6" s="120"/>
      <c r="V6" s="120"/>
      <c r="W6" s="121"/>
    </row>
    <row r="7" spans="1:58" ht="18" customHeight="1">
      <c r="B7" s="913">
        <v>2023</v>
      </c>
      <c r="C7" s="838"/>
      <c r="D7" s="839"/>
      <c r="E7" s="157" t="s">
        <v>318</v>
      </c>
      <c r="F7" s="245"/>
      <c r="G7" s="158"/>
      <c r="H7" s="157" t="s">
        <v>319</v>
      </c>
      <c r="I7" s="245"/>
      <c r="J7" s="158"/>
      <c r="K7" s="846">
        <f>F31</f>
        <v>181000</v>
      </c>
      <c r="L7" s="847"/>
      <c r="M7" s="847"/>
      <c r="N7" s="848"/>
      <c r="O7" s="849">
        <f>K7*0.000086</f>
        <v>15.566000000000001</v>
      </c>
      <c r="P7" s="850"/>
      <c r="Q7" s="850"/>
      <c r="R7" s="851"/>
      <c r="S7" s="829"/>
      <c r="T7" s="245"/>
      <c r="U7" s="245"/>
      <c r="V7" s="245"/>
      <c r="W7" s="158"/>
    </row>
    <row r="8" spans="1:58" ht="18" customHeight="1">
      <c r="B8" s="840"/>
      <c r="C8" s="841"/>
      <c r="D8" s="842"/>
      <c r="E8" s="142" t="s">
        <v>172</v>
      </c>
      <c r="F8" s="143"/>
      <c r="G8" s="144"/>
      <c r="H8" s="142" t="s">
        <v>319</v>
      </c>
      <c r="I8" s="143"/>
      <c r="J8" s="144"/>
      <c r="K8" s="830">
        <f>F59</f>
        <v>2102289</v>
      </c>
      <c r="L8" s="831"/>
      <c r="M8" s="831"/>
      <c r="N8" s="832"/>
      <c r="O8" s="830">
        <f>K8*0.000229</f>
        <v>481.42418100000003</v>
      </c>
      <c r="P8" s="831"/>
      <c r="Q8" s="831"/>
      <c r="R8" s="832"/>
      <c r="S8" s="836"/>
      <c r="T8" s="143"/>
      <c r="U8" s="143"/>
      <c r="V8" s="143"/>
      <c r="W8" s="144"/>
    </row>
    <row r="9" spans="1:58" ht="18" customHeight="1">
      <c r="B9" s="843"/>
      <c r="C9" s="844"/>
      <c r="D9" s="845"/>
      <c r="E9" s="266" t="s">
        <v>221</v>
      </c>
      <c r="F9" s="267"/>
      <c r="G9" s="267"/>
      <c r="H9" s="267"/>
      <c r="I9" s="267"/>
      <c r="J9" s="267"/>
      <c r="K9" s="267"/>
      <c r="L9" s="267"/>
      <c r="M9" s="267"/>
      <c r="N9" s="268"/>
      <c r="O9" s="917">
        <f>SUM(O7:R8)</f>
        <v>496.99018100000001</v>
      </c>
      <c r="P9" s="918"/>
      <c r="Q9" s="918"/>
      <c r="R9" s="919"/>
      <c r="S9" s="266"/>
      <c r="T9" s="267"/>
      <c r="U9" s="267"/>
      <c r="V9" s="267"/>
      <c r="W9" s="268"/>
    </row>
    <row r="10" spans="1:58" ht="18" customHeight="1">
      <c r="B10" s="913">
        <v>2024</v>
      </c>
      <c r="C10" s="838"/>
      <c r="D10" s="839"/>
      <c r="E10" s="157" t="s">
        <v>318</v>
      </c>
      <c r="F10" s="245"/>
      <c r="G10" s="158"/>
      <c r="H10" s="157" t="s">
        <v>319</v>
      </c>
      <c r="I10" s="245"/>
      <c r="J10" s="158"/>
      <c r="K10" s="846">
        <f>L31</f>
        <v>180750</v>
      </c>
      <c r="L10" s="847"/>
      <c r="M10" s="847"/>
      <c r="N10" s="848"/>
      <c r="O10" s="849">
        <f>K10*0.000086</f>
        <v>15.544500000000001</v>
      </c>
      <c r="P10" s="850"/>
      <c r="Q10" s="850"/>
      <c r="R10" s="851"/>
      <c r="S10" s="829"/>
      <c r="T10" s="245"/>
      <c r="U10" s="245"/>
      <c r="V10" s="245"/>
      <c r="W10" s="158"/>
    </row>
    <row r="11" spans="1:58" ht="18" customHeight="1">
      <c r="B11" s="840"/>
      <c r="C11" s="841"/>
      <c r="D11" s="842"/>
      <c r="E11" s="142" t="s">
        <v>172</v>
      </c>
      <c r="F11" s="143"/>
      <c r="G11" s="144"/>
      <c r="H11" s="142" t="s">
        <v>319</v>
      </c>
      <c r="I11" s="143"/>
      <c r="J11" s="144"/>
      <c r="K11" s="830">
        <f>L59</f>
        <v>2651291</v>
      </c>
      <c r="L11" s="831"/>
      <c r="M11" s="831"/>
      <c r="N11" s="832"/>
      <c r="O11" s="830">
        <f>K11*0.000229</f>
        <v>607.14563900000007</v>
      </c>
      <c r="P11" s="831"/>
      <c r="Q11" s="831"/>
      <c r="R11" s="832"/>
      <c r="S11" s="836"/>
      <c r="T11" s="143"/>
      <c r="U11" s="143"/>
      <c r="V11" s="143"/>
      <c r="W11" s="144"/>
    </row>
    <row r="12" spans="1:58" ht="18" customHeight="1">
      <c r="B12" s="843"/>
      <c r="C12" s="844"/>
      <c r="D12" s="845"/>
      <c r="E12" s="266" t="s">
        <v>221</v>
      </c>
      <c r="F12" s="267"/>
      <c r="G12" s="267"/>
      <c r="H12" s="267"/>
      <c r="I12" s="267"/>
      <c r="J12" s="267"/>
      <c r="K12" s="267"/>
      <c r="L12" s="267"/>
      <c r="M12" s="267"/>
      <c r="N12" s="268"/>
      <c r="O12" s="917">
        <f>SUM(O10:R11)</f>
        <v>622.69013900000004</v>
      </c>
      <c r="P12" s="918"/>
      <c r="Q12" s="918"/>
      <c r="R12" s="919"/>
      <c r="S12" s="266"/>
      <c r="T12" s="267"/>
      <c r="U12" s="267"/>
      <c r="V12" s="267"/>
      <c r="W12" s="268"/>
    </row>
    <row r="13" spans="1:58" ht="18" customHeight="1">
      <c r="B13" s="913">
        <v>2025</v>
      </c>
      <c r="C13" s="838"/>
      <c r="D13" s="839"/>
      <c r="E13" s="157" t="s">
        <v>318</v>
      </c>
      <c r="F13" s="245"/>
      <c r="G13" s="158"/>
      <c r="H13" s="157" t="s">
        <v>319</v>
      </c>
      <c r="I13" s="245"/>
      <c r="J13" s="158"/>
      <c r="K13" s="846">
        <f>R31</f>
        <v>185000</v>
      </c>
      <c r="L13" s="847"/>
      <c r="M13" s="847"/>
      <c r="N13" s="848"/>
      <c r="O13" s="849">
        <f>K13*0.000086</f>
        <v>15.91</v>
      </c>
      <c r="P13" s="850"/>
      <c r="Q13" s="850"/>
      <c r="R13" s="851"/>
      <c r="S13" s="829"/>
      <c r="T13" s="245"/>
      <c r="U13" s="245"/>
      <c r="V13" s="245"/>
      <c r="W13" s="158"/>
    </row>
    <row r="14" spans="1:58" ht="18" customHeight="1">
      <c r="B14" s="840"/>
      <c r="C14" s="841"/>
      <c r="D14" s="842"/>
      <c r="E14" s="142" t="s">
        <v>172</v>
      </c>
      <c r="F14" s="143"/>
      <c r="G14" s="144"/>
      <c r="H14" s="142" t="s">
        <v>319</v>
      </c>
      <c r="I14" s="143"/>
      <c r="J14" s="144"/>
      <c r="K14" s="830">
        <f>R59</f>
        <v>3000217</v>
      </c>
      <c r="L14" s="831"/>
      <c r="M14" s="831"/>
      <c r="N14" s="832"/>
      <c r="O14" s="830">
        <f>K14*0.000229</f>
        <v>687.04969300000005</v>
      </c>
      <c r="P14" s="831"/>
      <c r="Q14" s="831"/>
      <c r="R14" s="832"/>
      <c r="S14" s="836"/>
      <c r="T14" s="143"/>
      <c r="U14" s="143"/>
      <c r="V14" s="143"/>
      <c r="W14" s="144"/>
      <c r="BD14" s="1">
        <v>1</v>
      </c>
      <c r="BE14" s="1" t="s">
        <v>350</v>
      </c>
    </row>
    <row r="15" spans="1:58" ht="18" customHeight="1">
      <c r="B15" s="843"/>
      <c r="C15" s="844"/>
      <c r="D15" s="845"/>
      <c r="E15" s="266" t="s">
        <v>221</v>
      </c>
      <c r="F15" s="267"/>
      <c r="G15" s="267"/>
      <c r="H15" s="267"/>
      <c r="I15" s="267"/>
      <c r="J15" s="267"/>
      <c r="K15" s="267"/>
      <c r="L15" s="267"/>
      <c r="M15" s="267"/>
      <c r="N15" s="268"/>
      <c r="O15" s="917">
        <f>SUM(O13:R14)</f>
        <v>702.95969300000002</v>
      </c>
      <c r="P15" s="918"/>
      <c r="Q15" s="918"/>
      <c r="R15" s="919"/>
      <c r="S15" s="266"/>
      <c r="T15" s="267"/>
      <c r="U15" s="267"/>
      <c r="V15" s="267"/>
      <c r="W15" s="268"/>
      <c r="BE15" s="1">
        <f>BE16/860</f>
        <v>11627.906976744185</v>
      </c>
      <c r="BF15" s="1" t="s">
        <v>351</v>
      </c>
    </row>
    <row r="16" spans="1:58" ht="18" customHeight="1">
      <c r="BE16" s="1">
        <v>10000000</v>
      </c>
      <c r="BF16" s="1" t="s">
        <v>336</v>
      </c>
    </row>
    <row r="17" spans="2:58" ht="18" customHeight="1">
      <c r="B17" s="118" t="s">
        <v>52</v>
      </c>
      <c r="C17" s="118"/>
      <c r="D17" s="118"/>
      <c r="E17" s="118"/>
      <c r="F17" s="118" t="s">
        <v>352</v>
      </c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BD17" s="1">
        <v>1</v>
      </c>
      <c r="BE17" s="1" t="s">
        <v>353</v>
      </c>
    </row>
    <row r="18" spans="2:58" ht="18" customHeight="1">
      <c r="B18" s="118"/>
      <c r="C18" s="118"/>
      <c r="D18" s="118"/>
      <c r="E18" s="118"/>
      <c r="F18" s="858">
        <f>B7</f>
        <v>2023</v>
      </c>
      <c r="G18" s="858"/>
      <c r="H18" s="858"/>
      <c r="I18" s="858"/>
      <c r="J18" s="858"/>
      <c r="K18" s="858"/>
      <c r="L18" s="858">
        <f>B10</f>
        <v>2024</v>
      </c>
      <c r="M18" s="858"/>
      <c r="N18" s="858"/>
      <c r="O18" s="858"/>
      <c r="P18" s="858"/>
      <c r="Q18" s="858"/>
      <c r="R18" s="858">
        <f>B13</f>
        <v>2025</v>
      </c>
      <c r="S18" s="858"/>
      <c r="T18" s="858"/>
      <c r="U18" s="858"/>
      <c r="V18" s="858"/>
      <c r="W18" s="858"/>
      <c r="BE18" s="1">
        <v>860</v>
      </c>
      <c r="BF18" s="1" t="s">
        <v>336</v>
      </c>
    </row>
    <row r="19" spans="2:58" ht="18" customHeight="1">
      <c r="B19" s="107" t="s">
        <v>321</v>
      </c>
      <c r="C19" s="107"/>
      <c r="D19" s="107"/>
      <c r="E19" s="107"/>
      <c r="F19" s="867">
        <v>19000</v>
      </c>
      <c r="G19" s="867"/>
      <c r="H19" s="867"/>
      <c r="I19" s="867"/>
      <c r="J19" s="867"/>
      <c r="K19" s="867"/>
      <c r="L19" s="867">
        <v>19500</v>
      </c>
      <c r="M19" s="867"/>
      <c r="N19" s="867"/>
      <c r="O19" s="867"/>
      <c r="P19" s="867"/>
      <c r="Q19" s="867"/>
      <c r="R19" s="867">
        <v>20000</v>
      </c>
      <c r="S19" s="867"/>
      <c r="T19" s="867"/>
      <c r="U19" s="867"/>
      <c r="V19" s="867"/>
      <c r="W19" s="867"/>
      <c r="BE19" s="1">
        <f>BD17/BE15</f>
        <v>8.6000000000000003E-5</v>
      </c>
      <c r="BF19" s="1" t="s">
        <v>342</v>
      </c>
    </row>
    <row r="20" spans="2:58" ht="18" customHeight="1">
      <c r="B20" s="132" t="s">
        <v>322</v>
      </c>
      <c r="C20" s="132"/>
      <c r="D20" s="132"/>
      <c r="E20" s="132"/>
      <c r="F20" s="240">
        <v>18000</v>
      </c>
      <c r="G20" s="240"/>
      <c r="H20" s="240"/>
      <c r="I20" s="240"/>
      <c r="J20" s="240"/>
      <c r="K20" s="240"/>
      <c r="L20" s="240">
        <v>20000</v>
      </c>
      <c r="M20" s="240"/>
      <c r="N20" s="240"/>
      <c r="O20" s="240"/>
      <c r="P20" s="240"/>
      <c r="Q20" s="240"/>
      <c r="R20" s="240">
        <v>21000</v>
      </c>
      <c r="S20" s="240"/>
      <c r="T20" s="240"/>
      <c r="U20" s="240"/>
      <c r="V20" s="240"/>
      <c r="W20" s="240"/>
    </row>
    <row r="21" spans="2:58" ht="18" customHeight="1">
      <c r="B21" s="132" t="s">
        <v>302</v>
      </c>
      <c r="C21" s="132"/>
      <c r="D21" s="132"/>
      <c r="E21" s="132"/>
      <c r="F21" s="240">
        <v>17000</v>
      </c>
      <c r="G21" s="240"/>
      <c r="H21" s="240"/>
      <c r="I21" s="240"/>
      <c r="J21" s="240"/>
      <c r="K21" s="240"/>
      <c r="L21" s="240">
        <v>16500</v>
      </c>
      <c r="M21" s="240"/>
      <c r="N21" s="240"/>
      <c r="O21" s="240"/>
      <c r="P21" s="240"/>
      <c r="Q21" s="240"/>
      <c r="R21" s="240">
        <v>19500</v>
      </c>
      <c r="S21" s="240"/>
      <c r="T21" s="240"/>
      <c r="U21" s="240"/>
      <c r="V21" s="240"/>
      <c r="W21" s="240"/>
    </row>
    <row r="22" spans="2:58" ht="18" customHeight="1">
      <c r="B22" s="132" t="s">
        <v>303</v>
      </c>
      <c r="C22" s="132"/>
      <c r="D22" s="132"/>
      <c r="E22" s="132"/>
      <c r="F22" s="240">
        <v>15000</v>
      </c>
      <c r="G22" s="240"/>
      <c r="H22" s="240"/>
      <c r="I22" s="240"/>
      <c r="J22" s="240"/>
      <c r="K22" s="240"/>
      <c r="L22" s="240">
        <v>15500</v>
      </c>
      <c r="M22" s="240"/>
      <c r="N22" s="240"/>
      <c r="O22" s="240"/>
      <c r="P22" s="240"/>
      <c r="Q22" s="240"/>
      <c r="R22" s="240">
        <v>15000</v>
      </c>
      <c r="S22" s="240"/>
      <c r="T22" s="240"/>
      <c r="U22" s="240"/>
      <c r="V22" s="240"/>
      <c r="W22" s="240"/>
    </row>
    <row r="23" spans="2:58" ht="18" customHeight="1">
      <c r="B23" s="132" t="s">
        <v>304</v>
      </c>
      <c r="C23" s="132"/>
      <c r="D23" s="132"/>
      <c r="E23" s="132"/>
      <c r="F23" s="240">
        <v>14000</v>
      </c>
      <c r="G23" s="240"/>
      <c r="H23" s="240"/>
      <c r="I23" s="240"/>
      <c r="J23" s="240"/>
      <c r="K23" s="240"/>
      <c r="L23" s="240">
        <v>13500</v>
      </c>
      <c r="M23" s="240"/>
      <c r="N23" s="240"/>
      <c r="O23" s="240"/>
      <c r="P23" s="240"/>
      <c r="Q23" s="240"/>
      <c r="R23" s="240">
        <v>12000</v>
      </c>
      <c r="S23" s="240"/>
      <c r="T23" s="240"/>
      <c r="U23" s="240"/>
      <c r="V23" s="240"/>
      <c r="W23" s="240"/>
    </row>
    <row r="24" spans="2:58" ht="18" customHeight="1">
      <c r="B24" s="132" t="s">
        <v>305</v>
      </c>
      <c r="C24" s="132"/>
      <c r="D24" s="132"/>
      <c r="E24" s="132"/>
      <c r="F24" s="240">
        <v>13000</v>
      </c>
      <c r="G24" s="240"/>
      <c r="H24" s="240"/>
      <c r="I24" s="240"/>
      <c r="J24" s="240"/>
      <c r="K24" s="240"/>
      <c r="L24" s="240">
        <v>14000</v>
      </c>
      <c r="M24" s="240"/>
      <c r="N24" s="240"/>
      <c r="O24" s="240"/>
      <c r="P24" s="240"/>
      <c r="Q24" s="240"/>
      <c r="R24" s="240">
        <v>11000</v>
      </c>
      <c r="S24" s="240"/>
      <c r="T24" s="240"/>
      <c r="U24" s="240"/>
      <c r="V24" s="240"/>
      <c r="W24" s="240"/>
    </row>
    <row r="25" spans="2:58" ht="18" customHeight="1">
      <c r="B25" s="132" t="s">
        <v>306</v>
      </c>
      <c r="C25" s="132"/>
      <c r="D25" s="132"/>
      <c r="E25" s="132"/>
      <c r="F25" s="240">
        <v>12000</v>
      </c>
      <c r="G25" s="240"/>
      <c r="H25" s="240"/>
      <c r="I25" s="240"/>
      <c r="J25" s="240"/>
      <c r="K25" s="240"/>
      <c r="L25" s="240">
        <v>13000</v>
      </c>
      <c r="M25" s="240"/>
      <c r="N25" s="240"/>
      <c r="O25" s="240"/>
      <c r="P25" s="240"/>
      <c r="Q25" s="240"/>
      <c r="R25" s="240">
        <v>10000</v>
      </c>
      <c r="S25" s="240"/>
      <c r="T25" s="240"/>
      <c r="U25" s="240"/>
      <c r="V25" s="240"/>
      <c r="W25" s="240"/>
    </row>
    <row r="26" spans="2:58" ht="18" customHeight="1">
      <c r="B26" s="132" t="s">
        <v>307</v>
      </c>
      <c r="C26" s="132"/>
      <c r="D26" s="132"/>
      <c r="E26" s="132"/>
      <c r="F26" s="240">
        <v>11000</v>
      </c>
      <c r="G26" s="240"/>
      <c r="H26" s="240"/>
      <c r="I26" s="240"/>
      <c r="J26" s="240"/>
      <c r="K26" s="240"/>
      <c r="L26" s="240">
        <v>11250</v>
      </c>
      <c r="M26" s="240"/>
      <c r="N26" s="240"/>
      <c r="O26" s="240"/>
      <c r="P26" s="240"/>
      <c r="Q26" s="240"/>
      <c r="R26" s="240">
        <v>11500</v>
      </c>
      <c r="S26" s="240"/>
      <c r="T26" s="240"/>
      <c r="U26" s="240"/>
      <c r="V26" s="240"/>
      <c r="W26" s="240"/>
    </row>
    <row r="27" spans="2:58" ht="18" customHeight="1">
      <c r="B27" s="132" t="s">
        <v>308</v>
      </c>
      <c r="C27" s="132"/>
      <c r="D27" s="132"/>
      <c r="E27" s="132"/>
      <c r="F27" s="240">
        <v>12000</v>
      </c>
      <c r="G27" s="240"/>
      <c r="H27" s="240"/>
      <c r="I27" s="240"/>
      <c r="J27" s="240"/>
      <c r="K27" s="240"/>
      <c r="L27" s="240">
        <v>10000</v>
      </c>
      <c r="M27" s="240"/>
      <c r="N27" s="240"/>
      <c r="O27" s="240"/>
      <c r="P27" s="240"/>
      <c r="Q27" s="240"/>
      <c r="R27" s="240">
        <v>13000</v>
      </c>
      <c r="S27" s="240"/>
      <c r="T27" s="240"/>
      <c r="U27" s="240"/>
      <c r="V27" s="240"/>
      <c r="W27" s="240"/>
    </row>
    <row r="28" spans="2:58" ht="18" customHeight="1">
      <c r="B28" s="132" t="s">
        <v>309</v>
      </c>
      <c r="C28" s="132"/>
      <c r="D28" s="132"/>
      <c r="E28" s="132"/>
      <c r="F28" s="240">
        <v>15000</v>
      </c>
      <c r="G28" s="240"/>
      <c r="H28" s="240"/>
      <c r="I28" s="240"/>
      <c r="J28" s="240"/>
      <c r="K28" s="240"/>
      <c r="L28" s="240">
        <v>13000</v>
      </c>
      <c r="M28" s="240"/>
      <c r="N28" s="240"/>
      <c r="O28" s="240"/>
      <c r="P28" s="240"/>
      <c r="Q28" s="240"/>
      <c r="R28" s="240">
        <v>15500</v>
      </c>
      <c r="S28" s="240"/>
      <c r="T28" s="240"/>
      <c r="U28" s="240"/>
      <c r="V28" s="240"/>
      <c r="W28" s="240"/>
    </row>
    <row r="29" spans="2:58" ht="18" customHeight="1">
      <c r="B29" s="132" t="s">
        <v>310</v>
      </c>
      <c r="C29" s="132"/>
      <c r="D29" s="132"/>
      <c r="E29" s="132"/>
      <c r="F29" s="240">
        <v>17000</v>
      </c>
      <c r="G29" s="240"/>
      <c r="H29" s="240"/>
      <c r="I29" s="240"/>
      <c r="J29" s="240"/>
      <c r="K29" s="240"/>
      <c r="L29" s="240">
        <v>15000</v>
      </c>
      <c r="M29" s="240"/>
      <c r="N29" s="240"/>
      <c r="O29" s="240"/>
      <c r="P29" s="240"/>
      <c r="Q29" s="240"/>
      <c r="R29" s="240">
        <v>16500</v>
      </c>
      <c r="S29" s="240"/>
      <c r="T29" s="240"/>
      <c r="U29" s="240"/>
      <c r="V29" s="240"/>
      <c r="W29" s="240"/>
    </row>
    <row r="30" spans="2:58" ht="18" customHeight="1">
      <c r="B30" s="108" t="s">
        <v>311</v>
      </c>
      <c r="C30" s="108"/>
      <c r="D30" s="108"/>
      <c r="E30" s="108"/>
      <c r="F30" s="868">
        <v>18000</v>
      </c>
      <c r="G30" s="868"/>
      <c r="H30" s="868"/>
      <c r="I30" s="868"/>
      <c r="J30" s="868"/>
      <c r="K30" s="868"/>
      <c r="L30" s="868">
        <v>19500</v>
      </c>
      <c r="M30" s="868"/>
      <c r="N30" s="868"/>
      <c r="O30" s="868"/>
      <c r="P30" s="868"/>
      <c r="Q30" s="868"/>
      <c r="R30" s="868">
        <v>20000</v>
      </c>
      <c r="S30" s="868"/>
      <c r="T30" s="868"/>
      <c r="U30" s="868"/>
      <c r="V30" s="868"/>
      <c r="W30" s="868"/>
    </row>
    <row r="31" spans="2:58" ht="18" customHeight="1">
      <c r="B31" s="99" t="s">
        <v>221</v>
      </c>
      <c r="C31" s="99"/>
      <c r="D31" s="99"/>
      <c r="E31" s="99"/>
      <c r="F31" s="881">
        <f>SUM(F19:F30)</f>
        <v>181000</v>
      </c>
      <c r="G31" s="881"/>
      <c r="H31" s="881"/>
      <c r="I31" s="881"/>
      <c r="J31" s="881"/>
      <c r="K31" s="881"/>
      <c r="L31" s="881">
        <f>SUM(L19:L30)</f>
        <v>180750</v>
      </c>
      <c r="M31" s="881"/>
      <c r="N31" s="881"/>
      <c r="O31" s="881"/>
      <c r="P31" s="881"/>
      <c r="Q31" s="881"/>
      <c r="R31" s="881">
        <f>SUM(R19:R30)</f>
        <v>185000</v>
      </c>
      <c r="S31" s="881"/>
      <c r="T31" s="881"/>
      <c r="U31" s="881"/>
      <c r="V31" s="881"/>
      <c r="W31" s="881"/>
    </row>
    <row r="41" spans="2:23" ht="18" customHeight="1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/>
      <c r="P41" s="38"/>
      <c r="Q41" s="38"/>
      <c r="R41" s="38"/>
      <c r="S41" s="37"/>
      <c r="T41" s="37"/>
      <c r="U41" s="37"/>
      <c r="V41" s="37"/>
      <c r="W41" s="37"/>
    </row>
    <row r="42" spans="2:23" ht="18" customHeight="1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8"/>
      <c r="P42" s="38"/>
      <c r="Q42" s="38"/>
      <c r="R42" s="38"/>
      <c r="S42" s="37"/>
      <c r="T42" s="37"/>
      <c r="U42" s="37"/>
      <c r="V42" s="37"/>
      <c r="W42" s="37"/>
    </row>
    <row r="43" spans="2:23" ht="18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8"/>
      <c r="P43" s="38"/>
      <c r="Q43" s="38"/>
      <c r="R43" s="38"/>
      <c r="S43" s="37"/>
      <c r="T43" s="37"/>
      <c r="U43" s="37"/>
      <c r="V43" s="37"/>
      <c r="W43" s="37"/>
    </row>
    <row r="44" spans="2:23" ht="18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8"/>
      <c r="P44" s="38"/>
      <c r="Q44" s="38"/>
      <c r="R44" s="38"/>
      <c r="S44" s="37"/>
      <c r="T44" s="37"/>
      <c r="U44" s="37"/>
      <c r="V44" s="37"/>
      <c r="W44" s="37"/>
    </row>
    <row r="45" spans="2:23" ht="18" customHeight="1">
      <c r="B45" s="118" t="s">
        <v>52</v>
      </c>
      <c r="C45" s="118"/>
      <c r="D45" s="118"/>
      <c r="E45" s="118"/>
      <c r="F45" s="118" t="s">
        <v>323</v>
      </c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</row>
    <row r="46" spans="2:23" ht="18" customHeight="1">
      <c r="B46" s="118"/>
      <c r="C46" s="118"/>
      <c r="D46" s="118"/>
      <c r="E46" s="118"/>
      <c r="F46" s="858">
        <f>B7</f>
        <v>2023</v>
      </c>
      <c r="G46" s="858"/>
      <c r="H46" s="858"/>
      <c r="I46" s="858"/>
      <c r="J46" s="858"/>
      <c r="K46" s="858"/>
      <c r="L46" s="858">
        <f>B10</f>
        <v>2024</v>
      </c>
      <c r="M46" s="858"/>
      <c r="N46" s="858"/>
      <c r="O46" s="858"/>
      <c r="P46" s="858"/>
      <c r="Q46" s="858"/>
      <c r="R46" s="858">
        <f>B13</f>
        <v>2025</v>
      </c>
      <c r="S46" s="858"/>
      <c r="T46" s="858"/>
      <c r="U46" s="858"/>
      <c r="V46" s="858"/>
      <c r="W46" s="858"/>
    </row>
    <row r="47" spans="2:23" ht="18" customHeight="1">
      <c r="B47" s="107" t="s">
        <v>321</v>
      </c>
      <c r="C47" s="107"/>
      <c r="D47" s="107"/>
      <c r="E47" s="107"/>
      <c r="F47" s="867">
        <v>153000</v>
      </c>
      <c r="G47" s="867"/>
      <c r="H47" s="867"/>
      <c r="I47" s="867"/>
      <c r="J47" s="867"/>
      <c r="K47" s="867"/>
      <c r="L47" s="867">
        <v>244038</v>
      </c>
      <c r="M47" s="867"/>
      <c r="N47" s="867"/>
      <c r="O47" s="867"/>
      <c r="P47" s="867"/>
      <c r="Q47" s="867"/>
      <c r="R47" s="867">
        <v>260630</v>
      </c>
      <c r="S47" s="867"/>
      <c r="T47" s="867"/>
      <c r="U47" s="867"/>
      <c r="V47" s="867"/>
      <c r="W47" s="867"/>
    </row>
    <row r="48" spans="2:23" ht="18" customHeight="1">
      <c r="B48" s="132" t="s">
        <v>322</v>
      </c>
      <c r="C48" s="132"/>
      <c r="D48" s="132"/>
      <c r="E48" s="132"/>
      <c r="F48" s="240">
        <v>165230</v>
      </c>
      <c r="G48" s="240"/>
      <c r="H48" s="240"/>
      <c r="I48" s="240"/>
      <c r="J48" s="240"/>
      <c r="K48" s="240"/>
      <c r="L48" s="240">
        <v>184231</v>
      </c>
      <c r="M48" s="240"/>
      <c r="N48" s="240"/>
      <c r="O48" s="240"/>
      <c r="P48" s="240"/>
      <c r="Q48" s="240"/>
      <c r="R48" s="240">
        <v>230540</v>
      </c>
      <c r="S48" s="240"/>
      <c r="T48" s="240"/>
      <c r="U48" s="240"/>
      <c r="V48" s="240"/>
      <c r="W48" s="240"/>
    </row>
    <row r="49" spans="2:23" ht="18" customHeight="1">
      <c r="B49" s="132" t="s">
        <v>302</v>
      </c>
      <c r="C49" s="132"/>
      <c r="D49" s="132"/>
      <c r="E49" s="132"/>
      <c r="F49" s="240">
        <v>187563</v>
      </c>
      <c r="G49" s="240"/>
      <c r="H49" s="240"/>
      <c r="I49" s="240"/>
      <c r="J49" s="240"/>
      <c r="K49" s="240"/>
      <c r="L49" s="240">
        <v>187510</v>
      </c>
      <c r="M49" s="240"/>
      <c r="N49" s="240"/>
      <c r="O49" s="240"/>
      <c r="P49" s="240"/>
      <c r="Q49" s="240"/>
      <c r="R49" s="240">
        <v>231771</v>
      </c>
      <c r="S49" s="240"/>
      <c r="T49" s="240"/>
      <c r="U49" s="240"/>
      <c r="V49" s="240"/>
      <c r="W49" s="240"/>
    </row>
    <row r="50" spans="2:23" ht="18" customHeight="1">
      <c r="B50" s="132" t="s">
        <v>303</v>
      </c>
      <c r="C50" s="132"/>
      <c r="D50" s="132"/>
      <c r="E50" s="132"/>
      <c r="F50" s="240">
        <v>175000</v>
      </c>
      <c r="G50" s="240"/>
      <c r="H50" s="240"/>
      <c r="I50" s="240"/>
      <c r="J50" s="240"/>
      <c r="K50" s="240"/>
      <c r="L50" s="240">
        <v>174352</v>
      </c>
      <c r="M50" s="240"/>
      <c r="N50" s="240"/>
      <c r="O50" s="240"/>
      <c r="P50" s="240"/>
      <c r="Q50" s="240"/>
      <c r="R50" s="240">
        <v>197525</v>
      </c>
      <c r="S50" s="240"/>
      <c r="T50" s="240"/>
      <c r="U50" s="240"/>
      <c r="V50" s="240"/>
      <c r="W50" s="240"/>
    </row>
    <row r="51" spans="2:23" ht="18" customHeight="1">
      <c r="B51" s="132" t="s">
        <v>304</v>
      </c>
      <c r="C51" s="132"/>
      <c r="D51" s="132"/>
      <c r="E51" s="132"/>
      <c r="F51" s="240">
        <v>176253</v>
      </c>
      <c r="G51" s="240"/>
      <c r="H51" s="240"/>
      <c r="I51" s="240"/>
      <c r="J51" s="240"/>
      <c r="K51" s="240"/>
      <c r="L51" s="240">
        <v>187556</v>
      </c>
      <c r="M51" s="240"/>
      <c r="N51" s="240"/>
      <c r="O51" s="240"/>
      <c r="P51" s="240"/>
      <c r="Q51" s="240"/>
      <c r="R51" s="240">
        <v>205613</v>
      </c>
      <c r="S51" s="240"/>
      <c r="T51" s="240"/>
      <c r="U51" s="240"/>
      <c r="V51" s="240"/>
      <c r="W51" s="240"/>
    </row>
    <row r="52" spans="2:23" ht="18" customHeight="1">
      <c r="B52" s="132" t="s">
        <v>305</v>
      </c>
      <c r="C52" s="132"/>
      <c r="D52" s="132"/>
      <c r="E52" s="132"/>
      <c r="F52" s="240">
        <v>182356</v>
      </c>
      <c r="G52" s="240"/>
      <c r="H52" s="240"/>
      <c r="I52" s="240"/>
      <c r="J52" s="240"/>
      <c r="K52" s="240"/>
      <c r="L52" s="240">
        <v>202881</v>
      </c>
      <c r="M52" s="240"/>
      <c r="N52" s="240"/>
      <c r="O52" s="240"/>
      <c r="P52" s="240"/>
      <c r="Q52" s="240"/>
      <c r="R52" s="240">
        <v>247541</v>
      </c>
      <c r="S52" s="240"/>
      <c r="T52" s="240"/>
      <c r="U52" s="240"/>
      <c r="V52" s="240"/>
      <c r="W52" s="240"/>
    </row>
    <row r="53" spans="2:23" ht="18" customHeight="1">
      <c r="B53" s="132" t="s">
        <v>306</v>
      </c>
      <c r="C53" s="132"/>
      <c r="D53" s="132"/>
      <c r="E53" s="132"/>
      <c r="F53" s="240">
        <v>195065</v>
      </c>
      <c r="G53" s="240"/>
      <c r="H53" s="240"/>
      <c r="I53" s="240"/>
      <c r="J53" s="240"/>
      <c r="K53" s="240"/>
      <c r="L53" s="240">
        <v>287749</v>
      </c>
      <c r="M53" s="240"/>
      <c r="N53" s="240"/>
      <c r="O53" s="240"/>
      <c r="P53" s="240"/>
      <c r="Q53" s="240"/>
      <c r="R53" s="240">
        <v>341959</v>
      </c>
      <c r="S53" s="240"/>
      <c r="T53" s="240"/>
      <c r="U53" s="240"/>
      <c r="V53" s="240"/>
      <c r="W53" s="240"/>
    </row>
    <row r="54" spans="2:23" ht="18" customHeight="1">
      <c r="B54" s="132" t="s">
        <v>307</v>
      </c>
      <c r="C54" s="132"/>
      <c r="D54" s="132"/>
      <c r="E54" s="132"/>
      <c r="F54" s="240">
        <v>189500</v>
      </c>
      <c r="G54" s="240"/>
      <c r="H54" s="240"/>
      <c r="I54" s="240"/>
      <c r="J54" s="240"/>
      <c r="K54" s="240"/>
      <c r="L54" s="240">
        <v>283960</v>
      </c>
      <c r="M54" s="240"/>
      <c r="N54" s="240"/>
      <c r="O54" s="240"/>
      <c r="P54" s="240"/>
      <c r="Q54" s="240"/>
      <c r="R54" s="240">
        <v>335813</v>
      </c>
      <c r="S54" s="240"/>
      <c r="T54" s="240"/>
      <c r="U54" s="240"/>
      <c r="V54" s="240"/>
      <c r="W54" s="240"/>
    </row>
    <row r="55" spans="2:23" ht="18" customHeight="1">
      <c r="B55" s="132" t="s">
        <v>308</v>
      </c>
      <c r="C55" s="132"/>
      <c r="D55" s="132"/>
      <c r="E55" s="132"/>
      <c r="F55" s="240">
        <v>176523</v>
      </c>
      <c r="G55" s="240"/>
      <c r="H55" s="240"/>
      <c r="I55" s="240"/>
      <c r="J55" s="240"/>
      <c r="K55" s="240"/>
      <c r="L55" s="240">
        <v>223541</v>
      </c>
      <c r="M55" s="240"/>
      <c r="N55" s="240"/>
      <c r="O55" s="240"/>
      <c r="P55" s="240"/>
      <c r="Q55" s="240"/>
      <c r="R55" s="240">
        <v>244482</v>
      </c>
      <c r="S55" s="240"/>
      <c r="T55" s="240"/>
      <c r="U55" s="240"/>
      <c r="V55" s="240"/>
      <c r="W55" s="240"/>
    </row>
    <row r="56" spans="2:23" ht="18" customHeight="1">
      <c r="B56" s="132" t="s">
        <v>309</v>
      </c>
      <c r="C56" s="132"/>
      <c r="D56" s="132"/>
      <c r="E56" s="132"/>
      <c r="F56" s="240">
        <v>143331</v>
      </c>
      <c r="G56" s="240"/>
      <c r="H56" s="240"/>
      <c r="I56" s="240"/>
      <c r="J56" s="240"/>
      <c r="K56" s="240"/>
      <c r="L56" s="240">
        <v>219725</v>
      </c>
      <c r="M56" s="240"/>
      <c r="N56" s="240"/>
      <c r="O56" s="240"/>
      <c r="P56" s="240"/>
      <c r="Q56" s="240"/>
      <c r="R56" s="240">
        <v>219391</v>
      </c>
      <c r="S56" s="240"/>
      <c r="T56" s="240"/>
      <c r="U56" s="240"/>
      <c r="V56" s="240"/>
      <c r="W56" s="240"/>
    </row>
    <row r="57" spans="2:23" ht="18" customHeight="1">
      <c r="B57" s="132" t="s">
        <v>310</v>
      </c>
      <c r="C57" s="132"/>
      <c r="D57" s="132"/>
      <c r="E57" s="132"/>
      <c r="F57" s="240">
        <v>156534</v>
      </c>
      <c r="G57" s="240"/>
      <c r="H57" s="240"/>
      <c r="I57" s="240"/>
      <c r="J57" s="240"/>
      <c r="K57" s="240"/>
      <c r="L57" s="240">
        <v>214226</v>
      </c>
      <c r="M57" s="240"/>
      <c r="N57" s="240"/>
      <c r="O57" s="240"/>
      <c r="P57" s="240"/>
      <c r="Q57" s="240"/>
      <c r="R57" s="240">
        <v>217004</v>
      </c>
      <c r="S57" s="240"/>
      <c r="T57" s="240"/>
      <c r="U57" s="240"/>
      <c r="V57" s="240"/>
      <c r="W57" s="240"/>
    </row>
    <row r="58" spans="2:23" ht="18" customHeight="1">
      <c r="B58" s="108" t="s">
        <v>311</v>
      </c>
      <c r="C58" s="108"/>
      <c r="D58" s="108"/>
      <c r="E58" s="108"/>
      <c r="F58" s="868">
        <v>201934</v>
      </c>
      <c r="G58" s="868"/>
      <c r="H58" s="868"/>
      <c r="I58" s="868"/>
      <c r="J58" s="868"/>
      <c r="K58" s="868"/>
      <c r="L58" s="868">
        <v>241522</v>
      </c>
      <c r="M58" s="868"/>
      <c r="N58" s="868"/>
      <c r="O58" s="868"/>
      <c r="P58" s="868"/>
      <c r="Q58" s="868"/>
      <c r="R58" s="868">
        <v>267948</v>
      </c>
      <c r="S58" s="868"/>
      <c r="T58" s="868"/>
      <c r="U58" s="868"/>
      <c r="V58" s="868"/>
      <c r="W58" s="868"/>
    </row>
    <row r="59" spans="2:23" ht="18" customHeight="1">
      <c r="B59" s="99" t="s">
        <v>221</v>
      </c>
      <c r="C59" s="99"/>
      <c r="D59" s="99"/>
      <c r="E59" s="99"/>
      <c r="F59" s="881">
        <f>SUM(F47:F58)</f>
        <v>2102289</v>
      </c>
      <c r="G59" s="881"/>
      <c r="H59" s="881"/>
      <c r="I59" s="881"/>
      <c r="J59" s="881"/>
      <c r="K59" s="881"/>
      <c r="L59" s="881">
        <f>SUM(L47:L58)</f>
        <v>2651291</v>
      </c>
      <c r="M59" s="881"/>
      <c r="N59" s="881"/>
      <c r="O59" s="881"/>
      <c r="P59" s="881"/>
      <c r="Q59" s="881"/>
      <c r="R59" s="881">
        <f>SUM(R47:R58)</f>
        <v>3000217</v>
      </c>
      <c r="S59" s="881"/>
      <c r="T59" s="881"/>
      <c r="U59" s="881"/>
      <c r="V59" s="881"/>
      <c r="W59" s="881"/>
    </row>
    <row r="81" spans="2:23" ht="18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8"/>
      <c r="P81" s="38"/>
      <c r="Q81" s="38"/>
      <c r="R81" s="38"/>
      <c r="S81" s="37"/>
      <c r="T81" s="37"/>
      <c r="U81" s="37"/>
      <c r="V81" s="37"/>
      <c r="W81" s="37"/>
    </row>
    <row r="82" spans="2:23" ht="18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8"/>
      <c r="P82" s="38"/>
      <c r="Q82" s="38"/>
      <c r="R82" s="38"/>
      <c r="S82" s="37"/>
      <c r="T82" s="37"/>
      <c r="U82" s="37"/>
      <c r="V82" s="37"/>
      <c r="W82" s="37"/>
    </row>
    <row r="83" spans="2:23" ht="18" customHeight="1">
      <c r="B83" s="12"/>
      <c r="D83" s="473">
        <v>2</v>
      </c>
      <c r="E83" s="473"/>
      <c r="F83" s="30"/>
      <c r="G83" s="474" t="s">
        <v>281</v>
      </c>
      <c r="H83" s="474"/>
      <c r="I83" s="474"/>
      <c r="J83" s="474"/>
      <c r="K83" s="474"/>
      <c r="L83" s="474"/>
      <c r="M83" s="474"/>
      <c r="N83" s="474"/>
      <c r="O83" s="474"/>
      <c r="P83" s="474"/>
      <c r="Q83" s="474"/>
      <c r="R83" s="474"/>
      <c r="S83" s="474"/>
      <c r="T83" s="474"/>
      <c r="U83" s="474"/>
    </row>
    <row r="85" spans="2:23" ht="18" customHeight="1">
      <c r="B85" s="119" t="s">
        <v>52</v>
      </c>
      <c r="C85" s="120"/>
      <c r="D85" s="120"/>
      <c r="E85" s="121"/>
      <c r="F85" s="869">
        <f>B7</f>
        <v>2023</v>
      </c>
      <c r="G85" s="870"/>
      <c r="H85" s="870"/>
      <c r="I85" s="870"/>
      <c r="J85" s="870"/>
      <c r="K85" s="871"/>
      <c r="L85" s="869">
        <f>B10</f>
        <v>2024</v>
      </c>
      <c r="M85" s="870"/>
      <c r="N85" s="870"/>
      <c r="O85" s="870"/>
      <c r="P85" s="870"/>
      <c r="Q85" s="871"/>
      <c r="R85" s="869">
        <f>B13</f>
        <v>2025</v>
      </c>
      <c r="S85" s="870"/>
      <c r="T85" s="870"/>
      <c r="U85" s="870"/>
      <c r="V85" s="870"/>
      <c r="W85" s="871"/>
    </row>
    <row r="86" spans="2:23" ht="18" customHeight="1">
      <c r="B86" s="872" t="s">
        <v>223</v>
      </c>
      <c r="C86" s="873"/>
      <c r="D86" s="873"/>
      <c r="E86" s="874"/>
      <c r="F86" s="814"/>
      <c r="G86" s="815"/>
      <c r="H86" s="815"/>
      <c r="I86" s="815"/>
      <c r="J86" s="815"/>
      <c r="K86" s="816"/>
      <c r="L86" s="814"/>
      <c r="M86" s="815"/>
      <c r="N86" s="815"/>
      <c r="O86" s="815"/>
      <c r="P86" s="815"/>
      <c r="Q86" s="816"/>
      <c r="R86" s="814"/>
      <c r="S86" s="815"/>
      <c r="T86" s="815"/>
      <c r="U86" s="815"/>
      <c r="V86" s="815"/>
      <c r="W86" s="816"/>
    </row>
    <row r="87" spans="2:23" ht="18" customHeight="1">
      <c r="B87" s="875"/>
      <c r="C87" s="876"/>
      <c r="D87" s="876"/>
      <c r="E87" s="877"/>
      <c r="F87" s="817"/>
      <c r="G87" s="91"/>
      <c r="H87" s="91"/>
      <c r="I87" s="91"/>
      <c r="J87" s="91"/>
      <c r="K87" s="818"/>
      <c r="L87" s="817"/>
      <c r="M87" s="91"/>
      <c r="N87" s="91"/>
      <c r="O87" s="91"/>
      <c r="P87" s="91"/>
      <c r="Q87" s="818"/>
      <c r="R87" s="817"/>
      <c r="S87" s="91"/>
      <c r="T87" s="91"/>
      <c r="U87" s="91"/>
      <c r="V87" s="91"/>
      <c r="W87" s="818"/>
    </row>
    <row r="88" spans="2:23" ht="18" customHeight="1">
      <c r="B88" s="875"/>
      <c r="C88" s="876"/>
      <c r="D88" s="876"/>
      <c r="E88" s="877"/>
      <c r="F88" s="817"/>
      <c r="G88" s="91"/>
      <c r="H88" s="91"/>
      <c r="I88" s="91"/>
      <c r="J88" s="91"/>
      <c r="K88" s="818"/>
      <c r="L88" s="817"/>
      <c r="M88" s="91"/>
      <c r="N88" s="91"/>
      <c r="O88" s="91"/>
      <c r="P88" s="91"/>
      <c r="Q88" s="818"/>
      <c r="R88" s="817"/>
      <c r="S88" s="91"/>
      <c r="T88" s="91"/>
      <c r="U88" s="91"/>
      <c r="V88" s="91"/>
      <c r="W88" s="818"/>
    </row>
    <row r="89" spans="2:23" ht="18" customHeight="1">
      <c r="B89" s="875"/>
      <c r="C89" s="876"/>
      <c r="D89" s="876"/>
      <c r="E89" s="877"/>
      <c r="F89" s="817"/>
      <c r="G89" s="91"/>
      <c r="H89" s="91"/>
      <c r="I89" s="91"/>
      <c r="J89" s="91"/>
      <c r="K89" s="818"/>
      <c r="L89" s="817"/>
      <c r="M89" s="91"/>
      <c r="N89" s="91"/>
      <c r="O89" s="91"/>
      <c r="P89" s="91"/>
      <c r="Q89" s="818"/>
      <c r="R89" s="817"/>
      <c r="S89" s="91"/>
      <c r="T89" s="91"/>
      <c r="U89" s="91"/>
      <c r="V89" s="91"/>
      <c r="W89" s="818"/>
    </row>
    <row r="90" spans="2:23" ht="18" customHeight="1">
      <c r="B90" s="875"/>
      <c r="C90" s="876"/>
      <c r="D90" s="876"/>
      <c r="E90" s="877"/>
      <c r="F90" s="817"/>
      <c r="G90" s="91"/>
      <c r="H90" s="91"/>
      <c r="I90" s="91"/>
      <c r="J90" s="91"/>
      <c r="K90" s="818"/>
      <c r="L90" s="817"/>
      <c r="M90" s="91"/>
      <c r="N90" s="91"/>
      <c r="O90" s="91"/>
      <c r="P90" s="91"/>
      <c r="Q90" s="818"/>
      <c r="R90" s="817"/>
      <c r="S90" s="91"/>
      <c r="T90" s="91"/>
      <c r="U90" s="91"/>
      <c r="V90" s="91"/>
      <c r="W90" s="818"/>
    </row>
    <row r="91" spans="2:23" ht="18" customHeight="1">
      <c r="B91" s="878"/>
      <c r="C91" s="879"/>
      <c r="D91" s="879"/>
      <c r="E91" s="880"/>
      <c r="F91" s="313"/>
      <c r="G91" s="314"/>
      <c r="H91" s="314"/>
      <c r="I91" s="314"/>
      <c r="J91" s="314"/>
      <c r="K91" s="315"/>
      <c r="L91" s="313"/>
      <c r="M91" s="314"/>
      <c r="N91" s="314"/>
      <c r="O91" s="314"/>
      <c r="P91" s="314"/>
      <c r="Q91" s="315"/>
      <c r="R91" s="313"/>
      <c r="S91" s="314"/>
      <c r="T91" s="314"/>
      <c r="U91" s="314"/>
      <c r="V91" s="314"/>
      <c r="W91" s="315"/>
    </row>
    <row r="92" spans="2:23" ht="18" customHeight="1">
      <c r="B92" s="281" t="s">
        <v>224</v>
      </c>
      <c r="C92" s="282"/>
      <c r="D92" s="282"/>
      <c r="E92" s="283"/>
      <c r="F92" s="930">
        <v>112582.94</v>
      </c>
      <c r="G92" s="931"/>
      <c r="H92" s="931"/>
      <c r="I92" s="931"/>
      <c r="J92" s="931"/>
      <c r="K92" s="931"/>
      <c r="L92" s="931"/>
      <c r="M92" s="931"/>
      <c r="N92" s="931"/>
      <c r="O92" s="931"/>
      <c r="P92" s="931"/>
      <c r="Q92" s="931"/>
      <c r="R92" s="931"/>
      <c r="S92" s="931"/>
      <c r="T92" s="931"/>
      <c r="U92" s="931"/>
      <c r="V92" s="931"/>
      <c r="W92" s="932"/>
    </row>
    <row r="93" spans="2:23" ht="18" customHeight="1">
      <c r="B93" s="885" t="s">
        <v>266</v>
      </c>
      <c r="C93" s="886"/>
      <c r="D93" s="886"/>
      <c r="E93" s="887"/>
      <c r="F93" s="933">
        <f>K7/$F$92</f>
        <v>1.6077036183279634</v>
      </c>
      <c r="G93" s="934"/>
      <c r="H93" s="935"/>
      <c r="I93" s="894">
        <f>F93/F95</f>
        <v>7.9271612134950944E-2</v>
      </c>
      <c r="J93" s="895"/>
      <c r="K93" s="896"/>
      <c r="L93" s="933">
        <f>K10/$F$92</f>
        <v>1.6054830332197756</v>
      </c>
      <c r="M93" s="934"/>
      <c r="N93" s="935"/>
      <c r="O93" s="894">
        <f>L93/L95</f>
        <v>6.3823228547891783E-2</v>
      </c>
      <c r="P93" s="895"/>
      <c r="Q93" s="896"/>
      <c r="R93" s="936">
        <f>K13/$F$92</f>
        <v>1.643232980058968</v>
      </c>
      <c r="S93" s="937"/>
      <c r="T93" s="938"/>
      <c r="U93" s="894">
        <f>R93/R95</f>
        <v>5.8080815216043365E-2</v>
      </c>
      <c r="V93" s="895"/>
      <c r="W93" s="896"/>
    </row>
    <row r="94" spans="2:23" ht="18" customHeight="1">
      <c r="B94" s="281" t="s">
        <v>267</v>
      </c>
      <c r="C94" s="282"/>
      <c r="D94" s="282"/>
      <c r="E94" s="283"/>
      <c r="F94" s="939">
        <f>K8/$F$92</f>
        <v>18.673246586028043</v>
      </c>
      <c r="G94" s="940"/>
      <c r="H94" s="940"/>
      <c r="I94" s="894">
        <f>F94/F95</f>
        <v>0.92072838786504907</v>
      </c>
      <c r="J94" s="895"/>
      <c r="K94" s="896"/>
      <c r="L94" s="926">
        <f>K11/$F$92</f>
        <v>23.549669248289305</v>
      </c>
      <c r="M94" s="927"/>
      <c r="N94" s="927"/>
      <c r="O94" s="924">
        <f>L94/L95</f>
        <v>0.9361767714521082</v>
      </c>
      <c r="P94" s="924"/>
      <c r="Q94" s="925"/>
      <c r="R94" s="928">
        <f>K14/$F$92</f>
        <v>26.648948766127443</v>
      </c>
      <c r="S94" s="929"/>
      <c r="T94" s="929"/>
      <c r="U94" s="924">
        <f>R94/R95</f>
        <v>0.94191918478395664</v>
      </c>
      <c r="V94" s="924"/>
      <c r="W94" s="925"/>
    </row>
    <row r="95" spans="2:23" ht="18" customHeight="1">
      <c r="B95" s="281" t="s">
        <v>268</v>
      </c>
      <c r="C95" s="282"/>
      <c r="D95" s="282"/>
      <c r="E95" s="283"/>
      <c r="F95" s="904">
        <f>SUM(F93:H94)</f>
        <v>20.280950204356007</v>
      </c>
      <c r="G95" s="905"/>
      <c r="H95" s="905"/>
      <c r="I95" s="905"/>
      <c r="J95" s="905"/>
      <c r="K95" s="906"/>
      <c r="L95" s="904">
        <f>SUM(L93:N94)</f>
        <v>25.155152281509082</v>
      </c>
      <c r="M95" s="905"/>
      <c r="N95" s="905"/>
      <c r="O95" s="905"/>
      <c r="P95" s="905"/>
      <c r="Q95" s="906"/>
      <c r="R95" s="904">
        <f>SUM(R93:T94)</f>
        <v>28.292181746186412</v>
      </c>
      <c r="S95" s="905"/>
      <c r="T95" s="905"/>
      <c r="U95" s="905"/>
      <c r="V95" s="905"/>
      <c r="W95" s="906"/>
    </row>
    <row r="96" spans="2:23" ht="18" customHeight="1">
      <c r="B96" s="118" t="s">
        <v>225</v>
      </c>
      <c r="C96" s="118"/>
      <c r="D96" s="118"/>
      <c r="E96" s="118"/>
      <c r="F96" s="27" t="s">
        <v>128</v>
      </c>
      <c r="G96" s="907" t="s">
        <v>324</v>
      </c>
      <c r="H96" s="907"/>
      <c r="I96" s="907"/>
      <c r="J96" s="907"/>
      <c r="K96" s="907"/>
      <c r="L96" s="907"/>
      <c r="M96" s="907"/>
      <c r="N96" s="907"/>
      <c r="O96" s="907"/>
      <c r="P96" s="907"/>
      <c r="Q96" s="907"/>
      <c r="R96" s="907"/>
      <c r="S96" s="907"/>
      <c r="T96" s="907"/>
      <c r="U96" s="907"/>
      <c r="V96" s="907"/>
      <c r="W96" s="908"/>
    </row>
    <row r="97" spans="2:23" ht="18" customHeight="1">
      <c r="B97" s="118"/>
      <c r="C97" s="118"/>
      <c r="D97" s="118"/>
      <c r="E97" s="118"/>
      <c r="F97" s="28" t="s">
        <v>128</v>
      </c>
      <c r="G97" s="909" t="s">
        <v>495</v>
      </c>
      <c r="H97" s="909"/>
      <c r="I97" s="909"/>
      <c r="J97" s="909"/>
      <c r="K97" s="909"/>
      <c r="L97" s="909"/>
      <c r="M97" s="909"/>
      <c r="N97" s="909"/>
      <c r="O97" s="909"/>
      <c r="P97" s="909"/>
      <c r="Q97" s="909"/>
      <c r="R97" s="909"/>
      <c r="S97" s="909"/>
      <c r="T97" s="909"/>
      <c r="U97" s="909"/>
      <c r="V97" s="909"/>
      <c r="W97" s="910"/>
    </row>
    <row r="98" spans="2:23" ht="18" customHeight="1">
      <c r="B98" s="118"/>
      <c r="C98" s="118"/>
      <c r="D98" s="118"/>
      <c r="E98" s="118"/>
      <c r="F98" s="28" t="s">
        <v>128</v>
      </c>
      <c r="G98" s="43" t="s">
        <v>496</v>
      </c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</row>
    <row r="99" spans="2:23" ht="18" customHeight="1">
      <c r="B99" s="118"/>
      <c r="C99" s="118"/>
      <c r="D99" s="118"/>
      <c r="E99" s="118"/>
      <c r="F99" s="28" t="s">
        <v>128</v>
      </c>
      <c r="G99" s="909" t="s">
        <v>354</v>
      </c>
      <c r="H99" s="909"/>
      <c r="I99" s="909"/>
      <c r="J99" s="909"/>
      <c r="K99" s="909"/>
      <c r="L99" s="909"/>
      <c r="M99" s="909"/>
      <c r="N99" s="909"/>
      <c r="O99" s="909"/>
      <c r="P99" s="909"/>
      <c r="Q99" s="909"/>
      <c r="R99" s="909"/>
      <c r="S99" s="909"/>
      <c r="T99" s="909"/>
      <c r="U99" s="909"/>
      <c r="V99" s="909"/>
      <c r="W99" s="910"/>
    </row>
    <row r="100" spans="2:23" ht="18" customHeight="1">
      <c r="B100" s="118"/>
      <c r="C100" s="118"/>
      <c r="D100" s="118"/>
      <c r="E100" s="118"/>
      <c r="F100" s="26"/>
      <c r="G100" s="911"/>
      <c r="H100" s="911"/>
      <c r="I100" s="911"/>
      <c r="J100" s="911"/>
      <c r="K100" s="911"/>
      <c r="L100" s="911"/>
      <c r="M100" s="911"/>
      <c r="N100" s="911"/>
      <c r="O100" s="911"/>
      <c r="P100" s="911"/>
      <c r="Q100" s="911"/>
      <c r="R100" s="911"/>
      <c r="S100" s="911"/>
      <c r="T100" s="911"/>
      <c r="U100" s="911"/>
      <c r="V100" s="911"/>
      <c r="W100" s="912"/>
    </row>
    <row r="104" spans="2:23" ht="18" customHeight="1">
      <c r="B104" s="12"/>
      <c r="D104" s="901">
        <v>3</v>
      </c>
      <c r="E104" s="902"/>
      <c r="F104" s="30"/>
      <c r="G104" s="474" t="s">
        <v>282</v>
      </c>
      <c r="H104" s="474"/>
      <c r="I104" s="474"/>
      <c r="J104" s="474"/>
      <c r="K104" s="474"/>
      <c r="L104" s="474"/>
      <c r="M104" s="474"/>
      <c r="N104" s="474"/>
      <c r="O104" s="474"/>
      <c r="P104" s="474"/>
      <c r="Q104" s="474"/>
      <c r="R104" s="474"/>
      <c r="S104" s="474"/>
      <c r="T104" s="474"/>
      <c r="U104" s="474"/>
    </row>
    <row r="106" spans="2:23" ht="18" customHeight="1">
      <c r="B106" s="2" t="s">
        <v>128</v>
      </c>
      <c r="C106" s="16" t="s">
        <v>497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2:23" ht="18" customHeight="1">
      <c r="B107" s="2"/>
      <c r="C107" s="16" t="s">
        <v>498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2:23" ht="18" customHeight="1">
      <c r="B108" s="2" t="s">
        <v>128</v>
      </c>
      <c r="C108" s="16" t="s">
        <v>527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2:23" ht="18" customHeight="1">
      <c r="B109" s="2" t="s">
        <v>128</v>
      </c>
      <c r="C109" s="16" t="s">
        <v>528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2:23" ht="18" customHeight="1">
      <c r="B110" s="2" t="s">
        <v>128</v>
      </c>
      <c r="C110" s="16" t="s">
        <v>325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2:23" ht="18" customHeight="1">
      <c r="B111" s="2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21" spans="2:47" ht="18" customHeight="1">
      <c r="B121" s="2"/>
      <c r="Z121" s="62"/>
      <c r="AA121" s="63"/>
      <c r="AB121" s="63"/>
      <c r="AC121" s="63"/>
      <c r="AD121" s="63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</row>
    <row r="122" spans="2:47" ht="18" customHeight="1">
      <c r="Z122" s="62"/>
      <c r="AA122" s="63"/>
      <c r="AB122" s="63"/>
      <c r="AC122" s="63"/>
      <c r="AD122" s="63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</row>
    <row r="123" spans="2:47" ht="18" customHeight="1">
      <c r="D123" s="901">
        <v>4</v>
      </c>
      <c r="E123" s="902"/>
      <c r="F123" s="30"/>
      <c r="G123" s="474" t="s">
        <v>514</v>
      </c>
      <c r="H123" s="474"/>
      <c r="I123" s="474"/>
      <c r="J123" s="474"/>
      <c r="K123" s="474"/>
      <c r="L123" s="474"/>
      <c r="M123" s="474"/>
      <c r="N123" s="474"/>
      <c r="O123" s="474"/>
      <c r="P123" s="474"/>
      <c r="Q123" s="474"/>
      <c r="R123" s="474"/>
      <c r="S123" s="474"/>
      <c r="T123" s="474"/>
      <c r="U123" s="474"/>
      <c r="Z123" s="62"/>
      <c r="AA123" s="63"/>
      <c r="AB123" s="63"/>
      <c r="AC123" s="63"/>
      <c r="AD123" s="63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</row>
    <row r="124" spans="2:47" ht="18" customHeight="1">
      <c r="Z124" s="62"/>
      <c r="AA124" s="63"/>
      <c r="AB124" s="63"/>
      <c r="AC124" s="63"/>
      <c r="AD124" s="63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</row>
    <row r="125" spans="2:47" ht="18" customHeight="1">
      <c r="B125" s="903" t="s">
        <v>715</v>
      </c>
      <c r="C125" s="903"/>
      <c r="D125" s="903"/>
      <c r="E125" s="903"/>
      <c r="F125" s="903"/>
      <c r="G125" s="903"/>
      <c r="H125" s="903"/>
      <c r="I125" s="903"/>
      <c r="J125" s="903"/>
      <c r="K125" s="903"/>
      <c r="L125" s="903"/>
      <c r="M125" s="903"/>
      <c r="N125" s="903"/>
      <c r="O125" s="903"/>
      <c r="P125" s="903"/>
      <c r="Q125" s="903"/>
      <c r="R125" s="903"/>
      <c r="S125" s="903"/>
      <c r="T125" s="903"/>
      <c r="U125" s="903"/>
      <c r="Z125" s="62"/>
      <c r="AA125" s="63"/>
      <c r="AB125" s="63"/>
      <c r="AC125" s="63"/>
      <c r="AD125" s="63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</row>
    <row r="126" spans="2:47" ht="18" customHeight="1">
      <c r="B126" s="903"/>
      <c r="C126" s="903"/>
      <c r="D126" s="903"/>
      <c r="E126" s="903"/>
      <c r="F126" s="903"/>
      <c r="G126" s="903"/>
      <c r="H126" s="903"/>
      <c r="I126" s="903"/>
      <c r="J126" s="903"/>
      <c r="K126" s="903"/>
      <c r="L126" s="903"/>
      <c r="M126" s="903"/>
      <c r="N126" s="903"/>
      <c r="O126" s="903"/>
      <c r="P126" s="903"/>
      <c r="Q126" s="903"/>
      <c r="R126" s="903"/>
      <c r="S126" s="903"/>
      <c r="T126" s="903"/>
      <c r="U126" s="903"/>
      <c r="Z126" s="62"/>
      <c r="AA126" s="63"/>
      <c r="AB126" s="63"/>
      <c r="AC126" s="63"/>
      <c r="AD126" s="63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</row>
    <row r="127" spans="2:47" ht="18" customHeight="1">
      <c r="B127" s="903"/>
      <c r="C127" s="903"/>
      <c r="D127" s="903"/>
      <c r="E127" s="903"/>
      <c r="F127" s="903"/>
      <c r="G127" s="903"/>
      <c r="H127" s="903"/>
      <c r="I127" s="903"/>
      <c r="J127" s="903"/>
      <c r="K127" s="903"/>
      <c r="L127" s="903"/>
      <c r="M127" s="903"/>
      <c r="N127" s="903"/>
      <c r="O127" s="903"/>
      <c r="P127" s="903"/>
      <c r="Q127" s="903"/>
      <c r="R127" s="903"/>
      <c r="S127" s="903"/>
      <c r="T127" s="903"/>
      <c r="U127" s="903"/>
      <c r="Z127" s="62"/>
      <c r="AA127" s="63"/>
      <c r="AB127" s="63"/>
      <c r="AC127" s="63"/>
      <c r="AD127" s="63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</row>
    <row r="128" spans="2:47" ht="18" customHeight="1">
      <c r="B128" s="903"/>
      <c r="C128" s="903"/>
      <c r="D128" s="903"/>
      <c r="E128" s="903"/>
      <c r="F128" s="903"/>
      <c r="G128" s="903"/>
      <c r="H128" s="903"/>
      <c r="I128" s="903"/>
      <c r="J128" s="903"/>
      <c r="K128" s="903"/>
      <c r="L128" s="903"/>
      <c r="M128" s="903"/>
      <c r="N128" s="903"/>
      <c r="O128" s="903"/>
      <c r="P128" s="903"/>
      <c r="Q128" s="903"/>
      <c r="R128" s="903"/>
      <c r="S128" s="903"/>
      <c r="T128" s="903"/>
      <c r="U128" s="903"/>
      <c r="Z128" s="62"/>
      <c r="AA128" s="63"/>
      <c r="AB128" s="63"/>
      <c r="AC128" s="63"/>
      <c r="AD128" s="63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</row>
    <row r="129" spans="2:47" ht="18" customHeight="1">
      <c r="B129" s="903"/>
      <c r="C129" s="903"/>
      <c r="D129" s="903"/>
      <c r="E129" s="903"/>
      <c r="F129" s="903"/>
      <c r="G129" s="903"/>
      <c r="H129" s="903"/>
      <c r="I129" s="903"/>
      <c r="J129" s="903"/>
      <c r="K129" s="903"/>
      <c r="L129" s="903"/>
      <c r="M129" s="903"/>
      <c r="N129" s="903"/>
      <c r="O129" s="903"/>
      <c r="P129" s="903"/>
      <c r="Q129" s="903"/>
      <c r="R129" s="903"/>
      <c r="S129" s="903"/>
      <c r="T129" s="903"/>
      <c r="U129" s="903"/>
      <c r="Z129" s="62"/>
      <c r="AA129" s="63"/>
      <c r="AB129" s="63"/>
      <c r="AC129" s="63"/>
      <c r="AD129" s="63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</row>
    <row r="130" spans="2:47" ht="18" customHeight="1">
      <c r="B130" s="903"/>
      <c r="C130" s="903"/>
      <c r="D130" s="903"/>
      <c r="E130" s="903"/>
      <c r="F130" s="903"/>
      <c r="G130" s="903"/>
      <c r="H130" s="903"/>
      <c r="I130" s="903"/>
      <c r="J130" s="903"/>
      <c r="K130" s="903"/>
      <c r="L130" s="903"/>
      <c r="M130" s="903"/>
      <c r="N130" s="903"/>
      <c r="O130" s="903"/>
      <c r="P130" s="903"/>
      <c r="Q130" s="903"/>
      <c r="R130" s="903"/>
      <c r="S130" s="903"/>
      <c r="T130" s="903"/>
      <c r="U130" s="903"/>
      <c r="Z130" s="62"/>
      <c r="AA130" s="63"/>
      <c r="AB130" s="63"/>
      <c r="AC130" s="63"/>
      <c r="AD130" s="63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</row>
    <row r="131" spans="2:47" ht="18" customHeight="1">
      <c r="B131" s="903"/>
      <c r="C131" s="903"/>
      <c r="D131" s="903"/>
      <c r="E131" s="903"/>
      <c r="F131" s="903"/>
      <c r="G131" s="903"/>
      <c r="H131" s="903"/>
      <c r="I131" s="903"/>
      <c r="J131" s="903"/>
      <c r="K131" s="903"/>
      <c r="L131" s="903"/>
      <c r="M131" s="903"/>
      <c r="N131" s="903"/>
      <c r="O131" s="903"/>
      <c r="P131" s="903"/>
      <c r="Q131" s="903"/>
      <c r="R131" s="903"/>
      <c r="S131" s="903"/>
      <c r="T131" s="903"/>
      <c r="U131" s="903"/>
      <c r="Z131" s="62"/>
      <c r="AA131" s="63"/>
      <c r="AB131" s="63"/>
      <c r="AC131" s="63"/>
      <c r="AD131" s="63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</row>
    <row r="132" spans="2:47" ht="18" customHeight="1">
      <c r="B132" s="903"/>
      <c r="C132" s="903"/>
      <c r="D132" s="903"/>
      <c r="E132" s="903"/>
      <c r="F132" s="903"/>
      <c r="G132" s="903"/>
      <c r="H132" s="903"/>
      <c r="I132" s="903"/>
      <c r="J132" s="903"/>
      <c r="K132" s="903"/>
      <c r="L132" s="903"/>
      <c r="M132" s="903"/>
      <c r="N132" s="903"/>
      <c r="O132" s="903"/>
      <c r="P132" s="903"/>
      <c r="Q132" s="903"/>
      <c r="R132" s="903"/>
      <c r="S132" s="903"/>
      <c r="T132" s="903"/>
      <c r="U132" s="903"/>
      <c r="Z132" s="62"/>
      <c r="AA132" s="63"/>
      <c r="AB132" s="63"/>
      <c r="AC132" s="63"/>
      <c r="AD132" s="63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</row>
    <row r="133" spans="2:47" ht="18" customHeight="1">
      <c r="B133" s="903"/>
      <c r="C133" s="903"/>
      <c r="D133" s="903"/>
      <c r="E133" s="903"/>
      <c r="F133" s="903"/>
      <c r="G133" s="903"/>
      <c r="H133" s="903"/>
      <c r="I133" s="903"/>
      <c r="J133" s="903"/>
      <c r="K133" s="903"/>
      <c r="L133" s="903"/>
      <c r="M133" s="903"/>
      <c r="N133" s="903"/>
      <c r="O133" s="903"/>
      <c r="P133" s="903"/>
      <c r="Q133" s="903"/>
      <c r="R133" s="903"/>
      <c r="S133" s="903"/>
      <c r="T133" s="903"/>
      <c r="U133" s="903"/>
      <c r="Z133" s="62"/>
      <c r="AA133" s="63"/>
      <c r="AB133" s="63"/>
      <c r="AC133" s="63"/>
      <c r="AD133" s="63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</row>
    <row r="134" spans="2:47" ht="18" customHeight="1">
      <c r="B134" s="903"/>
      <c r="C134" s="903"/>
      <c r="D134" s="903"/>
      <c r="E134" s="903"/>
      <c r="F134" s="903"/>
      <c r="G134" s="903"/>
      <c r="H134" s="903"/>
      <c r="I134" s="903"/>
      <c r="J134" s="903"/>
      <c r="K134" s="903"/>
      <c r="L134" s="903"/>
      <c r="M134" s="903"/>
      <c r="N134" s="903"/>
      <c r="O134" s="903"/>
      <c r="P134" s="903"/>
      <c r="Q134" s="903"/>
      <c r="R134" s="903"/>
      <c r="S134" s="903"/>
      <c r="T134" s="903"/>
      <c r="U134" s="903"/>
      <c r="Z134" s="62"/>
      <c r="AA134" s="63"/>
      <c r="AB134" s="63"/>
      <c r="AC134" s="63"/>
      <c r="AD134" s="63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</row>
    <row r="135" spans="2:47" ht="18" customHeight="1">
      <c r="B135" s="903"/>
      <c r="C135" s="903"/>
      <c r="D135" s="903"/>
      <c r="E135" s="903"/>
      <c r="F135" s="903"/>
      <c r="G135" s="903"/>
      <c r="H135" s="903"/>
      <c r="I135" s="903"/>
      <c r="J135" s="903"/>
      <c r="K135" s="903"/>
      <c r="L135" s="903"/>
      <c r="M135" s="903"/>
      <c r="N135" s="903"/>
      <c r="O135" s="903"/>
      <c r="P135" s="903"/>
      <c r="Q135" s="903"/>
      <c r="R135" s="903"/>
      <c r="S135" s="903"/>
      <c r="T135" s="903"/>
      <c r="U135" s="903"/>
      <c r="Z135" s="62"/>
      <c r="AA135" s="63"/>
      <c r="AB135" s="63"/>
      <c r="AC135" s="63"/>
      <c r="AD135" s="63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</row>
    <row r="136" spans="2:47" ht="18" customHeight="1">
      <c r="B136" s="903"/>
      <c r="C136" s="903"/>
      <c r="D136" s="903"/>
      <c r="E136" s="903"/>
      <c r="F136" s="903"/>
      <c r="G136" s="903"/>
      <c r="H136" s="903"/>
      <c r="I136" s="903"/>
      <c r="J136" s="903"/>
      <c r="K136" s="903"/>
      <c r="L136" s="903"/>
      <c r="M136" s="903"/>
      <c r="N136" s="903"/>
      <c r="O136" s="903"/>
      <c r="P136" s="903"/>
      <c r="Q136" s="903"/>
      <c r="R136" s="903"/>
      <c r="S136" s="903"/>
      <c r="T136" s="903"/>
      <c r="U136" s="903"/>
      <c r="Z136" s="62"/>
      <c r="AA136" s="63"/>
      <c r="AB136" s="63"/>
      <c r="AC136" s="63"/>
      <c r="AD136" s="63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</row>
    <row r="137" spans="2:47" ht="18" customHeight="1">
      <c r="B137" s="903"/>
      <c r="C137" s="903"/>
      <c r="D137" s="903"/>
      <c r="E137" s="903"/>
      <c r="F137" s="903"/>
      <c r="G137" s="903"/>
      <c r="H137" s="903"/>
      <c r="I137" s="903"/>
      <c r="J137" s="903"/>
      <c r="K137" s="903"/>
      <c r="L137" s="903"/>
      <c r="M137" s="903"/>
      <c r="N137" s="903"/>
      <c r="O137" s="903"/>
      <c r="P137" s="903"/>
      <c r="Q137" s="903"/>
      <c r="R137" s="903"/>
      <c r="S137" s="903"/>
      <c r="T137" s="903"/>
      <c r="U137" s="903"/>
      <c r="Z137" s="62"/>
      <c r="AA137" s="63"/>
      <c r="AB137" s="63"/>
      <c r="AC137" s="63"/>
      <c r="AD137" s="63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</row>
    <row r="138" spans="2:47" ht="18" customHeight="1">
      <c r="B138" s="903"/>
      <c r="C138" s="903"/>
      <c r="D138" s="903"/>
      <c r="E138" s="903"/>
      <c r="F138" s="903"/>
      <c r="G138" s="903"/>
      <c r="H138" s="903"/>
      <c r="I138" s="903"/>
      <c r="J138" s="903"/>
      <c r="K138" s="903"/>
      <c r="L138" s="903"/>
      <c r="M138" s="903"/>
      <c r="N138" s="903"/>
      <c r="O138" s="903"/>
      <c r="P138" s="903"/>
      <c r="Q138" s="903"/>
      <c r="R138" s="903"/>
      <c r="S138" s="903"/>
      <c r="T138" s="903"/>
      <c r="U138" s="903"/>
      <c r="Z138" s="62"/>
      <c r="AA138" s="63"/>
      <c r="AB138" s="63"/>
      <c r="AC138" s="63"/>
      <c r="AD138" s="63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</row>
    <row r="139" spans="2:47" ht="18" customHeight="1">
      <c r="B139" s="903"/>
      <c r="C139" s="903"/>
      <c r="D139" s="903"/>
      <c r="E139" s="903"/>
      <c r="F139" s="903"/>
      <c r="G139" s="903"/>
      <c r="H139" s="903"/>
      <c r="I139" s="903"/>
      <c r="J139" s="903"/>
      <c r="K139" s="903"/>
      <c r="L139" s="903"/>
      <c r="M139" s="903"/>
      <c r="N139" s="903"/>
      <c r="O139" s="903"/>
      <c r="P139" s="903"/>
      <c r="Q139" s="903"/>
      <c r="R139" s="903"/>
      <c r="S139" s="903"/>
      <c r="T139" s="903"/>
      <c r="U139" s="903"/>
      <c r="Z139" s="62"/>
      <c r="AA139" s="63"/>
      <c r="AB139" s="63"/>
      <c r="AC139" s="63"/>
      <c r="AD139" s="63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</row>
    <row r="140" spans="2:47" ht="18" customHeight="1">
      <c r="B140" s="903"/>
      <c r="C140" s="903"/>
      <c r="D140" s="903"/>
      <c r="E140" s="903"/>
      <c r="F140" s="903"/>
      <c r="G140" s="903"/>
      <c r="H140" s="903"/>
      <c r="I140" s="903"/>
      <c r="J140" s="903"/>
      <c r="K140" s="903"/>
      <c r="L140" s="903"/>
      <c r="M140" s="903"/>
      <c r="N140" s="903"/>
      <c r="O140" s="903"/>
      <c r="P140" s="903"/>
      <c r="Q140" s="903"/>
      <c r="R140" s="903"/>
      <c r="S140" s="903"/>
      <c r="T140" s="903"/>
      <c r="U140" s="903"/>
      <c r="Z140" s="62"/>
      <c r="AA140" s="63"/>
      <c r="AB140" s="63"/>
      <c r="AC140" s="63"/>
      <c r="AD140" s="63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</row>
    <row r="141" spans="2:47" ht="18" customHeight="1">
      <c r="B141" s="903"/>
      <c r="C141" s="903"/>
      <c r="D141" s="903"/>
      <c r="E141" s="903"/>
      <c r="F141" s="903"/>
      <c r="G141" s="903"/>
      <c r="H141" s="903"/>
      <c r="I141" s="903"/>
      <c r="J141" s="903"/>
      <c r="K141" s="903"/>
      <c r="L141" s="903"/>
      <c r="M141" s="903"/>
      <c r="N141" s="903"/>
      <c r="O141" s="903"/>
      <c r="P141" s="903"/>
      <c r="Q141" s="903"/>
      <c r="R141" s="903"/>
      <c r="S141" s="903"/>
      <c r="T141" s="903"/>
      <c r="U141" s="903"/>
      <c r="Z141" s="62"/>
      <c r="AA141" s="63"/>
      <c r="AB141" s="63"/>
      <c r="AC141" s="63"/>
      <c r="AD141" s="63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</row>
    <row r="142" spans="2:47" ht="18" customHeight="1">
      <c r="B142" s="903"/>
      <c r="C142" s="903"/>
      <c r="D142" s="903"/>
      <c r="E142" s="903"/>
      <c r="F142" s="903"/>
      <c r="G142" s="903"/>
      <c r="H142" s="903"/>
      <c r="I142" s="903"/>
      <c r="J142" s="903"/>
      <c r="K142" s="903"/>
      <c r="L142" s="903"/>
      <c r="M142" s="903"/>
      <c r="N142" s="903"/>
      <c r="O142" s="903"/>
      <c r="P142" s="903"/>
      <c r="Q142" s="903"/>
      <c r="R142" s="903"/>
      <c r="S142" s="903"/>
      <c r="T142" s="903"/>
      <c r="U142" s="903"/>
    </row>
  </sheetData>
  <mergeCells count="204">
    <mergeCell ref="D123:E123"/>
    <mergeCell ref="G123:U123"/>
    <mergeCell ref="B125:U142"/>
    <mergeCell ref="D104:E104"/>
    <mergeCell ref="G104:U104"/>
    <mergeCell ref="U94:W94"/>
    <mergeCell ref="B95:E95"/>
    <mergeCell ref="F95:K95"/>
    <mergeCell ref="L95:Q95"/>
    <mergeCell ref="R95:W95"/>
    <mergeCell ref="B96:E100"/>
    <mergeCell ref="G96:W96"/>
    <mergeCell ref="G97:W97"/>
    <mergeCell ref="G99:W99"/>
    <mergeCell ref="G100:W100"/>
    <mergeCell ref="B94:E94"/>
    <mergeCell ref="F94:H94"/>
    <mergeCell ref="I94:K94"/>
    <mergeCell ref="L94:N94"/>
    <mergeCell ref="O94:Q94"/>
    <mergeCell ref="R94:T94"/>
    <mergeCell ref="B92:E92"/>
    <mergeCell ref="F92:W92"/>
    <mergeCell ref="B93:E93"/>
    <mergeCell ref="F93:H93"/>
    <mergeCell ref="I93:K93"/>
    <mergeCell ref="L93:N93"/>
    <mergeCell ref="O93:Q93"/>
    <mergeCell ref="R93:T93"/>
    <mergeCell ref="U93:W93"/>
    <mergeCell ref="B85:E85"/>
    <mergeCell ref="F85:K85"/>
    <mergeCell ref="L85:Q85"/>
    <mergeCell ref="R85:W85"/>
    <mergeCell ref="B86:E91"/>
    <mergeCell ref="F86:K91"/>
    <mergeCell ref="L86:Q91"/>
    <mergeCell ref="R86:W91"/>
    <mergeCell ref="B59:E59"/>
    <mergeCell ref="F59:K59"/>
    <mergeCell ref="L59:Q59"/>
    <mergeCell ref="R59:W59"/>
    <mergeCell ref="D83:E83"/>
    <mergeCell ref="G83:U83"/>
    <mergeCell ref="B57:E57"/>
    <mergeCell ref="F57:K57"/>
    <mergeCell ref="L57:Q57"/>
    <mergeCell ref="R57:W57"/>
    <mergeCell ref="B58:E58"/>
    <mergeCell ref="F58:K58"/>
    <mergeCell ref="L58:Q58"/>
    <mergeCell ref="R58:W58"/>
    <mergeCell ref="B55:E55"/>
    <mergeCell ref="F55:K55"/>
    <mergeCell ref="L55:Q55"/>
    <mergeCell ref="R55:W55"/>
    <mergeCell ref="B56:E56"/>
    <mergeCell ref="F56:K56"/>
    <mergeCell ref="L56:Q56"/>
    <mergeCell ref="R56:W56"/>
    <mergeCell ref="B53:E53"/>
    <mergeCell ref="F53:K53"/>
    <mergeCell ref="L53:Q53"/>
    <mergeCell ref="R53:W53"/>
    <mergeCell ref="B54:E54"/>
    <mergeCell ref="F54:K54"/>
    <mergeCell ref="L54:Q54"/>
    <mergeCell ref="R54:W54"/>
    <mergeCell ref="B51:E51"/>
    <mergeCell ref="F51:K51"/>
    <mergeCell ref="L51:Q51"/>
    <mergeCell ref="R51:W51"/>
    <mergeCell ref="B52:E52"/>
    <mergeCell ref="F52:K52"/>
    <mergeCell ref="L52:Q52"/>
    <mergeCell ref="R52:W52"/>
    <mergeCell ref="B49:E49"/>
    <mergeCell ref="F49:K49"/>
    <mergeCell ref="L49:Q49"/>
    <mergeCell ref="R49:W49"/>
    <mergeCell ref="B50:E50"/>
    <mergeCell ref="F50:K50"/>
    <mergeCell ref="L50:Q50"/>
    <mergeCell ref="R50:W50"/>
    <mergeCell ref="B47:E47"/>
    <mergeCell ref="F47:K47"/>
    <mergeCell ref="L47:Q47"/>
    <mergeCell ref="R47:W47"/>
    <mergeCell ref="B48:E48"/>
    <mergeCell ref="F48:K48"/>
    <mergeCell ref="L48:Q48"/>
    <mergeCell ref="R48:W48"/>
    <mergeCell ref="B31:E31"/>
    <mergeCell ref="F31:K31"/>
    <mergeCell ref="L31:Q31"/>
    <mergeCell ref="R31:W31"/>
    <mergeCell ref="B45:E46"/>
    <mergeCell ref="F45:W45"/>
    <mergeCell ref="F46:K46"/>
    <mergeCell ref="L46:Q46"/>
    <mergeCell ref="R46:W46"/>
    <mergeCell ref="B29:E29"/>
    <mergeCell ref="F29:K29"/>
    <mergeCell ref="L29:Q29"/>
    <mergeCell ref="R29:W29"/>
    <mergeCell ref="B30:E30"/>
    <mergeCell ref="F30:K30"/>
    <mergeCell ref="L30:Q30"/>
    <mergeCell ref="R30:W30"/>
    <mergeCell ref="B27:E27"/>
    <mergeCell ref="F27:K27"/>
    <mergeCell ref="L27:Q27"/>
    <mergeCell ref="R27:W27"/>
    <mergeCell ref="B28:E28"/>
    <mergeCell ref="F28:K28"/>
    <mergeCell ref="L28:Q28"/>
    <mergeCell ref="R28:W28"/>
    <mergeCell ref="B25:E25"/>
    <mergeCell ref="F25:K25"/>
    <mergeCell ref="L25:Q25"/>
    <mergeCell ref="R25:W25"/>
    <mergeCell ref="B26:E26"/>
    <mergeCell ref="F26:K26"/>
    <mergeCell ref="L26:Q26"/>
    <mergeCell ref="R26:W26"/>
    <mergeCell ref="B23:E23"/>
    <mergeCell ref="F23:K23"/>
    <mergeCell ref="L23:Q23"/>
    <mergeCell ref="R23:W23"/>
    <mergeCell ref="B24:E24"/>
    <mergeCell ref="F24:K24"/>
    <mergeCell ref="L24:Q24"/>
    <mergeCell ref="R24:W24"/>
    <mergeCell ref="B21:E21"/>
    <mergeCell ref="F21:K21"/>
    <mergeCell ref="L21:Q21"/>
    <mergeCell ref="R21:W21"/>
    <mergeCell ref="B22:E22"/>
    <mergeCell ref="F22:K22"/>
    <mergeCell ref="L22:Q22"/>
    <mergeCell ref="R22:W22"/>
    <mergeCell ref="B19:E19"/>
    <mergeCell ref="F19:K19"/>
    <mergeCell ref="L19:Q19"/>
    <mergeCell ref="R19:W19"/>
    <mergeCell ref="B20:E20"/>
    <mergeCell ref="F20:K20"/>
    <mergeCell ref="L20:Q20"/>
    <mergeCell ref="R20:W20"/>
    <mergeCell ref="S14:W14"/>
    <mergeCell ref="E15:N15"/>
    <mergeCell ref="O15:R15"/>
    <mergeCell ref="S15:W15"/>
    <mergeCell ref="B17:E18"/>
    <mergeCell ref="F17:W17"/>
    <mergeCell ref="F18:K18"/>
    <mergeCell ref="L18:Q18"/>
    <mergeCell ref="R18:W18"/>
    <mergeCell ref="B13:D15"/>
    <mergeCell ref="E13:G13"/>
    <mergeCell ref="H13:J13"/>
    <mergeCell ref="K13:N13"/>
    <mergeCell ref="O13:R13"/>
    <mergeCell ref="S13:W13"/>
    <mergeCell ref="E14:G14"/>
    <mergeCell ref="H14:J14"/>
    <mergeCell ref="K14:N14"/>
    <mergeCell ref="O14:R14"/>
    <mergeCell ref="E11:G11"/>
    <mergeCell ref="H11:J11"/>
    <mergeCell ref="K11:N11"/>
    <mergeCell ref="O11:R11"/>
    <mergeCell ref="S11:W11"/>
    <mergeCell ref="E12:N12"/>
    <mergeCell ref="O12:R12"/>
    <mergeCell ref="S12:W12"/>
    <mergeCell ref="S8:W8"/>
    <mergeCell ref="E9:N9"/>
    <mergeCell ref="O9:R9"/>
    <mergeCell ref="S9:W9"/>
    <mergeCell ref="D4:E4"/>
    <mergeCell ref="G4:U4"/>
    <mergeCell ref="B6:D6"/>
    <mergeCell ref="E6:G6"/>
    <mergeCell ref="H6:J6"/>
    <mergeCell ref="K6:N6"/>
    <mergeCell ref="O6:R6"/>
    <mergeCell ref="S6:W6"/>
    <mergeCell ref="B10:D12"/>
    <mergeCell ref="E10:G10"/>
    <mergeCell ref="H10:J10"/>
    <mergeCell ref="K10:N10"/>
    <mergeCell ref="O10:R10"/>
    <mergeCell ref="S10:W10"/>
    <mergeCell ref="B7:D9"/>
    <mergeCell ref="E7:G7"/>
    <mergeCell ref="H7:J7"/>
    <mergeCell ref="K7:N7"/>
    <mergeCell ref="O7:R7"/>
    <mergeCell ref="S7:W7"/>
    <mergeCell ref="E8:G8"/>
    <mergeCell ref="H8:J8"/>
    <mergeCell ref="K8:N8"/>
    <mergeCell ref="O8:R8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&amp;L&amp;"KoPub돋움체 Bold,보통"&amp;9
기계설비 성능점검 결과보고서&amp;R&amp;"KoPub돋움체 Bold,보통"&amp;9
VI. 에너지 사용량 검토</oddHeader>
    <oddFooter>&amp;L&amp;G&amp;R&amp;G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U143"/>
  <sheetViews>
    <sheetView showGridLines="0" view="pageBreakPreview" zoomScale="115" zoomScaleNormal="100" zoomScaleSheetLayoutView="115" workbookViewId="0"/>
  </sheetViews>
  <sheetFormatPr defaultColWidth="3.25" defaultRowHeight="18" customHeight="1"/>
  <cols>
    <col min="1" max="16384" width="3.25" style="1"/>
  </cols>
  <sheetData>
    <row r="1" spans="1:23" ht="13.5" customHeight="1"/>
    <row r="2" spans="1:23" ht="13.5" customHeight="1"/>
    <row r="3" spans="1:23" ht="18" customHeight="1">
      <c r="B3" s="35" t="s">
        <v>279</v>
      </c>
    </row>
    <row r="4" spans="1:23" ht="18" customHeight="1">
      <c r="A4" s="34"/>
      <c r="B4" s="5"/>
      <c r="D4" s="5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8" customHeight="1">
      <c r="B5" s="12"/>
      <c r="D5" s="473">
        <v>1</v>
      </c>
      <c r="E5" s="473"/>
      <c r="F5" s="30"/>
      <c r="G5" s="474" t="s">
        <v>280</v>
      </c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</row>
    <row r="7" spans="1:23" ht="18" customHeight="1">
      <c r="B7" s="119" t="s">
        <v>314</v>
      </c>
      <c r="C7" s="120"/>
      <c r="D7" s="121"/>
      <c r="E7" s="119" t="s">
        <v>315</v>
      </c>
      <c r="F7" s="120"/>
      <c r="G7" s="121"/>
      <c r="H7" s="119" t="s">
        <v>222</v>
      </c>
      <c r="I7" s="120"/>
      <c r="J7" s="121"/>
      <c r="K7" s="119" t="s">
        <v>316</v>
      </c>
      <c r="L7" s="120"/>
      <c r="M7" s="120"/>
      <c r="N7" s="121"/>
      <c r="O7" s="119" t="s">
        <v>317</v>
      </c>
      <c r="P7" s="120"/>
      <c r="Q7" s="120"/>
      <c r="R7" s="121"/>
      <c r="S7" s="119" t="s">
        <v>64</v>
      </c>
      <c r="T7" s="120"/>
      <c r="U7" s="120"/>
      <c r="V7" s="120"/>
      <c r="W7" s="121"/>
    </row>
    <row r="8" spans="1:23" ht="18" customHeight="1">
      <c r="B8" s="913">
        <v>2023</v>
      </c>
      <c r="C8" s="838"/>
      <c r="D8" s="839"/>
      <c r="E8" s="157" t="s">
        <v>326</v>
      </c>
      <c r="F8" s="245"/>
      <c r="G8" s="158"/>
      <c r="H8" s="157" t="s">
        <v>327</v>
      </c>
      <c r="I8" s="245"/>
      <c r="J8" s="158"/>
      <c r="K8" s="846">
        <f>F32</f>
        <v>785854</v>
      </c>
      <c r="L8" s="847"/>
      <c r="M8" s="847"/>
      <c r="N8" s="848"/>
      <c r="O8" s="914">
        <f>K8*1.029*10^-3</f>
        <v>808.64376599999991</v>
      </c>
      <c r="P8" s="915"/>
      <c r="Q8" s="915"/>
      <c r="R8" s="916"/>
      <c r="S8" s="829"/>
      <c r="T8" s="245"/>
      <c r="U8" s="245"/>
      <c r="V8" s="245"/>
      <c r="W8" s="158"/>
    </row>
    <row r="9" spans="1:23" ht="18" customHeight="1">
      <c r="B9" s="840"/>
      <c r="C9" s="841"/>
      <c r="D9" s="842"/>
      <c r="E9" s="142" t="s">
        <v>172</v>
      </c>
      <c r="F9" s="143"/>
      <c r="G9" s="144"/>
      <c r="H9" s="142" t="s">
        <v>319</v>
      </c>
      <c r="I9" s="143"/>
      <c r="J9" s="144"/>
      <c r="K9" s="830">
        <f>F60</f>
        <v>18718992</v>
      </c>
      <c r="L9" s="831"/>
      <c r="M9" s="831"/>
      <c r="N9" s="832"/>
      <c r="O9" s="830">
        <f>K9*0.000229</f>
        <v>4286.6491679999999</v>
      </c>
      <c r="P9" s="831"/>
      <c r="Q9" s="831"/>
      <c r="R9" s="832"/>
      <c r="S9" s="836"/>
      <c r="T9" s="143"/>
      <c r="U9" s="143"/>
      <c r="V9" s="143"/>
      <c r="W9" s="144"/>
    </row>
    <row r="10" spans="1:23" ht="18" customHeight="1">
      <c r="B10" s="843"/>
      <c r="C10" s="844"/>
      <c r="D10" s="845"/>
      <c r="E10" s="266" t="s">
        <v>221</v>
      </c>
      <c r="F10" s="267"/>
      <c r="G10" s="267"/>
      <c r="H10" s="267"/>
      <c r="I10" s="267"/>
      <c r="J10" s="267"/>
      <c r="K10" s="267"/>
      <c r="L10" s="267"/>
      <c r="M10" s="267"/>
      <c r="N10" s="268"/>
      <c r="O10" s="917">
        <f>SUM(O8:R9)</f>
        <v>5095.2929340000001</v>
      </c>
      <c r="P10" s="918"/>
      <c r="Q10" s="918"/>
      <c r="R10" s="919"/>
      <c r="S10" s="266"/>
      <c r="T10" s="267"/>
      <c r="U10" s="267"/>
      <c r="V10" s="267"/>
      <c r="W10" s="268"/>
    </row>
    <row r="11" spans="1:23" ht="18" customHeight="1">
      <c r="B11" s="913">
        <v>2024</v>
      </c>
      <c r="C11" s="838"/>
      <c r="D11" s="839"/>
      <c r="E11" s="157" t="s">
        <v>326</v>
      </c>
      <c r="F11" s="245"/>
      <c r="G11" s="158"/>
      <c r="H11" s="157" t="s">
        <v>327</v>
      </c>
      <c r="I11" s="245"/>
      <c r="J11" s="158"/>
      <c r="K11" s="846">
        <f>L32</f>
        <v>693621</v>
      </c>
      <c r="L11" s="847"/>
      <c r="M11" s="847"/>
      <c r="N11" s="848"/>
      <c r="O11" s="914">
        <f>K11*1.029*10^-3</f>
        <v>713.73600899999997</v>
      </c>
      <c r="P11" s="915"/>
      <c r="Q11" s="915"/>
      <c r="R11" s="916"/>
      <c r="S11" s="829"/>
      <c r="T11" s="245"/>
      <c r="U11" s="245"/>
      <c r="V11" s="245"/>
      <c r="W11" s="158"/>
    </row>
    <row r="12" spans="1:23" ht="18" customHeight="1">
      <c r="B12" s="840"/>
      <c r="C12" s="841"/>
      <c r="D12" s="842"/>
      <c r="E12" s="142" t="s">
        <v>172</v>
      </c>
      <c r="F12" s="143"/>
      <c r="G12" s="144"/>
      <c r="H12" s="142" t="s">
        <v>319</v>
      </c>
      <c r="I12" s="143"/>
      <c r="J12" s="144"/>
      <c r="K12" s="830">
        <f>L60</f>
        <v>17218080</v>
      </c>
      <c r="L12" s="831"/>
      <c r="M12" s="831"/>
      <c r="N12" s="832"/>
      <c r="O12" s="830">
        <f>K12*0.000229</f>
        <v>3942.9403200000002</v>
      </c>
      <c r="P12" s="831"/>
      <c r="Q12" s="831"/>
      <c r="R12" s="832"/>
      <c r="S12" s="836"/>
      <c r="T12" s="143"/>
      <c r="U12" s="143"/>
      <c r="V12" s="143"/>
      <c r="W12" s="144"/>
    </row>
    <row r="13" spans="1:23" ht="18" customHeight="1">
      <c r="B13" s="843"/>
      <c r="C13" s="844"/>
      <c r="D13" s="845"/>
      <c r="E13" s="266" t="s">
        <v>221</v>
      </c>
      <c r="F13" s="267"/>
      <c r="G13" s="267"/>
      <c r="H13" s="267"/>
      <c r="I13" s="267"/>
      <c r="J13" s="267"/>
      <c r="K13" s="267"/>
      <c r="L13" s="267"/>
      <c r="M13" s="267"/>
      <c r="N13" s="268"/>
      <c r="O13" s="917">
        <f>SUM(O11:R12)</f>
        <v>4656.6763289999999</v>
      </c>
      <c r="P13" s="918"/>
      <c r="Q13" s="918"/>
      <c r="R13" s="919"/>
      <c r="S13" s="266"/>
      <c r="T13" s="267"/>
      <c r="U13" s="267"/>
      <c r="V13" s="267"/>
      <c r="W13" s="268"/>
    </row>
    <row r="14" spans="1:23" ht="18" customHeight="1">
      <c r="B14" s="913">
        <v>2025</v>
      </c>
      <c r="C14" s="838"/>
      <c r="D14" s="839"/>
      <c r="E14" s="157" t="s">
        <v>326</v>
      </c>
      <c r="F14" s="245"/>
      <c r="G14" s="158"/>
      <c r="H14" s="157" t="s">
        <v>327</v>
      </c>
      <c r="I14" s="245"/>
      <c r="J14" s="158"/>
      <c r="K14" s="846">
        <f>R32</f>
        <v>775771</v>
      </c>
      <c r="L14" s="847"/>
      <c r="M14" s="847"/>
      <c r="N14" s="848"/>
      <c r="O14" s="914">
        <f>K14*1.029*10^-3</f>
        <v>798.26835899999992</v>
      </c>
      <c r="P14" s="915"/>
      <c r="Q14" s="915"/>
      <c r="R14" s="916"/>
      <c r="S14" s="829"/>
      <c r="T14" s="245"/>
      <c r="U14" s="245"/>
      <c r="V14" s="245"/>
      <c r="W14" s="158"/>
    </row>
    <row r="15" spans="1:23" ht="18" customHeight="1">
      <c r="B15" s="840"/>
      <c r="C15" s="841"/>
      <c r="D15" s="842"/>
      <c r="E15" s="142" t="s">
        <v>172</v>
      </c>
      <c r="F15" s="143"/>
      <c r="G15" s="144"/>
      <c r="H15" s="142" t="s">
        <v>319</v>
      </c>
      <c r="I15" s="143"/>
      <c r="J15" s="144"/>
      <c r="K15" s="830">
        <f>R60</f>
        <v>18042336</v>
      </c>
      <c r="L15" s="831"/>
      <c r="M15" s="831"/>
      <c r="N15" s="832"/>
      <c r="O15" s="830">
        <f>K15*0.000229</f>
        <v>4131.6949439999999</v>
      </c>
      <c r="P15" s="831"/>
      <c r="Q15" s="831"/>
      <c r="R15" s="832"/>
      <c r="S15" s="836"/>
      <c r="T15" s="143"/>
      <c r="U15" s="143"/>
      <c r="V15" s="143"/>
      <c r="W15" s="144"/>
    </row>
    <row r="16" spans="1:23" ht="18" customHeight="1">
      <c r="B16" s="843"/>
      <c r="C16" s="844"/>
      <c r="D16" s="845"/>
      <c r="E16" s="266" t="s">
        <v>221</v>
      </c>
      <c r="F16" s="267"/>
      <c r="G16" s="267"/>
      <c r="H16" s="267"/>
      <c r="I16" s="267"/>
      <c r="J16" s="267"/>
      <c r="K16" s="267"/>
      <c r="L16" s="267"/>
      <c r="M16" s="267"/>
      <c r="N16" s="268"/>
      <c r="O16" s="917">
        <f>SUM(O14:R15)</f>
        <v>4929.9633029999995</v>
      </c>
      <c r="P16" s="918"/>
      <c r="Q16" s="918"/>
      <c r="R16" s="919"/>
      <c r="S16" s="266"/>
      <c r="T16" s="267"/>
      <c r="U16" s="267"/>
      <c r="V16" s="267"/>
      <c r="W16" s="268"/>
    </row>
    <row r="17" spans="2:23" ht="15.75" customHeight="1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  <c r="P17" s="38"/>
      <c r="Q17" s="38"/>
      <c r="R17" s="38"/>
      <c r="S17" s="37"/>
      <c r="T17" s="37"/>
      <c r="U17" s="37"/>
      <c r="V17" s="37"/>
      <c r="W17" s="37"/>
    </row>
    <row r="18" spans="2:23" ht="18" customHeight="1">
      <c r="B18" s="118" t="s">
        <v>52</v>
      </c>
      <c r="C18" s="118"/>
      <c r="D18" s="118"/>
      <c r="E18" s="118"/>
      <c r="F18" s="118" t="s">
        <v>328</v>
      </c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</row>
    <row r="19" spans="2:23" ht="18" customHeight="1">
      <c r="B19" s="118"/>
      <c r="C19" s="118"/>
      <c r="D19" s="118"/>
      <c r="E19" s="118"/>
      <c r="F19" s="858">
        <f>B8</f>
        <v>2023</v>
      </c>
      <c r="G19" s="858"/>
      <c r="H19" s="858"/>
      <c r="I19" s="858"/>
      <c r="J19" s="858"/>
      <c r="K19" s="858"/>
      <c r="L19" s="858">
        <f>B11</f>
        <v>2024</v>
      </c>
      <c r="M19" s="858"/>
      <c r="N19" s="858"/>
      <c r="O19" s="858"/>
      <c r="P19" s="858"/>
      <c r="Q19" s="858"/>
      <c r="R19" s="858">
        <f>B14</f>
        <v>2025</v>
      </c>
      <c r="S19" s="858"/>
      <c r="T19" s="858"/>
      <c r="U19" s="858"/>
      <c r="V19" s="858"/>
      <c r="W19" s="858"/>
    </row>
    <row r="20" spans="2:23" ht="18" customHeight="1">
      <c r="B20" s="107" t="s">
        <v>321</v>
      </c>
      <c r="C20" s="107"/>
      <c r="D20" s="107"/>
      <c r="E20" s="107"/>
      <c r="F20" s="867">
        <v>71223</v>
      </c>
      <c r="G20" s="867"/>
      <c r="H20" s="867"/>
      <c r="I20" s="867"/>
      <c r="J20" s="867"/>
      <c r="K20" s="867"/>
      <c r="L20" s="867">
        <v>56053</v>
      </c>
      <c r="M20" s="867"/>
      <c r="N20" s="867"/>
      <c r="O20" s="867"/>
      <c r="P20" s="867"/>
      <c r="Q20" s="867"/>
      <c r="R20" s="867">
        <v>54719</v>
      </c>
      <c r="S20" s="867"/>
      <c r="T20" s="867"/>
      <c r="U20" s="867"/>
      <c r="V20" s="867"/>
      <c r="W20" s="867"/>
    </row>
    <row r="21" spans="2:23" ht="18" customHeight="1">
      <c r="B21" s="132" t="s">
        <v>322</v>
      </c>
      <c r="C21" s="132"/>
      <c r="D21" s="132"/>
      <c r="E21" s="132"/>
      <c r="F21" s="240">
        <v>64468</v>
      </c>
      <c r="G21" s="240"/>
      <c r="H21" s="240"/>
      <c r="I21" s="240"/>
      <c r="J21" s="240"/>
      <c r="K21" s="240"/>
      <c r="L21" s="240">
        <v>53809</v>
      </c>
      <c r="M21" s="240"/>
      <c r="N21" s="240"/>
      <c r="O21" s="240"/>
      <c r="P21" s="240"/>
      <c r="Q21" s="240"/>
      <c r="R21" s="240">
        <v>57605</v>
      </c>
      <c r="S21" s="240"/>
      <c r="T21" s="240"/>
      <c r="U21" s="240"/>
      <c r="V21" s="240"/>
      <c r="W21" s="240"/>
    </row>
    <row r="22" spans="2:23" ht="18" customHeight="1">
      <c r="B22" s="132" t="s">
        <v>302</v>
      </c>
      <c r="C22" s="132"/>
      <c r="D22" s="132"/>
      <c r="E22" s="132"/>
      <c r="F22" s="240">
        <v>52832</v>
      </c>
      <c r="G22" s="240"/>
      <c r="H22" s="240"/>
      <c r="I22" s="240"/>
      <c r="J22" s="240"/>
      <c r="K22" s="240"/>
      <c r="L22" s="240">
        <v>50327</v>
      </c>
      <c r="M22" s="240"/>
      <c r="N22" s="240"/>
      <c r="O22" s="240"/>
      <c r="P22" s="240"/>
      <c r="Q22" s="240"/>
      <c r="R22" s="240">
        <v>58815</v>
      </c>
      <c r="S22" s="240"/>
      <c r="T22" s="240"/>
      <c r="U22" s="240"/>
      <c r="V22" s="240"/>
      <c r="W22" s="240"/>
    </row>
    <row r="23" spans="2:23" ht="18" customHeight="1">
      <c r="B23" s="132" t="s">
        <v>303</v>
      </c>
      <c r="C23" s="132"/>
      <c r="D23" s="132"/>
      <c r="E23" s="132"/>
      <c r="F23" s="240">
        <v>58716</v>
      </c>
      <c r="G23" s="240"/>
      <c r="H23" s="240"/>
      <c r="I23" s="240"/>
      <c r="J23" s="240"/>
      <c r="K23" s="240"/>
      <c r="L23" s="240">
        <v>53263</v>
      </c>
      <c r="M23" s="240"/>
      <c r="N23" s="240"/>
      <c r="O23" s="240"/>
      <c r="P23" s="240"/>
      <c r="Q23" s="240"/>
      <c r="R23" s="240">
        <v>56581</v>
      </c>
      <c r="S23" s="240"/>
      <c r="T23" s="240"/>
      <c r="U23" s="240"/>
      <c r="V23" s="240"/>
      <c r="W23" s="240"/>
    </row>
    <row r="24" spans="2:23" ht="18" customHeight="1">
      <c r="B24" s="132" t="s">
        <v>304</v>
      </c>
      <c r="C24" s="132"/>
      <c r="D24" s="132"/>
      <c r="E24" s="132"/>
      <c r="F24" s="240">
        <v>62273</v>
      </c>
      <c r="G24" s="240"/>
      <c r="H24" s="240"/>
      <c r="I24" s="240"/>
      <c r="J24" s="240"/>
      <c r="K24" s="240"/>
      <c r="L24" s="240">
        <v>46901</v>
      </c>
      <c r="M24" s="240"/>
      <c r="N24" s="240"/>
      <c r="O24" s="240"/>
      <c r="P24" s="240"/>
      <c r="Q24" s="240"/>
      <c r="R24" s="240">
        <v>45192</v>
      </c>
      <c r="S24" s="240"/>
      <c r="T24" s="240"/>
      <c r="U24" s="240"/>
      <c r="V24" s="240"/>
      <c r="W24" s="240"/>
    </row>
    <row r="25" spans="2:23" ht="18" customHeight="1">
      <c r="B25" s="132" t="s">
        <v>305</v>
      </c>
      <c r="C25" s="132"/>
      <c r="D25" s="132"/>
      <c r="E25" s="132"/>
      <c r="F25" s="240">
        <v>58563</v>
      </c>
      <c r="G25" s="240"/>
      <c r="H25" s="240"/>
      <c r="I25" s="240"/>
      <c r="J25" s="240"/>
      <c r="K25" s="240"/>
      <c r="L25" s="240">
        <v>74893</v>
      </c>
      <c r="M25" s="240"/>
      <c r="N25" s="240"/>
      <c r="O25" s="240"/>
      <c r="P25" s="240"/>
      <c r="Q25" s="240"/>
      <c r="R25" s="240">
        <v>77868</v>
      </c>
      <c r="S25" s="240"/>
      <c r="T25" s="240"/>
      <c r="U25" s="240"/>
      <c r="V25" s="240"/>
      <c r="W25" s="240"/>
    </row>
    <row r="26" spans="2:23" ht="18" customHeight="1">
      <c r="B26" s="132" t="s">
        <v>306</v>
      </c>
      <c r="C26" s="132"/>
      <c r="D26" s="132"/>
      <c r="E26" s="132"/>
      <c r="F26" s="240">
        <v>92597</v>
      </c>
      <c r="G26" s="240"/>
      <c r="H26" s="240"/>
      <c r="I26" s="240"/>
      <c r="J26" s="240"/>
      <c r="K26" s="240"/>
      <c r="L26" s="240">
        <v>89576</v>
      </c>
      <c r="M26" s="240"/>
      <c r="N26" s="240"/>
      <c r="O26" s="240"/>
      <c r="P26" s="240"/>
      <c r="Q26" s="240"/>
      <c r="R26" s="240">
        <v>83821</v>
      </c>
      <c r="S26" s="240"/>
      <c r="T26" s="240"/>
      <c r="U26" s="240"/>
      <c r="V26" s="240"/>
      <c r="W26" s="240"/>
    </row>
    <row r="27" spans="2:23" ht="18" customHeight="1">
      <c r="B27" s="132" t="s">
        <v>307</v>
      </c>
      <c r="C27" s="132"/>
      <c r="D27" s="132"/>
      <c r="E27" s="132"/>
      <c r="F27" s="240">
        <v>59996</v>
      </c>
      <c r="G27" s="240"/>
      <c r="H27" s="240"/>
      <c r="I27" s="240"/>
      <c r="J27" s="240"/>
      <c r="K27" s="240"/>
      <c r="L27" s="240">
        <v>44077</v>
      </c>
      <c r="M27" s="240"/>
      <c r="N27" s="240"/>
      <c r="O27" s="240"/>
      <c r="P27" s="240"/>
      <c r="Q27" s="240"/>
      <c r="R27" s="240">
        <v>70113</v>
      </c>
      <c r="S27" s="240"/>
      <c r="T27" s="240"/>
      <c r="U27" s="240"/>
      <c r="V27" s="240"/>
      <c r="W27" s="240"/>
    </row>
    <row r="28" spans="2:23" ht="18" customHeight="1">
      <c r="B28" s="132" t="s">
        <v>308</v>
      </c>
      <c r="C28" s="132"/>
      <c r="D28" s="132"/>
      <c r="E28" s="132"/>
      <c r="F28" s="240">
        <v>67806</v>
      </c>
      <c r="G28" s="240"/>
      <c r="H28" s="240"/>
      <c r="I28" s="240"/>
      <c r="J28" s="240"/>
      <c r="K28" s="240"/>
      <c r="L28" s="240">
        <v>67988</v>
      </c>
      <c r="M28" s="240"/>
      <c r="N28" s="240"/>
      <c r="O28" s="240"/>
      <c r="P28" s="240"/>
      <c r="Q28" s="240"/>
      <c r="R28" s="240">
        <v>75093</v>
      </c>
      <c r="S28" s="240"/>
      <c r="T28" s="240"/>
      <c r="U28" s="240"/>
      <c r="V28" s="240"/>
      <c r="W28" s="240"/>
    </row>
    <row r="29" spans="2:23" ht="18" customHeight="1">
      <c r="B29" s="132" t="s">
        <v>309</v>
      </c>
      <c r="C29" s="132"/>
      <c r="D29" s="132"/>
      <c r="E29" s="132"/>
      <c r="F29" s="240">
        <v>81505</v>
      </c>
      <c r="G29" s="240"/>
      <c r="H29" s="240"/>
      <c r="I29" s="240"/>
      <c r="J29" s="240"/>
      <c r="K29" s="240"/>
      <c r="L29" s="240">
        <v>45486</v>
      </c>
      <c r="M29" s="240"/>
      <c r="N29" s="240"/>
      <c r="O29" s="240"/>
      <c r="P29" s="240"/>
      <c r="Q29" s="240"/>
      <c r="R29" s="240">
        <v>62708</v>
      </c>
      <c r="S29" s="240"/>
      <c r="T29" s="240"/>
      <c r="U29" s="240"/>
      <c r="V29" s="240"/>
      <c r="W29" s="240"/>
    </row>
    <row r="30" spans="2:23" ht="18" customHeight="1">
      <c r="B30" s="132" t="s">
        <v>310</v>
      </c>
      <c r="C30" s="132"/>
      <c r="D30" s="132"/>
      <c r="E30" s="132"/>
      <c r="F30" s="240">
        <v>59548</v>
      </c>
      <c r="G30" s="240"/>
      <c r="H30" s="240"/>
      <c r="I30" s="240"/>
      <c r="J30" s="240"/>
      <c r="K30" s="240"/>
      <c r="L30" s="240">
        <v>51897</v>
      </c>
      <c r="M30" s="240"/>
      <c r="N30" s="240"/>
      <c r="O30" s="240"/>
      <c r="P30" s="240"/>
      <c r="Q30" s="240"/>
      <c r="R30" s="240">
        <v>68003</v>
      </c>
      <c r="S30" s="240"/>
      <c r="T30" s="240"/>
      <c r="U30" s="240"/>
      <c r="V30" s="240"/>
      <c r="W30" s="240"/>
    </row>
    <row r="31" spans="2:23" ht="18" customHeight="1">
      <c r="B31" s="108" t="s">
        <v>311</v>
      </c>
      <c r="C31" s="108"/>
      <c r="D31" s="108"/>
      <c r="E31" s="108"/>
      <c r="F31" s="868">
        <v>56327</v>
      </c>
      <c r="G31" s="868"/>
      <c r="H31" s="868"/>
      <c r="I31" s="868"/>
      <c r="J31" s="868"/>
      <c r="K31" s="868"/>
      <c r="L31" s="868">
        <v>59351</v>
      </c>
      <c r="M31" s="868"/>
      <c r="N31" s="868"/>
      <c r="O31" s="868"/>
      <c r="P31" s="868"/>
      <c r="Q31" s="868"/>
      <c r="R31" s="868">
        <v>65253</v>
      </c>
      <c r="S31" s="868"/>
      <c r="T31" s="868"/>
      <c r="U31" s="868"/>
      <c r="V31" s="868"/>
      <c r="W31" s="868"/>
    </row>
    <row r="32" spans="2:23" ht="18" customHeight="1">
      <c r="B32" s="99" t="s">
        <v>221</v>
      </c>
      <c r="C32" s="99"/>
      <c r="D32" s="99"/>
      <c r="E32" s="99"/>
      <c r="F32" s="881">
        <f>SUM(F20:F31)</f>
        <v>785854</v>
      </c>
      <c r="G32" s="881"/>
      <c r="H32" s="881"/>
      <c r="I32" s="881"/>
      <c r="J32" s="881"/>
      <c r="K32" s="881"/>
      <c r="L32" s="881">
        <f>SUM(L20:L31)</f>
        <v>693621</v>
      </c>
      <c r="M32" s="881"/>
      <c r="N32" s="881"/>
      <c r="O32" s="881"/>
      <c r="P32" s="881"/>
      <c r="Q32" s="881"/>
      <c r="R32" s="881">
        <f>SUM(R20:R31)</f>
        <v>775771</v>
      </c>
      <c r="S32" s="881"/>
      <c r="T32" s="881"/>
      <c r="U32" s="881"/>
      <c r="V32" s="881"/>
      <c r="W32" s="881"/>
    </row>
    <row r="43" spans="2:23" ht="18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8"/>
      <c r="P43" s="38"/>
      <c r="Q43" s="38"/>
      <c r="R43" s="38"/>
      <c r="S43" s="37"/>
      <c r="T43" s="37"/>
      <c r="U43" s="37"/>
      <c r="V43" s="37"/>
      <c r="W43" s="37"/>
    </row>
    <row r="44" spans="2:23" ht="18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8"/>
      <c r="P44" s="38"/>
      <c r="Q44" s="38"/>
      <c r="R44" s="38"/>
      <c r="S44" s="37"/>
      <c r="T44" s="37"/>
      <c r="U44" s="37"/>
      <c r="V44" s="37"/>
      <c r="W44" s="37"/>
    </row>
    <row r="45" spans="2:23" ht="18" customHeight="1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8"/>
      <c r="P45" s="38"/>
      <c r="Q45" s="38"/>
      <c r="R45" s="38"/>
      <c r="S45" s="37"/>
      <c r="T45" s="37"/>
      <c r="U45" s="37"/>
      <c r="V45" s="37"/>
      <c r="W45" s="37"/>
    </row>
    <row r="46" spans="2:23" ht="18" customHeight="1">
      <c r="B46" s="118" t="s">
        <v>52</v>
      </c>
      <c r="C46" s="118"/>
      <c r="D46" s="118"/>
      <c r="E46" s="118"/>
      <c r="F46" s="118" t="s">
        <v>323</v>
      </c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</row>
    <row r="47" spans="2:23" ht="18" customHeight="1">
      <c r="B47" s="118"/>
      <c r="C47" s="118"/>
      <c r="D47" s="118"/>
      <c r="E47" s="118"/>
      <c r="F47" s="858">
        <f>B8</f>
        <v>2023</v>
      </c>
      <c r="G47" s="858"/>
      <c r="H47" s="858"/>
      <c r="I47" s="858"/>
      <c r="J47" s="858"/>
      <c r="K47" s="858"/>
      <c r="L47" s="858">
        <f>B11</f>
        <v>2024</v>
      </c>
      <c r="M47" s="858"/>
      <c r="N47" s="858"/>
      <c r="O47" s="858"/>
      <c r="P47" s="858"/>
      <c r="Q47" s="858"/>
      <c r="R47" s="858">
        <f>B14</f>
        <v>2025</v>
      </c>
      <c r="S47" s="858"/>
      <c r="T47" s="858"/>
      <c r="U47" s="858"/>
      <c r="V47" s="858"/>
      <c r="W47" s="858"/>
    </row>
    <row r="48" spans="2:23" ht="18" customHeight="1">
      <c r="B48" s="107" t="s">
        <v>321</v>
      </c>
      <c r="C48" s="107"/>
      <c r="D48" s="107"/>
      <c r="E48" s="107"/>
      <c r="F48" s="867">
        <v>1375056</v>
      </c>
      <c r="G48" s="867"/>
      <c r="H48" s="867"/>
      <c r="I48" s="867"/>
      <c r="J48" s="867"/>
      <c r="K48" s="867"/>
      <c r="L48" s="867">
        <v>1215792</v>
      </c>
      <c r="M48" s="867"/>
      <c r="N48" s="867"/>
      <c r="O48" s="867"/>
      <c r="P48" s="867"/>
      <c r="Q48" s="867"/>
      <c r="R48" s="867">
        <v>1211472</v>
      </c>
      <c r="S48" s="867"/>
      <c r="T48" s="867"/>
      <c r="U48" s="867"/>
      <c r="V48" s="867"/>
      <c r="W48" s="867"/>
    </row>
    <row r="49" spans="2:23" ht="18" customHeight="1">
      <c r="B49" s="132" t="s">
        <v>322</v>
      </c>
      <c r="C49" s="132"/>
      <c r="D49" s="132"/>
      <c r="E49" s="132"/>
      <c r="F49" s="240">
        <v>1157184</v>
      </c>
      <c r="G49" s="240"/>
      <c r="H49" s="240"/>
      <c r="I49" s="240"/>
      <c r="J49" s="240"/>
      <c r="K49" s="240"/>
      <c r="L49" s="240">
        <v>1242216</v>
      </c>
      <c r="M49" s="240"/>
      <c r="N49" s="240"/>
      <c r="O49" s="240"/>
      <c r="P49" s="240"/>
      <c r="Q49" s="240"/>
      <c r="R49" s="240">
        <v>1032552</v>
      </c>
      <c r="S49" s="240"/>
      <c r="T49" s="240"/>
      <c r="U49" s="240"/>
      <c r="V49" s="240"/>
      <c r="W49" s="240"/>
    </row>
    <row r="50" spans="2:23" ht="18" customHeight="1">
      <c r="B50" s="132" t="s">
        <v>302</v>
      </c>
      <c r="C50" s="132"/>
      <c r="D50" s="132"/>
      <c r="E50" s="132"/>
      <c r="F50" s="240">
        <v>1394064</v>
      </c>
      <c r="G50" s="240"/>
      <c r="H50" s="240"/>
      <c r="I50" s="240"/>
      <c r="J50" s="240"/>
      <c r="K50" s="240"/>
      <c r="L50" s="240">
        <v>1361664</v>
      </c>
      <c r="M50" s="240"/>
      <c r="N50" s="240"/>
      <c r="O50" s="240"/>
      <c r="P50" s="240"/>
      <c r="Q50" s="240"/>
      <c r="R50" s="240">
        <v>1238760</v>
      </c>
      <c r="S50" s="240"/>
      <c r="T50" s="240"/>
      <c r="U50" s="240"/>
      <c r="V50" s="240"/>
      <c r="W50" s="240"/>
    </row>
    <row r="51" spans="2:23" ht="18" customHeight="1">
      <c r="B51" s="132" t="s">
        <v>303</v>
      </c>
      <c r="C51" s="132"/>
      <c r="D51" s="132"/>
      <c r="E51" s="132"/>
      <c r="F51" s="240">
        <v>1479096</v>
      </c>
      <c r="G51" s="240"/>
      <c r="H51" s="240"/>
      <c r="I51" s="240"/>
      <c r="J51" s="240"/>
      <c r="K51" s="240"/>
      <c r="L51" s="240">
        <v>1284480</v>
      </c>
      <c r="M51" s="240"/>
      <c r="N51" s="240"/>
      <c r="O51" s="240"/>
      <c r="P51" s="240"/>
      <c r="Q51" s="240"/>
      <c r="R51" s="240">
        <v>1388640</v>
      </c>
      <c r="S51" s="240"/>
      <c r="T51" s="240"/>
      <c r="U51" s="240"/>
      <c r="V51" s="240"/>
      <c r="W51" s="240"/>
    </row>
    <row r="52" spans="2:23" ht="18" customHeight="1">
      <c r="B52" s="132" t="s">
        <v>304</v>
      </c>
      <c r="C52" s="132"/>
      <c r="D52" s="132"/>
      <c r="E52" s="132"/>
      <c r="F52" s="240">
        <v>1636920</v>
      </c>
      <c r="G52" s="240"/>
      <c r="H52" s="240"/>
      <c r="I52" s="240"/>
      <c r="J52" s="240"/>
      <c r="K52" s="240"/>
      <c r="L52" s="240">
        <v>1397880</v>
      </c>
      <c r="M52" s="240"/>
      <c r="N52" s="240"/>
      <c r="O52" s="240"/>
      <c r="P52" s="240"/>
      <c r="Q52" s="240"/>
      <c r="R52" s="240">
        <v>1434624</v>
      </c>
      <c r="S52" s="240"/>
      <c r="T52" s="240"/>
      <c r="U52" s="240"/>
      <c r="V52" s="240"/>
      <c r="W52" s="240"/>
    </row>
    <row r="53" spans="2:23" ht="18" customHeight="1">
      <c r="B53" s="132" t="s">
        <v>305</v>
      </c>
      <c r="C53" s="132"/>
      <c r="D53" s="132"/>
      <c r="E53" s="132"/>
      <c r="F53" s="240">
        <v>1702872</v>
      </c>
      <c r="G53" s="240"/>
      <c r="H53" s="240"/>
      <c r="I53" s="240"/>
      <c r="J53" s="240"/>
      <c r="K53" s="240"/>
      <c r="L53" s="240">
        <v>1732104</v>
      </c>
      <c r="M53" s="240"/>
      <c r="N53" s="240"/>
      <c r="O53" s="240"/>
      <c r="P53" s="240"/>
      <c r="Q53" s="240"/>
      <c r="R53" s="240">
        <v>1804032</v>
      </c>
      <c r="S53" s="240"/>
      <c r="T53" s="240"/>
      <c r="U53" s="240"/>
      <c r="V53" s="240"/>
      <c r="W53" s="240"/>
    </row>
    <row r="54" spans="2:23" ht="18" customHeight="1">
      <c r="B54" s="132" t="s">
        <v>306</v>
      </c>
      <c r="C54" s="132"/>
      <c r="D54" s="132"/>
      <c r="E54" s="132"/>
      <c r="F54" s="240">
        <v>2010528</v>
      </c>
      <c r="G54" s="240"/>
      <c r="H54" s="240"/>
      <c r="I54" s="240"/>
      <c r="J54" s="240"/>
      <c r="K54" s="240"/>
      <c r="L54" s="240">
        <v>1841184</v>
      </c>
      <c r="M54" s="240"/>
      <c r="N54" s="240"/>
      <c r="O54" s="240"/>
      <c r="P54" s="240"/>
      <c r="Q54" s="240"/>
      <c r="R54" s="240">
        <v>2013696</v>
      </c>
      <c r="S54" s="240"/>
      <c r="T54" s="240"/>
      <c r="U54" s="240"/>
      <c r="V54" s="240"/>
      <c r="W54" s="240"/>
    </row>
    <row r="55" spans="2:23" ht="18" customHeight="1">
      <c r="B55" s="132" t="s">
        <v>307</v>
      </c>
      <c r="C55" s="132"/>
      <c r="D55" s="132"/>
      <c r="E55" s="132"/>
      <c r="F55" s="240">
        <v>1859976</v>
      </c>
      <c r="G55" s="240"/>
      <c r="H55" s="240"/>
      <c r="I55" s="240"/>
      <c r="J55" s="240"/>
      <c r="K55" s="240"/>
      <c r="L55" s="240">
        <v>1657512</v>
      </c>
      <c r="M55" s="240"/>
      <c r="N55" s="240"/>
      <c r="O55" s="240"/>
      <c r="P55" s="240"/>
      <c r="Q55" s="240"/>
      <c r="R55" s="240">
        <v>1834368</v>
      </c>
      <c r="S55" s="240"/>
      <c r="T55" s="240"/>
      <c r="U55" s="240"/>
      <c r="V55" s="240"/>
      <c r="W55" s="240"/>
    </row>
    <row r="56" spans="2:23" ht="18" customHeight="1">
      <c r="B56" s="132" t="s">
        <v>308</v>
      </c>
      <c r="C56" s="132"/>
      <c r="D56" s="132"/>
      <c r="E56" s="132"/>
      <c r="F56" s="240">
        <v>1752840</v>
      </c>
      <c r="G56" s="240"/>
      <c r="H56" s="240"/>
      <c r="I56" s="240"/>
      <c r="J56" s="240"/>
      <c r="K56" s="240"/>
      <c r="L56" s="240">
        <v>1595304</v>
      </c>
      <c r="M56" s="240"/>
      <c r="N56" s="240"/>
      <c r="O56" s="240"/>
      <c r="P56" s="240"/>
      <c r="Q56" s="240"/>
      <c r="R56" s="240">
        <v>1761024</v>
      </c>
      <c r="S56" s="240"/>
      <c r="T56" s="240"/>
      <c r="U56" s="240"/>
      <c r="V56" s="240"/>
      <c r="W56" s="240"/>
    </row>
    <row r="57" spans="2:23" ht="18" customHeight="1">
      <c r="B57" s="132" t="s">
        <v>309</v>
      </c>
      <c r="C57" s="132"/>
      <c r="D57" s="132"/>
      <c r="E57" s="132"/>
      <c r="F57" s="240">
        <v>1699920</v>
      </c>
      <c r="G57" s="240"/>
      <c r="H57" s="240"/>
      <c r="I57" s="240"/>
      <c r="J57" s="240"/>
      <c r="K57" s="240"/>
      <c r="L57" s="240">
        <v>1414512</v>
      </c>
      <c r="M57" s="240"/>
      <c r="N57" s="240"/>
      <c r="O57" s="240"/>
      <c r="P57" s="240"/>
      <c r="Q57" s="240"/>
      <c r="R57" s="240">
        <v>1639488</v>
      </c>
      <c r="S57" s="240"/>
      <c r="T57" s="240"/>
      <c r="U57" s="240"/>
      <c r="V57" s="240"/>
      <c r="W57" s="240"/>
    </row>
    <row r="58" spans="2:23" ht="18" customHeight="1">
      <c r="B58" s="132" t="s">
        <v>310</v>
      </c>
      <c r="C58" s="132"/>
      <c r="D58" s="132"/>
      <c r="E58" s="132"/>
      <c r="F58" s="240">
        <v>1412712</v>
      </c>
      <c r="G58" s="240"/>
      <c r="H58" s="240"/>
      <c r="I58" s="240"/>
      <c r="J58" s="240"/>
      <c r="K58" s="240"/>
      <c r="L58" s="240">
        <v>1296216</v>
      </c>
      <c r="M58" s="240"/>
      <c r="N58" s="240"/>
      <c r="O58" s="240"/>
      <c r="P58" s="240"/>
      <c r="Q58" s="240"/>
      <c r="R58" s="240">
        <v>1424448</v>
      </c>
      <c r="S58" s="240"/>
      <c r="T58" s="240"/>
      <c r="U58" s="240"/>
      <c r="V58" s="240"/>
      <c r="W58" s="240"/>
    </row>
    <row r="59" spans="2:23" ht="18" customHeight="1">
      <c r="B59" s="108" t="s">
        <v>311</v>
      </c>
      <c r="C59" s="108"/>
      <c r="D59" s="108"/>
      <c r="E59" s="108"/>
      <c r="F59" s="868">
        <v>1237824</v>
      </c>
      <c r="G59" s="868"/>
      <c r="H59" s="868"/>
      <c r="I59" s="868"/>
      <c r="J59" s="868"/>
      <c r="K59" s="868"/>
      <c r="L59" s="868">
        <v>1179216</v>
      </c>
      <c r="M59" s="868"/>
      <c r="N59" s="868"/>
      <c r="O59" s="868"/>
      <c r="P59" s="868"/>
      <c r="Q59" s="868"/>
      <c r="R59" s="868">
        <v>1259232</v>
      </c>
      <c r="S59" s="868"/>
      <c r="T59" s="868"/>
      <c r="U59" s="868"/>
      <c r="V59" s="868"/>
      <c r="W59" s="868"/>
    </row>
    <row r="60" spans="2:23" ht="18" customHeight="1">
      <c r="B60" s="99" t="s">
        <v>221</v>
      </c>
      <c r="C60" s="99"/>
      <c r="D60" s="99"/>
      <c r="E60" s="99"/>
      <c r="F60" s="881">
        <f>SUM(F48:F59)</f>
        <v>18718992</v>
      </c>
      <c r="G60" s="881"/>
      <c r="H60" s="881"/>
      <c r="I60" s="881"/>
      <c r="J60" s="881"/>
      <c r="K60" s="881"/>
      <c r="L60" s="881">
        <f>SUM(L48:L59)</f>
        <v>17218080</v>
      </c>
      <c r="M60" s="881"/>
      <c r="N60" s="881"/>
      <c r="O60" s="881"/>
      <c r="P60" s="881"/>
      <c r="Q60" s="881"/>
      <c r="R60" s="881">
        <f>SUM(R48:R59)</f>
        <v>18042336</v>
      </c>
      <c r="S60" s="881"/>
      <c r="T60" s="881"/>
      <c r="U60" s="881"/>
      <c r="V60" s="881"/>
      <c r="W60" s="881"/>
    </row>
    <row r="80" spans="2:23" ht="18" customHeight="1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8"/>
      <c r="P80" s="38"/>
      <c r="Q80" s="38"/>
      <c r="R80" s="38"/>
      <c r="S80" s="37"/>
      <c r="T80" s="37"/>
      <c r="U80" s="37"/>
      <c r="V80" s="37"/>
      <c r="W80" s="37"/>
    </row>
    <row r="81" spans="2:23" ht="18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8"/>
      <c r="P81" s="38"/>
      <c r="Q81" s="38"/>
      <c r="R81" s="38"/>
      <c r="S81" s="37"/>
      <c r="T81" s="37"/>
      <c r="U81" s="37"/>
      <c r="V81" s="37"/>
      <c r="W81" s="37"/>
    </row>
    <row r="82" spans="2:23" ht="18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8"/>
      <c r="P82" s="38"/>
      <c r="Q82" s="38"/>
      <c r="R82" s="38"/>
      <c r="S82" s="37"/>
      <c r="T82" s="37"/>
      <c r="U82" s="37"/>
      <c r="V82" s="37"/>
      <c r="W82" s="37"/>
    </row>
    <row r="83" spans="2:23" ht="18" customHeight="1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8"/>
      <c r="P83" s="38"/>
      <c r="Q83" s="38"/>
      <c r="R83" s="38"/>
      <c r="S83" s="37"/>
      <c r="T83" s="37"/>
      <c r="U83" s="37"/>
      <c r="V83" s="37"/>
      <c r="W83" s="37"/>
    </row>
    <row r="84" spans="2:23" ht="18" customHeight="1">
      <c r="B84" s="12"/>
      <c r="D84" s="473">
        <v>2</v>
      </c>
      <c r="E84" s="473"/>
      <c r="F84" s="30"/>
      <c r="G84" s="474" t="s">
        <v>281</v>
      </c>
      <c r="H84" s="474"/>
      <c r="I84" s="474"/>
      <c r="J84" s="474"/>
      <c r="K84" s="474"/>
      <c r="L84" s="474"/>
      <c r="M84" s="474"/>
      <c r="N84" s="474"/>
      <c r="O84" s="474"/>
      <c r="P84" s="474"/>
      <c r="Q84" s="474"/>
      <c r="R84" s="474"/>
      <c r="S84" s="474"/>
      <c r="T84" s="474"/>
      <c r="U84" s="474"/>
    </row>
    <row r="86" spans="2:23" ht="18" customHeight="1">
      <c r="B86" s="119" t="s">
        <v>52</v>
      </c>
      <c r="C86" s="120"/>
      <c r="D86" s="120"/>
      <c r="E86" s="121"/>
      <c r="F86" s="869">
        <f>B8</f>
        <v>2023</v>
      </c>
      <c r="G86" s="870"/>
      <c r="H86" s="870"/>
      <c r="I86" s="870"/>
      <c r="J86" s="870"/>
      <c r="K86" s="871"/>
      <c r="L86" s="869">
        <f>B11</f>
        <v>2024</v>
      </c>
      <c r="M86" s="870"/>
      <c r="N86" s="870"/>
      <c r="O86" s="870"/>
      <c r="P86" s="870"/>
      <c r="Q86" s="871"/>
      <c r="R86" s="869">
        <f>B14</f>
        <v>2025</v>
      </c>
      <c r="S86" s="870"/>
      <c r="T86" s="870"/>
      <c r="U86" s="870"/>
      <c r="V86" s="870"/>
      <c r="W86" s="871"/>
    </row>
    <row r="87" spans="2:23" ht="18" customHeight="1">
      <c r="B87" s="872" t="s">
        <v>223</v>
      </c>
      <c r="C87" s="873"/>
      <c r="D87" s="873"/>
      <c r="E87" s="874"/>
      <c r="F87" s="814"/>
      <c r="G87" s="815"/>
      <c r="H87" s="815"/>
      <c r="I87" s="815"/>
      <c r="J87" s="815"/>
      <c r="K87" s="816"/>
      <c r="L87" s="814"/>
      <c r="M87" s="815"/>
      <c r="N87" s="815"/>
      <c r="O87" s="815"/>
      <c r="P87" s="815"/>
      <c r="Q87" s="816"/>
      <c r="R87" s="814"/>
      <c r="S87" s="815"/>
      <c r="T87" s="815"/>
      <c r="U87" s="815"/>
      <c r="V87" s="815"/>
      <c r="W87" s="816"/>
    </row>
    <row r="88" spans="2:23" ht="18" customHeight="1">
      <c r="B88" s="875"/>
      <c r="C88" s="876"/>
      <c r="D88" s="876"/>
      <c r="E88" s="877"/>
      <c r="F88" s="817"/>
      <c r="G88" s="91"/>
      <c r="H88" s="91"/>
      <c r="I88" s="91"/>
      <c r="J88" s="91"/>
      <c r="K88" s="818"/>
      <c r="L88" s="817"/>
      <c r="M88" s="91"/>
      <c r="N88" s="91"/>
      <c r="O88" s="91"/>
      <c r="P88" s="91"/>
      <c r="Q88" s="818"/>
      <c r="R88" s="817"/>
      <c r="S88" s="91"/>
      <c r="T88" s="91"/>
      <c r="U88" s="91"/>
      <c r="V88" s="91"/>
      <c r="W88" s="818"/>
    </row>
    <row r="89" spans="2:23" ht="18" customHeight="1">
      <c r="B89" s="875"/>
      <c r="C89" s="876"/>
      <c r="D89" s="876"/>
      <c r="E89" s="877"/>
      <c r="F89" s="817"/>
      <c r="G89" s="91"/>
      <c r="H89" s="91"/>
      <c r="I89" s="91"/>
      <c r="J89" s="91"/>
      <c r="K89" s="818"/>
      <c r="L89" s="817"/>
      <c r="M89" s="91"/>
      <c r="N89" s="91"/>
      <c r="O89" s="91"/>
      <c r="P89" s="91"/>
      <c r="Q89" s="818"/>
      <c r="R89" s="817"/>
      <c r="S89" s="91"/>
      <c r="T89" s="91"/>
      <c r="U89" s="91"/>
      <c r="V89" s="91"/>
      <c r="W89" s="818"/>
    </row>
    <row r="90" spans="2:23" ht="18" customHeight="1">
      <c r="B90" s="875"/>
      <c r="C90" s="876"/>
      <c r="D90" s="876"/>
      <c r="E90" s="877"/>
      <c r="F90" s="817"/>
      <c r="G90" s="91"/>
      <c r="H90" s="91"/>
      <c r="I90" s="91"/>
      <c r="J90" s="91"/>
      <c r="K90" s="818"/>
      <c r="L90" s="817"/>
      <c r="M90" s="91"/>
      <c r="N90" s="91"/>
      <c r="O90" s="91"/>
      <c r="P90" s="91"/>
      <c r="Q90" s="818"/>
      <c r="R90" s="817"/>
      <c r="S90" s="91"/>
      <c r="T90" s="91"/>
      <c r="U90" s="91"/>
      <c r="V90" s="91"/>
      <c r="W90" s="818"/>
    </row>
    <row r="91" spans="2:23" ht="18" customHeight="1">
      <c r="B91" s="875"/>
      <c r="C91" s="876"/>
      <c r="D91" s="876"/>
      <c r="E91" s="877"/>
      <c r="F91" s="817"/>
      <c r="G91" s="91"/>
      <c r="H91" s="91"/>
      <c r="I91" s="91"/>
      <c r="J91" s="91"/>
      <c r="K91" s="818"/>
      <c r="L91" s="817"/>
      <c r="M91" s="91"/>
      <c r="N91" s="91"/>
      <c r="O91" s="91"/>
      <c r="P91" s="91"/>
      <c r="Q91" s="818"/>
      <c r="R91" s="817"/>
      <c r="S91" s="91"/>
      <c r="T91" s="91"/>
      <c r="U91" s="91"/>
      <c r="V91" s="91"/>
      <c r="W91" s="818"/>
    </row>
    <row r="92" spans="2:23" ht="18" customHeight="1">
      <c r="B92" s="878"/>
      <c r="C92" s="879"/>
      <c r="D92" s="879"/>
      <c r="E92" s="880"/>
      <c r="F92" s="313"/>
      <c r="G92" s="314"/>
      <c r="H92" s="314"/>
      <c r="I92" s="314"/>
      <c r="J92" s="314"/>
      <c r="K92" s="315"/>
      <c r="L92" s="313"/>
      <c r="M92" s="314"/>
      <c r="N92" s="314"/>
      <c r="O92" s="314"/>
      <c r="P92" s="314"/>
      <c r="Q92" s="315"/>
      <c r="R92" s="313"/>
      <c r="S92" s="314"/>
      <c r="T92" s="314"/>
      <c r="U92" s="314"/>
      <c r="V92" s="314"/>
      <c r="W92" s="315"/>
    </row>
    <row r="93" spans="2:23" ht="18" customHeight="1">
      <c r="B93" s="281" t="s">
        <v>224</v>
      </c>
      <c r="C93" s="282"/>
      <c r="D93" s="282"/>
      <c r="E93" s="283"/>
      <c r="F93" s="882">
        <v>25316.2</v>
      </c>
      <c r="G93" s="883"/>
      <c r="H93" s="883"/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4"/>
    </row>
    <row r="94" spans="2:23" ht="18" customHeight="1">
      <c r="B94" s="885" t="s">
        <v>332</v>
      </c>
      <c r="C94" s="886"/>
      <c r="D94" s="886"/>
      <c r="E94" s="887"/>
      <c r="F94" s="888">
        <f>K8*10290/860/F93</f>
        <v>371.4157135894049</v>
      </c>
      <c r="G94" s="889"/>
      <c r="H94" s="890"/>
      <c r="I94" s="894">
        <f>F94/F96</f>
        <v>0.3343607319481901</v>
      </c>
      <c r="J94" s="895"/>
      <c r="K94" s="896"/>
      <c r="L94" s="888">
        <f>K11*10290/860/F93</f>
        <v>327.82391980647378</v>
      </c>
      <c r="M94" s="889"/>
      <c r="N94" s="890"/>
      <c r="O94" s="894">
        <f>L94/L96</f>
        <v>0.32523990533642178</v>
      </c>
      <c r="P94" s="895"/>
      <c r="Q94" s="896"/>
      <c r="R94" s="921">
        <f>K14*10290/860/F93</f>
        <v>366.65021689393478</v>
      </c>
      <c r="S94" s="922"/>
      <c r="T94" s="923"/>
      <c r="U94" s="894">
        <f>R94/R96</f>
        <v>0.33970178095238829</v>
      </c>
      <c r="V94" s="895"/>
      <c r="W94" s="896"/>
    </row>
    <row r="95" spans="2:23" ht="18" customHeight="1">
      <c r="B95" s="281" t="s">
        <v>267</v>
      </c>
      <c r="C95" s="282"/>
      <c r="D95" s="282"/>
      <c r="E95" s="283"/>
      <c r="F95" s="926">
        <f>K9/$F$93</f>
        <v>739.40765201728539</v>
      </c>
      <c r="G95" s="927"/>
      <c r="H95" s="927"/>
      <c r="I95" s="924">
        <f>F95/F96</f>
        <v>0.66563926805180995</v>
      </c>
      <c r="J95" s="924"/>
      <c r="K95" s="925"/>
      <c r="L95" s="926">
        <f>K12/$F$93</f>
        <v>680.12102922239512</v>
      </c>
      <c r="M95" s="927"/>
      <c r="N95" s="927"/>
      <c r="O95" s="924">
        <f>L95/L96</f>
        <v>0.67476009466357822</v>
      </c>
      <c r="P95" s="924"/>
      <c r="Q95" s="925"/>
      <c r="R95" s="928">
        <f>K15/$F$93</f>
        <v>712.67947006264762</v>
      </c>
      <c r="S95" s="929"/>
      <c r="T95" s="929"/>
      <c r="U95" s="924">
        <f>R95/R96</f>
        <v>0.66029821904761166</v>
      </c>
      <c r="V95" s="924"/>
      <c r="W95" s="925"/>
    </row>
    <row r="96" spans="2:23" ht="18" customHeight="1">
      <c r="B96" s="281" t="s">
        <v>268</v>
      </c>
      <c r="C96" s="282"/>
      <c r="D96" s="282"/>
      <c r="E96" s="283"/>
      <c r="F96" s="904">
        <f>SUM(F94:H95)</f>
        <v>1110.8233656066902</v>
      </c>
      <c r="G96" s="905"/>
      <c r="H96" s="905"/>
      <c r="I96" s="905"/>
      <c r="J96" s="905"/>
      <c r="K96" s="906"/>
      <c r="L96" s="904">
        <f>SUM(L94:N95)</f>
        <v>1007.9449490288689</v>
      </c>
      <c r="M96" s="905"/>
      <c r="N96" s="905"/>
      <c r="O96" s="905"/>
      <c r="P96" s="905"/>
      <c r="Q96" s="906"/>
      <c r="R96" s="904">
        <f>SUM(R94:T95)</f>
        <v>1079.3296869565825</v>
      </c>
      <c r="S96" s="905"/>
      <c r="T96" s="905"/>
      <c r="U96" s="905"/>
      <c r="V96" s="905"/>
      <c r="W96" s="906"/>
    </row>
    <row r="97" spans="2:23" ht="18" customHeight="1">
      <c r="B97" s="118" t="s">
        <v>225</v>
      </c>
      <c r="C97" s="118"/>
      <c r="D97" s="118"/>
      <c r="E97" s="118"/>
      <c r="F97" s="27" t="s">
        <v>128</v>
      </c>
      <c r="G97" s="907" t="s">
        <v>324</v>
      </c>
      <c r="H97" s="907"/>
      <c r="I97" s="907"/>
      <c r="J97" s="907"/>
      <c r="K97" s="907"/>
      <c r="L97" s="907"/>
      <c r="M97" s="907"/>
      <c r="N97" s="907"/>
      <c r="O97" s="907"/>
      <c r="P97" s="907"/>
      <c r="Q97" s="907"/>
      <c r="R97" s="907"/>
      <c r="S97" s="907"/>
      <c r="T97" s="907"/>
      <c r="U97" s="907"/>
      <c r="V97" s="907"/>
      <c r="W97" s="908"/>
    </row>
    <row r="98" spans="2:23" ht="18" customHeight="1">
      <c r="B98" s="118"/>
      <c r="C98" s="118"/>
      <c r="D98" s="118"/>
      <c r="E98" s="118"/>
      <c r="F98" s="28" t="s">
        <v>128</v>
      </c>
      <c r="G98" s="909" t="s">
        <v>499</v>
      </c>
      <c r="H98" s="909"/>
      <c r="I98" s="909"/>
      <c r="J98" s="909"/>
      <c r="K98" s="909"/>
      <c r="L98" s="909"/>
      <c r="M98" s="909"/>
      <c r="N98" s="909"/>
      <c r="O98" s="909"/>
      <c r="P98" s="909"/>
      <c r="Q98" s="909"/>
      <c r="R98" s="909"/>
      <c r="S98" s="909"/>
      <c r="T98" s="909"/>
      <c r="U98" s="909"/>
      <c r="V98" s="909"/>
      <c r="W98" s="910"/>
    </row>
    <row r="99" spans="2:23" ht="18" customHeight="1">
      <c r="B99" s="118"/>
      <c r="C99" s="118"/>
      <c r="D99" s="118"/>
      <c r="E99" s="118"/>
      <c r="F99" s="28" t="s">
        <v>128</v>
      </c>
      <c r="G99" s="43" t="s">
        <v>500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</row>
    <row r="100" spans="2:23" ht="18" customHeight="1">
      <c r="B100" s="118"/>
      <c r="C100" s="118"/>
      <c r="D100" s="118"/>
      <c r="E100" s="118"/>
      <c r="F100" s="28" t="s">
        <v>128</v>
      </c>
      <c r="G100" s="909" t="s">
        <v>501</v>
      </c>
      <c r="H100" s="909"/>
      <c r="I100" s="909"/>
      <c r="J100" s="909"/>
      <c r="K100" s="909"/>
      <c r="L100" s="909"/>
      <c r="M100" s="909"/>
      <c r="N100" s="909"/>
      <c r="O100" s="909"/>
      <c r="P100" s="909"/>
      <c r="Q100" s="909"/>
      <c r="R100" s="909"/>
      <c r="S100" s="909"/>
      <c r="T100" s="909"/>
      <c r="U100" s="909"/>
      <c r="V100" s="909"/>
      <c r="W100" s="910"/>
    </row>
    <row r="101" spans="2:23" ht="18" customHeight="1">
      <c r="B101" s="118"/>
      <c r="C101" s="118"/>
      <c r="D101" s="118"/>
      <c r="E101" s="118"/>
      <c r="F101" s="26"/>
      <c r="G101" s="911"/>
      <c r="H101" s="911"/>
      <c r="I101" s="911"/>
      <c r="J101" s="911"/>
      <c r="K101" s="911"/>
      <c r="L101" s="911"/>
      <c r="M101" s="911"/>
      <c r="N101" s="911"/>
      <c r="O101" s="911"/>
      <c r="P101" s="911"/>
      <c r="Q101" s="911"/>
      <c r="R101" s="911"/>
      <c r="S101" s="911"/>
      <c r="T101" s="911"/>
      <c r="U101" s="911"/>
      <c r="V101" s="911"/>
      <c r="W101" s="912"/>
    </row>
    <row r="105" spans="2:23" ht="18" customHeight="1">
      <c r="B105" s="12"/>
      <c r="D105" s="901">
        <v>3</v>
      </c>
      <c r="E105" s="902"/>
      <c r="F105" s="30"/>
      <c r="G105" s="474" t="s">
        <v>282</v>
      </c>
      <c r="H105" s="474"/>
      <c r="I105" s="474"/>
      <c r="J105" s="474"/>
      <c r="K105" s="474"/>
      <c r="L105" s="474"/>
      <c r="M105" s="474"/>
      <c r="N105" s="474"/>
      <c r="O105" s="474"/>
      <c r="P105" s="474"/>
      <c r="Q105" s="474"/>
      <c r="R105" s="474"/>
      <c r="S105" s="474"/>
      <c r="T105" s="474"/>
      <c r="U105" s="474"/>
    </row>
    <row r="107" spans="2:23" ht="18" customHeight="1">
      <c r="B107" s="2" t="s">
        <v>128</v>
      </c>
      <c r="C107" s="16" t="s">
        <v>502</v>
      </c>
      <c r="D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2:23" ht="18" customHeight="1">
      <c r="B108" s="2"/>
      <c r="C108" s="16" t="s">
        <v>503</v>
      </c>
      <c r="D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2:23" ht="18" customHeight="1">
      <c r="B109" s="2" t="s">
        <v>128</v>
      </c>
      <c r="C109" s="16" t="s">
        <v>524</v>
      </c>
      <c r="D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2:23" ht="18" customHeight="1">
      <c r="B110" s="2" t="s">
        <v>128</v>
      </c>
      <c r="C110" s="16" t="s">
        <v>329</v>
      </c>
      <c r="D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2:23" ht="18" customHeight="1">
      <c r="B111" s="2" t="s">
        <v>128</v>
      </c>
      <c r="C111" s="16" t="s">
        <v>330</v>
      </c>
      <c r="D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2:23" ht="18" customHeight="1">
      <c r="B112" s="2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22" spans="2:47" ht="18" customHeight="1">
      <c r="B122" s="2"/>
      <c r="Z122" s="62"/>
      <c r="AA122" s="63"/>
      <c r="AB122" s="63"/>
      <c r="AC122" s="63"/>
      <c r="AD122" s="63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</row>
    <row r="123" spans="2:47" ht="18" customHeight="1">
      <c r="Z123" s="62"/>
      <c r="AA123" s="63"/>
      <c r="AB123" s="63"/>
      <c r="AC123" s="63"/>
      <c r="AD123" s="63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</row>
    <row r="124" spans="2:47" ht="18" customHeight="1">
      <c r="D124" s="901">
        <v>4</v>
      </c>
      <c r="E124" s="902"/>
      <c r="F124" s="30"/>
      <c r="G124" s="474" t="s">
        <v>514</v>
      </c>
      <c r="H124" s="474"/>
      <c r="I124" s="474"/>
      <c r="J124" s="474"/>
      <c r="K124" s="474"/>
      <c r="L124" s="474"/>
      <c r="M124" s="474"/>
      <c r="N124" s="474"/>
      <c r="O124" s="474"/>
      <c r="P124" s="474"/>
      <c r="Q124" s="474"/>
      <c r="R124" s="474"/>
      <c r="S124" s="474"/>
      <c r="T124" s="474"/>
      <c r="U124" s="474"/>
      <c r="Z124" s="62"/>
      <c r="AA124" s="63"/>
      <c r="AB124" s="63"/>
      <c r="AC124" s="63"/>
      <c r="AD124" s="63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</row>
    <row r="125" spans="2:47" ht="18" customHeight="1">
      <c r="Z125" s="62"/>
      <c r="AA125" s="63"/>
      <c r="AB125" s="63"/>
      <c r="AC125" s="63"/>
      <c r="AD125" s="63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</row>
    <row r="126" spans="2:47" ht="18" customHeight="1">
      <c r="B126" s="903" t="s">
        <v>716</v>
      </c>
      <c r="C126" s="903"/>
      <c r="D126" s="903"/>
      <c r="E126" s="903"/>
      <c r="F126" s="903"/>
      <c r="G126" s="903"/>
      <c r="H126" s="903"/>
      <c r="I126" s="903"/>
      <c r="J126" s="903"/>
      <c r="K126" s="903"/>
      <c r="L126" s="903"/>
      <c r="M126" s="903"/>
      <c r="N126" s="903"/>
      <c r="O126" s="903"/>
      <c r="P126" s="903"/>
      <c r="Q126" s="903"/>
      <c r="R126" s="903"/>
      <c r="S126" s="903"/>
      <c r="T126" s="903"/>
      <c r="U126" s="903"/>
      <c r="Z126" s="62"/>
      <c r="AA126" s="63"/>
      <c r="AB126" s="63"/>
      <c r="AC126" s="63"/>
      <c r="AD126" s="63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</row>
    <row r="127" spans="2:47" ht="18" customHeight="1">
      <c r="B127" s="903"/>
      <c r="C127" s="903"/>
      <c r="D127" s="903"/>
      <c r="E127" s="903"/>
      <c r="F127" s="903"/>
      <c r="G127" s="903"/>
      <c r="H127" s="903"/>
      <c r="I127" s="903"/>
      <c r="J127" s="903"/>
      <c r="K127" s="903"/>
      <c r="L127" s="903"/>
      <c r="M127" s="903"/>
      <c r="N127" s="903"/>
      <c r="O127" s="903"/>
      <c r="P127" s="903"/>
      <c r="Q127" s="903"/>
      <c r="R127" s="903"/>
      <c r="S127" s="903"/>
      <c r="T127" s="903"/>
      <c r="U127" s="903"/>
      <c r="Z127" s="62"/>
      <c r="AA127" s="63"/>
      <c r="AB127" s="63"/>
      <c r="AC127" s="63"/>
      <c r="AD127" s="63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</row>
    <row r="128" spans="2:47" ht="18" customHeight="1">
      <c r="B128" s="903"/>
      <c r="C128" s="903"/>
      <c r="D128" s="903"/>
      <c r="E128" s="903"/>
      <c r="F128" s="903"/>
      <c r="G128" s="903"/>
      <c r="H128" s="903"/>
      <c r="I128" s="903"/>
      <c r="J128" s="903"/>
      <c r="K128" s="903"/>
      <c r="L128" s="903"/>
      <c r="M128" s="903"/>
      <c r="N128" s="903"/>
      <c r="O128" s="903"/>
      <c r="P128" s="903"/>
      <c r="Q128" s="903"/>
      <c r="R128" s="903"/>
      <c r="S128" s="903"/>
      <c r="T128" s="903"/>
      <c r="U128" s="903"/>
      <c r="Z128" s="62"/>
      <c r="AA128" s="63"/>
      <c r="AB128" s="63"/>
      <c r="AC128" s="63"/>
      <c r="AD128" s="63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</row>
    <row r="129" spans="2:47" ht="18" customHeight="1">
      <c r="B129" s="903"/>
      <c r="C129" s="903"/>
      <c r="D129" s="903"/>
      <c r="E129" s="903"/>
      <c r="F129" s="903"/>
      <c r="G129" s="903"/>
      <c r="H129" s="903"/>
      <c r="I129" s="903"/>
      <c r="J129" s="903"/>
      <c r="K129" s="903"/>
      <c r="L129" s="903"/>
      <c r="M129" s="903"/>
      <c r="N129" s="903"/>
      <c r="O129" s="903"/>
      <c r="P129" s="903"/>
      <c r="Q129" s="903"/>
      <c r="R129" s="903"/>
      <c r="S129" s="903"/>
      <c r="T129" s="903"/>
      <c r="U129" s="903"/>
      <c r="Z129" s="62"/>
      <c r="AA129" s="63"/>
      <c r="AB129" s="63"/>
      <c r="AC129" s="63"/>
      <c r="AD129" s="63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</row>
    <row r="130" spans="2:47" ht="18" customHeight="1">
      <c r="B130" s="903"/>
      <c r="C130" s="903"/>
      <c r="D130" s="903"/>
      <c r="E130" s="903"/>
      <c r="F130" s="903"/>
      <c r="G130" s="903"/>
      <c r="H130" s="903"/>
      <c r="I130" s="903"/>
      <c r="J130" s="903"/>
      <c r="K130" s="903"/>
      <c r="L130" s="903"/>
      <c r="M130" s="903"/>
      <c r="N130" s="903"/>
      <c r="O130" s="903"/>
      <c r="P130" s="903"/>
      <c r="Q130" s="903"/>
      <c r="R130" s="903"/>
      <c r="S130" s="903"/>
      <c r="T130" s="903"/>
      <c r="U130" s="903"/>
      <c r="Z130" s="62"/>
      <c r="AA130" s="63"/>
      <c r="AB130" s="63"/>
      <c r="AC130" s="63"/>
      <c r="AD130" s="63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</row>
    <row r="131" spans="2:47" ht="18" customHeight="1">
      <c r="B131" s="903"/>
      <c r="C131" s="903"/>
      <c r="D131" s="903"/>
      <c r="E131" s="903"/>
      <c r="F131" s="903"/>
      <c r="G131" s="903"/>
      <c r="H131" s="903"/>
      <c r="I131" s="903"/>
      <c r="J131" s="903"/>
      <c r="K131" s="903"/>
      <c r="L131" s="903"/>
      <c r="M131" s="903"/>
      <c r="N131" s="903"/>
      <c r="O131" s="903"/>
      <c r="P131" s="903"/>
      <c r="Q131" s="903"/>
      <c r="R131" s="903"/>
      <c r="S131" s="903"/>
      <c r="T131" s="903"/>
      <c r="U131" s="903"/>
      <c r="Z131" s="62"/>
      <c r="AA131" s="63"/>
      <c r="AB131" s="63"/>
      <c r="AC131" s="63"/>
      <c r="AD131" s="63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</row>
    <row r="132" spans="2:47" ht="18" customHeight="1">
      <c r="B132" s="903"/>
      <c r="C132" s="903"/>
      <c r="D132" s="903"/>
      <c r="E132" s="903"/>
      <c r="F132" s="903"/>
      <c r="G132" s="903"/>
      <c r="H132" s="903"/>
      <c r="I132" s="903"/>
      <c r="J132" s="903"/>
      <c r="K132" s="903"/>
      <c r="L132" s="903"/>
      <c r="M132" s="903"/>
      <c r="N132" s="903"/>
      <c r="O132" s="903"/>
      <c r="P132" s="903"/>
      <c r="Q132" s="903"/>
      <c r="R132" s="903"/>
      <c r="S132" s="903"/>
      <c r="T132" s="903"/>
      <c r="U132" s="903"/>
      <c r="Z132" s="62"/>
      <c r="AA132" s="63"/>
      <c r="AB132" s="63"/>
      <c r="AC132" s="63"/>
      <c r="AD132" s="63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</row>
    <row r="133" spans="2:47" ht="18" customHeight="1">
      <c r="B133" s="903"/>
      <c r="C133" s="903"/>
      <c r="D133" s="903"/>
      <c r="E133" s="903"/>
      <c r="F133" s="903"/>
      <c r="G133" s="903"/>
      <c r="H133" s="903"/>
      <c r="I133" s="903"/>
      <c r="J133" s="903"/>
      <c r="K133" s="903"/>
      <c r="L133" s="903"/>
      <c r="M133" s="903"/>
      <c r="N133" s="903"/>
      <c r="O133" s="903"/>
      <c r="P133" s="903"/>
      <c r="Q133" s="903"/>
      <c r="R133" s="903"/>
      <c r="S133" s="903"/>
      <c r="T133" s="903"/>
      <c r="U133" s="903"/>
      <c r="Z133" s="62"/>
      <c r="AA133" s="63"/>
      <c r="AB133" s="63"/>
      <c r="AC133" s="63"/>
      <c r="AD133" s="63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</row>
    <row r="134" spans="2:47" ht="18" customHeight="1">
      <c r="B134" s="903"/>
      <c r="C134" s="903"/>
      <c r="D134" s="903"/>
      <c r="E134" s="903"/>
      <c r="F134" s="903"/>
      <c r="G134" s="903"/>
      <c r="H134" s="903"/>
      <c r="I134" s="903"/>
      <c r="J134" s="903"/>
      <c r="K134" s="903"/>
      <c r="L134" s="903"/>
      <c r="M134" s="903"/>
      <c r="N134" s="903"/>
      <c r="O134" s="903"/>
      <c r="P134" s="903"/>
      <c r="Q134" s="903"/>
      <c r="R134" s="903"/>
      <c r="S134" s="903"/>
      <c r="T134" s="903"/>
      <c r="U134" s="903"/>
      <c r="Z134" s="62"/>
      <c r="AA134" s="63"/>
      <c r="AB134" s="63"/>
      <c r="AC134" s="63"/>
      <c r="AD134" s="63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</row>
    <row r="135" spans="2:47" ht="18" customHeight="1">
      <c r="B135" s="903"/>
      <c r="C135" s="903"/>
      <c r="D135" s="903"/>
      <c r="E135" s="903"/>
      <c r="F135" s="903"/>
      <c r="G135" s="903"/>
      <c r="H135" s="903"/>
      <c r="I135" s="903"/>
      <c r="J135" s="903"/>
      <c r="K135" s="903"/>
      <c r="L135" s="903"/>
      <c r="M135" s="903"/>
      <c r="N135" s="903"/>
      <c r="O135" s="903"/>
      <c r="P135" s="903"/>
      <c r="Q135" s="903"/>
      <c r="R135" s="903"/>
      <c r="S135" s="903"/>
      <c r="T135" s="903"/>
      <c r="U135" s="903"/>
      <c r="Z135" s="62"/>
      <c r="AA135" s="63"/>
      <c r="AB135" s="63"/>
      <c r="AC135" s="63"/>
      <c r="AD135" s="63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</row>
    <row r="136" spans="2:47" ht="18" customHeight="1">
      <c r="B136" s="903"/>
      <c r="C136" s="903"/>
      <c r="D136" s="903"/>
      <c r="E136" s="903"/>
      <c r="F136" s="903"/>
      <c r="G136" s="903"/>
      <c r="H136" s="903"/>
      <c r="I136" s="903"/>
      <c r="J136" s="903"/>
      <c r="K136" s="903"/>
      <c r="L136" s="903"/>
      <c r="M136" s="903"/>
      <c r="N136" s="903"/>
      <c r="O136" s="903"/>
      <c r="P136" s="903"/>
      <c r="Q136" s="903"/>
      <c r="R136" s="903"/>
      <c r="S136" s="903"/>
      <c r="T136" s="903"/>
      <c r="U136" s="903"/>
      <c r="Z136" s="62"/>
      <c r="AA136" s="63"/>
      <c r="AB136" s="63"/>
      <c r="AC136" s="63"/>
      <c r="AD136" s="63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</row>
    <row r="137" spans="2:47" ht="18" customHeight="1">
      <c r="B137" s="903"/>
      <c r="C137" s="903"/>
      <c r="D137" s="903"/>
      <c r="E137" s="903"/>
      <c r="F137" s="903"/>
      <c r="G137" s="903"/>
      <c r="H137" s="903"/>
      <c r="I137" s="903"/>
      <c r="J137" s="903"/>
      <c r="K137" s="903"/>
      <c r="L137" s="903"/>
      <c r="M137" s="903"/>
      <c r="N137" s="903"/>
      <c r="O137" s="903"/>
      <c r="P137" s="903"/>
      <c r="Q137" s="903"/>
      <c r="R137" s="903"/>
      <c r="S137" s="903"/>
      <c r="T137" s="903"/>
      <c r="U137" s="903"/>
      <c r="Z137" s="62"/>
      <c r="AA137" s="63"/>
      <c r="AB137" s="63"/>
      <c r="AC137" s="63"/>
      <c r="AD137" s="63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</row>
    <row r="138" spans="2:47" ht="18" customHeight="1">
      <c r="B138" s="903"/>
      <c r="C138" s="903"/>
      <c r="D138" s="903"/>
      <c r="E138" s="903"/>
      <c r="F138" s="903"/>
      <c r="G138" s="903"/>
      <c r="H138" s="903"/>
      <c r="I138" s="903"/>
      <c r="J138" s="903"/>
      <c r="K138" s="903"/>
      <c r="L138" s="903"/>
      <c r="M138" s="903"/>
      <c r="N138" s="903"/>
      <c r="O138" s="903"/>
      <c r="P138" s="903"/>
      <c r="Q138" s="903"/>
      <c r="R138" s="903"/>
      <c r="S138" s="903"/>
      <c r="T138" s="903"/>
      <c r="U138" s="903"/>
      <c r="Z138" s="62"/>
      <c r="AA138" s="63"/>
      <c r="AB138" s="63"/>
      <c r="AC138" s="63"/>
      <c r="AD138" s="63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</row>
    <row r="139" spans="2:47" ht="18" customHeight="1">
      <c r="B139" s="903"/>
      <c r="C139" s="903"/>
      <c r="D139" s="903"/>
      <c r="E139" s="903"/>
      <c r="F139" s="903"/>
      <c r="G139" s="903"/>
      <c r="H139" s="903"/>
      <c r="I139" s="903"/>
      <c r="J139" s="903"/>
      <c r="K139" s="903"/>
      <c r="L139" s="903"/>
      <c r="M139" s="903"/>
      <c r="N139" s="903"/>
      <c r="O139" s="903"/>
      <c r="P139" s="903"/>
      <c r="Q139" s="903"/>
      <c r="R139" s="903"/>
      <c r="S139" s="903"/>
      <c r="T139" s="903"/>
      <c r="U139" s="903"/>
      <c r="Z139" s="62"/>
      <c r="AA139" s="63"/>
      <c r="AB139" s="63"/>
      <c r="AC139" s="63"/>
      <c r="AD139" s="63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</row>
    <row r="140" spans="2:47" ht="18" customHeight="1">
      <c r="B140" s="903"/>
      <c r="C140" s="903"/>
      <c r="D140" s="903"/>
      <c r="E140" s="903"/>
      <c r="F140" s="903"/>
      <c r="G140" s="903"/>
      <c r="H140" s="903"/>
      <c r="I140" s="903"/>
      <c r="J140" s="903"/>
      <c r="K140" s="903"/>
      <c r="L140" s="903"/>
      <c r="M140" s="903"/>
      <c r="N140" s="903"/>
      <c r="O140" s="903"/>
      <c r="P140" s="903"/>
      <c r="Q140" s="903"/>
      <c r="R140" s="903"/>
      <c r="S140" s="903"/>
      <c r="T140" s="903"/>
      <c r="U140" s="903"/>
      <c r="Z140" s="62"/>
      <c r="AA140" s="63"/>
      <c r="AB140" s="63"/>
      <c r="AC140" s="63"/>
      <c r="AD140" s="63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</row>
    <row r="141" spans="2:47" ht="18" customHeight="1">
      <c r="B141" s="903"/>
      <c r="C141" s="903"/>
      <c r="D141" s="903"/>
      <c r="E141" s="903"/>
      <c r="F141" s="903"/>
      <c r="G141" s="903"/>
      <c r="H141" s="903"/>
      <c r="I141" s="903"/>
      <c r="J141" s="903"/>
      <c r="K141" s="903"/>
      <c r="L141" s="903"/>
      <c r="M141" s="903"/>
      <c r="N141" s="903"/>
      <c r="O141" s="903"/>
      <c r="P141" s="903"/>
      <c r="Q141" s="903"/>
      <c r="R141" s="903"/>
      <c r="S141" s="903"/>
      <c r="T141" s="903"/>
      <c r="U141" s="903"/>
      <c r="Z141" s="62"/>
      <c r="AA141" s="63"/>
      <c r="AB141" s="63"/>
      <c r="AC141" s="63"/>
      <c r="AD141" s="63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</row>
    <row r="142" spans="2:47" ht="18" customHeight="1">
      <c r="B142" s="903"/>
      <c r="C142" s="903"/>
      <c r="D142" s="903"/>
      <c r="E142" s="903"/>
      <c r="F142" s="903"/>
      <c r="G142" s="903"/>
      <c r="H142" s="903"/>
      <c r="I142" s="903"/>
      <c r="J142" s="903"/>
      <c r="K142" s="903"/>
      <c r="L142" s="903"/>
      <c r="M142" s="903"/>
      <c r="N142" s="903"/>
      <c r="O142" s="903"/>
      <c r="P142" s="903"/>
      <c r="Q142" s="903"/>
      <c r="R142" s="903"/>
      <c r="S142" s="903"/>
      <c r="T142" s="903"/>
      <c r="U142" s="903"/>
      <c r="Z142" s="62"/>
      <c r="AA142" s="63"/>
      <c r="AB142" s="63"/>
      <c r="AC142" s="63"/>
      <c r="AD142" s="63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</row>
    <row r="143" spans="2:47" ht="18" customHeight="1">
      <c r="B143" s="903"/>
      <c r="C143" s="903"/>
      <c r="D143" s="903"/>
      <c r="E143" s="903"/>
      <c r="F143" s="903"/>
      <c r="G143" s="903"/>
      <c r="H143" s="903"/>
      <c r="I143" s="903"/>
      <c r="J143" s="903"/>
      <c r="K143" s="903"/>
      <c r="L143" s="903"/>
      <c r="M143" s="903"/>
      <c r="N143" s="903"/>
      <c r="O143" s="903"/>
      <c r="P143" s="903"/>
      <c r="Q143" s="903"/>
      <c r="R143" s="903"/>
      <c r="S143" s="903"/>
      <c r="T143" s="903"/>
      <c r="U143" s="903"/>
    </row>
  </sheetData>
  <mergeCells count="204">
    <mergeCell ref="D124:E124"/>
    <mergeCell ref="G124:U124"/>
    <mergeCell ref="B126:U143"/>
    <mergeCell ref="D105:E105"/>
    <mergeCell ref="G105:U105"/>
    <mergeCell ref="U95:W95"/>
    <mergeCell ref="B96:E96"/>
    <mergeCell ref="F96:K96"/>
    <mergeCell ref="L96:Q96"/>
    <mergeCell ref="R96:W96"/>
    <mergeCell ref="B97:E101"/>
    <mergeCell ref="G97:W97"/>
    <mergeCell ref="G98:W98"/>
    <mergeCell ref="G100:W100"/>
    <mergeCell ref="G101:W101"/>
    <mergeCell ref="B95:E95"/>
    <mergeCell ref="F95:H95"/>
    <mergeCell ref="I95:K95"/>
    <mergeCell ref="L95:N95"/>
    <mergeCell ref="O95:Q95"/>
    <mergeCell ref="R95:T95"/>
    <mergeCell ref="B93:E93"/>
    <mergeCell ref="F93:W93"/>
    <mergeCell ref="B94:E94"/>
    <mergeCell ref="F94:H94"/>
    <mergeCell ref="I94:K94"/>
    <mergeCell ref="L94:N94"/>
    <mergeCell ref="O94:Q94"/>
    <mergeCell ref="R94:T94"/>
    <mergeCell ref="U94:W94"/>
    <mergeCell ref="B86:E86"/>
    <mergeCell ref="F86:K86"/>
    <mergeCell ref="L86:Q86"/>
    <mergeCell ref="R86:W86"/>
    <mergeCell ref="B87:E92"/>
    <mergeCell ref="F87:K92"/>
    <mergeCell ref="L87:Q92"/>
    <mergeCell ref="R87:W92"/>
    <mergeCell ref="B60:E60"/>
    <mergeCell ref="F60:K60"/>
    <mergeCell ref="L60:Q60"/>
    <mergeCell ref="R60:W60"/>
    <mergeCell ref="D84:E84"/>
    <mergeCell ref="G84:U84"/>
    <mergeCell ref="B58:E58"/>
    <mergeCell ref="F58:K58"/>
    <mergeCell ref="L58:Q58"/>
    <mergeCell ref="R58:W58"/>
    <mergeCell ref="B59:E59"/>
    <mergeCell ref="F59:K59"/>
    <mergeCell ref="L59:Q59"/>
    <mergeCell ref="R59:W59"/>
    <mergeCell ref="B56:E56"/>
    <mergeCell ref="F56:K56"/>
    <mergeCell ref="L56:Q56"/>
    <mergeCell ref="R56:W56"/>
    <mergeCell ref="B57:E57"/>
    <mergeCell ref="F57:K57"/>
    <mergeCell ref="L57:Q57"/>
    <mergeCell ref="R57:W57"/>
    <mergeCell ref="B54:E54"/>
    <mergeCell ref="F54:K54"/>
    <mergeCell ref="L54:Q54"/>
    <mergeCell ref="R54:W54"/>
    <mergeCell ref="B55:E55"/>
    <mergeCell ref="F55:K55"/>
    <mergeCell ref="L55:Q55"/>
    <mergeCell ref="R55:W55"/>
    <mergeCell ref="B52:E52"/>
    <mergeCell ref="F52:K52"/>
    <mergeCell ref="L52:Q52"/>
    <mergeCell ref="R52:W52"/>
    <mergeCell ref="B53:E53"/>
    <mergeCell ref="F53:K53"/>
    <mergeCell ref="L53:Q53"/>
    <mergeCell ref="R53:W53"/>
    <mergeCell ref="B50:E50"/>
    <mergeCell ref="F50:K50"/>
    <mergeCell ref="L50:Q50"/>
    <mergeCell ref="R50:W50"/>
    <mergeCell ref="B51:E51"/>
    <mergeCell ref="F51:K51"/>
    <mergeCell ref="L51:Q51"/>
    <mergeCell ref="R51:W51"/>
    <mergeCell ref="B48:E48"/>
    <mergeCell ref="F48:K48"/>
    <mergeCell ref="L48:Q48"/>
    <mergeCell ref="R48:W48"/>
    <mergeCell ref="B49:E49"/>
    <mergeCell ref="F49:K49"/>
    <mergeCell ref="L49:Q49"/>
    <mergeCell ref="R49:W49"/>
    <mergeCell ref="B32:E32"/>
    <mergeCell ref="F32:K32"/>
    <mergeCell ref="L32:Q32"/>
    <mergeCell ref="R32:W32"/>
    <mergeCell ref="B46:E47"/>
    <mergeCell ref="F46:W46"/>
    <mergeCell ref="F47:K47"/>
    <mergeCell ref="L47:Q47"/>
    <mergeCell ref="R47:W47"/>
    <mergeCell ref="B30:E30"/>
    <mergeCell ref="F30:K30"/>
    <mergeCell ref="L30:Q30"/>
    <mergeCell ref="R30:W30"/>
    <mergeCell ref="B31:E31"/>
    <mergeCell ref="F31:K31"/>
    <mergeCell ref="L31:Q31"/>
    <mergeCell ref="R31:W31"/>
    <mergeCell ref="B28:E28"/>
    <mergeCell ref="F28:K28"/>
    <mergeCell ref="L28:Q28"/>
    <mergeCell ref="R28:W28"/>
    <mergeCell ref="B29:E29"/>
    <mergeCell ref="F29:K29"/>
    <mergeCell ref="L29:Q29"/>
    <mergeCell ref="R29:W29"/>
    <mergeCell ref="B26:E26"/>
    <mergeCell ref="F26:K26"/>
    <mergeCell ref="L26:Q26"/>
    <mergeCell ref="R26:W26"/>
    <mergeCell ref="B27:E27"/>
    <mergeCell ref="F27:K27"/>
    <mergeCell ref="L27:Q27"/>
    <mergeCell ref="R27:W27"/>
    <mergeCell ref="B24:E24"/>
    <mergeCell ref="F24:K24"/>
    <mergeCell ref="L24:Q24"/>
    <mergeCell ref="R24:W24"/>
    <mergeCell ref="B25:E25"/>
    <mergeCell ref="F25:K25"/>
    <mergeCell ref="L25:Q25"/>
    <mergeCell ref="R25:W25"/>
    <mergeCell ref="B22:E22"/>
    <mergeCell ref="F22:K22"/>
    <mergeCell ref="L22:Q22"/>
    <mergeCell ref="R22:W22"/>
    <mergeCell ref="B23:E23"/>
    <mergeCell ref="F23:K23"/>
    <mergeCell ref="L23:Q23"/>
    <mergeCell ref="R23:W23"/>
    <mergeCell ref="B20:E20"/>
    <mergeCell ref="F20:K20"/>
    <mergeCell ref="L20:Q20"/>
    <mergeCell ref="R20:W20"/>
    <mergeCell ref="B21:E21"/>
    <mergeCell ref="F21:K21"/>
    <mergeCell ref="L21:Q21"/>
    <mergeCell ref="R21:W21"/>
    <mergeCell ref="S15:W15"/>
    <mergeCell ref="E16:N16"/>
    <mergeCell ref="O16:R16"/>
    <mergeCell ref="S16:W16"/>
    <mergeCell ref="B18:E19"/>
    <mergeCell ref="F18:W18"/>
    <mergeCell ref="F19:K19"/>
    <mergeCell ref="L19:Q19"/>
    <mergeCell ref="R19:W19"/>
    <mergeCell ref="B14:D16"/>
    <mergeCell ref="E14:G14"/>
    <mergeCell ref="H14:J14"/>
    <mergeCell ref="K14:N14"/>
    <mergeCell ref="O14:R14"/>
    <mergeCell ref="S14:W14"/>
    <mergeCell ref="E15:G15"/>
    <mergeCell ref="H15:J15"/>
    <mergeCell ref="K15:N15"/>
    <mergeCell ref="O15:R15"/>
    <mergeCell ref="E12:G12"/>
    <mergeCell ref="H12:J12"/>
    <mergeCell ref="K12:N12"/>
    <mergeCell ref="O12:R12"/>
    <mergeCell ref="S12:W12"/>
    <mergeCell ref="E13:N13"/>
    <mergeCell ref="O13:R13"/>
    <mergeCell ref="S13:W13"/>
    <mergeCell ref="S9:W9"/>
    <mergeCell ref="E10:N10"/>
    <mergeCell ref="O10:R10"/>
    <mergeCell ref="S10:W10"/>
    <mergeCell ref="D5:E5"/>
    <mergeCell ref="G5:U5"/>
    <mergeCell ref="B7:D7"/>
    <mergeCell ref="E7:G7"/>
    <mergeCell ref="H7:J7"/>
    <mergeCell ref="K7:N7"/>
    <mergeCell ref="O7:R7"/>
    <mergeCell ref="S7:W7"/>
    <mergeCell ref="B11:D13"/>
    <mergeCell ref="E11:G11"/>
    <mergeCell ref="H11:J11"/>
    <mergeCell ref="K11:N11"/>
    <mergeCell ref="O11:R11"/>
    <mergeCell ref="S11:W11"/>
    <mergeCell ref="B8:D10"/>
    <mergeCell ref="E8:G8"/>
    <mergeCell ref="H8:J8"/>
    <mergeCell ref="K8:N8"/>
    <mergeCell ref="O8:R8"/>
    <mergeCell ref="S8:W8"/>
    <mergeCell ref="E9:G9"/>
    <mergeCell ref="H9:J9"/>
    <mergeCell ref="K9:N9"/>
    <mergeCell ref="O9:R9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&amp;L&amp;"KoPub돋움체 Bold,보통"&amp;9
기계설비 성능점검 결과보고서&amp;R&amp;"KoPub돋움체 Bold,보통"&amp;9
VI. 에너지 사용량 검토</oddHeader>
    <oddFooter>&amp;L&amp;G&amp;R&amp;G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U143"/>
  <sheetViews>
    <sheetView showGridLines="0" tabSelected="1" view="pageBreakPreview" topLeftCell="A88" zoomScale="115" zoomScaleNormal="100" zoomScaleSheetLayoutView="115" workbookViewId="0">
      <selection activeCell="AO101" sqref="AO98:AQ101"/>
    </sheetView>
  </sheetViews>
  <sheetFormatPr defaultColWidth="3.25" defaultRowHeight="18" customHeight="1"/>
  <cols>
    <col min="1" max="16384" width="3.25" style="1"/>
  </cols>
  <sheetData>
    <row r="1" spans="1:23" ht="13.5" customHeight="1"/>
    <row r="2" spans="1:23" ht="13.5" customHeight="1"/>
    <row r="3" spans="1:23" ht="18" customHeight="1">
      <c r="B3" s="35" t="s">
        <v>279</v>
      </c>
    </row>
    <row r="4" spans="1:23" ht="18" customHeight="1">
      <c r="A4" s="34"/>
      <c r="B4" s="5"/>
      <c r="D4" s="5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8" customHeight="1">
      <c r="B5" s="12"/>
      <c r="D5" s="473">
        <v>1</v>
      </c>
      <c r="E5" s="473"/>
      <c r="F5" s="30"/>
      <c r="G5" s="474" t="s">
        <v>280</v>
      </c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</row>
    <row r="7" spans="1:23" ht="18" customHeight="1">
      <c r="B7" s="119" t="s">
        <v>314</v>
      </c>
      <c r="C7" s="120"/>
      <c r="D7" s="121"/>
      <c r="E7" s="119" t="s">
        <v>315</v>
      </c>
      <c r="F7" s="120"/>
      <c r="G7" s="121"/>
      <c r="H7" s="119" t="s">
        <v>222</v>
      </c>
      <c r="I7" s="120"/>
      <c r="J7" s="121"/>
      <c r="K7" s="119" t="s">
        <v>316</v>
      </c>
      <c r="L7" s="120"/>
      <c r="M7" s="120"/>
      <c r="N7" s="121"/>
      <c r="O7" s="119" t="s">
        <v>317</v>
      </c>
      <c r="P7" s="120"/>
      <c r="Q7" s="120"/>
      <c r="R7" s="121"/>
      <c r="S7" s="119" t="s">
        <v>64</v>
      </c>
      <c r="T7" s="120"/>
      <c r="U7" s="120"/>
      <c r="V7" s="120"/>
      <c r="W7" s="121"/>
    </row>
    <row r="8" spans="1:23" ht="18" customHeight="1">
      <c r="B8" s="913">
        <v>2023</v>
      </c>
      <c r="C8" s="838"/>
      <c r="D8" s="839"/>
      <c r="E8" s="157" t="s">
        <v>717</v>
      </c>
      <c r="F8" s="245"/>
      <c r="G8" s="158"/>
      <c r="H8" s="157" t="s">
        <v>718</v>
      </c>
      <c r="I8" s="245"/>
      <c r="J8" s="158"/>
      <c r="K8" s="846">
        <f>F32</f>
        <v>785854</v>
      </c>
      <c r="L8" s="847"/>
      <c r="M8" s="847"/>
      <c r="N8" s="848"/>
      <c r="O8" s="914">
        <f>K8*1.204*10^-3</f>
        <v>946.16821600000003</v>
      </c>
      <c r="P8" s="915"/>
      <c r="Q8" s="915"/>
      <c r="R8" s="916"/>
      <c r="S8" s="829"/>
      <c r="T8" s="245"/>
      <c r="U8" s="245"/>
      <c r="V8" s="245"/>
      <c r="W8" s="158"/>
    </row>
    <row r="9" spans="1:23" ht="18" customHeight="1">
      <c r="B9" s="840"/>
      <c r="C9" s="841"/>
      <c r="D9" s="842"/>
      <c r="E9" s="142" t="s">
        <v>719</v>
      </c>
      <c r="F9" s="143"/>
      <c r="G9" s="144"/>
      <c r="H9" s="142" t="s">
        <v>720</v>
      </c>
      <c r="I9" s="143"/>
      <c r="J9" s="144"/>
      <c r="K9" s="830">
        <f>F60</f>
        <v>18718992</v>
      </c>
      <c r="L9" s="831"/>
      <c r="M9" s="831"/>
      <c r="N9" s="832"/>
      <c r="O9" s="830">
        <f>K9*0.000229</f>
        <v>4286.6491679999999</v>
      </c>
      <c r="P9" s="831"/>
      <c r="Q9" s="831"/>
      <c r="R9" s="832"/>
      <c r="S9" s="836"/>
      <c r="T9" s="143"/>
      <c r="U9" s="143"/>
      <c r="V9" s="143"/>
      <c r="W9" s="144"/>
    </row>
    <row r="10" spans="1:23" ht="18" customHeight="1">
      <c r="B10" s="843"/>
      <c r="C10" s="844"/>
      <c r="D10" s="845"/>
      <c r="E10" s="266" t="s">
        <v>221</v>
      </c>
      <c r="F10" s="267"/>
      <c r="G10" s="267"/>
      <c r="H10" s="267"/>
      <c r="I10" s="267"/>
      <c r="J10" s="267"/>
      <c r="K10" s="267"/>
      <c r="L10" s="267"/>
      <c r="M10" s="267"/>
      <c r="N10" s="268"/>
      <c r="O10" s="917">
        <f>SUM(O8:R9)</f>
        <v>5232.8173839999999</v>
      </c>
      <c r="P10" s="918"/>
      <c r="Q10" s="918"/>
      <c r="R10" s="919"/>
      <c r="S10" s="266"/>
      <c r="T10" s="267"/>
      <c r="U10" s="267"/>
      <c r="V10" s="267"/>
      <c r="W10" s="268"/>
    </row>
    <row r="11" spans="1:23" ht="18" customHeight="1">
      <c r="B11" s="913">
        <v>2024</v>
      </c>
      <c r="C11" s="838"/>
      <c r="D11" s="839"/>
      <c r="E11" s="157" t="s">
        <v>717</v>
      </c>
      <c r="F11" s="245"/>
      <c r="G11" s="158"/>
      <c r="H11" s="157" t="s">
        <v>718</v>
      </c>
      <c r="I11" s="245"/>
      <c r="J11" s="158"/>
      <c r="K11" s="846">
        <f>L32</f>
        <v>693621</v>
      </c>
      <c r="L11" s="847"/>
      <c r="M11" s="847"/>
      <c r="N11" s="848"/>
      <c r="O11" s="914">
        <f>K11*1.204*10^-3</f>
        <v>835.11968400000001</v>
      </c>
      <c r="P11" s="915"/>
      <c r="Q11" s="915"/>
      <c r="R11" s="916"/>
      <c r="S11" s="829"/>
      <c r="T11" s="245"/>
      <c r="U11" s="245"/>
      <c r="V11" s="245"/>
      <c r="W11" s="158"/>
    </row>
    <row r="12" spans="1:23" ht="18" customHeight="1">
      <c r="B12" s="840"/>
      <c r="C12" s="841"/>
      <c r="D12" s="842"/>
      <c r="E12" s="142" t="s">
        <v>721</v>
      </c>
      <c r="F12" s="143"/>
      <c r="G12" s="144"/>
      <c r="H12" s="142" t="s">
        <v>720</v>
      </c>
      <c r="I12" s="143"/>
      <c r="J12" s="144"/>
      <c r="K12" s="830">
        <f>L60</f>
        <v>17218080</v>
      </c>
      <c r="L12" s="831"/>
      <c r="M12" s="831"/>
      <c r="N12" s="832"/>
      <c r="O12" s="830">
        <f>K12*0.000229</f>
        <v>3942.9403200000002</v>
      </c>
      <c r="P12" s="831"/>
      <c r="Q12" s="831"/>
      <c r="R12" s="832"/>
      <c r="S12" s="836"/>
      <c r="T12" s="143"/>
      <c r="U12" s="143"/>
      <c r="V12" s="143"/>
      <c r="W12" s="144"/>
    </row>
    <row r="13" spans="1:23" ht="18" customHeight="1">
      <c r="B13" s="843"/>
      <c r="C13" s="844"/>
      <c r="D13" s="845"/>
      <c r="E13" s="266" t="s">
        <v>221</v>
      </c>
      <c r="F13" s="267"/>
      <c r="G13" s="267"/>
      <c r="H13" s="267"/>
      <c r="I13" s="267"/>
      <c r="J13" s="267"/>
      <c r="K13" s="267"/>
      <c r="L13" s="267"/>
      <c r="M13" s="267"/>
      <c r="N13" s="268"/>
      <c r="O13" s="917">
        <f>SUM(O11:R12)</f>
        <v>4778.0600039999999</v>
      </c>
      <c r="P13" s="918"/>
      <c r="Q13" s="918"/>
      <c r="R13" s="919"/>
      <c r="S13" s="266"/>
      <c r="T13" s="267"/>
      <c r="U13" s="267"/>
      <c r="V13" s="267"/>
      <c r="W13" s="268"/>
    </row>
    <row r="14" spans="1:23" ht="18" customHeight="1">
      <c r="B14" s="913">
        <v>2025</v>
      </c>
      <c r="C14" s="838"/>
      <c r="D14" s="839"/>
      <c r="E14" s="157" t="s">
        <v>717</v>
      </c>
      <c r="F14" s="245"/>
      <c r="G14" s="158"/>
      <c r="H14" s="157" t="s">
        <v>718</v>
      </c>
      <c r="I14" s="245"/>
      <c r="J14" s="158"/>
      <c r="K14" s="846">
        <f>R32</f>
        <v>775771</v>
      </c>
      <c r="L14" s="847"/>
      <c r="M14" s="847"/>
      <c r="N14" s="848"/>
      <c r="O14" s="914">
        <f>K14*1.204*10^-3</f>
        <v>934.02828399999999</v>
      </c>
      <c r="P14" s="915"/>
      <c r="Q14" s="915"/>
      <c r="R14" s="916"/>
      <c r="S14" s="829"/>
      <c r="T14" s="245"/>
      <c r="U14" s="245"/>
      <c r="V14" s="245"/>
      <c r="W14" s="158"/>
    </row>
    <row r="15" spans="1:23" ht="18" customHeight="1">
      <c r="B15" s="840"/>
      <c r="C15" s="841"/>
      <c r="D15" s="842"/>
      <c r="E15" s="142" t="s">
        <v>719</v>
      </c>
      <c r="F15" s="143"/>
      <c r="G15" s="144"/>
      <c r="H15" s="142" t="s">
        <v>720</v>
      </c>
      <c r="I15" s="143"/>
      <c r="J15" s="144"/>
      <c r="K15" s="830">
        <f>R60</f>
        <v>18042336</v>
      </c>
      <c r="L15" s="831"/>
      <c r="M15" s="831"/>
      <c r="N15" s="832"/>
      <c r="O15" s="830">
        <f>K15*0.000229</f>
        <v>4131.6949439999999</v>
      </c>
      <c r="P15" s="831"/>
      <c r="Q15" s="831"/>
      <c r="R15" s="832"/>
      <c r="S15" s="836"/>
      <c r="T15" s="143"/>
      <c r="U15" s="143"/>
      <c r="V15" s="143"/>
      <c r="W15" s="144"/>
    </row>
    <row r="16" spans="1:23" ht="18" customHeight="1">
      <c r="B16" s="843"/>
      <c r="C16" s="844"/>
      <c r="D16" s="845"/>
      <c r="E16" s="266" t="s">
        <v>221</v>
      </c>
      <c r="F16" s="267"/>
      <c r="G16" s="267"/>
      <c r="H16" s="267"/>
      <c r="I16" s="267"/>
      <c r="J16" s="267"/>
      <c r="K16" s="267"/>
      <c r="L16" s="267"/>
      <c r="M16" s="267"/>
      <c r="N16" s="268"/>
      <c r="O16" s="917">
        <f>SUM(O14:R15)</f>
        <v>5065.7232279999998</v>
      </c>
      <c r="P16" s="918"/>
      <c r="Q16" s="918"/>
      <c r="R16" s="919"/>
      <c r="S16" s="266"/>
      <c r="T16" s="267"/>
      <c r="U16" s="267"/>
      <c r="V16" s="267"/>
      <c r="W16" s="268"/>
    </row>
    <row r="17" spans="2:23" ht="15.75" customHeight="1"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38"/>
      <c r="P17" s="38"/>
      <c r="Q17" s="38"/>
      <c r="R17" s="38"/>
      <c r="S17" s="88"/>
      <c r="T17" s="88"/>
      <c r="U17" s="88"/>
      <c r="V17" s="88"/>
      <c r="W17" s="88"/>
    </row>
    <row r="18" spans="2:23" ht="18" customHeight="1">
      <c r="B18" s="118" t="s">
        <v>52</v>
      </c>
      <c r="C18" s="118"/>
      <c r="D18" s="118"/>
      <c r="E18" s="118"/>
      <c r="F18" s="118" t="s">
        <v>729</v>
      </c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</row>
    <row r="19" spans="2:23" ht="18" customHeight="1">
      <c r="B19" s="118"/>
      <c r="C19" s="118"/>
      <c r="D19" s="118"/>
      <c r="E19" s="118"/>
      <c r="F19" s="858">
        <f>B8</f>
        <v>2023</v>
      </c>
      <c r="G19" s="858"/>
      <c r="H19" s="858"/>
      <c r="I19" s="858"/>
      <c r="J19" s="858"/>
      <c r="K19" s="858"/>
      <c r="L19" s="858">
        <f>B11</f>
        <v>2024</v>
      </c>
      <c r="M19" s="858"/>
      <c r="N19" s="858"/>
      <c r="O19" s="858"/>
      <c r="P19" s="858"/>
      <c r="Q19" s="858"/>
      <c r="R19" s="858">
        <f>B14</f>
        <v>2025</v>
      </c>
      <c r="S19" s="858"/>
      <c r="T19" s="858"/>
      <c r="U19" s="858"/>
      <c r="V19" s="858"/>
      <c r="W19" s="858"/>
    </row>
    <row r="20" spans="2:23" ht="18" customHeight="1">
      <c r="B20" s="107" t="s">
        <v>321</v>
      </c>
      <c r="C20" s="107"/>
      <c r="D20" s="107"/>
      <c r="E20" s="107"/>
      <c r="F20" s="867">
        <v>71223</v>
      </c>
      <c r="G20" s="867"/>
      <c r="H20" s="867"/>
      <c r="I20" s="867"/>
      <c r="J20" s="867"/>
      <c r="K20" s="867"/>
      <c r="L20" s="867">
        <v>56053</v>
      </c>
      <c r="M20" s="867"/>
      <c r="N20" s="867"/>
      <c r="O20" s="867"/>
      <c r="P20" s="867"/>
      <c r="Q20" s="867"/>
      <c r="R20" s="867">
        <v>54719</v>
      </c>
      <c r="S20" s="867"/>
      <c r="T20" s="867"/>
      <c r="U20" s="867"/>
      <c r="V20" s="867"/>
      <c r="W20" s="867"/>
    </row>
    <row r="21" spans="2:23" ht="18" customHeight="1">
      <c r="B21" s="132" t="s">
        <v>322</v>
      </c>
      <c r="C21" s="132"/>
      <c r="D21" s="132"/>
      <c r="E21" s="132"/>
      <c r="F21" s="240">
        <v>64468</v>
      </c>
      <c r="G21" s="240"/>
      <c r="H21" s="240"/>
      <c r="I21" s="240"/>
      <c r="J21" s="240"/>
      <c r="K21" s="240"/>
      <c r="L21" s="240">
        <v>53809</v>
      </c>
      <c r="M21" s="240"/>
      <c r="N21" s="240"/>
      <c r="O21" s="240"/>
      <c r="P21" s="240"/>
      <c r="Q21" s="240"/>
      <c r="R21" s="240">
        <v>57605</v>
      </c>
      <c r="S21" s="240"/>
      <c r="T21" s="240"/>
      <c r="U21" s="240"/>
      <c r="V21" s="240"/>
      <c r="W21" s="240"/>
    </row>
    <row r="22" spans="2:23" ht="18" customHeight="1">
      <c r="B22" s="132" t="s">
        <v>302</v>
      </c>
      <c r="C22" s="132"/>
      <c r="D22" s="132"/>
      <c r="E22" s="132"/>
      <c r="F22" s="240">
        <v>52832</v>
      </c>
      <c r="G22" s="240"/>
      <c r="H22" s="240"/>
      <c r="I22" s="240"/>
      <c r="J22" s="240"/>
      <c r="K22" s="240"/>
      <c r="L22" s="240">
        <v>50327</v>
      </c>
      <c r="M22" s="240"/>
      <c r="N22" s="240"/>
      <c r="O22" s="240"/>
      <c r="P22" s="240"/>
      <c r="Q22" s="240"/>
      <c r="R22" s="240">
        <v>58815</v>
      </c>
      <c r="S22" s="240"/>
      <c r="T22" s="240"/>
      <c r="U22" s="240"/>
      <c r="V22" s="240"/>
      <c r="W22" s="240"/>
    </row>
    <row r="23" spans="2:23" ht="18" customHeight="1">
      <c r="B23" s="132" t="s">
        <v>303</v>
      </c>
      <c r="C23" s="132"/>
      <c r="D23" s="132"/>
      <c r="E23" s="132"/>
      <c r="F23" s="240">
        <v>58716</v>
      </c>
      <c r="G23" s="240"/>
      <c r="H23" s="240"/>
      <c r="I23" s="240"/>
      <c r="J23" s="240"/>
      <c r="K23" s="240"/>
      <c r="L23" s="240">
        <v>53263</v>
      </c>
      <c r="M23" s="240"/>
      <c r="N23" s="240"/>
      <c r="O23" s="240"/>
      <c r="P23" s="240"/>
      <c r="Q23" s="240"/>
      <c r="R23" s="240">
        <v>56581</v>
      </c>
      <c r="S23" s="240"/>
      <c r="T23" s="240"/>
      <c r="U23" s="240"/>
      <c r="V23" s="240"/>
      <c r="W23" s="240"/>
    </row>
    <row r="24" spans="2:23" ht="18" customHeight="1">
      <c r="B24" s="132" t="s">
        <v>304</v>
      </c>
      <c r="C24" s="132"/>
      <c r="D24" s="132"/>
      <c r="E24" s="132"/>
      <c r="F24" s="240">
        <v>62273</v>
      </c>
      <c r="G24" s="240"/>
      <c r="H24" s="240"/>
      <c r="I24" s="240"/>
      <c r="J24" s="240"/>
      <c r="K24" s="240"/>
      <c r="L24" s="240">
        <v>46901</v>
      </c>
      <c r="M24" s="240"/>
      <c r="N24" s="240"/>
      <c r="O24" s="240"/>
      <c r="P24" s="240"/>
      <c r="Q24" s="240"/>
      <c r="R24" s="240">
        <v>45192</v>
      </c>
      <c r="S24" s="240"/>
      <c r="T24" s="240"/>
      <c r="U24" s="240"/>
      <c r="V24" s="240"/>
      <c r="W24" s="240"/>
    </row>
    <row r="25" spans="2:23" ht="18" customHeight="1">
      <c r="B25" s="132" t="s">
        <v>305</v>
      </c>
      <c r="C25" s="132"/>
      <c r="D25" s="132"/>
      <c r="E25" s="132"/>
      <c r="F25" s="240">
        <v>58563</v>
      </c>
      <c r="G25" s="240"/>
      <c r="H25" s="240"/>
      <c r="I25" s="240"/>
      <c r="J25" s="240"/>
      <c r="K25" s="240"/>
      <c r="L25" s="240">
        <v>74893</v>
      </c>
      <c r="M25" s="240"/>
      <c r="N25" s="240"/>
      <c r="O25" s="240"/>
      <c r="P25" s="240"/>
      <c r="Q25" s="240"/>
      <c r="R25" s="240">
        <v>77868</v>
      </c>
      <c r="S25" s="240"/>
      <c r="T25" s="240"/>
      <c r="U25" s="240"/>
      <c r="V25" s="240"/>
      <c r="W25" s="240"/>
    </row>
    <row r="26" spans="2:23" ht="18" customHeight="1">
      <c r="B26" s="132" t="s">
        <v>306</v>
      </c>
      <c r="C26" s="132"/>
      <c r="D26" s="132"/>
      <c r="E26" s="132"/>
      <c r="F26" s="240">
        <v>92597</v>
      </c>
      <c r="G26" s="240"/>
      <c r="H26" s="240"/>
      <c r="I26" s="240"/>
      <c r="J26" s="240"/>
      <c r="K26" s="240"/>
      <c r="L26" s="240">
        <v>89576</v>
      </c>
      <c r="M26" s="240"/>
      <c r="N26" s="240"/>
      <c r="O26" s="240"/>
      <c r="P26" s="240"/>
      <c r="Q26" s="240"/>
      <c r="R26" s="240">
        <v>83821</v>
      </c>
      <c r="S26" s="240"/>
      <c r="T26" s="240"/>
      <c r="U26" s="240"/>
      <c r="V26" s="240"/>
      <c r="W26" s="240"/>
    </row>
    <row r="27" spans="2:23" ht="18" customHeight="1">
      <c r="B27" s="132" t="s">
        <v>307</v>
      </c>
      <c r="C27" s="132"/>
      <c r="D27" s="132"/>
      <c r="E27" s="132"/>
      <c r="F27" s="240">
        <v>59996</v>
      </c>
      <c r="G27" s="240"/>
      <c r="H27" s="240"/>
      <c r="I27" s="240"/>
      <c r="J27" s="240"/>
      <c r="K27" s="240"/>
      <c r="L27" s="240">
        <v>44077</v>
      </c>
      <c r="M27" s="240"/>
      <c r="N27" s="240"/>
      <c r="O27" s="240"/>
      <c r="P27" s="240"/>
      <c r="Q27" s="240"/>
      <c r="R27" s="240">
        <v>70113</v>
      </c>
      <c r="S27" s="240"/>
      <c r="T27" s="240"/>
      <c r="U27" s="240"/>
      <c r="V27" s="240"/>
      <c r="W27" s="240"/>
    </row>
    <row r="28" spans="2:23" ht="18" customHeight="1">
      <c r="B28" s="132" t="s">
        <v>308</v>
      </c>
      <c r="C28" s="132"/>
      <c r="D28" s="132"/>
      <c r="E28" s="132"/>
      <c r="F28" s="240">
        <v>67806</v>
      </c>
      <c r="G28" s="240"/>
      <c r="H28" s="240"/>
      <c r="I28" s="240"/>
      <c r="J28" s="240"/>
      <c r="K28" s="240"/>
      <c r="L28" s="240">
        <v>67988</v>
      </c>
      <c r="M28" s="240"/>
      <c r="N28" s="240"/>
      <c r="O28" s="240"/>
      <c r="P28" s="240"/>
      <c r="Q28" s="240"/>
      <c r="R28" s="240">
        <v>75093</v>
      </c>
      <c r="S28" s="240"/>
      <c r="T28" s="240"/>
      <c r="U28" s="240"/>
      <c r="V28" s="240"/>
      <c r="W28" s="240"/>
    </row>
    <row r="29" spans="2:23" ht="18" customHeight="1">
      <c r="B29" s="132" t="s">
        <v>309</v>
      </c>
      <c r="C29" s="132"/>
      <c r="D29" s="132"/>
      <c r="E29" s="132"/>
      <c r="F29" s="240">
        <v>81505</v>
      </c>
      <c r="G29" s="240"/>
      <c r="H29" s="240"/>
      <c r="I29" s="240"/>
      <c r="J29" s="240"/>
      <c r="K29" s="240"/>
      <c r="L29" s="240">
        <v>45486</v>
      </c>
      <c r="M29" s="240"/>
      <c r="N29" s="240"/>
      <c r="O29" s="240"/>
      <c r="P29" s="240"/>
      <c r="Q29" s="240"/>
      <c r="R29" s="240">
        <v>62708</v>
      </c>
      <c r="S29" s="240"/>
      <c r="T29" s="240"/>
      <c r="U29" s="240"/>
      <c r="V29" s="240"/>
      <c r="W29" s="240"/>
    </row>
    <row r="30" spans="2:23" ht="18" customHeight="1">
      <c r="B30" s="132" t="s">
        <v>310</v>
      </c>
      <c r="C30" s="132"/>
      <c r="D30" s="132"/>
      <c r="E30" s="132"/>
      <c r="F30" s="240">
        <v>59548</v>
      </c>
      <c r="G30" s="240"/>
      <c r="H30" s="240"/>
      <c r="I30" s="240"/>
      <c r="J30" s="240"/>
      <c r="K30" s="240"/>
      <c r="L30" s="240">
        <v>51897</v>
      </c>
      <c r="M30" s="240"/>
      <c r="N30" s="240"/>
      <c r="O30" s="240"/>
      <c r="P30" s="240"/>
      <c r="Q30" s="240"/>
      <c r="R30" s="240">
        <v>68003</v>
      </c>
      <c r="S30" s="240"/>
      <c r="T30" s="240"/>
      <c r="U30" s="240"/>
      <c r="V30" s="240"/>
      <c r="W30" s="240"/>
    </row>
    <row r="31" spans="2:23" ht="18" customHeight="1">
      <c r="B31" s="108" t="s">
        <v>311</v>
      </c>
      <c r="C31" s="108"/>
      <c r="D31" s="108"/>
      <c r="E31" s="108"/>
      <c r="F31" s="868">
        <v>56327</v>
      </c>
      <c r="G31" s="868"/>
      <c r="H31" s="868"/>
      <c r="I31" s="868"/>
      <c r="J31" s="868"/>
      <c r="K31" s="868"/>
      <c r="L31" s="868">
        <v>59351</v>
      </c>
      <c r="M31" s="868"/>
      <c r="N31" s="868"/>
      <c r="O31" s="868"/>
      <c r="P31" s="868"/>
      <c r="Q31" s="868"/>
      <c r="R31" s="868">
        <v>65253</v>
      </c>
      <c r="S31" s="868"/>
      <c r="T31" s="868"/>
      <c r="U31" s="868"/>
      <c r="V31" s="868"/>
      <c r="W31" s="868"/>
    </row>
    <row r="32" spans="2:23" ht="18" customHeight="1">
      <c r="B32" s="99" t="s">
        <v>221</v>
      </c>
      <c r="C32" s="99"/>
      <c r="D32" s="99"/>
      <c r="E32" s="99"/>
      <c r="F32" s="881">
        <f>SUM(F20:F31)</f>
        <v>785854</v>
      </c>
      <c r="G32" s="881"/>
      <c r="H32" s="881"/>
      <c r="I32" s="881"/>
      <c r="J32" s="881"/>
      <c r="K32" s="881"/>
      <c r="L32" s="881">
        <f>SUM(L20:L31)</f>
        <v>693621</v>
      </c>
      <c r="M32" s="881"/>
      <c r="N32" s="881"/>
      <c r="O32" s="881"/>
      <c r="P32" s="881"/>
      <c r="Q32" s="881"/>
      <c r="R32" s="881">
        <f>SUM(R20:R31)</f>
        <v>775771</v>
      </c>
      <c r="S32" s="881"/>
      <c r="T32" s="881"/>
      <c r="U32" s="881"/>
      <c r="V32" s="881"/>
      <c r="W32" s="881"/>
    </row>
    <row r="43" spans="2:23" ht="18" customHeight="1"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38"/>
      <c r="P43" s="38"/>
      <c r="Q43" s="38"/>
      <c r="R43" s="38"/>
      <c r="S43" s="88"/>
      <c r="T43" s="88"/>
      <c r="U43" s="88"/>
      <c r="V43" s="88"/>
      <c r="W43" s="88"/>
    </row>
    <row r="44" spans="2:23" ht="18" customHeight="1"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38"/>
      <c r="P44" s="38"/>
      <c r="Q44" s="38"/>
      <c r="R44" s="38"/>
      <c r="S44" s="88"/>
      <c r="T44" s="88"/>
      <c r="U44" s="88"/>
      <c r="V44" s="88"/>
      <c r="W44" s="88"/>
    </row>
    <row r="45" spans="2:23" ht="18" customHeight="1"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38"/>
      <c r="P45" s="38"/>
      <c r="Q45" s="38"/>
      <c r="R45" s="38"/>
      <c r="S45" s="88"/>
      <c r="T45" s="88"/>
      <c r="U45" s="88"/>
      <c r="V45" s="88"/>
      <c r="W45" s="88"/>
    </row>
    <row r="46" spans="2:23" ht="18" customHeight="1">
      <c r="B46" s="118" t="s">
        <v>52</v>
      </c>
      <c r="C46" s="118"/>
      <c r="D46" s="118"/>
      <c r="E46" s="118"/>
      <c r="F46" s="118" t="s">
        <v>323</v>
      </c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</row>
    <row r="47" spans="2:23" ht="18" customHeight="1">
      <c r="B47" s="118"/>
      <c r="C47" s="118"/>
      <c r="D47" s="118"/>
      <c r="E47" s="118"/>
      <c r="F47" s="858">
        <f>B8</f>
        <v>2023</v>
      </c>
      <c r="G47" s="858"/>
      <c r="H47" s="858"/>
      <c r="I47" s="858"/>
      <c r="J47" s="858"/>
      <c r="K47" s="858"/>
      <c r="L47" s="858">
        <f>B11</f>
        <v>2024</v>
      </c>
      <c r="M47" s="858"/>
      <c r="N47" s="858"/>
      <c r="O47" s="858"/>
      <c r="P47" s="858"/>
      <c r="Q47" s="858"/>
      <c r="R47" s="858">
        <f>B14</f>
        <v>2025</v>
      </c>
      <c r="S47" s="858"/>
      <c r="T47" s="858"/>
      <c r="U47" s="858"/>
      <c r="V47" s="858"/>
      <c r="W47" s="858"/>
    </row>
    <row r="48" spans="2:23" ht="18" customHeight="1">
      <c r="B48" s="107" t="s">
        <v>321</v>
      </c>
      <c r="C48" s="107"/>
      <c r="D48" s="107"/>
      <c r="E48" s="107"/>
      <c r="F48" s="867">
        <v>1375056</v>
      </c>
      <c r="G48" s="867"/>
      <c r="H48" s="867"/>
      <c r="I48" s="867"/>
      <c r="J48" s="867"/>
      <c r="K48" s="867"/>
      <c r="L48" s="867">
        <v>1215792</v>
      </c>
      <c r="M48" s="867"/>
      <c r="N48" s="867"/>
      <c r="O48" s="867"/>
      <c r="P48" s="867"/>
      <c r="Q48" s="867"/>
      <c r="R48" s="867">
        <v>1211472</v>
      </c>
      <c r="S48" s="867"/>
      <c r="T48" s="867"/>
      <c r="U48" s="867"/>
      <c r="V48" s="867"/>
      <c r="W48" s="867"/>
    </row>
    <row r="49" spans="2:23" ht="18" customHeight="1">
      <c r="B49" s="132" t="s">
        <v>322</v>
      </c>
      <c r="C49" s="132"/>
      <c r="D49" s="132"/>
      <c r="E49" s="132"/>
      <c r="F49" s="240">
        <v>1157184</v>
      </c>
      <c r="G49" s="240"/>
      <c r="H49" s="240"/>
      <c r="I49" s="240"/>
      <c r="J49" s="240"/>
      <c r="K49" s="240"/>
      <c r="L49" s="240">
        <v>1242216</v>
      </c>
      <c r="M49" s="240"/>
      <c r="N49" s="240"/>
      <c r="O49" s="240"/>
      <c r="P49" s="240"/>
      <c r="Q49" s="240"/>
      <c r="R49" s="240">
        <v>1032552</v>
      </c>
      <c r="S49" s="240"/>
      <c r="T49" s="240"/>
      <c r="U49" s="240"/>
      <c r="V49" s="240"/>
      <c r="W49" s="240"/>
    </row>
    <row r="50" spans="2:23" ht="18" customHeight="1">
      <c r="B50" s="132" t="s">
        <v>302</v>
      </c>
      <c r="C50" s="132"/>
      <c r="D50" s="132"/>
      <c r="E50" s="132"/>
      <c r="F50" s="240">
        <v>1394064</v>
      </c>
      <c r="G50" s="240"/>
      <c r="H50" s="240"/>
      <c r="I50" s="240"/>
      <c r="J50" s="240"/>
      <c r="K50" s="240"/>
      <c r="L50" s="240">
        <v>1361664</v>
      </c>
      <c r="M50" s="240"/>
      <c r="N50" s="240"/>
      <c r="O50" s="240"/>
      <c r="P50" s="240"/>
      <c r="Q50" s="240"/>
      <c r="R50" s="240">
        <v>1238760</v>
      </c>
      <c r="S50" s="240"/>
      <c r="T50" s="240"/>
      <c r="U50" s="240"/>
      <c r="V50" s="240"/>
      <c r="W50" s="240"/>
    </row>
    <row r="51" spans="2:23" ht="18" customHeight="1">
      <c r="B51" s="132" t="s">
        <v>303</v>
      </c>
      <c r="C51" s="132"/>
      <c r="D51" s="132"/>
      <c r="E51" s="132"/>
      <c r="F51" s="240">
        <v>1479096</v>
      </c>
      <c r="G51" s="240"/>
      <c r="H51" s="240"/>
      <c r="I51" s="240"/>
      <c r="J51" s="240"/>
      <c r="K51" s="240"/>
      <c r="L51" s="240">
        <v>1284480</v>
      </c>
      <c r="M51" s="240"/>
      <c r="N51" s="240"/>
      <c r="O51" s="240"/>
      <c r="P51" s="240"/>
      <c r="Q51" s="240"/>
      <c r="R51" s="240">
        <v>1388640</v>
      </c>
      <c r="S51" s="240"/>
      <c r="T51" s="240"/>
      <c r="U51" s="240"/>
      <c r="V51" s="240"/>
      <c r="W51" s="240"/>
    </row>
    <row r="52" spans="2:23" ht="18" customHeight="1">
      <c r="B52" s="132" t="s">
        <v>304</v>
      </c>
      <c r="C52" s="132"/>
      <c r="D52" s="132"/>
      <c r="E52" s="132"/>
      <c r="F52" s="240">
        <v>1636920</v>
      </c>
      <c r="G52" s="240"/>
      <c r="H52" s="240"/>
      <c r="I52" s="240"/>
      <c r="J52" s="240"/>
      <c r="K52" s="240"/>
      <c r="L52" s="240">
        <v>1397880</v>
      </c>
      <c r="M52" s="240"/>
      <c r="N52" s="240"/>
      <c r="O52" s="240"/>
      <c r="P52" s="240"/>
      <c r="Q52" s="240"/>
      <c r="R52" s="240">
        <v>1434624</v>
      </c>
      <c r="S52" s="240"/>
      <c r="T52" s="240"/>
      <c r="U52" s="240"/>
      <c r="V52" s="240"/>
      <c r="W52" s="240"/>
    </row>
    <row r="53" spans="2:23" ht="18" customHeight="1">
      <c r="B53" s="132" t="s">
        <v>305</v>
      </c>
      <c r="C53" s="132"/>
      <c r="D53" s="132"/>
      <c r="E53" s="132"/>
      <c r="F53" s="240">
        <v>1702872</v>
      </c>
      <c r="G53" s="240"/>
      <c r="H53" s="240"/>
      <c r="I53" s="240"/>
      <c r="J53" s="240"/>
      <c r="K53" s="240"/>
      <c r="L53" s="240">
        <v>1732104</v>
      </c>
      <c r="M53" s="240"/>
      <c r="N53" s="240"/>
      <c r="O53" s="240"/>
      <c r="P53" s="240"/>
      <c r="Q53" s="240"/>
      <c r="R53" s="240">
        <v>1804032</v>
      </c>
      <c r="S53" s="240"/>
      <c r="T53" s="240"/>
      <c r="U53" s="240"/>
      <c r="V53" s="240"/>
      <c r="W53" s="240"/>
    </row>
    <row r="54" spans="2:23" ht="18" customHeight="1">
      <c r="B54" s="132" t="s">
        <v>306</v>
      </c>
      <c r="C54" s="132"/>
      <c r="D54" s="132"/>
      <c r="E54" s="132"/>
      <c r="F54" s="240">
        <v>2010528</v>
      </c>
      <c r="G54" s="240"/>
      <c r="H54" s="240"/>
      <c r="I54" s="240"/>
      <c r="J54" s="240"/>
      <c r="K54" s="240"/>
      <c r="L54" s="240">
        <v>1841184</v>
      </c>
      <c r="M54" s="240"/>
      <c r="N54" s="240"/>
      <c r="O54" s="240"/>
      <c r="P54" s="240"/>
      <c r="Q54" s="240"/>
      <c r="R54" s="240">
        <v>2013696</v>
      </c>
      <c r="S54" s="240"/>
      <c r="T54" s="240"/>
      <c r="U54" s="240"/>
      <c r="V54" s="240"/>
      <c r="W54" s="240"/>
    </row>
    <row r="55" spans="2:23" ht="18" customHeight="1">
      <c r="B55" s="132" t="s">
        <v>307</v>
      </c>
      <c r="C55" s="132"/>
      <c r="D55" s="132"/>
      <c r="E55" s="132"/>
      <c r="F55" s="240">
        <v>1859976</v>
      </c>
      <c r="G55" s="240"/>
      <c r="H55" s="240"/>
      <c r="I55" s="240"/>
      <c r="J55" s="240"/>
      <c r="K55" s="240"/>
      <c r="L55" s="240">
        <v>1657512</v>
      </c>
      <c r="M55" s="240"/>
      <c r="N55" s="240"/>
      <c r="O55" s="240"/>
      <c r="P55" s="240"/>
      <c r="Q55" s="240"/>
      <c r="R55" s="240">
        <v>1834368</v>
      </c>
      <c r="S55" s="240"/>
      <c r="T55" s="240"/>
      <c r="U55" s="240"/>
      <c r="V55" s="240"/>
      <c r="W55" s="240"/>
    </row>
    <row r="56" spans="2:23" ht="18" customHeight="1">
      <c r="B56" s="132" t="s">
        <v>308</v>
      </c>
      <c r="C56" s="132"/>
      <c r="D56" s="132"/>
      <c r="E56" s="132"/>
      <c r="F56" s="240">
        <v>1752840</v>
      </c>
      <c r="G56" s="240"/>
      <c r="H56" s="240"/>
      <c r="I56" s="240"/>
      <c r="J56" s="240"/>
      <c r="K56" s="240"/>
      <c r="L56" s="240">
        <v>1595304</v>
      </c>
      <c r="M56" s="240"/>
      <c r="N56" s="240"/>
      <c r="O56" s="240"/>
      <c r="P56" s="240"/>
      <c r="Q56" s="240"/>
      <c r="R56" s="240">
        <v>1761024</v>
      </c>
      <c r="S56" s="240"/>
      <c r="T56" s="240"/>
      <c r="U56" s="240"/>
      <c r="V56" s="240"/>
      <c r="W56" s="240"/>
    </row>
    <row r="57" spans="2:23" ht="18" customHeight="1">
      <c r="B57" s="132" t="s">
        <v>309</v>
      </c>
      <c r="C57" s="132"/>
      <c r="D57" s="132"/>
      <c r="E57" s="132"/>
      <c r="F57" s="240">
        <v>1699920</v>
      </c>
      <c r="G57" s="240"/>
      <c r="H57" s="240"/>
      <c r="I57" s="240"/>
      <c r="J57" s="240"/>
      <c r="K57" s="240"/>
      <c r="L57" s="240">
        <v>1414512</v>
      </c>
      <c r="M57" s="240"/>
      <c r="N57" s="240"/>
      <c r="O57" s="240"/>
      <c r="P57" s="240"/>
      <c r="Q57" s="240"/>
      <c r="R57" s="240">
        <v>1639488</v>
      </c>
      <c r="S57" s="240"/>
      <c r="T57" s="240"/>
      <c r="U57" s="240"/>
      <c r="V57" s="240"/>
      <c r="W57" s="240"/>
    </row>
    <row r="58" spans="2:23" ht="18" customHeight="1">
      <c r="B58" s="132" t="s">
        <v>310</v>
      </c>
      <c r="C58" s="132"/>
      <c r="D58" s="132"/>
      <c r="E58" s="132"/>
      <c r="F58" s="240">
        <v>1412712</v>
      </c>
      <c r="G58" s="240"/>
      <c r="H58" s="240"/>
      <c r="I58" s="240"/>
      <c r="J58" s="240"/>
      <c r="K58" s="240"/>
      <c r="L58" s="240">
        <v>1296216</v>
      </c>
      <c r="M58" s="240"/>
      <c r="N58" s="240"/>
      <c r="O58" s="240"/>
      <c r="P58" s="240"/>
      <c r="Q58" s="240"/>
      <c r="R58" s="240">
        <v>1424448</v>
      </c>
      <c r="S58" s="240"/>
      <c r="T58" s="240"/>
      <c r="U58" s="240"/>
      <c r="V58" s="240"/>
      <c r="W58" s="240"/>
    </row>
    <row r="59" spans="2:23" ht="18" customHeight="1">
      <c r="B59" s="108" t="s">
        <v>311</v>
      </c>
      <c r="C59" s="108"/>
      <c r="D59" s="108"/>
      <c r="E59" s="108"/>
      <c r="F59" s="868">
        <v>1237824</v>
      </c>
      <c r="G59" s="868"/>
      <c r="H59" s="868"/>
      <c r="I59" s="868"/>
      <c r="J59" s="868"/>
      <c r="K59" s="868"/>
      <c r="L59" s="868">
        <v>1179216</v>
      </c>
      <c r="M59" s="868"/>
      <c r="N59" s="868"/>
      <c r="O59" s="868"/>
      <c r="P59" s="868"/>
      <c r="Q59" s="868"/>
      <c r="R59" s="868">
        <v>1259232</v>
      </c>
      <c r="S59" s="868"/>
      <c r="T59" s="868"/>
      <c r="U59" s="868"/>
      <c r="V59" s="868"/>
      <c r="W59" s="868"/>
    </row>
    <row r="60" spans="2:23" ht="18" customHeight="1">
      <c r="B60" s="99" t="s">
        <v>221</v>
      </c>
      <c r="C60" s="99"/>
      <c r="D60" s="99"/>
      <c r="E60" s="99"/>
      <c r="F60" s="881">
        <f>SUM(F48:F59)</f>
        <v>18718992</v>
      </c>
      <c r="G60" s="881"/>
      <c r="H60" s="881"/>
      <c r="I60" s="881"/>
      <c r="J60" s="881"/>
      <c r="K60" s="881"/>
      <c r="L60" s="881">
        <f>SUM(L48:L59)</f>
        <v>17218080</v>
      </c>
      <c r="M60" s="881"/>
      <c r="N60" s="881"/>
      <c r="O60" s="881"/>
      <c r="P60" s="881"/>
      <c r="Q60" s="881"/>
      <c r="R60" s="881">
        <f>SUM(R48:R59)</f>
        <v>18042336</v>
      </c>
      <c r="S60" s="881"/>
      <c r="T60" s="881"/>
      <c r="U60" s="881"/>
      <c r="V60" s="881"/>
      <c r="W60" s="881"/>
    </row>
    <row r="80" spans="2:23" ht="18" customHeight="1"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38"/>
      <c r="P80" s="38"/>
      <c r="Q80" s="38"/>
      <c r="R80" s="38"/>
      <c r="S80" s="88"/>
      <c r="T80" s="88"/>
      <c r="U80" s="88"/>
      <c r="V80" s="88"/>
      <c r="W80" s="88"/>
    </row>
    <row r="81" spans="2:23" ht="18" customHeight="1"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38"/>
      <c r="P81" s="38"/>
      <c r="Q81" s="38"/>
      <c r="R81" s="38"/>
      <c r="S81" s="88"/>
      <c r="T81" s="88"/>
      <c r="U81" s="88"/>
      <c r="V81" s="88"/>
      <c r="W81" s="88"/>
    </row>
    <row r="82" spans="2:23" ht="18" customHeight="1"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38"/>
      <c r="P82" s="38"/>
      <c r="Q82" s="38"/>
      <c r="R82" s="38"/>
      <c r="S82" s="88"/>
      <c r="T82" s="88"/>
      <c r="U82" s="88"/>
      <c r="V82" s="88"/>
      <c r="W82" s="88"/>
    </row>
    <row r="83" spans="2:23" ht="18" customHeight="1"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38"/>
      <c r="P83" s="38"/>
      <c r="Q83" s="38"/>
      <c r="R83" s="38"/>
      <c r="S83" s="88"/>
      <c r="T83" s="88"/>
      <c r="U83" s="88"/>
      <c r="V83" s="88"/>
      <c r="W83" s="88"/>
    </row>
    <row r="84" spans="2:23" ht="18" customHeight="1">
      <c r="B84" s="12"/>
      <c r="D84" s="473">
        <v>2</v>
      </c>
      <c r="E84" s="473"/>
      <c r="F84" s="30"/>
      <c r="G84" s="474" t="s">
        <v>281</v>
      </c>
      <c r="H84" s="474"/>
      <c r="I84" s="474"/>
      <c r="J84" s="474"/>
      <c r="K84" s="474"/>
      <c r="L84" s="474"/>
      <c r="M84" s="474"/>
      <c r="N84" s="474"/>
      <c r="O84" s="474"/>
      <c r="P84" s="474"/>
      <c r="Q84" s="474"/>
      <c r="R84" s="474"/>
      <c r="S84" s="474"/>
      <c r="T84" s="474"/>
      <c r="U84" s="474"/>
    </row>
    <row r="86" spans="2:23" ht="18" customHeight="1">
      <c r="B86" s="119" t="s">
        <v>52</v>
      </c>
      <c r="C86" s="120"/>
      <c r="D86" s="120"/>
      <c r="E86" s="121"/>
      <c r="F86" s="869">
        <f>B8</f>
        <v>2023</v>
      </c>
      <c r="G86" s="870"/>
      <c r="H86" s="870"/>
      <c r="I86" s="870"/>
      <c r="J86" s="870"/>
      <c r="K86" s="871"/>
      <c r="L86" s="869">
        <f>B11</f>
        <v>2024</v>
      </c>
      <c r="M86" s="870"/>
      <c r="N86" s="870"/>
      <c r="O86" s="870"/>
      <c r="P86" s="870"/>
      <c r="Q86" s="871"/>
      <c r="R86" s="869">
        <f>B14</f>
        <v>2025</v>
      </c>
      <c r="S86" s="870"/>
      <c r="T86" s="870"/>
      <c r="U86" s="870"/>
      <c r="V86" s="870"/>
      <c r="W86" s="871"/>
    </row>
    <row r="87" spans="2:23" ht="18" customHeight="1">
      <c r="B87" s="872" t="s">
        <v>223</v>
      </c>
      <c r="C87" s="873"/>
      <c r="D87" s="873"/>
      <c r="E87" s="874"/>
      <c r="F87" s="814"/>
      <c r="G87" s="815"/>
      <c r="H87" s="815"/>
      <c r="I87" s="815"/>
      <c r="J87" s="815"/>
      <c r="K87" s="816"/>
      <c r="L87" s="814"/>
      <c r="M87" s="815"/>
      <c r="N87" s="815"/>
      <c r="O87" s="815"/>
      <c r="P87" s="815"/>
      <c r="Q87" s="816"/>
      <c r="R87" s="814"/>
      <c r="S87" s="815"/>
      <c r="T87" s="815"/>
      <c r="U87" s="815"/>
      <c r="V87" s="815"/>
      <c r="W87" s="816"/>
    </row>
    <row r="88" spans="2:23" ht="18" customHeight="1">
      <c r="B88" s="875"/>
      <c r="C88" s="876"/>
      <c r="D88" s="876"/>
      <c r="E88" s="877"/>
      <c r="F88" s="817"/>
      <c r="G88" s="91"/>
      <c r="H88" s="91"/>
      <c r="I88" s="91"/>
      <c r="J88" s="91"/>
      <c r="K88" s="818"/>
      <c r="L88" s="817"/>
      <c r="M88" s="91"/>
      <c r="N88" s="91"/>
      <c r="O88" s="91"/>
      <c r="P88" s="91"/>
      <c r="Q88" s="818"/>
      <c r="R88" s="817"/>
      <c r="S88" s="91"/>
      <c r="T88" s="91"/>
      <c r="U88" s="91"/>
      <c r="V88" s="91"/>
      <c r="W88" s="818"/>
    </row>
    <row r="89" spans="2:23" ht="18" customHeight="1">
      <c r="B89" s="875"/>
      <c r="C89" s="876"/>
      <c r="D89" s="876"/>
      <c r="E89" s="877"/>
      <c r="F89" s="817"/>
      <c r="G89" s="91"/>
      <c r="H89" s="91"/>
      <c r="I89" s="91"/>
      <c r="J89" s="91"/>
      <c r="K89" s="818"/>
      <c r="L89" s="817"/>
      <c r="M89" s="91"/>
      <c r="N89" s="91"/>
      <c r="O89" s="91"/>
      <c r="P89" s="91"/>
      <c r="Q89" s="818"/>
      <c r="R89" s="817"/>
      <c r="S89" s="91"/>
      <c r="T89" s="91"/>
      <c r="U89" s="91"/>
      <c r="V89" s="91"/>
      <c r="W89" s="818"/>
    </row>
    <row r="90" spans="2:23" ht="18" customHeight="1">
      <c r="B90" s="875"/>
      <c r="C90" s="876"/>
      <c r="D90" s="876"/>
      <c r="E90" s="877"/>
      <c r="F90" s="817"/>
      <c r="G90" s="91"/>
      <c r="H90" s="91"/>
      <c r="I90" s="91"/>
      <c r="J90" s="91"/>
      <c r="K90" s="818"/>
      <c r="L90" s="817"/>
      <c r="M90" s="91"/>
      <c r="N90" s="91"/>
      <c r="O90" s="91"/>
      <c r="P90" s="91"/>
      <c r="Q90" s="818"/>
      <c r="R90" s="817"/>
      <c r="S90" s="91"/>
      <c r="T90" s="91"/>
      <c r="U90" s="91"/>
      <c r="V90" s="91"/>
      <c r="W90" s="818"/>
    </row>
    <row r="91" spans="2:23" ht="18" customHeight="1">
      <c r="B91" s="875"/>
      <c r="C91" s="876"/>
      <c r="D91" s="876"/>
      <c r="E91" s="877"/>
      <c r="F91" s="817"/>
      <c r="G91" s="91"/>
      <c r="H91" s="91"/>
      <c r="I91" s="91"/>
      <c r="J91" s="91"/>
      <c r="K91" s="818"/>
      <c r="L91" s="817"/>
      <c r="M91" s="91"/>
      <c r="N91" s="91"/>
      <c r="O91" s="91"/>
      <c r="P91" s="91"/>
      <c r="Q91" s="818"/>
      <c r="R91" s="817"/>
      <c r="S91" s="91"/>
      <c r="T91" s="91"/>
      <c r="U91" s="91"/>
      <c r="V91" s="91"/>
      <c r="W91" s="818"/>
    </row>
    <row r="92" spans="2:23" ht="18" customHeight="1">
      <c r="B92" s="878"/>
      <c r="C92" s="879"/>
      <c r="D92" s="879"/>
      <c r="E92" s="880"/>
      <c r="F92" s="313"/>
      <c r="G92" s="314"/>
      <c r="H92" s="314"/>
      <c r="I92" s="314"/>
      <c r="J92" s="314"/>
      <c r="K92" s="315"/>
      <c r="L92" s="313"/>
      <c r="M92" s="314"/>
      <c r="N92" s="314"/>
      <c r="O92" s="314"/>
      <c r="P92" s="314"/>
      <c r="Q92" s="315"/>
      <c r="R92" s="313"/>
      <c r="S92" s="314"/>
      <c r="T92" s="314"/>
      <c r="U92" s="314"/>
      <c r="V92" s="314"/>
      <c r="W92" s="315"/>
    </row>
    <row r="93" spans="2:23" ht="18" customHeight="1">
      <c r="B93" s="281" t="s">
        <v>224</v>
      </c>
      <c r="C93" s="282"/>
      <c r="D93" s="282"/>
      <c r="E93" s="283"/>
      <c r="F93" s="882">
        <v>25316.2</v>
      </c>
      <c r="G93" s="883"/>
      <c r="H93" s="883"/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4"/>
    </row>
    <row r="94" spans="2:23" ht="18" customHeight="1">
      <c r="B94" s="885" t="s">
        <v>730</v>
      </c>
      <c r="C94" s="886"/>
      <c r="D94" s="886"/>
      <c r="E94" s="887"/>
      <c r="F94" s="888">
        <f>ROUND(K8*12040/860/F93,1)</f>
        <v>434.6</v>
      </c>
      <c r="G94" s="889"/>
      <c r="H94" s="890"/>
      <c r="I94" s="894">
        <f>ROUND(F94/F96,3)</f>
        <v>0.37</v>
      </c>
      <c r="J94" s="895"/>
      <c r="K94" s="896"/>
      <c r="L94" s="888">
        <f>ROUND(K11*12040/860/F93,1)</f>
        <v>383.6</v>
      </c>
      <c r="M94" s="889"/>
      <c r="N94" s="890"/>
      <c r="O94" s="894">
        <f>ROUND(L94/L96,3)</f>
        <v>0.36099999999999999</v>
      </c>
      <c r="P94" s="895"/>
      <c r="Q94" s="896"/>
      <c r="R94" s="921">
        <f>ROUND(K14*12040/860/F93,1)</f>
        <v>429</v>
      </c>
      <c r="S94" s="922"/>
      <c r="T94" s="923"/>
      <c r="U94" s="894">
        <f>ROUND(R94/R96,3)</f>
        <v>0.376</v>
      </c>
      <c r="V94" s="895"/>
      <c r="W94" s="896"/>
    </row>
    <row r="95" spans="2:23" ht="18" customHeight="1">
      <c r="B95" s="281" t="s">
        <v>267</v>
      </c>
      <c r="C95" s="282"/>
      <c r="D95" s="282"/>
      <c r="E95" s="283"/>
      <c r="F95" s="926">
        <f>K9/$F$93</f>
        <v>739.40765201728539</v>
      </c>
      <c r="G95" s="927"/>
      <c r="H95" s="927"/>
      <c r="I95" s="924">
        <f>F95/F96</f>
        <v>0.629815019303127</v>
      </c>
      <c r="J95" s="924"/>
      <c r="K95" s="925"/>
      <c r="L95" s="926">
        <f>K12/$F$93</f>
        <v>680.12102922239512</v>
      </c>
      <c r="M95" s="927"/>
      <c r="N95" s="927"/>
      <c r="O95" s="924">
        <f>L95/L96</f>
        <v>0.63937913281603487</v>
      </c>
      <c r="P95" s="924"/>
      <c r="Q95" s="925"/>
      <c r="R95" s="928">
        <f>K15/$F$93</f>
        <v>712.67947006264762</v>
      </c>
      <c r="S95" s="929"/>
      <c r="T95" s="929"/>
      <c r="U95" s="924">
        <f>R95/R96</f>
        <v>0.62423779068527929</v>
      </c>
      <c r="V95" s="924"/>
      <c r="W95" s="925"/>
    </row>
    <row r="96" spans="2:23" ht="18" customHeight="1">
      <c r="B96" s="281" t="s">
        <v>268</v>
      </c>
      <c r="C96" s="282"/>
      <c r="D96" s="282"/>
      <c r="E96" s="283"/>
      <c r="F96" s="904">
        <f>SUM(F94:H95)</f>
        <v>1174.0076520172854</v>
      </c>
      <c r="G96" s="905"/>
      <c r="H96" s="905"/>
      <c r="I96" s="905"/>
      <c r="J96" s="905"/>
      <c r="K96" s="906"/>
      <c r="L96" s="904">
        <f>SUM(L94:N95)</f>
        <v>1063.7210292223951</v>
      </c>
      <c r="M96" s="905"/>
      <c r="N96" s="905"/>
      <c r="O96" s="905"/>
      <c r="P96" s="905"/>
      <c r="Q96" s="906"/>
      <c r="R96" s="904">
        <f>SUM(R94:T95)</f>
        <v>1141.6794700626476</v>
      </c>
      <c r="S96" s="905"/>
      <c r="T96" s="905"/>
      <c r="U96" s="905"/>
      <c r="V96" s="905"/>
      <c r="W96" s="906"/>
    </row>
    <row r="97" spans="2:23" ht="18" customHeight="1">
      <c r="B97" s="118" t="s">
        <v>225</v>
      </c>
      <c r="C97" s="118"/>
      <c r="D97" s="118"/>
      <c r="E97" s="118"/>
      <c r="F97" s="27" t="s">
        <v>128</v>
      </c>
      <c r="G97" s="907" t="s">
        <v>324</v>
      </c>
      <c r="H97" s="907"/>
      <c r="I97" s="907"/>
      <c r="J97" s="907"/>
      <c r="K97" s="907"/>
      <c r="L97" s="907"/>
      <c r="M97" s="907"/>
      <c r="N97" s="907"/>
      <c r="O97" s="907"/>
      <c r="P97" s="907"/>
      <c r="Q97" s="907"/>
      <c r="R97" s="907"/>
      <c r="S97" s="907"/>
      <c r="T97" s="907"/>
      <c r="U97" s="907"/>
      <c r="V97" s="907"/>
      <c r="W97" s="908"/>
    </row>
    <row r="98" spans="2:23" ht="18" customHeight="1">
      <c r="B98" s="118"/>
      <c r="C98" s="118"/>
      <c r="D98" s="118"/>
      <c r="E98" s="118"/>
      <c r="F98" s="28" t="s">
        <v>128</v>
      </c>
      <c r="G98" s="909" t="s">
        <v>722</v>
      </c>
      <c r="H98" s="909"/>
      <c r="I98" s="909"/>
      <c r="J98" s="909"/>
      <c r="K98" s="909"/>
      <c r="L98" s="909"/>
      <c r="M98" s="909"/>
      <c r="N98" s="909"/>
      <c r="O98" s="909"/>
      <c r="P98" s="909"/>
      <c r="Q98" s="909"/>
      <c r="R98" s="909"/>
      <c r="S98" s="909"/>
      <c r="T98" s="909"/>
      <c r="U98" s="909"/>
      <c r="V98" s="909"/>
      <c r="W98" s="910"/>
    </row>
    <row r="99" spans="2:23" ht="18" customHeight="1">
      <c r="B99" s="118"/>
      <c r="C99" s="118"/>
      <c r="D99" s="118"/>
      <c r="E99" s="118"/>
      <c r="F99" s="28" t="s">
        <v>128</v>
      </c>
      <c r="G99" s="89" t="s">
        <v>723</v>
      </c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90"/>
    </row>
    <row r="100" spans="2:23" ht="18" customHeight="1">
      <c r="B100" s="118"/>
      <c r="C100" s="118"/>
      <c r="D100" s="118"/>
      <c r="E100" s="118"/>
      <c r="F100" s="28" t="s">
        <v>128</v>
      </c>
      <c r="G100" s="909" t="s">
        <v>501</v>
      </c>
      <c r="H100" s="909"/>
      <c r="I100" s="909"/>
      <c r="J100" s="909"/>
      <c r="K100" s="909"/>
      <c r="L100" s="909"/>
      <c r="M100" s="909"/>
      <c r="N100" s="909"/>
      <c r="O100" s="909"/>
      <c r="P100" s="909"/>
      <c r="Q100" s="909"/>
      <c r="R100" s="909"/>
      <c r="S100" s="909"/>
      <c r="T100" s="909"/>
      <c r="U100" s="909"/>
      <c r="V100" s="909"/>
      <c r="W100" s="910"/>
    </row>
    <row r="101" spans="2:23" ht="18" customHeight="1">
      <c r="B101" s="118"/>
      <c r="C101" s="118"/>
      <c r="D101" s="118"/>
      <c r="E101" s="118"/>
      <c r="F101" s="26"/>
      <c r="G101" s="911"/>
      <c r="H101" s="911"/>
      <c r="I101" s="911"/>
      <c r="J101" s="911"/>
      <c r="K101" s="911"/>
      <c r="L101" s="911"/>
      <c r="M101" s="911"/>
      <c r="N101" s="911"/>
      <c r="O101" s="911"/>
      <c r="P101" s="911"/>
      <c r="Q101" s="911"/>
      <c r="R101" s="911"/>
      <c r="S101" s="911"/>
      <c r="T101" s="911"/>
      <c r="U101" s="911"/>
      <c r="V101" s="911"/>
      <c r="W101" s="912"/>
    </row>
    <row r="105" spans="2:23" ht="18" customHeight="1">
      <c r="B105" s="12"/>
      <c r="D105" s="901">
        <v>3</v>
      </c>
      <c r="E105" s="902"/>
      <c r="F105" s="30"/>
      <c r="G105" s="474" t="s">
        <v>282</v>
      </c>
      <c r="H105" s="474"/>
      <c r="I105" s="474"/>
      <c r="J105" s="474"/>
      <c r="K105" s="474"/>
      <c r="L105" s="474"/>
      <c r="M105" s="474"/>
      <c r="N105" s="474"/>
      <c r="O105" s="474"/>
      <c r="P105" s="474"/>
      <c r="Q105" s="474"/>
      <c r="R105" s="474"/>
      <c r="S105" s="474"/>
      <c r="T105" s="474"/>
      <c r="U105" s="474"/>
    </row>
    <row r="107" spans="2:23" ht="18" customHeight="1">
      <c r="B107" s="2" t="s">
        <v>128</v>
      </c>
      <c r="C107" s="16" t="s">
        <v>724</v>
      </c>
      <c r="D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2:23" ht="18" customHeight="1">
      <c r="B108" s="2"/>
      <c r="C108" s="16" t="s">
        <v>725</v>
      </c>
      <c r="D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2:23" ht="18" customHeight="1">
      <c r="B109" s="2" t="s">
        <v>128</v>
      </c>
      <c r="C109" s="16" t="s">
        <v>726</v>
      </c>
      <c r="D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2:23" ht="18" customHeight="1">
      <c r="B110" s="2" t="s">
        <v>128</v>
      </c>
      <c r="C110" s="16" t="s">
        <v>727</v>
      </c>
      <c r="D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2:23" ht="18" customHeight="1">
      <c r="B111" s="2" t="s">
        <v>128</v>
      </c>
      <c r="C111" s="16" t="s">
        <v>728</v>
      </c>
      <c r="D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2:23" ht="18" customHeight="1">
      <c r="B112" s="2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22" spans="2:47" ht="18" customHeight="1">
      <c r="B122" s="2"/>
      <c r="Z122" s="62"/>
      <c r="AA122" s="63"/>
      <c r="AB122" s="63"/>
      <c r="AC122" s="63"/>
      <c r="AD122" s="63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</row>
    <row r="123" spans="2:47" ht="18" customHeight="1">
      <c r="Z123" s="62"/>
      <c r="AA123" s="63"/>
      <c r="AB123" s="63"/>
      <c r="AC123" s="63"/>
      <c r="AD123" s="63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</row>
    <row r="124" spans="2:47" ht="18" customHeight="1">
      <c r="D124" s="901">
        <v>4</v>
      </c>
      <c r="E124" s="902"/>
      <c r="F124" s="30"/>
      <c r="G124" s="474" t="s">
        <v>514</v>
      </c>
      <c r="H124" s="474"/>
      <c r="I124" s="474"/>
      <c r="J124" s="474"/>
      <c r="K124" s="474"/>
      <c r="L124" s="474"/>
      <c r="M124" s="474"/>
      <c r="N124" s="474"/>
      <c r="O124" s="474"/>
      <c r="P124" s="474"/>
      <c r="Q124" s="474"/>
      <c r="R124" s="474"/>
      <c r="S124" s="474"/>
      <c r="T124" s="474"/>
      <c r="U124" s="474"/>
      <c r="Z124" s="62"/>
      <c r="AA124" s="63"/>
      <c r="AB124" s="63"/>
      <c r="AC124" s="63"/>
      <c r="AD124" s="63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</row>
    <row r="125" spans="2:47" ht="18" customHeight="1">
      <c r="Z125" s="62"/>
      <c r="AA125" s="63"/>
      <c r="AB125" s="63"/>
      <c r="AC125" s="63"/>
      <c r="AD125" s="63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</row>
    <row r="126" spans="2:47" ht="18" customHeight="1">
      <c r="B126" s="903" t="s">
        <v>716</v>
      </c>
      <c r="C126" s="903"/>
      <c r="D126" s="903"/>
      <c r="E126" s="903"/>
      <c r="F126" s="903"/>
      <c r="G126" s="903"/>
      <c r="H126" s="903"/>
      <c r="I126" s="903"/>
      <c r="J126" s="903"/>
      <c r="K126" s="903"/>
      <c r="L126" s="903"/>
      <c r="M126" s="903"/>
      <c r="N126" s="903"/>
      <c r="O126" s="903"/>
      <c r="P126" s="903"/>
      <c r="Q126" s="903"/>
      <c r="R126" s="903"/>
      <c r="S126" s="903"/>
      <c r="T126" s="903"/>
      <c r="U126" s="903"/>
      <c r="Z126" s="62"/>
      <c r="AA126" s="63"/>
      <c r="AB126" s="63"/>
      <c r="AC126" s="63"/>
      <c r="AD126" s="63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</row>
    <row r="127" spans="2:47" ht="18" customHeight="1">
      <c r="B127" s="903"/>
      <c r="C127" s="903"/>
      <c r="D127" s="903"/>
      <c r="E127" s="903"/>
      <c r="F127" s="903"/>
      <c r="G127" s="903"/>
      <c r="H127" s="903"/>
      <c r="I127" s="903"/>
      <c r="J127" s="903"/>
      <c r="K127" s="903"/>
      <c r="L127" s="903"/>
      <c r="M127" s="903"/>
      <c r="N127" s="903"/>
      <c r="O127" s="903"/>
      <c r="P127" s="903"/>
      <c r="Q127" s="903"/>
      <c r="R127" s="903"/>
      <c r="S127" s="903"/>
      <c r="T127" s="903"/>
      <c r="U127" s="903"/>
      <c r="Z127" s="62"/>
      <c r="AA127" s="63"/>
      <c r="AB127" s="63"/>
      <c r="AC127" s="63"/>
      <c r="AD127" s="63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</row>
    <row r="128" spans="2:47" ht="18" customHeight="1">
      <c r="B128" s="903"/>
      <c r="C128" s="903"/>
      <c r="D128" s="903"/>
      <c r="E128" s="903"/>
      <c r="F128" s="903"/>
      <c r="G128" s="903"/>
      <c r="H128" s="903"/>
      <c r="I128" s="903"/>
      <c r="J128" s="903"/>
      <c r="K128" s="903"/>
      <c r="L128" s="903"/>
      <c r="M128" s="903"/>
      <c r="N128" s="903"/>
      <c r="O128" s="903"/>
      <c r="P128" s="903"/>
      <c r="Q128" s="903"/>
      <c r="R128" s="903"/>
      <c r="S128" s="903"/>
      <c r="T128" s="903"/>
      <c r="U128" s="903"/>
      <c r="Z128" s="62"/>
      <c r="AA128" s="63"/>
      <c r="AB128" s="63"/>
      <c r="AC128" s="63"/>
      <c r="AD128" s="63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</row>
    <row r="129" spans="2:47" ht="18" customHeight="1">
      <c r="B129" s="903"/>
      <c r="C129" s="903"/>
      <c r="D129" s="903"/>
      <c r="E129" s="903"/>
      <c r="F129" s="903"/>
      <c r="G129" s="903"/>
      <c r="H129" s="903"/>
      <c r="I129" s="903"/>
      <c r="J129" s="903"/>
      <c r="K129" s="903"/>
      <c r="L129" s="903"/>
      <c r="M129" s="903"/>
      <c r="N129" s="903"/>
      <c r="O129" s="903"/>
      <c r="P129" s="903"/>
      <c r="Q129" s="903"/>
      <c r="R129" s="903"/>
      <c r="S129" s="903"/>
      <c r="T129" s="903"/>
      <c r="U129" s="903"/>
      <c r="Z129" s="62"/>
      <c r="AA129" s="63"/>
      <c r="AB129" s="63"/>
      <c r="AC129" s="63"/>
      <c r="AD129" s="63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</row>
    <row r="130" spans="2:47" ht="18" customHeight="1">
      <c r="B130" s="903"/>
      <c r="C130" s="903"/>
      <c r="D130" s="903"/>
      <c r="E130" s="903"/>
      <c r="F130" s="903"/>
      <c r="G130" s="903"/>
      <c r="H130" s="903"/>
      <c r="I130" s="903"/>
      <c r="J130" s="903"/>
      <c r="K130" s="903"/>
      <c r="L130" s="903"/>
      <c r="M130" s="903"/>
      <c r="N130" s="903"/>
      <c r="O130" s="903"/>
      <c r="P130" s="903"/>
      <c r="Q130" s="903"/>
      <c r="R130" s="903"/>
      <c r="S130" s="903"/>
      <c r="T130" s="903"/>
      <c r="U130" s="903"/>
      <c r="Z130" s="62"/>
      <c r="AA130" s="63"/>
      <c r="AB130" s="63"/>
      <c r="AC130" s="63"/>
      <c r="AD130" s="63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</row>
    <row r="131" spans="2:47" ht="18" customHeight="1">
      <c r="B131" s="903"/>
      <c r="C131" s="903"/>
      <c r="D131" s="903"/>
      <c r="E131" s="903"/>
      <c r="F131" s="903"/>
      <c r="G131" s="903"/>
      <c r="H131" s="903"/>
      <c r="I131" s="903"/>
      <c r="J131" s="903"/>
      <c r="K131" s="903"/>
      <c r="L131" s="903"/>
      <c r="M131" s="903"/>
      <c r="N131" s="903"/>
      <c r="O131" s="903"/>
      <c r="P131" s="903"/>
      <c r="Q131" s="903"/>
      <c r="R131" s="903"/>
      <c r="S131" s="903"/>
      <c r="T131" s="903"/>
      <c r="U131" s="903"/>
      <c r="Z131" s="62"/>
      <c r="AA131" s="63"/>
      <c r="AB131" s="63"/>
      <c r="AC131" s="63"/>
      <c r="AD131" s="63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</row>
    <row r="132" spans="2:47" ht="18" customHeight="1">
      <c r="B132" s="903"/>
      <c r="C132" s="903"/>
      <c r="D132" s="903"/>
      <c r="E132" s="903"/>
      <c r="F132" s="903"/>
      <c r="G132" s="903"/>
      <c r="H132" s="903"/>
      <c r="I132" s="903"/>
      <c r="J132" s="903"/>
      <c r="K132" s="903"/>
      <c r="L132" s="903"/>
      <c r="M132" s="903"/>
      <c r="N132" s="903"/>
      <c r="O132" s="903"/>
      <c r="P132" s="903"/>
      <c r="Q132" s="903"/>
      <c r="R132" s="903"/>
      <c r="S132" s="903"/>
      <c r="T132" s="903"/>
      <c r="U132" s="903"/>
      <c r="Z132" s="62"/>
      <c r="AA132" s="63"/>
      <c r="AB132" s="63"/>
      <c r="AC132" s="63"/>
      <c r="AD132" s="63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</row>
    <row r="133" spans="2:47" ht="18" customHeight="1">
      <c r="B133" s="903"/>
      <c r="C133" s="903"/>
      <c r="D133" s="903"/>
      <c r="E133" s="903"/>
      <c r="F133" s="903"/>
      <c r="G133" s="903"/>
      <c r="H133" s="903"/>
      <c r="I133" s="903"/>
      <c r="J133" s="903"/>
      <c r="K133" s="903"/>
      <c r="L133" s="903"/>
      <c r="M133" s="903"/>
      <c r="N133" s="903"/>
      <c r="O133" s="903"/>
      <c r="P133" s="903"/>
      <c r="Q133" s="903"/>
      <c r="R133" s="903"/>
      <c r="S133" s="903"/>
      <c r="T133" s="903"/>
      <c r="U133" s="903"/>
      <c r="Z133" s="62"/>
      <c r="AA133" s="63"/>
      <c r="AB133" s="63"/>
      <c r="AC133" s="63"/>
      <c r="AD133" s="63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</row>
    <row r="134" spans="2:47" ht="18" customHeight="1">
      <c r="B134" s="903"/>
      <c r="C134" s="903"/>
      <c r="D134" s="903"/>
      <c r="E134" s="903"/>
      <c r="F134" s="903"/>
      <c r="G134" s="903"/>
      <c r="H134" s="903"/>
      <c r="I134" s="903"/>
      <c r="J134" s="903"/>
      <c r="K134" s="903"/>
      <c r="L134" s="903"/>
      <c r="M134" s="903"/>
      <c r="N134" s="903"/>
      <c r="O134" s="903"/>
      <c r="P134" s="903"/>
      <c r="Q134" s="903"/>
      <c r="R134" s="903"/>
      <c r="S134" s="903"/>
      <c r="T134" s="903"/>
      <c r="U134" s="903"/>
      <c r="Z134" s="62"/>
      <c r="AA134" s="63"/>
      <c r="AB134" s="63"/>
      <c r="AC134" s="63"/>
      <c r="AD134" s="63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</row>
    <row r="135" spans="2:47" ht="18" customHeight="1">
      <c r="B135" s="903"/>
      <c r="C135" s="903"/>
      <c r="D135" s="903"/>
      <c r="E135" s="903"/>
      <c r="F135" s="903"/>
      <c r="G135" s="903"/>
      <c r="H135" s="903"/>
      <c r="I135" s="903"/>
      <c r="J135" s="903"/>
      <c r="K135" s="903"/>
      <c r="L135" s="903"/>
      <c r="M135" s="903"/>
      <c r="N135" s="903"/>
      <c r="O135" s="903"/>
      <c r="P135" s="903"/>
      <c r="Q135" s="903"/>
      <c r="R135" s="903"/>
      <c r="S135" s="903"/>
      <c r="T135" s="903"/>
      <c r="U135" s="903"/>
      <c r="Z135" s="62"/>
      <c r="AA135" s="63"/>
      <c r="AB135" s="63"/>
      <c r="AC135" s="63"/>
      <c r="AD135" s="63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</row>
    <row r="136" spans="2:47" ht="18" customHeight="1">
      <c r="B136" s="903"/>
      <c r="C136" s="903"/>
      <c r="D136" s="903"/>
      <c r="E136" s="903"/>
      <c r="F136" s="903"/>
      <c r="G136" s="903"/>
      <c r="H136" s="903"/>
      <c r="I136" s="903"/>
      <c r="J136" s="903"/>
      <c r="K136" s="903"/>
      <c r="L136" s="903"/>
      <c r="M136" s="903"/>
      <c r="N136" s="903"/>
      <c r="O136" s="903"/>
      <c r="P136" s="903"/>
      <c r="Q136" s="903"/>
      <c r="R136" s="903"/>
      <c r="S136" s="903"/>
      <c r="T136" s="903"/>
      <c r="U136" s="903"/>
      <c r="Z136" s="62"/>
      <c r="AA136" s="63"/>
      <c r="AB136" s="63"/>
      <c r="AC136" s="63"/>
      <c r="AD136" s="63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</row>
    <row r="137" spans="2:47" ht="18" customHeight="1">
      <c r="B137" s="903"/>
      <c r="C137" s="903"/>
      <c r="D137" s="903"/>
      <c r="E137" s="903"/>
      <c r="F137" s="903"/>
      <c r="G137" s="903"/>
      <c r="H137" s="903"/>
      <c r="I137" s="903"/>
      <c r="J137" s="903"/>
      <c r="K137" s="903"/>
      <c r="L137" s="903"/>
      <c r="M137" s="903"/>
      <c r="N137" s="903"/>
      <c r="O137" s="903"/>
      <c r="P137" s="903"/>
      <c r="Q137" s="903"/>
      <c r="R137" s="903"/>
      <c r="S137" s="903"/>
      <c r="T137" s="903"/>
      <c r="U137" s="903"/>
      <c r="Z137" s="62"/>
      <c r="AA137" s="63"/>
      <c r="AB137" s="63"/>
      <c r="AC137" s="63"/>
      <c r="AD137" s="63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</row>
    <row r="138" spans="2:47" ht="18" customHeight="1">
      <c r="B138" s="903"/>
      <c r="C138" s="903"/>
      <c r="D138" s="903"/>
      <c r="E138" s="903"/>
      <c r="F138" s="903"/>
      <c r="G138" s="903"/>
      <c r="H138" s="903"/>
      <c r="I138" s="903"/>
      <c r="J138" s="903"/>
      <c r="K138" s="903"/>
      <c r="L138" s="903"/>
      <c r="M138" s="903"/>
      <c r="N138" s="903"/>
      <c r="O138" s="903"/>
      <c r="P138" s="903"/>
      <c r="Q138" s="903"/>
      <c r="R138" s="903"/>
      <c r="S138" s="903"/>
      <c r="T138" s="903"/>
      <c r="U138" s="903"/>
      <c r="Z138" s="62"/>
      <c r="AA138" s="63"/>
      <c r="AB138" s="63"/>
      <c r="AC138" s="63"/>
      <c r="AD138" s="63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</row>
    <row r="139" spans="2:47" ht="18" customHeight="1">
      <c r="B139" s="903"/>
      <c r="C139" s="903"/>
      <c r="D139" s="903"/>
      <c r="E139" s="903"/>
      <c r="F139" s="903"/>
      <c r="G139" s="903"/>
      <c r="H139" s="903"/>
      <c r="I139" s="903"/>
      <c r="J139" s="903"/>
      <c r="K139" s="903"/>
      <c r="L139" s="903"/>
      <c r="M139" s="903"/>
      <c r="N139" s="903"/>
      <c r="O139" s="903"/>
      <c r="P139" s="903"/>
      <c r="Q139" s="903"/>
      <c r="R139" s="903"/>
      <c r="S139" s="903"/>
      <c r="T139" s="903"/>
      <c r="U139" s="903"/>
      <c r="Z139" s="62"/>
      <c r="AA139" s="63"/>
      <c r="AB139" s="63"/>
      <c r="AC139" s="63"/>
      <c r="AD139" s="63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</row>
    <row r="140" spans="2:47" ht="18" customHeight="1">
      <c r="B140" s="903"/>
      <c r="C140" s="903"/>
      <c r="D140" s="903"/>
      <c r="E140" s="903"/>
      <c r="F140" s="903"/>
      <c r="G140" s="903"/>
      <c r="H140" s="903"/>
      <c r="I140" s="903"/>
      <c r="J140" s="903"/>
      <c r="K140" s="903"/>
      <c r="L140" s="903"/>
      <c r="M140" s="903"/>
      <c r="N140" s="903"/>
      <c r="O140" s="903"/>
      <c r="P140" s="903"/>
      <c r="Q140" s="903"/>
      <c r="R140" s="903"/>
      <c r="S140" s="903"/>
      <c r="T140" s="903"/>
      <c r="U140" s="903"/>
      <c r="Z140" s="62"/>
      <c r="AA140" s="63"/>
      <c r="AB140" s="63"/>
      <c r="AC140" s="63"/>
      <c r="AD140" s="63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</row>
    <row r="141" spans="2:47" ht="18" customHeight="1">
      <c r="B141" s="903"/>
      <c r="C141" s="903"/>
      <c r="D141" s="903"/>
      <c r="E141" s="903"/>
      <c r="F141" s="903"/>
      <c r="G141" s="903"/>
      <c r="H141" s="903"/>
      <c r="I141" s="903"/>
      <c r="J141" s="903"/>
      <c r="K141" s="903"/>
      <c r="L141" s="903"/>
      <c r="M141" s="903"/>
      <c r="N141" s="903"/>
      <c r="O141" s="903"/>
      <c r="P141" s="903"/>
      <c r="Q141" s="903"/>
      <c r="R141" s="903"/>
      <c r="S141" s="903"/>
      <c r="T141" s="903"/>
      <c r="U141" s="903"/>
      <c r="Z141" s="62"/>
      <c r="AA141" s="63"/>
      <c r="AB141" s="63"/>
      <c r="AC141" s="63"/>
      <c r="AD141" s="63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</row>
    <row r="142" spans="2:47" ht="18" customHeight="1">
      <c r="B142" s="903"/>
      <c r="C142" s="903"/>
      <c r="D142" s="903"/>
      <c r="E142" s="903"/>
      <c r="F142" s="903"/>
      <c r="G142" s="903"/>
      <c r="H142" s="903"/>
      <c r="I142" s="903"/>
      <c r="J142" s="903"/>
      <c r="K142" s="903"/>
      <c r="L142" s="903"/>
      <c r="M142" s="903"/>
      <c r="N142" s="903"/>
      <c r="O142" s="903"/>
      <c r="P142" s="903"/>
      <c r="Q142" s="903"/>
      <c r="R142" s="903"/>
      <c r="S142" s="903"/>
      <c r="T142" s="903"/>
      <c r="U142" s="903"/>
      <c r="Z142" s="62"/>
      <c r="AA142" s="63"/>
      <c r="AB142" s="63"/>
      <c r="AC142" s="63"/>
      <c r="AD142" s="63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</row>
    <row r="143" spans="2:47" ht="18" customHeight="1">
      <c r="B143" s="903"/>
      <c r="C143" s="903"/>
      <c r="D143" s="903"/>
      <c r="E143" s="903"/>
      <c r="F143" s="903"/>
      <c r="G143" s="903"/>
      <c r="H143" s="903"/>
      <c r="I143" s="903"/>
      <c r="J143" s="903"/>
      <c r="K143" s="903"/>
      <c r="L143" s="903"/>
      <c r="M143" s="903"/>
      <c r="N143" s="903"/>
      <c r="O143" s="903"/>
      <c r="P143" s="903"/>
      <c r="Q143" s="903"/>
      <c r="R143" s="903"/>
      <c r="S143" s="903"/>
      <c r="T143" s="903"/>
      <c r="U143" s="903"/>
    </row>
  </sheetData>
  <mergeCells count="204">
    <mergeCell ref="D5:E5"/>
    <mergeCell ref="G5:U5"/>
    <mergeCell ref="B7:D7"/>
    <mergeCell ref="E7:G7"/>
    <mergeCell ref="H7:J7"/>
    <mergeCell ref="K7:N7"/>
    <mergeCell ref="O7:R7"/>
    <mergeCell ref="S7:W7"/>
    <mergeCell ref="B11:D13"/>
    <mergeCell ref="E11:G11"/>
    <mergeCell ref="H11:J11"/>
    <mergeCell ref="K11:N11"/>
    <mergeCell ref="O11:R11"/>
    <mergeCell ref="S11:W11"/>
    <mergeCell ref="B8:D10"/>
    <mergeCell ref="E8:G8"/>
    <mergeCell ref="H8:J8"/>
    <mergeCell ref="K8:N8"/>
    <mergeCell ref="O8:R8"/>
    <mergeCell ref="S8:W8"/>
    <mergeCell ref="E9:G9"/>
    <mergeCell ref="H9:J9"/>
    <mergeCell ref="K9:N9"/>
    <mergeCell ref="O9:R9"/>
    <mergeCell ref="E12:G12"/>
    <mergeCell ref="H12:J12"/>
    <mergeCell ref="K12:N12"/>
    <mergeCell ref="O12:R12"/>
    <mergeCell ref="S12:W12"/>
    <mergeCell ref="E13:N13"/>
    <mergeCell ref="O13:R13"/>
    <mergeCell ref="S13:W13"/>
    <mergeCell ref="S9:W9"/>
    <mergeCell ref="E10:N10"/>
    <mergeCell ref="O10:R10"/>
    <mergeCell ref="S10:W10"/>
    <mergeCell ref="S15:W15"/>
    <mergeCell ref="E16:N16"/>
    <mergeCell ref="O16:R16"/>
    <mergeCell ref="S16:W16"/>
    <mergeCell ref="B18:E19"/>
    <mergeCell ref="F18:W18"/>
    <mergeCell ref="F19:K19"/>
    <mergeCell ref="L19:Q19"/>
    <mergeCell ref="R19:W19"/>
    <mergeCell ref="B14:D16"/>
    <mergeCell ref="E14:G14"/>
    <mergeCell ref="H14:J14"/>
    <mergeCell ref="K14:N14"/>
    <mergeCell ref="O14:R14"/>
    <mergeCell ref="S14:W14"/>
    <mergeCell ref="E15:G15"/>
    <mergeCell ref="H15:J15"/>
    <mergeCell ref="K15:N15"/>
    <mergeCell ref="O15:R15"/>
    <mergeCell ref="B22:E22"/>
    <mergeCell ref="F22:K22"/>
    <mergeCell ref="L22:Q22"/>
    <mergeCell ref="R22:W22"/>
    <mergeCell ref="B23:E23"/>
    <mergeCell ref="F23:K23"/>
    <mergeCell ref="L23:Q23"/>
    <mergeCell ref="R23:W23"/>
    <mergeCell ref="B20:E20"/>
    <mergeCell ref="F20:K20"/>
    <mergeCell ref="L20:Q20"/>
    <mergeCell ref="R20:W20"/>
    <mergeCell ref="B21:E21"/>
    <mergeCell ref="F21:K21"/>
    <mergeCell ref="L21:Q21"/>
    <mergeCell ref="R21:W21"/>
    <mergeCell ref="B26:E26"/>
    <mergeCell ref="F26:K26"/>
    <mergeCell ref="L26:Q26"/>
    <mergeCell ref="R26:W26"/>
    <mergeCell ref="B27:E27"/>
    <mergeCell ref="F27:K27"/>
    <mergeCell ref="L27:Q27"/>
    <mergeCell ref="R27:W27"/>
    <mergeCell ref="B24:E24"/>
    <mergeCell ref="F24:K24"/>
    <mergeCell ref="L24:Q24"/>
    <mergeCell ref="R24:W24"/>
    <mergeCell ref="B25:E25"/>
    <mergeCell ref="F25:K25"/>
    <mergeCell ref="L25:Q25"/>
    <mergeCell ref="R25:W25"/>
    <mergeCell ref="B30:E30"/>
    <mergeCell ref="F30:K30"/>
    <mergeCell ref="L30:Q30"/>
    <mergeCell ref="R30:W30"/>
    <mergeCell ref="B31:E31"/>
    <mergeCell ref="F31:K31"/>
    <mergeCell ref="L31:Q31"/>
    <mergeCell ref="R31:W31"/>
    <mergeCell ref="B28:E28"/>
    <mergeCell ref="F28:K28"/>
    <mergeCell ref="L28:Q28"/>
    <mergeCell ref="R28:W28"/>
    <mergeCell ref="B29:E29"/>
    <mergeCell ref="F29:K29"/>
    <mergeCell ref="L29:Q29"/>
    <mergeCell ref="R29:W29"/>
    <mergeCell ref="B32:E32"/>
    <mergeCell ref="F32:K32"/>
    <mergeCell ref="L32:Q32"/>
    <mergeCell ref="R32:W32"/>
    <mergeCell ref="B46:E47"/>
    <mergeCell ref="F46:W46"/>
    <mergeCell ref="F47:K47"/>
    <mergeCell ref="L47:Q47"/>
    <mergeCell ref="R47:W47"/>
    <mergeCell ref="B50:E50"/>
    <mergeCell ref="F50:K50"/>
    <mergeCell ref="L50:Q50"/>
    <mergeCell ref="R50:W50"/>
    <mergeCell ref="B51:E51"/>
    <mergeCell ref="F51:K51"/>
    <mergeCell ref="L51:Q51"/>
    <mergeCell ref="R51:W51"/>
    <mergeCell ref="B48:E48"/>
    <mergeCell ref="F48:K48"/>
    <mergeCell ref="L48:Q48"/>
    <mergeCell ref="R48:W48"/>
    <mergeCell ref="B49:E49"/>
    <mergeCell ref="F49:K49"/>
    <mergeCell ref="L49:Q49"/>
    <mergeCell ref="R49:W49"/>
    <mergeCell ref="B54:E54"/>
    <mergeCell ref="F54:K54"/>
    <mergeCell ref="L54:Q54"/>
    <mergeCell ref="R54:W54"/>
    <mergeCell ref="B55:E55"/>
    <mergeCell ref="F55:K55"/>
    <mergeCell ref="L55:Q55"/>
    <mergeCell ref="R55:W55"/>
    <mergeCell ref="B52:E52"/>
    <mergeCell ref="F52:K52"/>
    <mergeCell ref="L52:Q52"/>
    <mergeCell ref="R52:W52"/>
    <mergeCell ref="B53:E53"/>
    <mergeCell ref="F53:K53"/>
    <mergeCell ref="L53:Q53"/>
    <mergeCell ref="R53:W53"/>
    <mergeCell ref="B58:E58"/>
    <mergeCell ref="F58:K58"/>
    <mergeCell ref="L58:Q58"/>
    <mergeCell ref="R58:W58"/>
    <mergeCell ref="B59:E59"/>
    <mergeCell ref="F59:K59"/>
    <mergeCell ref="L59:Q59"/>
    <mergeCell ref="R59:W59"/>
    <mergeCell ref="B56:E56"/>
    <mergeCell ref="F56:K56"/>
    <mergeCell ref="L56:Q56"/>
    <mergeCell ref="R56:W56"/>
    <mergeCell ref="B57:E57"/>
    <mergeCell ref="F57:K57"/>
    <mergeCell ref="L57:Q57"/>
    <mergeCell ref="R57:W57"/>
    <mergeCell ref="B86:E86"/>
    <mergeCell ref="F86:K86"/>
    <mergeCell ref="L86:Q86"/>
    <mergeCell ref="R86:W86"/>
    <mergeCell ref="B87:E92"/>
    <mergeCell ref="F87:K92"/>
    <mergeCell ref="L87:Q92"/>
    <mergeCell ref="R87:W92"/>
    <mergeCell ref="B60:E60"/>
    <mergeCell ref="F60:K60"/>
    <mergeCell ref="L60:Q60"/>
    <mergeCell ref="R60:W60"/>
    <mergeCell ref="D84:E84"/>
    <mergeCell ref="G84:U84"/>
    <mergeCell ref="B93:E93"/>
    <mergeCell ref="F93:W93"/>
    <mergeCell ref="B94:E94"/>
    <mergeCell ref="F94:H94"/>
    <mergeCell ref="I94:K94"/>
    <mergeCell ref="L94:N94"/>
    <mergeCell ref="O94:Q94"/>
    <mergeCell ref="R94:T94"/>
    <mergeCell ref="U94:W94"/>
    <mergeCell ref="D105:E105"/>
    <mergeCell ref="G105:U105"/>
    <mergeCell ref="D124:E124"/>
    <mergeCell ref="G124:U124"/>
    <mergeCell ref="B126:U143"/>
    <mergeCell ref="U95:W95"/>
    <mergeCell ref="B96:E96"/>
    <mergeCell ref="F96:K96"/>
    <mergeCell ref="L96:Q96"/>
    <mergeCell ref="R96:W96"/>
    <mergeCell ref="B97:E101"/>
    <mergeCell ref="G97:W97"/>
    <mergeCell ref="G98:W98"/>
    <mergeCell ref="G100:W100"/>
    <mergeCell ref="G101:W101"/>
    <mergeCell ref="B95:E95"/>
    <mergeCell ref="F95:H95"/>
    <mergeCell ref="I95:K95"/>
    <mergeCell ref="L95:N95"/>
    <mergeCell ref="O95:Q95"/>
    <mergeCell ref="R95:T9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&amp;L&amp;"KoPub돋움체 Bold,보통"&amp;9
기계설비 성능점검 결과보고서&amp;R&amp;"KoPub돋움체 Bold,보통"&amp;9
VI. 에너지 사용량 검토</oddHeader>
    <oddFooter>&amp;L&amp;G&amp;R&amp;G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U143"/>
  <sheetViews>
    <sheetView showGridLines="0" view="pageBreakPreview" zoomScale="115" zoomScaleNormal="100" zoomScaleSheetLayoutView="115" workbookViewId="0">
      <selection activeCell="AE23" sqref="AE23"/>
    </sheetView>
  </sheetViews>
  <sheetFormatPr defaultColWidth="3.25" defaultRowHeight="18" customHeight="1"/>
  <cols>
    <col min="1" max="30" width="3.25" style="1"/>
    <col min="31" max="31" width="8.25" style="1" customWidth="1"/>
    <col min="32" max="32" width="5.125" style="1" bestFit="1" customWidth="1"/>
    <col min="33" max="33" width="6.125" style="1" bestFit="1" customWidth="1"/>
    <col min="34" max="16384" width="3.25" style="1"/>
  </cols>
  <sheetData>
    <row r="1" spans="1:38" ht="13.5" customHeight="1"/>
    <row r="2" spans="1:38" ht="13.5" customHeight="1"/>
    <row r="3" spans="1:38" ht="18" customHeight="1">
      <c r="B3" s="35" t="s">
        <v>279</v>
      </c>
    </row>
    <row r="4" spans="1:38" ht="18" customHeight="1">
      <c r="A4" s="34"/>
      <c r="B4" s="5"/>
      <c r="D4" s="5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38" ht="18" customHeight="1">
      <c r="B5" s="12"/>
      <c r="D5" s="473">
        <v>1</v>
      </c>
      <c r="E5" s="473"/>
      <c r="F5" s="30"/>
      <c r="G5" s="474" t="s">
        <v>280</v>
      </c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</row>
    <row r="7" spans="1:38" ht="18" customHeight="1">
      <c r="B7" s="119" t="s">
        <v>314</v>
      </c>
      <c r="C7" s="120"/>
      <c r="D7" s="121"/>
      <c r="E7" s="119" t="s">
        <v>315</v>
      </c>
      <c r="F7" s="120"/>
      <c r="G7" s="121"/>
      <c r="H7" s="119" t="s">
        <v>222</v>
      </c>
      <c r="I7" s="120"/>
      <c r="J7" s="121"/>
      <c r="K7" s="119" t="s">
        <v>316</v>
      </c>
      <c r="L7" s="120"/>
      <c r="M7" s="120"/>
      <c r="N7" s="121"/>
      <c r="O7" s="119" t="s">
        <v>317</v>
      </c>
      <c r="P7" s="120"/>
      <c r="Q7" s="120"/>
      <c r="R7" s="121"/>
      <c r="S7" s="119" t="s">
        <v>64</v>
      </c>
      <c r="T7" s="120"/>
      <c r="U7" s="120"/>
      <c r="V7" s="120"/>
      <c r="W7" s="121"/>
    </row>
    <row r="8" spans="1:38" ht="18" customHeight="1">
      <c r="B8" s="913">
        <v>2023</v>
      </c>
      <c r="C8" s="838"/>
      <c r="D8" s="839"/>
      <c r="E8" s="157" t="s">
        <v>326</v>
      </c>
      <c r="F8" s="245"/>
      <c r="G8" s="158"/>
      <c r="H8" s="157" t="s">
        <v>333</v>
      </c>
      <c r="I8" s="245"/>
      <c r="J8" s="158"/>
      <c r="K8" s="846">
        <f>F32</f>
        <v>785854</v>
      </c>
      <c r="L8" s="847"/>
      <c r="M8" s="847"/>
      <c r="N8" s="848"/>
      <c r="O8" s="914">
        <f>(K8/43.1)*1.029*10^-3</f>
        <v>18.762036334106728</v>
      </c>
      <c r="P8" s="915"/>
      <c r="Q8" s="915"/>
      <c r="R8" s="916"/>
      <c r="S8" s="829"/>
      <c r="T8" s="245"/>
      <c r="U8" s="245"/>
      <c r="V8" s="245"/>
      <c r="W8" s="158"/>
    </row>
    <row r="9" spans="1:38" ht="18" customHeight="1">
      <c r="B9" s="840"/>
      <c r="C9" s="841"/>
      <c r="D9" s="842"/>
      <c r="E9" s="142" t="s">
        <v>172</v>
      </c>
      <c r="F9" s="143"/>
      <c r="G9" s="144"/>
      <c r="H9" s="142" t="s">
        <v>319</v>
      </c>
      <c r="I9" s="143"/>
      <c r="J9" s="144"/>
      <c r="K9" s="830">
        <f>F60</f>
        <v>18718992</v>
      </c>
      <c r="L9" s="831"/>
      <c r="M9" s="831"/>
      <c r="N9" s="832"/>
      <c r="O9" s="830">
        <f>K9*0.000229</f>
        <v>4286.6491679999999</v>
      </c>
      <c r="P9" s="831"/>
      <c r="Q9" s="831"/>
      <c r="R9" s="832"/>
      <c r="S9" s="836"/>
      <c r="T9" s="143"/>
      <c r="U9" s="143"/>
      <c r="V9" s="143"/>
      <c r="W9" s="144"/>
    </row>
    <row r="10" spans="1:38" ht="18" customHeight="1">
      <c r="B10" s="843"/>
      <c r="C10" s="844"/>
      <c r="D10" s="845"/>
      <c r="E10" s="266" t="s">
        <v>221</v>
      </c>
      <c r="F10" s="267"/>
      <c r="G10" s="267"/>
      <c r="H10" s="267"/>
      <c r="I10" s="267"/>
      <c r="J10" s="267"/>
      <c r="K10" s="267"/>
      <c r="L10" s="267"/>
      <c r="M10" s="267"/>
      <c r="N10" s="268"/>
      <c r="O10" s="917">
        <f>SUM(O8:R9)</f>
        <v>4305.4112043341065</v>
      </c>
      <c r="P10" s="918"/>
      <c r="Q10" s="918"/>
      <c r="R10" s="919"/>
      <c r="S10" s="266"/>
      <c r="T10" s="267"/>
      <c r="U10" s="267"/>
      <c r="V10" s="267"/>
      <c r="W10" s="268"/>
    </row>
    <row r="11" spans="1:38" ht="18" customHeight="1">
      <c r="B11" s="913">
        <v>2024</v>
      </c>
      <c r="C11" s="838"/>
      <c r="D11" s="839"/>
      <c r="E11" s="157" t="s">
        <v>326</v>
      </c>
      <c r="F11" s="245"/>
      <c r="G11" s="158"/>
      <c r="H11" s="157" t="s">
        <v>333</v>
      </c>
      <c r="I11" s="245"/>
      <c r="J11" s="158"/>
      <c r="K11" s="846">
        <f>L32</f>
        <v>693621</v>
      </c>
      <c r="L11" s="847"/>
      <c r="M11" s="847"/>
      <c r="N11" s="848"/>
      <c r="O11" s="914">
        <f>(K11/43.1)*1.029*10^-3</f>
        <v>16.560000208816707</v>
      </c>
      <c r="P11" s="915"/>
      <c r="Q11" s="915"/>
      <c r="R11" s="916"/>
      <c r="S11" s="829"/>
      <c r="T11" s="245"/>
      <c r="U11" s="245"/>
      <c r="V11" s="245"/>
      <c r="W11" s="158"/>
    </row>
    <row r="12" spans="1:38" ht="18" customHeight="1">
      <c r="B12" s="840"/>
      <c r="C12" s="841"/>
      <c r="D12" s="842"/>
      <c r="E12" s="142" t="s">
        <v>172</v>
      </c>
      <c r="F12" s="143"/>
      <c r="G12" s="144"/>
      <c r="H12" s="142" t="s">
        <v>319</v>
      </c>
      <c r="I12" s="143"/>
      <c r="J12" s="144"/>
      <c r="K12" s="830">
        <f>L60</f>
        <v>17218080</v>
      </c>
      <c r="L12" s="831"/>
      <c r="M12" s="831"/>
      <c r="N12" s="832"/>
      <c r="O12" s="830">
        <f>K12*0.000229</f>
        <v>3942.9403200000002</v>
      </c>
      <c r="P12" s="831"/>
      <c r="Q12" s="831"/>
      <c r="R12" s="832"/>
      <c r="S12" s="836"/>
      <c r="T12" s="143"/>
      <c r="U12" s="143"/>
      <c r="V12" s="143"/>
      <c r="W12" s="144"/>
      <c r="AB12" s="1" t="s">
        <v>334</v>
      </c>
    </row>
    <row r="13" spans="1:38" ht="18" customHeight="1">
      <c r="B13" s="843"/>
      <c r="C13" s="844"/>
      <c r="D13" s="845"/>
      <c r="E13" s="266" t="s">
        <v>221</v>
      </c>
      <c r="F13" s="267"/>
      <c r="G13" s="267"/>
      <c r="H13" s="267"/>
      <c r="I13" s="267"/>
      <c r="J13" s="267"/>
      <c r="K13" s="267"/>
      <c r="L13" s="267"/>
      <c r="M13" s="267"/>
      <c r="N13" s="268"/>
      <c r="O13" s="917">
        <f>SUM(O11:R12)</f>
        <v>3959.5003202088169</v>
      </c>
      <c r="P13" s="918"/>
      <c r="Q13" s="918"/>
      <c r="R13" s="919"/>
      <c r="S13" s="266"/>
      <c r="T13" s="267"/>
      <c r="U13" s="267"/>
      <c r="V13" s="267"/>
      <c r="W13" s="268"/>
      <c r="AB13" s="1">
        <v>1</v>
      </c>
      <c r="AC13" s="1" t="s">
        <v>335</v>
      </c>
      <c r="AE13" s="1">
        <v>10290</v>
      </c>
      <c r="AF13" s="1" t="s">
        <v>336</v>
      </c>
    </row>
    <row r="14" spans="1:38" ht="18" customHeight="1">
      <c r="B14" s="913">
        <v>2025</v>
      </c>
      <c r="C14" s="838"/>
      <c r="D14" s="839"/>
      <c r="E14" s="157" t="s">
        <v>326</v>
      </c>
      <c r="F14" s="245"/>
      <c r="G14" s="158"/>
      <c r="H14" s="157" t="s">
        <v>333</v>
      </c>
      <c r="I14" s="245"/>
      <c r="J14" s="158"/>
      <c r="K14" s="846">
        <f>R32</f>
        <v>775771</v>
      </c>
      <c r="L14" s="847"/>
      <c r="M14" s="847"/>
      <c r="N14" s="848"/>
      <c r="O14" s="914">
        <f>(K14/43.1)*1.029*10^-3</f>
        <v>18.521307633410672</v>
      </c>
      <c r="P14" s="915"/>
      <c r="Q14" s="915"/>
      <c r="R14" s="916"/>
      <c r="S14" s="829"/>
      <c r="T14" s="245"/>
      <c r="U14" s="245"/>
      <c r="V14" s="245"/>
      <c r="W14" s="158"/>
      <c r="AB14" s="1">
        <v>1</v>
      </c>
      <c r="AC14" s="1" t="s">
        <v>337</v>
      </c>
      <c r="AE14" s="1">
        <v>3.6</v>
      </c>
      <c r="AF14" s="1" t="s">
        <v>338</v>
      </c>
      <c r="AG14" s="1">
        <v>860</v>
      </c>
      <c r="AH14" s="1" t="s">
        <v>336</v>
      </c>
    </row>
    <row r="15" spans="1:38" ht="18" customHeight="1">
      <c r="B15" s="840"/>
      <c r="C15" s="841"/>
      <c r="D15" s="842"/>
      <c r="E15" s="142" t="s">
        <v>172</v>
      </c>
      <c r="F15" s="143"/>
      <c r="G15" s="144"/>
      <c r="H15" s="142" t="s">
        <v>319</v>
      </c>
      <c r="I15" s="143"/>
      <c r="J15" s="144"/>
      <c r="K15" s="830">
        <f>R60</f>
        <v>18042336</v>
      </c>
      <c r="L15" s="831"/>
      <c r="M15" s="831"/>
      <c r="N15" s="832"/>
      <c r="O15" s="830">
        <f>K15*0.000229</f>
        <v>4131.6949439999999</v>
      </c>
      <c r="P15" s="831"/>
      <c r="Q15" s="831"/>
      <c r="R15" s="832"/>
      <c r="S15" s="836"/>
      <c r="T15" s="143"/>
      <c r="U15" s="143"/>
      <c r="V15" s="143"/>
      <c r="W15" s="144"/>
      <c r="AB15" s="1">
        <v>1</v>
      </c>
      <c r="AC15" s="1" t="s">
        <v>338</v>
      </c>
      <c r="AE15" s="45">
        <f>AB14/AE14</f>
        <v>0.27777777777777779</v>
      </c>
      <c r="AF15" s="1" t="s">
        <v>337</v>
      </c>
      <c r="AG15" s="1">
        <f>AG14/AE14</f>
        <v>238.88888888888889</v>
      </c>
      <c r="AH15" s="91" t="s">
        <v>339</v>
      </c>
      <c r="AI15" s="91"/>
      <c r="AJ15" s="941">
        <f>AG15/AE13</f>
        <v>2.3215635460533419E-2</v>
      </c>
      <c r="AK15" s="941"/>
      <c r="AL15" s="1" t="s">
        <v>340</v>
      </c>
    </row>
    <row r="16" spans="1:38" ht="18" customHeight="1">
      <c r="B16" s="843"/>
      <c r="C16" s="844"/>
      <c r="D16" s="845"/>
      <c r="E16" s="266" t="s">
        <v>221</v>
      </c>
      <c r="F16" s="267"/>
      <c r="G16" s="267"/>
      <c r="H16" s="267"/>
      <c r="I16" s="267"/>
      <c r="J16" s="267"/>
      <c r="K16" s="267"/>
      <c r="L16" s="267"/>
      <c r="M16" s="267"/>
      <c r="N16" s="268"/>
      <c r="O16" s="917">
        <f>SUM(O14:R15)</f>
        <v>4150.2162516334101</v>
      </c>
      <c r="P16" s="918"/>
      <c r="Q16" s="918"/>
      <c r="R16" s="919"/>
      <c r="S16" s="266"/>
      <c r="T16" s="267"/>
      <c r="U16" s="267"/>
      <c r="V16" s="267"/>
      <c r="W16" s="268"/>
      <c r="AD16" s="1" t="s">
        <v>341</v>
      </c>
      <c r="AE16" s="942">
        <f>(1.029*10^-3)/43.1</f>
        <v>2.3874709976798142E-5</v>
      </c>
      <c r="AF16" s="942"/>
      <c r="AG16" s="1" t="s">
        <v>342</v>
      </c>
    </row>
    <row r="17" spans="2:31" ht="15.75" customHeight="1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  <c r="P17" s="38"/>
      <c r="Q17" s="38"/>
      <c r="R17" s="38"/>
      <c r="S17" s="37"/>
      <c r="T17" s="37"/>
      <c r="U17" s="37"/>
      <c r="V17" s="37"/>
      <c r="W17" s="37"/>
      <c r="AE17" s="46"/>
    </row>
    <row r="18" spans="2:31" ht="18" customHeight="1">
      <c r="B18" s="118" t="s">
        <v>52</v>
      </c>
      <c r="C18" s="118"/>
      <c r="D18" s="118"/>
      <c r="E18" s="118"/>
      <c r="F18" s="118" t="s">
        <v>343</v>
      </c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</row>
    <row r="19" spans="2:31" ht="18" customHeight="1">
      <c r="B19" s="118"/>
      <c r="C19" s="118"/>
      <c r="D19" s="118"/>
      <c r="E19" s="118"/>
      <c r="F19" s="858">
        <f>B8</f>
        <v>2023</v>
      </c>
      <c r="G19" s="858"/>
      <c r="H19" s="858"/>
      <c r="I19" s="858"/>
      <c r="J19" s="858"/>
      <c r="K19" s="858"/>
      <c r="L19" s="858">
        <f>B11</f>
        <v>2024</v>
      </c>
      <c r="M19" s="858"/>
      <c r="N19" s="858"/>
      <c r="O19" s="858"/>
      <c r="P19" s="858"/>
      <c r="Q19" s="858"/>
      <c r="R19" s="858">
        <f>B14</f>
        <v>2025</v>
      </c>
      <c r="S19" s="858"/>
      <c r="T19" s="858"/>
      <c r="U19" s="858"/>
      <c r="V19" s="858"/>
      <c r="W19" s="858"/>
    </row>
    <row r="20" spans="2:31" ht="18" customHeight="1">
      <c r="B20" s="107" t="s">
        <v>321</v>
      </c>
      <c r="C20" s="107"/>
      <c r="D20" s="107"/>
      <c r="E20" s="107"/>
      <c r="F20" s="867">
        <v>71223</v>
      </c>
      <c r="G20" s="867"/>
      <c r="H20" s="867"/>
      <c r="I20" s="867"/>
      <c r="J20" s="867"/>
      <c r="K20" s="867"/>
      <c r="L20" s="867">
        <v>56053</v>
      </c>
      <c r="M20" s="867"/>
      <c r="N20" s="867"/>
      <c r="O20" s="867"/>
      <c r="P20" s="867"/>
      <c r="Q20" s="867"/>
      <c r="R20" s="867">
        <v>54719</v>
      </c>
      <c r="S20" s="867"/>
      <c r="T20" s="867"/>
      <c r="U20" s="867"/>
      <c r="V20" s="867"/>
      <c r="W20" s="867"/>
    </row>
    <row r="21" spans="2:31" ht="18" customHeight="1">
      <c r="B21" s="132" t="s">
        <v>322</v>
      </c>
      <c r="C21" s="132"/>
      <c r="D21" s="132"/>
      <c r="E21" s="132"/>
      <c r="F21" s="240">
        <v>64468</v>
      </c>
      <c r="G21" s="240"/>
      <c r="H21" s="240"/>
      <c r="I21" s="240"/>
      <c r="J21" s="240"/>
      <c r="K21" s="240"/>
      <c r="L21" s="240">
        <v>53809</v>
      </c>
      <c r="M21" s="240"/>
      <c r="N21" s="240"/>
      <c r="O21" s="240"/>
      <c r="P21" s="240"/>
      <c r="Q21" s="240"/>
      <c r="R21" s="240">
        <v>57605</v>
      </c>
      <c r="S21" s="240"/>
      <c r="T21" s="240"/>
      <c r="U21" s="240"/>
      <c r="V21" s="240"/>
      <c r="W21" s="240"/>
    </row>
    <row r="22" spans="2:31" ht="18" customHeight="1">
      <c r="B22" s="132" t="s">
        <v>302</v>
      </c>
      <c r="C22" s="132"/>
      <c r="D22" s="132"/>
      <c r="E22" s="132"/>
      <c r="F22" s="240">
        <v>52832</v>
      </c>
      <c r="G22" s="240"/>
      <c r="H22" s="240"/>
      <c r="I22" s="240"/>
      <c r="J22" s="240"/>
      <c r="K22" s="240"/>
      <c r="L22" s="240">
        <v>50327</v>
      </c>
      <c r="M22" s="240"/>
      <c r="N22" s="240"/>
      <c r="O22" s="240"/>
      <c r="P22" s="240"/>
      <c r="Q22" s="240"/>
      <c r="R22" s="240">
        <v>58815</v>
      </c>
      <c r="S22" s="240"/>
      <c r="T22" s="240"/>
      <c r="U22" s="240"/>
      <c r="V22" s="240"/>
      <c r="W22" s="240"/>
    </row>
    <row r="23" spans="2:31" ht="18" customHeight="1">
      <c r="B23" s="132" t="s">
        <v>303</v>
      </c>
      <c r="C23" s="132"/>
      <c r="D23" s="132"/>
      <c r="E23" s="132"/>
      <c r="F23" s="240">
        <v>58716</v>
      </c>
      <c r="G23" s="240"/>
      <c r="H23" s="240"/>
      <c r="I23" s="240"/>
      <c r="J23" s="240"/>
      <c r="K23" s="240"/>
      <c r="L23" s="240">
        <v>53263</v>
      </c>
      <c r="M23" s="240"/>
      <c r="N23" s="240"/>
      <c r="O23" s="240"/>
      <c r="P23" s="240"/>
      <c r="Q23" s="240"/>
      <c r="R23" s="240">
        <v>56581</v>
      </c>
      <c r="S23" s="240"/>
      <c r="T23" s="240"/>
      <c r="U23" s="240"/>
      <c r="V23" s="240"/>
      <c r="W23" s="240"/>
    </row>
    <row r="24" spans="2:31" ht="18" customHeight="1">
      <c r="B24" s="132" t="s">
        <v>304</v>
      </c>
      <c r="C24" s="132"/>
      <c r="D24" s="132"/>
      <c r="E24" s="132"/>
      <c r="F24" s="240">
        <v>62273</v>
      </c>
      <c r="G24" s="240"/>
      <c r="H24" s="240"/>
      <c r="I24" s="240"/>
      <c r="J24" s="240"/>
      <c r="K24" s="240"/>
      <c r="L24" s="240">
        <v>46901</v>
      </c>
      <c r="M24" s="240"/>
      <c r="N24" s="240"/>
      <c r="O24" s="240"/>
      <c r="P24" s="240"/>
      <c r="Q24" s="240"/>
      <c r="R24" s="240">
        <v>45192</v>
      </c>
      <c r="S24" s="240"/>
      <c r="T24" s="240"/>
      <c r="U24" s="240"/>
      <c r="V24" s="240"/>
      <c r="W24" s="240"/>
    </row>
    <row r="25" spans="2:31" ht="18" customHeight="1">
      <c r="B25" s="132" t="s">
        <v>305</v>
      </c>
      <c r="C25" s="132"/>
      <c r="D25" s="132"/>
      <c r="E25" s="132"/>
      <c r="F25" s="240">
        <v>58563</v>
      </c>
      <c r="G25" s="240"/>
      <c r="H25" s="240"/>
      <c r="I25" s="240"/>
      <c r="J25" s="240"/>
      <c r="K25" s="240"/>
      <c r="L25" s="240">
        <v>74893</v>
      </c>
      <c r="M25" s="240"/>
      <c r="N25" s="240"/>
      <c r="O25" s="240"/>
      <c r="P25" s="240"/>
      <c r="Q25" s="240"/>
      <c r="R25" s="240">
        <v>77868</v>
      </c>
      <c r="S25" s="240"/>
      <c r="T25" s="240"/>
      <c r="U25" s="240"/>
      <c r="V25" s="240"/>
      <c r="W25" s="240"/>
    </row>
    <row r="26" spans="2:31" ht="18" customHeight="1">
      <c r="B26" s="132" t="s">
        <v>306</v>
      </c>
      <c r="C26" s="132"/>
      <c r="D26" s="132"/>
      <c r="E26" s="132"/>
      <c r="F26" s="240">
        <v>92597</v>
      </c>
      <c r="G26" s="240"/>
      <c r="H26" s="240"/>
      <c r="I26" s="240"/>
      <c r="J26" s="240"/>
      <c r="K26" s="240"/>
      <c r="L26" s="240">
        <v>89576</v>
      </c>
      <c r="M26" s="240"/>
      <c r="N26" s="240"/>
      <c r="O26" s="240"/>
      <c r="P26" s="240"/>
      <c r="Q26" s="240"/>
      <c r="R26" s="240">
        <v>83821</v>
      </c>
      <c r="S26" s="240"/>
      <c r="T26" s="240"/>
      <c r="U26" s="240"/>
      <c r="V26" s="240"/>
      <c r="W26" s="240"/>
    </row>
    <row r="27" spans="2:31" ht="18" customHeight="1">
      <c r="B27" s="132" t="s">
        <v>307</v>
      </c>
      <c r="C27" s="132"/>
      <c r="D27" s="132"/>
      <c r="E27" s="132"/>
      <c r="F27" s="240">
        <v>59996</v>
      </c>
      <c r="G27" s="240"/>
      <c r="H27" s="240"/>
      <c r="I27" s="240"/>
      <c r="J27" s="240"/>
      <c r="K27" s="240"/>
      <c r="L27" s="240">
        <v>44077</v>
      </c>
      <c r="M27" s="240"/>
      <c r="N27" s="240"/>
      <c r="O27" s="240"/>
      <c r="P27" s="240"/>
      <c r="Q27" s="240"/>
      <c r="R27" s="240">
        <v>70113</v>
      </c>
      <c r="S27" s="240"/>
      <c r="T27" s="240"/>
      <c r="U27" s="240"/>
      <c r="V27" s="240"/>
      <c r="W27" s="240"/>
    </row>
    <row r="28" spans="2:31" ht="18" customHeight="1">
      <c r="B28" s="132" t="s">
        <v>308</v>
      </c>
      <c r="C28" s="132"/>
      <c r="D28" s="132"/>
      <c r="E28" s="132"/>
      <c r="F28" s="240">
        <v>67806</v>
      </c>
      <c r="G28" s="240"/>
      <c r="H28" s="240"/>
      <c r="I28" s="240"/>
      <c r="J28" s="240"/>
      <c r="K28" s="240"/>
      <c r="L28" s="240">
        <v>67988</v>
      </c>
      <c r="M28" s="240"/>
      <c r="N28" s="240"/>
      <c r="O28" s="240"/>
      <c r="P28" s="240"/>
      <c r="Q28" s="240"/>
      <c r="R28" s="240">
        <v>75093</v>
      </c>
      <c r="S28" s="240"/>
      <c r="T28" s="240"/>
      <c r="U28" s="240"/>
      <c r="V28" s="240"/>
      <c r="W28" s="240"/>
    </row>
    <row r="29" spans="2:31" ht="18" customHeight="1">
      <c r="B29" s="132" t="s">
        <v>309</v>
      </c>
      <c r="C29" s="132"/>
      <c r="D29" s="132"/>
      <c r="E29" s="132"/>
      <c r="F29" s="240">
        <v>81505</v>
      </c>
      <c r="G29" s="240"/>
      <c r="H29" s="240"/>
      <c r="I29" s="240"/>
      <c r="J29" s="240"/>
      <c r="K29" s="240"/>
      <c r="L29" s="240">
        <v>45486</v>
      </c>
      <c r="M29" s="240"/>
      <c r="N29" s="240"/>
      <c r="O29" s="240"/>
      <c r="P29" s="240"/>
      <c r="Q29" s="240"/>
      <c r="R29" s="240">
        <v>62708</v>
      </c>
      <c r="S29" s="240"/>
      <c r="T29" s="240"/>
      <c r="U29" s="240"/>
      <c r="V29" s="240"/>
      <c r="W29" s="240"/>
    </row>
    <row r="30" spans="2:31" ht="18" customHeight="1">
      <c r="B30" s="132" t="s">
        <v>310</v>
      </c>
      <c r="C30" s="132"/>
      <c r="D30" s="132"/>
      <c r="E30" s="132"/>
      <c r="F30" s="240">
        <v>59548</v>
      </c>
      <c r="G30" s="240"/>
      <c r="H30" s="240"/>
      <c r="I30" s="240"/>
      <c r="J30" s="240"/>
      <c r="K30" s="240"/>
      <c r="L30" s="240">
        <v>51897</v>
      </c>
      <c r="M30" s="240"/>
      <c r="N30" s="240"/>
      <c r="O30" s="240"/>
      <c r="P30" s="240"/>
      <c r="Q30" s="240"/>
      <c r="R30" s="240">
        <v>68003</v>
      </c>
      <c r="S30" s="240"/>
      <c r="T30" s="240"/>
      <c r="U30" s="240"/>
      <c r="V30" s="240"/>
      <c r="W30" s="240"/>
    </row>
    <row r="31" spans="2:31" ht="18" customHeight="1">
      <c r="B31" s="108" t="s">
        <v>311</v>
      </c>
      <c r="C31" s="108"/>
      <c r="D31" s="108"/>
      <c r="E31" s="108"/>
      <c r="F31" s="868">
        <v>56327</v>
      </c>
      <c r="G31" s="868"/>
      <c r="H31" s="868"/>
      <c r="I31" s="868"/>
      <c r="J31" s="868"/>
      <c r="K31" s="868"/>
      <c r="L31" s="868">
        <v>59351</v>
      </c>
      <c r="M31" s="868"/>
      <c r="N31" s="868"/>
      <c r="O31" s="868"/>
      <c r="P31" s="868"/>
      <c r="Q31" s="868"/>
      <c r="R31" s="868">
        <v>65253</v>
      </c>
      <c r="S31" s="868"/>
      <c r="T31" s="868"/>
      <c r="U31" s="868"/>
      <c r="V31" s="868"/>
      <c r="W31" s="868"/>
    </row>
    <row r="32" spans="2:31" ht="18" customHeight="1">
      <c r="B32" s="99" t="s">
        <v>221</v>
      </c>
      <c r="C32" s="99"/>
      <c r="D32" s="99"/>
      <c r="E32" s="99"/>
      <c r="F32" s="881">
        <f>SUM(F20:F31)</f>
        <v>785854</v>
      </c>
      <c r="G32" s="881"/>
      <c r="H32" s="881"/>
      <c r="I32" s="881"/>
      <c r="J32" s="881"/>
      <c r="K32" s="881"/>
      <c r="L32" s="881">
        <f>SUM(L20:L31)</f>
        <v>693621</v>
      </c>
      <c r="M32" s="881"/>
      <c r="N32" s="881"/>
      <c r="O32" s="881"/>
      <c r="P32" s="881"/>
      <c r="Q32" s="881"/>
      <c r="R32" s="881">
        <f>SUM(R20:R31)</f>
        <v>775771</v>
      </c>
      <c r="S32" s="881"/>
      <c r="T32" s="881"/>
      <c r="U32" s="881"/>
      <c r="V32" s="881"/>
      <c r="W32" s="881"/>
    </row>
    <row r="43" spans="2:23" ht="18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8"/>
      <c r="P43" s="38"/>
      <c r="Q43" s="38"/>
      <c r="R43" s="38"/>
      <c r="S43" s="37"/>
      <c r="T43" s="37"/>
      <c r="U43" s="37"/>
      <c r="V43" s="37"/>
      <c r="W43" s="37"/>
    </row>
    <row r="44" spans="2:23" ht="18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8"/>
      <c r="P44" s="38"/>
      <c r="Q44" s="38"/>
      <c r="R44" s="38"/>
      <c r="S44" s="37"/>
      <c r="T44" s="37"/>
      <c r="U44" s="37"/>
      <c r="V44" s="37"/>
      <c r="W44" s="37"/>
    </row>
    <row r="45" spans="2:23" ht="18" customHeight="1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8"/>
      <c r="P45" s="38"/>
      <c r="Q45" s="38"/>
      <c r="R45" s="38"/>
      <c r="S45" s="37"/>
      <c r="T45" s="37"/>
      <c r="U45" s="37"/>
      <c r="V45" s="37"/>
      <c r="W45" s="37"/>
    </row>
    <row r="46" spans="2:23" ht="18" customHeight="1">
      <c r="B46" s="118" t="s">
        <v>52</v>
      </c>
      <c r="C46" s="118"/>
      <c r="D46" s="118"/>
      <c r="E46" s="118"/>
      <c r="F46" s="118" t="s">
        <v>323</v>
      </c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</row>
    <row r="47" spans="2:23" ht="18" customHeight="1">
      <c r="B47" s="118"/>
      <c r="C47" s="118"/>
      <c r="D47" s="118"/>
      <c r="E47" s="118"/>
      <c r="F47" s="858">
        <f>B8</f>
        <v>2023</v>
      </c>
      <c r="G47" s="858"/>
      <c r="H47" s="858"/>
      <c r="I47" s="858"/>
      <c r="J47" s="858"/>
      <c r="K47" s="858"/>
      <c r="L47" s="858">
        <f>B11</f>
        <v>2024</v>
      </c>
      <c r="M47" s="858"/>
      <c r="N47" s="858"/>
      <c r="O47" s="858"/>
      <c r="P47" s="858"/>
      <c r="Q47" s="858"/>
      <c r="R47" s="858">
        <f>B14</f>
        <v>2025</v>
      </c>
      <c r="S47" s="858"/>
      <c r="T47" s="858"/>
      <c r="U47" s="858"/>
      <c r="V47" s="858"/>
      <c r="W47" s="858"/>
    </row>
    <row r="48" spans="2:23" ht="18" customHeight="1">
      <c r="B48" s="107" t="s">
        <v>321</v>
      </c>
      <c r="C48" s="107"/>
      <c r="D48" s="107"/>
      <c r="E48" s="107"/>
      <c r="F48" s="867">
        <v>1375056</v>
      </c>
      <c r="G48" s="867"/>
      <c r="H48" s="867"/>
      <c r="I48" s="867"/>
      <c r="J48" s="867"/>
      <c r="K48" s="867"/>
      <c r="L48" s="867">
        <v>1215792</v>
      </c>
      <c r="M48" s="867"/>
      <c r="N48" s="867"/>
      <c r="O48" s="867"/>
      <c r="P48" s="867"/>
      <c r="Q48" s="867"/>
      <c r="R48" s="867">
        <v>1211472</v>
      </c>
      <c r="S48" s="867"/>
      <c r="T48" s="867"/>
      <c r="U48" s="867"/>
      <c r="V48" s="867"/>
      <c r="W48" s="867"/>
    </row>
    <row r="49" spans="2:23" ht="18" customHeight="1">
      <c r="B49" s="132" t="s">
        <v>322</v>
      </c>
      <c r="C49" s="132"/>
      <c r="D49" s="132"/>
      <c r="E49" s="132"/>
      <c r="F49" s="240">
        <v>1157184</v>
      </c>
      <c r="G49" s="240"/>
      <c r="H49" s="240"/>
      <c r="I49" s="240"/>
      <c r="J49" s="240"/>
      <c r="K49" s="240"/>
      <c r="L49" s="240">
        <v>1242216</v>
      </c>
      <c r="M49" s="240"/>
      <c r="N49" s="240"/>
      <c r="O49" s="240"/>
      <c r="P49" s="240"/>
      <c r="Q49" s="240"/>
      <c r="R49" s="240">
        <v>1032552</v>
      </c>
      <c r="S49" s="240"/>
      <c r="T49" s="240"/>
      <c r="U49" s="240"/>
      <c r="V49" s="240"/>
      <c r="W49" s="240"/>
    </row>
    <row r="50" spans="2:23" ht="18" customHeight="1">
      <c r="B50" s="132" t="s">
        <v>302</v>
      </c>
      <c r="C50" s="132"/>
      <c r="D50" s="132"/>
      <c r="E50" s="132"/>
      <c r="F50" s="240">
        <v>1394064</v>
      </c>
      <c r="G50" s="240"/>
      <c r="H50" s="240"/>
      <c r="I50" s="240"/>
      <c r="J50" s="240"/>
      <c r="K50" s="240"/>
      <c r="L50" s="240">
        <v>1361664</v>
      </c>
      <c r="M50" s="240"/>
      <c r="N50" s="240"/>
      <c r="O50" s="240"/>
      <c r="P50" s="240"/>
      <c r="Q50" s="240"/>
      <c r="R50" s="240">
        <v>1238760</v>
      </c>
      <c r="S50" s="240"/>
      <c r="T50" s="240"/>
      <c r="U50" s="240"/>
      <c r="V50" s="240"/>
      <c r="W50" s="240"/>
    </row>
    <row r="51" spans="2:23" ht="18" customHeight="1">
      <c r="B51" s="132" t="s">
        <v>303</v>
      </c>
      <c r="C51" s="132"/>
      <c r="D51" s="132"/>
      <c r="E51" s="132"/>
      <c r="F51" s="240">
        <v>1479096</v>
      </c>
      <c r="G51" s="240"/>
      <c r="H51" s="240"/>
      <c r="I51" s="240"/>
      <c r="J51" s="240"/>
      <c r="K51" s="240"/>
      <c r="L51" s="240">
        <v>1284480</v>
      </c>
      <c r="M51" s="240"/>
      <c r="N51" s="240"/>
      <c r="O51" s="240"/>
      <c r="P51" s="240"/>
      <c r="Q51" s="240"/>
      <c r="R51" s="240">
        <v>1388640</v>
      </c>
      <c r="S51" s="240"/>
      <c r="T51" s="240"/>
      <c r="U51" s="240"/>
      <c r="V51" s="240"/>
      <c r="W51" s="240"/>
    </row>
    <row r="52" spans="2:23" ht="18" customHeight="1">
      <c r="B52" s="132" t="s">
        <v>304</v>
      </c>
      <c r="C52" s="132"/>
      <c r="D52" s="132"/>
      <c r="E52" s="132"/>
      <c r="F52" s="240">
        <v>1636920</v>
      </c>
      <c r="G52" s="240"/>
      <c r="H52" s="240"/>
      <c r="I52" s="240"/>
      <c r="J52" s="240"/>
      <c r="K52" s="240"/>
      <c r="L52" s="240">
        <v>1397880</v>
      </c>
      <c r="M52" s="240"/>
      <c r="N52" s="240"/>
      <c r="O52" s="240"/>
      <c r="P52" s="240"/>
      <c r="Q52" s="240"/>
      <c r="R52" s="240">
        <v>1434624</v>
      </c>
      <c r="S52" s="240"/>
      <c r="T52" s="240"/>
      <c r="U52" s="240"/>
      <c r="V52" s="240"/>
      <c r="W52" s="240"/>
    </row>
    <row r="53" spans="2:23" ht="18" customHeight="1">
      <c r="B53" s="132" t="s">
        <v>305</v>
      </c>
      <c r="C53" s="132"/>
      <c r="D53" s="132"/>
      <c r="E53" s="132"/>
      <c r="F53" s="240">
        <v>1702872</v>
      </c>
      <c r="G53" s="240"/>
      <c r="H53" s="240"/>
      <c r="I53" s="240"/>
      <c r="J53" s="240"/>
      <c r="K53" s="240"/>
      <c r="L53" s="240">
        <v>1732104</v>
      </c>
      <c r="M53" s="240"/>
      <c r="N53" s="240"/>
      <c r="O53" s="240"/>
      <c r="P53" s="240"/>
      <c r="Q53" s="240"/>
      <c r="R53" s="240">
        <v>1804032</v>
      </c>
      <c r="S53" s="240"/>
      <c r="T53" s="240"/>
      <c r="U53" s="240"/>
      <c r="V53" s="240"/>
      <c r="W53" s="240"/>
    </row>
    <row r="54" spans="2:23" ht="18" customHeight="1">
      <c r="B54" s="132" t="s">
        <v>306</v>
      </c>
      <c r="C54" s="132"/>
      <c r="D54" s="132"/>
      <c r="E54" s="132"/>
      <c r="F54" s="240">
        <v>2010528</v>
      </c>
      <c r="G54" s="240"/>
      <c r="H54" s="240"/>
      <c r="I54" s="240"/>
      <c r="J54" s="240"/>
      <c r="K54" s="240"/>
      <c r="L54" s="240">
        <v>1841184</v>
      </c>
      <c r="M54" s="240"/>
      <c r="N54" s="240"/>
      <c r="O54" s="240"/>
      <c r="P54" s="240"/>
      <c r="Q54" s="240"/>
      <c r="R54" s="240">
        <v>2013696</v>
      </c>
      <c r="S54" s="240"/>
      <c r="T54" s="240"/>
      <c r="U54" s="240"/>
      <c r="V54" s="240"/>
      <c r="W54" s="240"/>
    </row>
    <row r="55" spans="2:23" ht="18" customHeight="1">
      <c r="B55" s="132" t="s">
        <v>307</v>
      </c>
      <c r="C55" s="132"/>
      <c r="D55" s="132"/>
      <c r="E55" s="132"/>
      <c r="F55" s="240">
        <v>1859976</v>
      </c>
      <c r="G55" s="240"/>
      <c r="H55" s="240"/>
      <c r="I55" s="240"/>
      <c r="J55" s="240"/>
      <c r="K55" s="240"/>
      <c r="L55" s="240">
        <v>1657512</v>
      </c>
      <c r="M55" s="240"/>
      <c r="N55" s="240"/>
      <c r="O55" s="240"/>
      <c r="P55" s="240"/>
      <c r="Q55" s="240"/>
      <c r="R55" s="240">
        <v>1834368</v>
      </c>
      <c r="S55" s="240"/>
      <c r="T55" s="240"/>
      <c r="U55" s="240"/>
      <c r="V55" s="240"/>
      <c r="W55" s="240"/>
    </row>
    <row r="56" spans="2:23" ht="18" customHeight="1">
      <c r="B56" s="132" t="s">
        <v>308</v>
      </c>
      <c r="C56" s="132"/>
      <c r="D56" s="132"/>
      <c r="E56" s="132"/>
      <c r="F56" s="240">
        <v>1752840</v>
      </c>
      <c r="G56" s="240"/>
      <c r="H56" s="240"/>
      <c r="I56" s="240"/>
      <c r="J56" s="240"/>
      <c r="K56" s="240"/>
      <c r="L56" s="240">
        <v>1595304</v>
      </c>
      <c r="M56" s="240"/>
      <c r="N56" s="240"/>
      <c r="O56" s="240"/>
      <c r="P56" s="240"/>
      <c r="Q56" s="240"/>
      <c r="R56" s="240">
        <v>1761024</v>
      </c>
      <c r="S56" s="240"/>
      <c r="T56" s="240"/>
      <c r="U56" s="240"/>
      <c r="V56" s="240"/>
      <c r="W56" s="240"/>
    </row>
    <row r="57" spans="2:23" ht="18" customHeight="1">
      <c r="B57" s="132" t="s">
        <v>309</v>
      </c>
      <c r="C57" s="132"/>
      <c r="D57" s="132"/>
      <c r="E57" s="132"/>
      <c r="F57" s="240">
        <v>1699920</v>
      </c>
      <c r="G57" s="240"/>
      <c r="H57" s="240"/>
      <c r="I57" s="240"/>
      <c r="J57" s="240"/>
      <c r="K57" s="240"/>
      <c r="L57" s="240">
        <v>1414512</v>
      </c>
      <c r="M57" s="240"/>
      <c r="N57" s="240"/>
      <c r="O57" s="240"/>
      <c r="P57" s="240"/>
      <c r="Q57" s="240"/>
      <c r="R57" s="240">
        <v>1639488</v>
      </c>
      <c r="S57" s="240"/>
      <c r="T57" s="240"/>
      <c r="U57" s="240"/>
      <c r="V57" s="240"/>
      <c r="W57" s="240"/>
    </row>
    <row r="58" spans="2:23" ht="18" customHeight="1">
      <c r="B58" s="132" t="s">
        <v>310</v>
      </c>
      <c r="C58" s="132"/>
      <c r="D58" s="132"/>
      <c r="E58" s="132"/>
      <c r="F58" s="240">
        <v>1412712</v>
      </c>
      <c r="G58" s="240"/>
      <c r="H58" s="240"/>
      <c r="I58" s="240"/>
      <c r="J58" s="240"/>
      <c r="K58" s="240"/>
      <c r="L58" s="240">
        <v>1296216</v>
      </c>
      <c r="M58" s="240"/>
      <c r="N58" s="240"/>
      <c r="O58" s="240"/>
      <c r="P58" s="240"/>
      <c r="Q58" s="240"/>
      <c r="R58" s="240">
        <v>1424448</v>
      </c>
      <c r="S58" s="240"/>
      <c r="T58" s="240"/>
      <c r="U58" s="240"/>
      <c r="V58" s="240"/>
      <c r="W58" s="240"/>
    </row>
    <row r="59" spans="2:23" ht="18" customHeight="1">
      <c r="B59" s="108" t="s">
        <v>311</v>
      </c>
      <c r="C59" s="108"/>
      <c r="D59" s="108"/>
      <c r="E59" s="108"/>
      <c r="F59" s="868">
        <v>1237824</v>
      </c>
      <c r="G59" s="868"/>
      <c r="H59" s="868"/>
      <c r="I59" s="868"/>
      <c r="J59" s="868"/>
      <c r="K59" s="868"/>
      <c r="L59" s="868">
        <v>1179216</v>
      </c>
      <c r="M59" s="868"/>
      <c r="N59" s="868"/>
      <c r="O59" s="868"/>
      <c r="P59" s="868"/>
      <c r="Q59" s="868"/>
      <c r="R59" s="868">
        <v>1259232</v>
      </c>
      <c r="S59" s="868"/>
      <c r="T59" s="868"/>
      <c r="U59" s="868"/>
      <c r="V59" s="868"/>
      <c r="W59" s="868"/>
    </row>
    <row r="60" spans="2:23" ht="18" customHeight="1">
      <c r="B60" s="99" t="s">
        <v>221</v>
      </c>
      <c r="C60" s="99"/>
      <c r="D60" s="99"/>
      <c r="E60" s="99"/>
      <c r="F60" s="881">
        <f>SUM(F48:F59)</f>
        <v>18718992</v>
      </c>
      <c r="G60" s="881"/>
      <c r="H60" s="881"/>
      <c r="I60" s="881"/>
      <c r="J60" s="881"/>
      <c r="K60" s="881"/>
      <c r="L60" s="881">
        <f>SUM(L48:L59)</f>
        <v>17218080</v>
      </c>
      <c r="M60" s="881"/>
      <c r="N60" s="881"/>
      <c r="O60" s="881"/>
      <c r="P60" s="881"/>
      <c r="Q60" s="881"/>
      <c r="R60" s="881">
        <f>SUM(R48:R59)</f>
        <v>18042336</v>
      </c>
      <c r="S60" s="881"/>
      <c r="T60" s="881"/>
      <c r="U60" s="881"/>
      <c r="V60" s="881"/>
      <c r="W60" s="881"/>
    </row>
    <row r="80" spans="2:23" ht="18" customHeight="1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8"/>
      <c r="P80" s="38"/>
      <c r="Q80" s="38"/>
      <c r="R80" s="38"/>
      <c r="S80" s="37"/>
      <c r="T80" s="37"/>
      <c r="U80" s="37"/>
      <c r="V80" s="37"/>
      <c r="W80" s="37"/>
    </row>
    <row r="81" spans="2:23" ht="18" customHeight="1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8"/>
      <c r="P81" s="38"/>
      <c r="Q81" s="38"/>
      <c r="R81" s="38"/>
      <c r="S81" s="37"/>
      <c r="T81" s="37"/>
      <c r="U81" s="37"/>
      <c r="V81" s="37"/>
      <c r="W81" s="37"/>
    </row>
    <row r="82" spans="2:23" ht="18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8"/>
      <c r="P82" s="38"/>
      <c r="Q82" s="38"/>
      <c r="R82" s="38"/>
      <c r="S82" s="37"/>
      <c r="T82" s="37"/>
      <c r="U82" s="37"/>
      <c r="V82" s="37"/>
      <c r="W82" s="37"/>
    </row>
    <row r="83" spans="2:23" ht="18" customHeight="1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8"/>
      <c r="P83" s="38"/>
      <c r="Q83" s="38"/>
      <c r="R83" s="38"/>
      <c r="S83" s="37"/>
      <c r="T83" s="37"/>
      <c r="U83" s="37"/>
      <c r="V83" s="37"/>
      <c r="W83" s="37"/>
    </row>
    <row r="84" spans="2:23" ht="18" customHeight="1">
      <c r="B84" s="12"/>
      <c r="D84" s="473">
        <v>2</v>
      </c>
      <c r="E84" s="473"/>
      <c r="F84" s="30"/>
      <c r="G84" s="474" t="s">
        <v>281</v>
      </c>
      <c r="H84" s="474"/>
      <c r="I84" s="474"/>
      <c r="J84" s="474"/>
      <c r="K84" s="474"/>
      <c r="L84" s="474"/>
      <c r="M84" s="474"/>
      <c r="N84" s="474"/>
      <c r="O84" s="474"/>
      <c r="P84" s="474"/>
      <c r="Q84" s="474"/>
      <c r="R84" s="474"/>
      <c r="S84" s="474"/>
      <c r="T84" s="474"/>
      <c r="U84" s="474"/>
    </row>
    <row r="86" spans="2:23" ht="18" customHeight="1">
      <c r="B86" s="119" t="s">
        <v>52</v>
      </c>
      <c r="C86" s="120"/>
      <c r="D86" s="120"/>
      <c r="E86" s="121"/>
      <c r="F86" s="869">
        <f>B8</f>
        <v>2023</v>
      </c>
      <c r="G86" s="870"/>
      <c r="H86" s="870"/>
      <c r="I86" s="870"/>
      <c r="J86" s="870"/>
      <c r="K86" s="871"/>
      <c r="L86" s="869">
        <f>B11</f>
        <v>2024</v>
      </c>
      <c r="M86" s="870"/>
      <c r="N86" s="870"/>
      <c r="O86" s="870"/>
      <c r="P86" s="870"/>
      <c r="Q86" s="871"/>
      <c r="R86" s="869">
        <f>B14</f>
        <v>2025</v>
      </c>
      <c r="S86" s="870"/>
      <c r="T86" s="870"/>
      <c r="U86" s="870"/>
      <c r="V86" s="870"/>
      <c r="W86" s="871"/>
    </row>
    <row r="87" spans="2:23" ht="18" customHeight="1">
      <c r="B87" s="872" t="s">
        <v>223</v>
      </c>
      <c r="C87" s="873"/>
      <c r="D87" s="873"/>
      <c r="E87" s="874"/>
      <c r="F87" s="814"/>
      <c r="G87" s="815"/>
      <c r="H87" s="815"/>
      <c r="I87" s="815"/>
      <c r="J87" s="815"/>
      <c r="K87" s="816"/>
      <c r="L87" s="814"/>
      <c r="M87" s="815"/>
      <c r="N87" s="815"/>
      <c r="O87" s="815"/>
      <c r="P87" s="815"/>
      <c r="Q87" s="816"/>
      <c r="R87" s="814"/>
      <c r="S87" s="815"/>
      <c r="T87" s="815"/>
      <c r="U87" s="815"/>
      <c r="V87" s="815"/>
      <c r="W87" s="816"/>
    </row>
    <row r="88" spans="2:23" ht="18" customHeight="1">
      <c r="B88" s="875"/>
      <c r="C88" s="876"/>
      <c r="D88" s="876"/>
      <c r="E88" s="877"/>
      <c r="F88" s="817"/>
      <c r="G88" s="91"/>
      <c r="H88" s="91"/>
      <c r="I88" s="91"/>
      <c r="J88" s="91"/>
      <c r="K88" s="818"/>
      <c r="L88" s="817"/>
      <c r="M88" s="91"/>
      <c r="N88" s="91"/>
      <c r="O88" s="91"/>
      <c r="P88" s="91"/>
      <c r="Q88" s="818"/>
      <c r="R88" s="817"/>
      <c r="S88" s="91"/>
      <c r="T88" s="91"/>
      <c r="U88" s="91"/>
      <c r="V88" s="91"/>
      <c r="W88" s="818"/>
    </row>
    <row r="89" spans="2:23" ht="18" customHeight="1">
      <c r="B89" s="875"/>
      <c r="C89" s="876"/>
      <c r="D89" s="876"/>
      <c r="E89" s="877"/>
      <c r="F89" s="817"/>
      <c r="G89" s="91"/>
      <c r="H89" s="91"/>
      <c r="I89" s="91"/>
      <c r="J89" s="91"/>
      <c r="K89" s="818"/>
      <c r="L89" s="817"/>
      <c r="M89" s="91"/>
      <c r="N89" s="91"/>
      <c r="O89" s="91"/>
      <c r="P89" s="91"/>
      <c r="Q89" s="818"/>
      <c r="R89" s="817"/>
      <c r="S89" s="91"/>
      <c r="T89" s="91"/>
      <c r="U89" s="91"/>
      <c r="V89" s="91"/>
      <c r="W89" s="818"/>
    </row>
    <row r="90" spans="2:23" ht="18" customHeight="1">
      <c r="B90" s="875"/>
      <c r="C90" s="876"/>
      <c r="D90" s="876"/>
      <c r="E90" s="877"/>
      <c r="F90" s="817"/>
      <c r="G90" s="91"/>
      <c r="H90" s="91"/>
      <c r="I90" s="91"/>
      <c r="J90" s="91"/>
      <c r="K90" s="818"/>
      <c r="L90" s="817"/>
      <c r="M90" s="91"/>
      <c r="N90" s="91"/>
      <c r="O90" s="91"/>
      <c r="P90" s="91"/>
      <c r="Q90" s="818"/>
      <c r="R90" s="817"/>
      <c r="S90" s="91"/>
      <c r="T90" s="91"/>
      <c r="U90" s="91"/>
      <c r="V90" s="91"/>
      <c r="W90" s="818"/>
    </row>
    <row r="91" spans="2:23" ht="18" customHeight="1">
      <c r="B91" s="875"/>
      <c r="C91" s="876"/>
      <c r="D91" s="876"/>
      <c r="E91" s="877"/>
      <c r="F91" s="817"/>
      <c r="G91" s="91"/>
      <c r="H91" s="91"/>
      <c r="I91" s="91"/>
      <c r="J91" s="91"/>
      <c r="K91" s="818"/>
      <c r="L91" s="817"/>
      <c r="M91" s="91"/>
      <c r="N91" s="91"/>
      <c r="O91" s="91"/>
      <c r="P91" s="91"/>
      <c r="Q91" s="818"/>
      <c r="R91" s="817"/>
      <c r="S91" s="91"/>
      <c r="T91" s="91"/>
      <c r="U91" s="91"/>
      <c r="V91" s="91"/>
      <c r="W91" s="818"/>
    </row>
    <row r="92" spans="2:23" ht="18" customHeight="1">
      <c r="B92" s="878"/>
      <c r="C92" s="879"/>
      <c r="D92" s="879"/>
      <c r="E92" s="880"/>
      <c r="F92" s="313"/>
      <c r="G92" s="314"/>
      <c r="H92" s="314"/>
      <c r="I92" s="314"/>
      <c r="J92" s="314"/>
      <c r="K92" s="315"/>
      <c r="L92" s="313"/>
      <c r="M92" s="314"/>
      <c r="N92" s="314"/>
      <c r="O92" s="314"/>
      <c r="P92" s="314"/>
      <c r="Q92" s="315"/>
      <c r="R92" s="313"/>
      <c r="S92" s="314"/>
      <c r="T92" s="314"/>
      <c r="U92" s="314"/>
      <c r="V92" s="314"/>
      <c r="W92" s="315"/>
    </row>
    <row r="93" spans="2:23" ht="18" customHeight="1">
      <c r="B93" s="281" t="s">
        <v>224</v>
      </c>
      <c r="C93" s="282"/>
      <c r="D93" s="282"/>
      <c r="E93" s="283"/>
      <c r="F93" s="882">
        <v>25316.2</v>
      </c>
      <c r="G93" s="883"/>
      <c r="H93" s="883"/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4"/>
    </row>
    <row r="94" spans="2:23" ht="18" customHeight="1">
      <c r="B94" s="885" t="s">
        <v>332</v>
      </c>
      <c r="C94" s="886"/>
      <c r="D94" s="886"/>
      <c r="E94" s="887"/>
      <c r="F94" s="888">
        <f>K8*0.278/F93</f>
        <v>8.6295499324543172</v>
      </c>
      <c r="G94" s="889"/>
      <c r="H94" s="890"/>
      <c r="I94" s="894">
        <f>F94/F96</f>
        <v>1.1536257702105748E-2</v>
      </c>
      <c r="J94" s="895"/>
      <c r="K94" s="896"/>
      <c r="L94" s="888">
        <f>K11*0.278/F93</f>
        <v>7.616729129964213</v>
      </c>
      <c r="M94" s="889"/>
      <c r="N94" s="890"/>
      <c r="O94" s="894">
        <f>L94/L96</f>
        <v>1.1075048646757324E-2</v>
      </c>
      <c r="P94" s="895"/>
      <c r="Q94" s="896"/>
      <c r="R94" s="921">
        <f>K14*0.278/F93</f>
        <v>8.5188273911566519</v>
      </c>
      <c r="S94" s="922"/>
      <c r="T94" s="923"/>
      <c r="U94" s="894">
        <f>R94/R96</f>
        <v>1.1812045898101026E-2</v>
      </c>
      <c r="V94" s="895"/>
      <c r="W94" s="896"/>
    </row>
    <row r="95" spans="2:23" ht="18" customHeight="1">
      <c r="B95" s="281" t="s">
        <v>267</v>
      </c>
      <c r="C95" s="282"/>
      <c r="D95" s="282"/>
      <c r="E95" s="283"/>
      <c r="F95" s="926">
        <f>K9/$F$93</f>
        <v>739.40765201728539</v>
      </c>
      <c r="G95" s="927"/>
      <c r="H95" s="927"/>
      <c r="I95" s="924">
        <f>F95/F96</f>
        <v>0.98846374229789424</v>
      </c>
      <c r="J95" s="924"/>
      <c r="K95" s="925"/>
      <c r="L95" s="926">
        <f>K12/$F$93</f>
        <v>680.12102922239512</v>
      </c>
      <c r="M95" s="927"/>
      <c r="N95" s="927"/>
      <c r="O95" s="924">
        <f>L95/L96</f>
        <v>0.98892495135324265</v>
      </c>
      <c r="P95" s="924"/>
      <c r="Q95" s="925"/>
      <c r="R95" s="928">
        <f>K15/$F$93</f>
        <v>712.67947006264762</v>
      </c>
      <c r="S95" s="929"/>
      <c r="T95" s="929"/>
      <c r="U95" s="924">
        <f>R95/R96</f>
        <v>0.98818795410189908</v>
      </c>
      <c r="V95" s="924"/>
      <c r="W95" s="925"/>
    </row>
    <row r="96" spans="2:23" ht="18" customHeight="1">
      <c r="B96" s="281" t="s">
        <v>268</v>
      </c>
      <c r="C96" s="282"/>
      <c r="D96" s="282"/>
      <c r="E96" s="283"/>
      <c r="F96" s="904">
        <f>SUM(F94:H95)</f>
        <v>748.03720194973971</v>
      </c>
      <c r="G96" s="905"/>
      <c r="H96" s="905"/>
      <c r="I96" s="905"/>
      <c r="J96" s="905"/>
      <c r="K96" s="906"/>
      <c r="L96" s="904">
        <f>SUM(L94:N95)</f>
        <v>687.73775835235938</v>
      </c>
      <c r="M96" s="905"/>
      <c r="N96" s="905"/>
      <c r="O96" s="905"/>
      <c r="P96" s="905"/>
      <c r="Q96" s="906"/>
      <c r="R96" s="904">
        <f>SUM(R94:T95)</f>
        <v>721.19829745380423</v>
      </c>
      <c r="S96" s="905"/>
      <c r="T96" s="905"/>
      <c r="U96" s="905"/>
      <c r="V96" s="905"/>
      <c r="W96" s="906"/>
    </row>
    <row r="97" spans="2:23" ht="18" customHeight="1">
      <c r="B97" s="118" t="s">
        <v>225</v>
      </c>
      <c r="C97" s="118"/>
      <c r="D97" s="118"/>
      <c r="E97" s="118"/>
      <c r="F97" s="27" t="s">
        <v>128</v>
      </c>
      <c r="G97" s="907" t="s">
        <v>324</v>
      </c>
      <c r="H97" s="907"/>
      <c r="I97" s="907"/>
      <c r="J97" s="907"/>
      <c r="K97" s="907"/>
      <c r="L97" s="907"/>
      <c r="M97" s="907"/>
      <c r="N97" s="907"/>
      <c r="O97" s="907"/>
      <c r="P97" s="907"/>
      <c r="Q97" s="907"/>
      <c r="R97" s="907"/>
      <c r="S97" s="907"/>
      <c r="T97" s="907"/>
      <c r="U97" s="907"/>
      <c r="V97" s="907"/>
      <c r="W97" s="908"/>
    </row>
    <row r="98" spans="2:23" ht="18" customHeight="1">
      <c r="B98" s="118"/>
      <c r="C98" s="118"/>
      <c r="D98" s="118"/>
      <c r="E98" s="118"/>
      <c r="F98" s="28" t="s">
        <v>128</v>
      </c>
      <c r="G98" s="909" t="s">
        <v>344</v>
      </c>
      <c r="H98" s="909"/>
      <c r="I98" s="909"/>
      <c r="J98" s="909"/>
      <c r="K98" s="909"/>
      <c r="L98" s="909"/>
      <c r="M98" s="909"/>
      <c r="N98" s="909"/>
      <c r="O98" s="909"/>
      <c r="P98" s="909"/>
      <c r="Q98" s="909"/>
      <c r="R98" s="909"/>
      <c r="S98" s="909"/>
      <c r="T98" s="909"/>
      <c r="U98" s="909"/>
      <c r="V98" s="909"/>
      <c r="W98" s="910"/>
    </row>
    <row r="99" spans="2:23" ht="18" customHeight="1">
      <c r="B99" s="118"/>
      <c r="C99" s="118"/>
      <c r="D99" s="118"/>
      <c r="E99" s="118"/>
      <c r="F99" s="28" t="s">
        <v>128</v>
      </c>
      <c r="G99" s="43" t="s">
        <v>345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</row>
    <row r="100" spans="2:23" ht="18" customHeight="1">
      <c r="B100" s="118"/>
      <c r="C100" s="118"/>
      <c r="D100" s="118"/>
      <c r="E100" s="118"/>
      <c r="F100" s="28" t="s">
        <v>128</v>
      </c>
      <c r="G100" s="909" t="s">
        <v>346</v>
      </c>
      <c r="H100" s="909"/>
      <c r="I100" s="909"/>
      <c r="J100" s="909"/>
      <c r="K100" s="909"/>
      <c r="L100" s="909"/>
      <c r="M100" s="909"/>
      <c r="N100" s="909"/>
      <c r="O100" s="909"/>
      <c r="P100" s="909"/>
      <c r="Q100" s="909"/>
      <c r="R100" s="909"/>
      <c r="S100" s="909"/>
      <c r="T100" s="909"/>
      <c r="U100" s="909"/>
      <c r="V100" s="909"/>
      <c r="W100" s="910"/>
    </row>
    <row r="101" spans="2:23" ht="18" customHeight="1">
      <c r="B101" s="118"/>
      <c r="C101" s="118"/>
      <c r="D101" s="118"/>
      <c r="E101" s="118"/>
      <c r="F101" s="26"/>
      <c r="G101" s="911"/>
      <c r="H101" s="911"/>
      <c r="I101" s="911"/>
      <c r="J101" s="911"/>
      <c r="K101" s="911"/>
      <c r="L101" s="911"/>
      <c r="M101" s="911"/>
      <c r="N101" s="911"/>
      <c r="O101" s="911"/>
      <c r="P101" s="911"/>
      <c r="Q101" s="911"/>
      <c r="R101" s="911"/>
      <c r="S101" s="911"/>
      <c r="T101" s="911"/>
      <c r="U101" s="911"/>
      <c r="V101" s="911"/>
      <c r="W101" s="912"/>
    </row>
    <row r="105" spans="2:23" ht="18" customHeight="1">
      <c r="B105" s="12"/>
      <c r="D105" s="901">
        <v>3</v>
      </c>
      <c r="E105" s="902"/>
      <c r="F105" s="30"/>
      <c r="G105" s="474" t="s">
        <v>282</v>
      </c>
      <c r="H105" s="474"/>
      <c r="I105" s="474"/>
      <c r="J105" s="474"/>
      <c r="K105" s="474"/>
      <c r="L105" s="474"/>
      <c r="M105" s="474"/>
      <c r="N105" s="474"/>
      <c r="O105" s="474"/>
      <c r="P105" s="474"/>
      <c r="Q105" s="474"/>
      <c r="R105" s="474"/>
      <c r="S105" s="474"/>
      <c r="T105" s="474"/>
      <c r="U105" s="474"/>
    </row>
    <row r="107" spans="2:23" ht="18" customHeight="1">
      <c r="B107" s="2" t="s">
        <v>128</v>
      </c>
      <c r="C107" s="16" t="s">
        <v>347</v>
      </c>
      <c r="D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2:23" ht="18" customHeight="1">
      <c r="B108" s="2"/>
      <c r="C108" s="16" t="s">
        <v>348</v>
      </c>
      <c r="D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2:23" ht="18" customHeight="1">
      <c r="B109" s="2" t="s">
        <v>128</v>
      </c>
      <c r="C109" s="16" t="s">
        <v>529</v>
      </c>
      <c r="D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2:23" ht="18" customHeight="1">
      <c r="B110" s="2" t="s">
        <v>128</v>
      </c>
      <c r="C110" s="16" t="s">
        <v>329</v>
      </c>
      <c r="D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2:23" ht="18" customHeight="1">
      <c r="B111" s="2" t="s">
        <v>128</v>
      </c>
      <c r="C111" s="16" t="s">
        <v>330</v>
      </c>
      <c r="D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2:23" ht="18" customHeight="1">
      <c r="B112" s="2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22" spans="2:47" ht="18" customHeight="1">
      <c r="B122" s="2"/>
      <c r="Z122" s="62"/>
      <c r="AA122" s="63"/>
      <c r="AB122" s="63"/>
      <c r="AC122" s="63"/>
      <c r="AD122" s="63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</row>
    <row r="123" spans="2:47" ht="18" customHeight="1">
      <c r="Z123" s="62"/>
      <c r="AA123" s="63"/>
      <c r="AB123" s="63"/>
      <c r="AC123" s="63"/>
      <c r="AD123" s="63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</row>
    <row r="124" spans="2:47" ht="18" customHeight="1">
      <c r="D124" s="901">
        <v>4</v>
      </c>
      <c r="E124" s="902"/>
      <c r="F124" s="30"/>
      <c r="G124" s="474" t="s">
        <v>514</v>
      </c>
      <c r="H124" s="474"/>
      <c r="I124" s="474"/>
      <c r="J124" s="474"/>
      <c r="K124" s="474"/>
      <c r="L124" s="474"/>
      <c r="M124" s="474"/>
      <c r="N124" s="474"/>
      <c r="O124" s="474"/>
      <c r="P124" s="474"/>
      <c r="Q124" s="474"/>
      <c r="R124" s="474"/>
      <c r="S124" s="474"/>
      <c r="T124" s="474"/>
      <c r="U124" s="474"/>
      <c r="Z124" s="62"/>
      <c r="AA124" s="63"/>
      <c r="AB124" s="63"/>
      <c r="AC124" s="63"/>
      <c r="AD124" s="63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</row>
    <row r="125" spans="2:47" ht="18" customHeight="1">
      <c r="Z125" s="62"/>
      <c r="AA125" s="63"/>
      <c r="AB125" s="63"/>
      <c r="AC125" s="63"/>
      <c r="AD125" s="63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</row>
    <row r="126" spans="2:47" ht="18" customHeight="1">
      <c r="B126" s="903" t="s">
        <v>714</v>
      </c>
      <c r="C126" s="903"/>
      <c r="D126" s="903"/>
      <c r="E126" s="903"/>
      <c r="F126" s="903"/>
      <c r="G126" s="903"/>
      <c r="H126" s="903"/>
      <c r="I126" s="903"/>
      <c r="J126" s="903"/>
      <c r="K126" s="903"/>
      <c r="L126" s="903"/>
      <c r="M126" s="903"/>
      <c r="N126" s="903"/>
      <c r="O126" s="903"/>
      <c r="P126" s="903"/>
      <c r="Q126" s="903"/>
      <c r="R126" s="903"/>
      <c r="S126" s="903"/>
      <c r="T126" s="903"/>
      <c r="U126" s="903"/>
      <c r="Z126" s="62"/>
      <c r="AA126" s="63"/>
      <c r="AB126" s="63"/>
      <c r="AC126" s="63"/>
      <c r="AD126" s="63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</row>
    <row r="127" spans="2:47" ht="18" customHeight="1">
      <c r="B127" s="903"/>
      <c r="C127" s="903"/>
      <c r="D127" s="903"/>
      <c r="E127" s="903"/>
      <c r="F127" s="903"/>
      <c r="G127" s="903"/>
      <c r="H127" s="903"/>
      <c r="I127" s="903"/>
      <c r="J127" s="903"/>
      <c r="K127" s="903"/>
      <c r="L127" s="903"/>
      <c r="M127" s="903"/>
      <c r="N127" s="903"/>
      <c r="O127" s="903"/>
      <c r="P127" s="903"/>
      <c r="Q127" s="903"/>
      <c r="R127" s="903"/>
      <c r="S127" s="903"/>
      <c r="T127" s="903"/>
      <c r="U127" s="903"/>
      <c r="Z127" s="62"/>
      <c r="AA127" s="63"/>
      <c r="AB127" s="63"/>
      <c r="AC127" s="63"/>
      <c r="AD127" s="63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</row>
    <row r="128" spans="2:47" ht="18" customHeight="1">
      <c r="B128" s="903"/>
      <c r="C128" s="903"/>
      <c r="D128" s="903"/>
      <c r="E128" s="903"/>
      <c r="F128" s="903"/>
      <c r="G128" s="903"/>
      <c r="H128" s="903"/>
      <c r="I128" s="903"/>
      <c r="J128" s="903"/>
      <c r="K128" s="903"/>
      <c r="L128" s="903"/>
      <c r="M128" s="903"/>
      <c r="N128" s="903"/>
      <c r="O128" s="903"/>
      <c r="P128" s="903"/>
      <c r="Q128" s="903"/>
      <c r="R128" s="903"/>
      <c r="S128" s="903"/>
      <c r="T128" s="903"/>
      <c r="U128" s="903"/>
      <c r="Z128" s="62"/>
      <c r="AA128" s="63"/>
      <c r="AB128" s="63"/>
      <c r="AC128" s="63"/>
      <c r="AD128" s="63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</row>
    <row r="129" spans="2:47" ht="18" customHeight="1">
      <c r="B129" s="903"/>
      <c r="C129" s="903"/>
      <c r="D129" s="903"/>
      <c r="E129" s="903"/>
      <c r="F129" s="903"/>
      <c r="G129" s="903"/>
      <c r="H129" s="903"/>
      <c r="I129" s="903"/>
      <c r="J129" s="903"/>
      <c r="K129" s="903"/>
      <c r="L129" s="903"/>
      <c r="M129" s="903"/>
      <c r="N129" s="903"/>
      <c r="O129" s="903"/>
      <c r="P129" s="903"/>
      <c r="Q129" s="903"/>
      <c r="R129" s="903"/>
      <c r="S129" s="903"/>
      <c r="T129" s="903"/>
      <c r="U129" s="903"/>
      <c r="Z129" s="62"/>
      <c r="AA129" s="63"/>
      <c r="AB129" s="63"/>
      <c r="AC129" s="63"/>
      <c r="AD129" s="63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</row>
    <row r="130" spans="2:47" ht="18" customHeight="1">
      <c r="B130" s="903"/>
      <c r="C130" s="903"/>
      <c r="D130" s="903"/>
      <c r="E130" s="903"/>
      <c r="F130" s="903"/>
      <c r="G130" s="903"/>
      <c r="H130" s="903"/>
      <c r="I130" s="903"/>
      <c r="J130" s="903"/>
      <c r="K130" s="903"/>
      <c r="L130" s="903"/>
      <c r="M130" s="903"/>
      <c r="N130" s="903"/>
      <c r="O130" s="903"/>
      <c r="P130" s="903"/>
      <c r="Q130" s="903"/>
      <c r="R130" s="903"/>
      <c r="S130" s="903"/>
      <c r="T130" s="903"/>
      <c r="U130" s="903"/>
      <c r="Z130" s="62"/>
      <c r="AA130" s="63"/>
      <c r="AB130" s="63"/>
      <c r="AC130" s="63"/>
      <c r="AD130" s="63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</row>
    <row r="131" spans="2:47" ht="18" customHeight="1">
      <c r="B131" s="903"/>
      <c r="C131" s="903"/>
      <c r="D131" s="903"/>
      <c r="E131" s="903"/>
      <c r="F131" s="903"/>
      <c r="G131" s="903"/>
      <c r="H131" s="903"/>
      <c r="I131" s="903"/>
      <c r="J131" s="903"/>
      <c r="K131" s="903"/>
      <c r="L131" s="903"/>
      <c r="M131" s="903"/>
      <c r="N131" s="903"/>
      <c r="O131" s="903"/>
      <c r="P131" s="903"/>
      <c r="Q131" s="903"/>
      <c r="R131" s="903"/>
      <c r="S131" s="903"/>
      <c r="T131" s="903"/>
      <c r="U131" s="903"/>
      <c r="Z131" s="62"/>
      <c r="AA131" s="63"/>
      <c r="AB131" s="63"/>
      <c r="AC131" s="63"/>
      <c r="AD131" s="63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</row>
    <row r="132" spans="2:47" ht="18" customHeight="1">
      <c r="B132" s="903"/>
      <c r="C132" s="903"/>
      <c r="D132" s="903"/>
      <c r="E132" s="903"/>
      <c r="F132" s="903"/>
      <c r="G132" s="903"/>
      <c r="H132" s="903"/>
      <c r="I132" s="903"/>
      <c r="J132" s="903"/>
      <c r="K132" s="903"/>
      <c r="L132" s="903"/>
      <c r="M132" s="903"/>
      <c r="N132" s="903"/>
      <c r="O132" s="903"/>
      <c r="P132" s="903"/>
      <c r="Q132" s="903"/>
      <c r="R132" s="903"/>
      <c r="S132" s="903"/>
      <c r="T132" s="903"/>
      <c r="U132" s="903"/>
      <c r="Z132" s="62"/>
      <c r="AA132" s="63"/>
      <c r="AB132" s="63"/>
      <c r="AC132" s="63"/>
      <c r="AD132" s="63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</row>
    <row r="133" spans="2:47" ht="18" customHeight="1">
      <c r="B133" s="903"/>
      <c r="C133" s="903"/>
      <c r="D133" s="903"/>
      <c r="E133" s="903"/>
      <c r="F133" s="903"/>
      <c r="G133" s="903"/>
      <c r="H133" s="903"/>
      <c r="I133" s="903"/>
      <c r="J133" s="903"/>
      <c r="K133" s="903"/>
      <c r="L133" s="903"/>
      <c r="M133" s="903"/>
      <c r="N133" s="903"/>
      <c r="O133" s="903"/>
      <c r="P133" s="903"/>
      <c r="Q133" s="903"/>
      <c r="R133" s="903"/>
      <c r="S133" s="903"/>
      <c r="T133" s="903"/>
      <c r="U133" s="903"/>
      <c r="Z133" s="62"/>
      <c r="AA133" s="63"/>
      <c r="AB133" s="63"/>
      <c r="AC133" s="63"/>
      <c r="AD133" s="63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</row>
    <row r="134" spans="2:47" ht="18" customHeight="1">
      <c r="B134" s="903"/>
      <c r="C134" s="903"/>
      <c r="D134" s="903"/>
      <c r="E134" s="903"/>
      <c r="F134" s="903"/>
      <c r="G134" s="903"/>
      <c r="H134" s="903"/>
      <c r="I134" s="903"/>
      <c r="J134" s="903"/>
      <c r="K134" s="903"/>
      <c r="L134" s="903"/>
      <c r="M134" s="903"/>
      <c r="N134" s="903"/>
      <c r="O134" s="903"/>
      <c r="P134" s="903"/>
      <c r="Q134" s="903"/>
      <c r="R134" s="903"/>
      <c r="S134" s="903"/>
      <c r="T134" s="903"/>
      <c r="U134" s="903"/>
      <c r="Z134" s="62"/>
      <c r="AA134" s="63"/>
      <c r="AB134" s="63"/>
      <c r="AC134" s="63"/>
      <c r="AD134" s="63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</row>
    <row r="135" spans="2:47" ht="18" customHeight="1">
      <c r="B135" s="903"/>
      <c r="C135" s="903"/>
      <c r="D135" s="903"/>
      <c r="E135" s="903"/>
      <c r="F135" s="903"/>
      <c r="G135" s="903"/>
      <c r="H135" s="903"/>
      <c r="I135" s="903"/>
      <c r="J135" s="903"/>
      <c r="K135" s="903"/>
      <c r="L135" s="903"/>
      <c r="M135" s="903"/>
      <c r="N135" s="903"/>
      <c r="O135" s="903"/>
      <c r="P135" s="903"/>
      <c r="Q135" s="903"/>
      <c r="R135" s="903"/>
      <c r="S135" s="903"/>
      <c r="T135" s="903"/>
      <c r="U135" s="903"/>
      <c r="Z135" s="62"/>
      <c r="AA135" s="63"/>
      <c r="AB135" s="63"/>
      <c r="AC135" s="63"/>
      <c r="AD135" s="63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</row>
    <row r="136" spans="2:47" ht="18" customHeight="1">
      <c r="B136" s="903"/>
      <c r="C136" s="903"/>
      <c r="D136" s="903"/>
      <c r="E136" s="903"/>
      <c r="F136" s="903"/>
      <c r="G136" s="903"/>
      <c r="H136" s="903"/>
      <c r="I136" s="903"/>
      <c r="J136" s="903"/>
      <c r="K136" s="903"/>
      <c r="L136" s="903"/>
      <c r="M136" s="903"/>
      <c r="N136" s="903"/>
      <c r="O136" s="903"/>
      <c r="P136" s="903"/>
      <c r="Q136" s="903"/>
      <c r="R136" s="903"/>
      <c r="S136" s="903"/>
      <c r="T136" s="903"/>
      <c r="U136" s="903"/>
      <c r="Z136" s="62"/>
      <c r="AA136" s="63"/>
      <c r="AB136" s="63"/>
      <c r="AC136" s="63"/>
      <c r="AD136" s="63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</row>
    <row r="137" spans="2:47" ht="18" customHeight="1">
      <c r="B137" s="903"/>
      <c r="C137" s="903"/>
      <c r="D137" s="903"/>
      <c r="E137" s="903"/>
      <c r="F137" s="903"/>
      <c r="G137" s="903"/>
      <c r="H137" s="903"/>
      <c r="I137" s="903"/>
      <c r="J137" s="903"/>
      <c r="K137" s="903"/>
      <c r="L137" s="903"/>
      <c r="M137" s="903"/>
      <c r="N137" s="903"/>
      <c r="O137" s="903"/>
      <c r="P137" s="903"/>
      <c r="Q137" s="903"/>
      <c r="R137" s="903"/>
      <c r="S137" s="903"/>
      <c r="T137" s="903"/>
      <c r="U137" s="903"/>
      <c r="Z137" s="62"/>
      <c r="AA137" s="63"/>
      <c r="AB137" s="63"/>
      <c r="AC137" s="63"/>
      <c r="AD137" s="63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</row>
    <row r="138" spans="2:47" ht="18" customHeight="1">
      <c r="B138" s="903"/>
      <c r="C138" s="903"/>
      <c r="D138" s="903"/>
      <c r="E138" s="903"/>
      <c r="F138" s="903"/>
      <c r="G138" s="903"/>
      <c r="H138" s="903"/>
      <c r="I138" s="903"/>
      <c r="J138" s="903"/>
      <c r="K138" s="903"/>
      <c r="L138" s="903"/>
      <c r="M138" s="903"/>
      <c r="N138" s="903"/>
      <c r="O138" s="903"/>
      <c r="P138" s="903"/>
      <c r="Q138" s="903"/>
      <c r="R138" s="903"/>
      <c r="S138" s="903"/>
      <c r="T138" s="903"/>
      <c r="U138" s="903"/>
      <c r="Z138" s="62"/>
      <c r="AA138" s="63"/>
      <c r="AB138" s="63"/>
      <c r="AC138" s="63"/>
      <c r="AD138" s="63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</row>
    <row r="139" spans="2:47" ht="18" customHeight="1">
      <c r="B139" s="903"/>
      <c r="C139" s="903"/>
      <c r="D139" s="903"/>
      <c r="E139" s="903"/>
      <c r="F139" s="903"/>
      <c r="G139" s="903"/>
      <c r="H139" s="903"/>
      <c r="I139" s="903"/>
      <c r="J139" s="903"/>
      <c r="K139" s="903"/>
      <c r="L139" s="903"/>
      <c r="M139" s="903"/>
      <c r="N139" s="903"/>
      <c r="O139" s="903"/>
      <c r="P139" s="903"/>
      <c r="Q139" s="903"/>
      <c r="R139" s="903"/>
      <c r="S139" s="903"/>
      <c r="T139" s="903"/>
      <c r="U139" s="903"/>
      <c r="Z139" s="62"/>
      <c r="AA139" s="63"/>
      <c r="AB139" s="63"/>
      <c r="AC139" s="63"/>
      <c r="AD139" s="63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</row>
    <row r="140" spans="2:47" ht="18" customHeight="1">
      <c r="B140" s="903"/>
      <c r="C140" s="903"/>
      <c r="D140" s="903"/>
      <c r="E140" s="903"/>
      <c r="F140" s="903"/>
      <c r="G140" s="903"/>
      <c r="H140" s="903"/>
      <c r="I140" s="903"/>
      <c r="J140" s="903"/>
      <c r="K140" s="903"/>
      <c r="L140" s="903"/>
      <c r="M140" s="903"/>
      <c r="N140" s="903"/>
      <c r="O140" s="903"/>
      <c r="P140" s="903"/>
      <c r="Q140" s="903"/>
      <c r="R140" s="903"/>
      <c r="S140" s="903"/>
      <c r="T140" s="903"/>
      <c r="U140" s="903"/>
      <c r="Z140" s="62"/>
      <c r="AA140" s="63"/>
      <c r="AB140" s="63"/>
      <c r="AC140" s="63"/>
      <c r="AD140" s="63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</row>
    <row r="141" spans="2:47" ht="18" customHeight="1">
      <c r="B141" s="903"/>
      <c r="C141" s="903"/>
      <c r="D141" s="903"/>
      <c r="E141" s="903"/>
      <c r="F141" s="903"/>
      <c r="G141" s="903"/>
      <c r="H141" s="903"/>
      <c r="I141" s="903"/>
      <c r="J141" s="903"/>
      <c r="K141" s="903"/>
      <c r="L141" s="903"/>
      <c r="M141" s="903"/>
      <c r="N141" s="903"/>
      <c r="O141" s="903"/>
      <c r="P141" s="903"/>
      <c r="Q141" s="903"/>
      <c r="R141" s="903"/>
      <c r="S141" s="903"/>
      <c r="T141" s="903"/>
      <c r="U141" s="903"/>
      <c r="Z141" s="62"/>
      <c r="AA141" s="63"/>
      <c r="AB141" s="63"/>
      <c r="AC141" s="63"/>
      <c r="AD141" s="63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</row>
    <row r="142" spans="2:47" ht="18" customHeight="1">
      <c r="B142" s="903"/>
      <c r="C142" s="903"/>
      <c r="D142" s="903"/>
      <c r="E142" s="903"/>
      <c r="F142" s="903"/>
      <c r="G142" s="903"/>
      <c r="H142" s="903"/>
      <c r="I142" s="903"/>
      <c r="J142" s="903"/>
      <c r="K142" s="903"/>
      <c r="L142" s="903"/>
      <c r="M142" s="903"/>
      <c r="N142" s="903"/>
      <c r="O142" s="903"/>
      <c r="P142" s="903"/>
      <c r="Q142" s="903"/>
      <c r="R142" s="903"/>
      <c r="S142" s="903"/>
      <c r="T142" s="903"/>
      <c r="U142" s="903"/>
      <c r="Z142" s="62"/>
      <c r="AA142" s="63"/>
      <c r="AB142" s="63"/>
      <c r="AC142" s="63"/>
      <c r="AD142" s="63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</row>
    <row r="143" spans="2:47" ht="18" customHeight="1">
      <c r="B143" s="903"/>
      <c r="C143" s="903"/>
      <c r="D143" s="903"/>
      <c r="E143" s="903"/>
      <c r="F143" s="903"/>
      <c r="G143" s="903"/>
      <c r="H143" s="903"/>
      <c r="I143" s="903"/>
      <c r="J143" s="903"/>
      <c r="K143" s="903"/>
      <c r="L143" s="903"/>
      <c r="M143" s="903"/>
      <c r="N143" s="903"/>
      <c r="O143" s="903"/>
      <c r="P143" s="903"/>
      <c r="Q143" s="903"/>
      <c r="R143" s="903"/>
      <c r="S143" s="903"/>
      <c r="T143" s="903"/>
      <c r="U143" s="903"/>
    </row>
  </sheetData>
  <mergeCells count="207">
    <mergeCell ref="D105:E105"/>
    <mergeCell ref="G105:U105"/>
    <mergeCell ref="B96:E96"/>
    <mergeCell ref="F96:K96"/>
    <mergeCell ref="L96:Q96"/>
    <mergeCell ref="R96:W96"/>
    <mergeCell ref="B97:E101"/>
    <mergeCell ref="G97:W97"/>
    <mergeCell ref="G98:W98"/>
    <mergeCell ref="G100:W100"/>
    <mergeCell ref="G101:W101"/>
    <mergeCell ref="U94:W94"/>
    <mergeCell ref="B95:E95"/>
    <mergeCell ref="F95:H95"/>
    <mergeCell ref="I95:K95"/>
    <mergeCell ref="L95:N95"/>
    <mergeCell ref="O95:Q95"/>
    <mergeCell ref="R95:T95"/>
    <mergeCell ref="U95:W95"/>
    <mergeCell ref="B94:E94"/>
    <mergeCell ref="F94:H94"/>
    <mergeCell ref="I94:K94"/>
    <mergeCell ref="L94:N94"/>
    <mergeCell ref="O94:Q94"/>
    <mergeCell ref="R94:T94"/>
    <mergeCell ref="B87:E92"/>
    <mergeCell ref="F87:K92"/>
    <mergeCell ref="L87:Q92"/>
    <mergeCell ref="R87:W92"/>
    <mergeCell ref="B93:E93"/>
    <mergeCell ref="F93:W93"/>
    <mergeCell ref="D84:E84"/>
    <mergeCell ref="G84:U84"/>
    <mergeCell ref="B86:E86"/>
    <mergeCell ref="F86:K86"/>
    <mergeCell ref="L86:Q86"/>
    <mergeCell ref="R86:W86"/>
    <mergeCell ref="B59:E59"/>
    <mergeCell ref="F59:K59"/>
    <mergeCell ref="L59:Q59"/>
    <mergeCell ref="R59:W59"/>
    <mergeCell ref="B60:E60"/>
    <mergeCell ref="F60:K60"/>
    <mergeCell ref="L60:Q60"/>
    <mergeCell ref="R60:W60"/>
    <mergeCell ref="B57:E57"/>
    <mergeCell ref="F57:K57"/>
    <mergeCell ref="L57:Q57"/>
    <mergeCell ref="R57:W57"/>
    <mergeCell ref="B58:E58"/>
    <mergeCell ref="F58:K58"/>
    <mergeCell ref="L58:Q58"/>
    <mergeCell ref="R58:W58"/>
    <mergeCell ref="B55:E55"/>
    <mergeCell ref="F55:K55"/>
    <mergeCell ref="L55:Q55"/>
    <mergeCell ref="R55:W55"/>
    <mergeCell ref="B56:E56"/>
    <mergeCell ref="F56:K56"/>
    <mergeCell ref="L56:Q56"/>
    <mergeCell ref="R56:W56"/>
    <mergeCell ref="B53:E53"/>
    <mergeCell ref="F53:K53"/>
    <mergeCell ref="L53:Q53"/>
    <mergeCell ref="R53:W53"/>
    <mergeCell ref="B54:E54"/>
    <mergeCell ref="F54:K54"/>
    <mergeCell ref="L54:Q54"/>
    <mergeCell ref="R54:W54"/>
    <mergeCell ref="B51:E51"/>
    <mergeCell ref="F51:K51"/>
    <mergeCell ref="L51:Q51"/>
    <mergeCell ref="R51:W51"/>
    <mergeCell ref="B52:E52"/>
    <mergeCell ref="F52:K52"/>
    <mergeCell ref="L52:Q52"/>
    <mergeCell ref="R52:W52"/>
    <mergeCell ref="B49:E49"/>
    <mergeCell ref="F49:K49"/>
    <mergeCell ref="L49:Q49"/>
    <mergeCell ref="R49:W49"/>
    <mergeCell ref="B50:E50"/>
    <mergeCell ref="F50:K50"/>
    <mergeCell ref="L50:Q50"/>
    <mergeCell ref="R50:W50"/>
    <mergeCell ref="B46:E47"/>
    <mergeCell ref="F46:W46"/>
    <mergeCell ref="F47:K47"/>
    <mergeCell ref="L47:Q47"/>
    <mergeCell ref="R47:W47"/>
    <mergeCell ref="B48:E48"/>
    <mergeCell ref="F48:K48"/>
    <mergeCell ref="L48:Q48"/>
    <mergeCell ref="R48:W48"/>
    <mergeCell ref="B31:E31"/>
    <mergeCell ref="F31:K31"/>
    <mergeCell ref="L31:Q31"/>
    <mergeCell ref="R31:W31"/>
    <mergeCell ref="B32:E32"/>
    <mergeCell ref="F32:K32"/>
    <mergeCell ref="L32:Q32"/>
    <mergeCell ref="R32:W32"/>
    <mergeCell ref="B29:E29"/>
    <mergeCell ref="F29:K29"/>
    <mergeCell ref="L29:Q29"/>
    <mergeCell ref="R29:W29"/>
    <mergeCell ref="B30:E30"/>
    <mergeCell ref="F30:K30"/>
    <mergeCell ref="L30:Q30"/>
    <mergeCell ref="R30:W30"/>
    <mergeCell ref="B27:E27"/>
    <mergeCell ref="F27:K27"/>
    <mergeCell ref="L27:Q27"/>
    <mergeCell ref="R27:W27"/>
    <mergeCell ref="B28:E28"/>
    <mergeCell ref="F28:K28"/>
    <mergeCell ref="L28:Q28"/>
    <mergeCell ref="R28:W28"/>
    <mergeCell ref="B25:E25"/>
    <mergeCell ref="F25:K25"/>
    <mergeCell ref="L25:Q25"/>
    <mergeCell ref="R25:W25"/>
    <mergeCell ref="B26:E26"/>
    <mergeCell ref="F26:K26"/>
    <mergeCell ref="L26:Q26"/>
    <mergeCell ref="R26:W26"/>
    <mergeCell ref="B23:E23"/>
    <mergeCell ref="F23:K23"/>
    <mergeCell ref="L23:Q23"/>
    <mergeCell ref="R23:W23"/>
    <mergeCell ref="B24:E24"/>
    <mergeCell ref="F24:K24"/>
    <mergeCell ref="L24:Q24"/>
    <mergeCell ref="R24:W24"/>
    <mergeCell ref="B21:E21"/>
    <mergeCell ref="F21:K21"/>
    <mergeCell ref="L21:Q21"/>
    <mergeCell ref="R21:W21"/>
    <mergeCell ref="B22:E22"/>
    <mergeCell ref="F22:K22"/>
    <mergeCell ref="L22:Q22"/>
    <mergeCell ref="R22:W22"/>
    <mergeCell ref="B18:E19"/>
    <mergeCell ref="F18:W18"/>
    <mergeCell ref="F19:K19"/>
    <mergeCell ref="L19:Q19"/>
    <mergeCell ref="R19:W19"/>
    <mergeCell ref="B20:E20"/>
    <mergeCell ref="F20:K20"/>
    <mergeCell ref="L20:Q20"/>
    <mergeCell ref="R20:W20"/>
    <mergeCell ref="S15:W15"/>
    <mergeCell ref="AH15:AI15"/>
    <mergeCell ref="AJ15:AK15"/>
    <mergeCell ref="E16:N16"/>
    <mergeCell ref="O16:R16"/>
    <mergeCell ref="S16:W16"/>
    <mergeCell ref="AE16:AF16"/>
    <mergeCell ref="B14:D16"/>
    <mergeCell ref="E14:G14"/>
    <mergeCell ref="H14:J14"/>
    <mergeCell ref="K14:N14"/>
    <mergeCell ref="O14:R14"/>
    <mergeCell ref="S14:W14"/>
    <mergeCell ref="E15:G15"/>
    <mergeCell ref="H15:J15"/>
    <mergeCell ref="K15:N15"/>
    <mergeCell ref="O15:R15"/>
    <mergeCell ref="H9:J9"/>
    <mergeCell ref="K9:N9"/>
    <mergeCell ref="O9:R9"/>
    <mergeCell ref="E12:G12"/>
    <mergeCell ref="H12:J12"/>
    <mergeCell ref="K12:N12"/>
    <mergeCell ref="O12:R12"/>
    <mergeCell ref="S12:W12"/>
    <mergeCell ref="E13:N13"/>
    <mergeCell ref="O13:R13"/>
    <mergeCell ref="S13:W13"/>
    <mergeCell ref="S9:W9"/>
    <mergeCell ref="E10:N10"/>
    <mergeCell ref="O10:R10"/>
    <mergeCell ref="S10:W10"/>
    <mergeCell ref="D124:E124"/>
    <mergeCell ref="G124:U124"/>
    <mergeCell ref="B126:U143"/>
    <mergeCell ref="D5:E5"/>
    <mergeCell ref="G5:U5"/>
    <mergeCell ref="B7:D7"/>
    <mergeCell ref="E7:G7"/>
    <mergeCell ref="H7:J7"/>
    <mergeCell ref="K7:N7"/>
    <mergeCell ref="O7:R7"/>
    <mergeCell ref="S7:W7"/>
    <mergeCell ref="B11:D13"/>
    <mergeCell ref="E11:G11"/>
    <mergeCell ref="H11:J11"/>
    <mergeCell ref="K11:N11"/>
    <mergeCell ref="O11:R11"/>
    <mergeCell ref="S11:W11"/>
    <mergeCell ref="B8:D10"/>
    <mergeCell ref="E8:G8"/>
    <mergeCell ref="H8:J8"/>
    <mergeCell ref="K8:N8"/>
    <mergeCell ref="O8:R8"/>
    <mergeCell ref="S8:W8"/>
    <mergeCell ref="E9:G9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&amp;L&amp;"KoPub돋움체 Bold,보통"&amp;9
기계설비 성능점검 결과보고서&amp;R&amp;"KoPub돋움체 Bold,보통"&amp;9
VI. 에너지 사용량 검토</oddHeader>
    <oddFooter>&amp;L&amp;G&amp;R&amp;G</oddFoot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12</vt:i4>
      </vt:variant>
    </vt:vector>
  </HeadingPairs>
  <TitlesOfParts>
    <vt:vector size="24" baseType="lpstr">
      <vt:lpstr>IV. 표지</vt:lpstr>
      <vt:lpstr>검토사항</vt:lpstr>
      <vt:lpstr>IV. 기계설비 시스템검토</vt:lpstr>
      <vt:lpstr>V. 표지</vt:lpstr>
      <vt:lpstr>V. 성능개선 계획수립</vt:lpstr>
      <vt:lpstr>VI. 표지</vt:lpstr>
      <vt:lpstr>VI. 에너지사용량검토-도시가스(MJ)+지역난방</vt:lpstr>
      <vt:lpstr>VI. 에너지사용량검토-지역난방(Gcal)</vt:lpstr>
      <vt:lpstr>VI. 에너지사용량검토-지역난방(kWh)</vt:lpstr>
      <vt:lpstr>VI. 에너지사용량검토-도시가스(Nm3)</vt:lpstr>
      <vt:lpstr>VI. 에너지사용량검토-LPG(kg)</vt:lpstr>
      <vt:lpstr>VI. 에너지사용량검토-도시가스(MJ)</vt:lpstr>
      <vt:lpstr>'IV. 기계설비 시스템검토'!Print_Area</vt:lpstr>
      <vt:lpstr>'IV. 표지'!Print_Area</vt:lpstr>
      <vt:lpstr>'V. 성능개선 계획수립'!Print_Area</vt:lpstr>
      <vt:lpstr>'V. 표지'!Print_Area</vt:lpstr>
      <vt:lpstr>'VI. 에너지사용량검토-LPG(kg)'!Print_Area</vt:lpstr>
      <vt:lpstr>'VI. 에너지사용량검토-도시가스(MJ)'!Print_Area</vt:lpstr>
      <vt:lpstr>'VI. 에너지사용량검토-도시가스(MJ)+지역난방'!Print_Area</vt:lpstr>
      <vt:lpstr>'VI. 에너지사용량검토-도시가스(Nm3)'!Print_Area</vt:lpstr>
      <vt:lpstr>'VI. 에너지사용량검토-지역난방(Gcal)'!Print_Area</vt:lpstr>
      <vt:lpstr>'VI. 에너지사용량검토-지역난방(kWh)'!Print_Area</vt:lpstr>
      <vt:lpstr>'VI. 표지'!Print_Area</vt:lpstr>
      <vt:lpstr>검토사항!Print_Area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김명철</cp:lastModifiedBy>
  <cp:lastPrinted>2024-03-25T06:47:17Z</cp:lastPrinted>
  <dcterms:created xsi:type="dcterms:W3CDTF">2022-01-25T01:17:21Z</dcterms:created>
  <dcterms:modified xsi:type="dcterms:W3CDTF">2026-05-04T00:40:18Z</dcterms:modified>
</cp:coreProperties>
</file>