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■ 신입사원 用\03 양식\01 보고서 양식\기계설비관리\3. 성능점검\"/>
    </mc:Choice>
  </mc:AlternateContent>
  <bookViews>
    <workbookView xWindow="28680" yWindow="-120" windowWidth="29040" windowHeight="15840" tabRatio="893"/>
  </bookViews>
  <sheets>
    <sheet name="정보입력" sheetId="21" r:id="rId1"/>
    <sheet name="소목차표지" sheetId="37" r:id="rId2"/>
    <sheet name="소목차" sheetId="18" r:id="rId3"/>
    <sheet name="1~3. 수행목적...-24.08.26" sheetId="26" r:id="rId4"/>
    <sheet name="4~5. 분야별인력투입계획-24.01.24" sheetId="34" r:id="rId5"/>
    <sheet name="6.투입인력산정표-24.01.24" sheetId="28" r:id="rId6"/>
    <sheet name="7.투입인력산정기준-24.01.24" sheetId="27" r:id="rId7"/>
    <sheet name="8.성능점검대상기계설비의수량-24.01.24" sheetId="33" r:id="rId8"/>
    <sheet name="9.성능점검대상기계설비현황-24.01.24" sheetId="38" r:id="rId9"/>
    <sheet name="10.기계설비성능점검계획-24.01.24" sheetId="32" r:id="rId10"/>
    <sheet name="11.성능점검장비현황-23.07.18" sheetId="41" r:id="rId11"/>
    <sheet name="12. 안전확보 방안" sheetId="16" r:id="rId12"/>
    <sheet name="13. 품질관리 방안-24.08.26" sheetId="23" r:id="rId13"/>
  </sheets>
  <definedNames>
    <definedName name="_xlnm._FilterDatabase" localSheetId="9" hidden="1">'10.기계설비성능점검계획-24.01.24'!$A$6:$AX$134</definedName>
    <definedName name="_xlnm.Print_Area" localSheetId="3">'1~3. 수행목적...-24.08.26'!$A$1:$AE$37</definedName>
    <definedName name="_xlnm.Print_Area" localSheetId="9">'10.기계설비성능점검계획-24.01.24'!$A$1:$AA$134</definedName>
    <definedName name="_xlnm.Print_Area" localSheetId="10">'11.성능점검장비현황-23.07.18'!$A$1:$O$271</definedName>
    <definedName name="_xlnm.Print_Area" localSheetId="11">'12. 안전확보 방안'!$A$1:$X$63</definedName>
    <definedName name="_xlnm.Print_Area" localSheetId="12">'13. 품질관리 방안-24.08.26'!$A$1:$X$38</definedName>
    <definedName name="_xlnm.Print_Area" localSheetId="4">'4~5. 분야별인력투입계획-24.01.24'!$A$1:$AP$35</definedName>
    <definedName name="_xlnm.Print_Area" localSheetId="5">'6.투입인력산정표-24.01.24'!$A$1:$N$36</definedName>
    <definedName name="_xlnm.Print_Area" localSheetId="6">'7.투입인력산정기준-24.01.24'!$A$1:$AC$84</definedName>
    <definedName name="_xlnm.Print_Area" localSheetId="7">'8.성능점검대상기계설비의수량-24.01.24'!$A$1:$Y$81</definedName>
    <definedName name="_xlnm.Print_Area" localSheetId="8">'9.성능점검대상기계설비현황-24.01.24'!$B$1:$L$141</definedName>
    <definedName name="_xlnm.Print_Area" localSheetId="2">소목차!#REF!</definedName>
    <definedName name="_xlnm.Print_Area" localSheetId="1">소목차표지!$A$1:$X$35</definedName>
    <definedName name="_xlnm.Print_Titles" localSheetId="9">'10.기계설비성능점검계획-24.01.24'!$3:$5</definedName>
    <definedName name="_xlnm.Print_Titles" localSheetId="8">'9.성능점검대상기계설비현황-24.01.24'!$5:$6</definedName>
    <definedName name="산출자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8" l="1"/>
  <c r="C5" i="26" l="1"/>
  <c r="E123" i="32" l="1"/>
  <c r="E122" i="32"/>
  <c r="E121" i="32"/>
  <c r="E120" i="32"/>
  <c r="E119" i="32"/>
  <c r="E118" i="32"/>
  <c r="E117" i="32"/>
  <c r="E116" i="32"/>
  <c r="E115" i="32"/>
  <c r="E114" i="32"/>
  <c r="E113" i="32"/>
  <c r="E112" i="32"/>
  <c r="E111" i="32"/>
  <c r="E110" i="32"/>
  <c r="E109" i="32"/>
  <c r="E108" i="32"/>
  <c r="E107" i="32"/>
  <c r="E106" i="32"/>
  <c r="E105" i="32"/>
  <c r="E104" i="32"/>
  <c r="E103" i="32"/>
  <c r="E102" i="32"/>
  <c r="E101" i="32"/>
  <c r="E100" i="32"/>
  <c r="E99" i="32"/>
  <c r="E98" i="32"/>
  <c r="E97" i="32"/>
  <c r="E96" i="32"/>
  <c r="E95" i="32"/>
  <c r="E94" i="32"/>
  <c r="E93" i="32"/>
  <c r="E92" i="32"/>
  <c r="E91" i="32"/>
  <c r="E90" i="32"/>
  <c r="E89" i="32"/>
  <c r="E88" i="32"/>
  <c r="E87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AD31" i="32"/>
  <c r="AD30" i="32"/>
  <c r="AD29" i="32"/>
  <c r="AD28" i="32"/>
  <c r="AD27" i="32"/>
  <c r="AD26" i="32"/>
  <c r="AD25" i="32"/>
  <c r="AD24" i="32"/>
  <c r="AD23" i="32"/>
  <c r="AD22" i="32"/>
  <c r="AD21" i="32"/>
  <c r="AD20" i="32"/>
  <c r="AD19" i="32"/>
  <c r="AD18" i="32"/>
  <c r="AD17" i="32"/>
  <c r="AD16" i="32"/>
  <c r="AD15" i="32"/>
  <c r="AD7" i="32"/>
  <c r="AD8" i="32"/>
  <c r="AD9" i="32"/>
  <c r="AD10" i="32"/>
  <c r="AD11" i="32"/>
  <c r="AD12" i="32"/>
  <c r="AD13" i="32"/>
  <c r="AD14" i="32"/>
  <c r="AD6" i="32"/>
  <c r="AD5" i="32"/>
  <c r="Y28" i="33" l="1"/>
  <c r="AA123" i="32"/>
  <c r="AA122" i="32"/>
  <c r="AA121" i="32"/>
  <c r="AA120" i="32"/>
  <c r="AA119" i="32"/>
  <c r="AA118" i="32"/>
  <c r="AA117" i="32"/>
  <c r="AA116" i="32"/>
  <c r="AA115" i="32"/>
  <c r="AA114" i="32"/>
  <c r="AA113" i="32"/>
  <c r="AA112" i="32"/>
  <c r="AA111" i="32"/>
  <c r="AA110" i="32"/>
  <c r="AA109" i="32"/>
  <c r="AA108" i="32"/>
  <c r="AA107" i="32"/>
  <c r="AA106" i="32"/>
  <c r="AA105" i="32"/>
  <c r="AA104" i="32"/>
  <c r="AA103" i="32"/>
  <c r="AA102" i="32"/>
  <c r="AA101" i="32"/>
  <c r="AA100" i="32"/>
  <c r="AA99" i="32"/>
  <c r="AA98" i="32"/>
  <c r="AA97" i="32"/>
  <c r="AA96" i="32"/>
  <c r="AA95" i="32"/>
  <c r="AA94" i="32"/>
  <c r="AA93" i="32"/>
  <c r="AA92" i="32"/>
  <c r="AA91" i="32"/>
  <c r="AA90" i="32"/>
  <c r="AA89" i="32"/>
  <c r="AA88" i="32"/>
  <c r="AA87" i="32"/>
  <c r="AA86" i="32"/>
  <c r="AA85" i="32"/>
  <c r="AA84" i="32"/>
  <c r="AA83" i="32"/>
  <c r="AA82" i="32"/>
  <c r="AA81" i="32"/>
  <c r="AA80" i="32"/>
  <c r="AA79" i="32"/>
  <c r="AA78" i="32"/>
  <c r="AA77" i="32"/>
  <c r="AA76" i="32"/>
  <c r="AA75" i="32"/>
  <c r="AA74" i="32"/>
  <c r="AA73" i="32"/>
  <c r="AA72" i="32"/>
  <c r="AA71" i="32"/>
  <c r="AA70" i="32"/>
  <c r="AA69" i="32"/>
  <c r="AA68" i="32"/>
  <c r="AA67" i="32"/>
  <c r="AA66" i="32"/>
  <c r="AA65" i="32"/>
  <c r="AA64" i="32"/>
  <c r="AA63" i="32"/>
  <c r="AA62" i="32"/>
  <c r="AA61" i="32"/>
  <c r="AA60" i="32"/>
  <c r="AA59" i="32"/>
  <c r="AA58" i="32"/>
  <c r="AA57" i="32"/>
  <c r="AA56" i="32"/>
  <c r="AA55" i="32"/>
  <c r="AA54" i="32"/>
  <c r="AA53" i="32"/>
  <c r="AA52" i="32"/>
  <c r="AA51" i="32"/>
  <c r="AA50" i="32"/>
  <c r="AA49" i="32"/>
  <c r="AA48" i="32"/>
  <c r="AA47" i="32"/>
  <c r="AA46" i="32"/>
  <c r="AA45" i="32"/>
  <c r="AA44" i="32"/>
  <c r="AA43" i="32"/>
  <c r="AA42" i="32"/>
  <c r="AA41" i="32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25" i="32"/>
  <c r="AA24" i="32"/>
  <c r="AA23" i="32"/>
  <c r="AA22" i="32"/>
  <c r="AA21" i="32"/>
  <c r="AA20" i="32"/>
  <c r="AA19" i="32"/>
  <c r="AA18" i="32"/>
  <c r="AA17" i="32"/>
  <c r="AA16" i="32"/>
  <c r="AA15" i="32"/>
  <c r="AA14" i="32"/>
  <c r="AA13" i="32"/>
  <c r="AA12" i="32"/>
  <c r="AA11" i="32"/>
  <c r="AA10" i="32"/>
  <c r="AA9" i="32"/>
  <c r="AA8" i="32"/>
  <c r="AA7" i="32"/>
  <c r="D6" i="34"/>
  <c r="AR17" i="34" l="1"/>
  <c r="AR14" i="34"/>
  <c r="I36" i="28"/>
  <c r="J35" i="28"/>
  <c r="L35" i="28" s="1"/>
  <c r="J34" i="28"/>
  <c r="J33" i="28"/>
  <c r="J32" i="28"/>
  <c r="J31" i="28"/>
  <c r="J30" i="28"/>
  <c r="J29" i="28"/>
  <c r="J28" i="28"/>
  <c r="J27" i="28"/>
  <c r="J26" i="28"/>
  <c r="J25" i="28"/>
  <c r="J24" i="28"/>
  <c r="J9" i="28"/>
  <c r="L9" i="28" s="1"/>
  <c r="J8" i="28"/>
  <c r="M8" i="28" s="1"/>
  <c r="AU3" i="32"/>
  <c r="AQ3" i="32"/>
  <c r="AM3" i="32"/>
  <c r="AI3" i="32"/>
  <c r="AE3" i="32"/>
  <c r="L5" i="38"/>
  <c r="AO30" i="34"/>
  <c r="AR27" i="34"/>
  <c r="AR22" i="34"/>
  <c r="AX31" i="32"/>
  <c r="AW31" i="32"/>
  <c r="AV31" i="32"/>
  <c r="AU31" i="32"/>
  <c r="AT31" i="32"/>
  <c r="AS31" i="32"/>
  <c r="AR31" i="32"/>
  <c r="AQ31" i="32"/>
  <c r="AP31" i="32"/>
  <c r="AO31" i="32"/>
  <c r="AN31" i="32"/>
  <c r="AM31" i="32"/>
  <c r="AL31" i="32"/>
  <c r="AK31" i="32"/>
  <c r="AJ31" i="32"/>
  <c r="AI31" i="32"/>
  <c r="AH31" i="32"/>
  <c r="AG31" i="32"/>
  <c r="AF31" i="32"/>
  <c r="AE31" i="32"/>
  <c r="AX30" i="32"/>
  <c r="AW30" i="32"/>
  <c r="AV30" i="32"/>
  <c r="AU30" i="32"/>
  <c r="AT30" i="32"/>
  <c r="AS30" i="32"/>
  <c r="AR30" i="32"/>
  <c r="AQ30" i="32"/>
  <c r="AP30" i="32"/>
  <c r="AO30" i="32"/>
  <c r="AN30" i="32"/>
  <c r="AM30" i="32"/>
  <c r="AL30" i="32"/>
  <c r="AK30" i="32"/>
  <c r="AJ30" i="32"/>
  <c r="AI30" i="32"/>
  <c r="AH30" i="32"/>
  <c r="AG30" i="32"/>
  <c r="AF30" i="32"/>
  <c r="AE30" i="32"/>
  <c r="AX29" i="32"/>
  <c r="AW29" i="32"/>
  <c r="AV29" i="32"/>
  <c r="AU29" i="32"/>
  <c r="AT29" i="32"/>
  <c r="AS29" i="32"/>
  <c r="AR29" i="32"/>
  <c r="AQ29" i="32"/>
  <c r="AP29" i="32"/>
  <c r="AO29" i="32"/>
  <c r="AN29" i="32"/>
  <c r="AM29" i="32"/>
  <c r="AL29" i="32"/>
  <c r="AK29" i="32"/>
  <c r="AJ29" i="32"/>
  <c r="AI29" i="32"/>
  <c r="AH29" i="32"/>
  <c r="AG29" i="32"/>
  <c r="AF29" i="32"/>
  <c r="AE29" i="32"/>
  <c r="AX28" i="32"/>
  <c r="AW28" i="32"/>
  <c r="AV28" i="32"/>
  <c r="AU28" i="32"/>
  <c r="AT28" i="32"/>
  <c r="AS28" i="32"/>
  <c r="AR28" i="32"/>
  <c r="AQ28" i="32"/>
  <c r="AP28" i="32"/>
  <c r="AO28" i="32"/>
  <c r="AN28" i="32"/>
  <c r="AM28" i="32"/>
  <c r="AL28" i="32"/>
  <c r="AK28" i="32"/>
  <c r="AJ28" i="32"/>
  <c r="AI28" i="32"/>
  <c r="AH28" i="32"/>
  <c r="AG28" i="32"/>
  <c r="AF28" i="32"/>
  <c r="AE28" i="32"/>
  <c r="AX27" i="32"/>
  <c r="AW27" i="32"/>
  <c r="AV27" i="32"/>
  <c r="AU27" i="32"/>
  <c r="AT27" i="32"/>
  <c r="AS27" i="32"/>
  <c r="AR27" i="32"/>
  <c r="AQ27" i="32"/>
  <c r="AP27" i="32"/>
  <c r="AO27" i="32"/>
  <c r="AN27" i="32"/>
  <c r="AM27" i="32"/>
  <c r="AL27" i="32"/>
  <c r="AK27" i="32"/>
  <c r="AJ27" i="32"/>
  <c r="AI27" i="32"/>
  <c r="AH27" i="32"/>
  <c r="AG27" i="32"/>
  <c r="AF27" i="32"/>
  <c r="AE27" i="32"/>
  <c r="AX26" i="32"/>
  <c r="AW26" i="32"/>
  <c r="AV26" i="32"/>
  <c r="AU26" i="32"/>
  <c r="AT26" i="32"/>
  <c r="AS26" i="32"/>
  <c r="AR26" i="32"/>
  <c r="AQ26" i="32"/>
  <c r="AP26" i="32"/>
  <c r="AO26" i="32"/>
  <c r="AN26" i="32"/>
  <c r="AM26" i="32"/>
  <c r="AL26" i="32"/>
  <c r="AK26" i="32"/>
  <c r="AJ26" i="32"/>
  <c r="AI26" i="32"/>
  <c r="AH26" i="32"/>
  <c r="AG26" i="32"/>
  <c r="AF26" i="32"/>
  <c r="AE26" i="32"/>
  <c r="AX25" i="32"/>
  <c r="AW25" i="32"/>
  <c r="AV25" i="32"/>
  <c r="AU25" i="32"/>
  <c r="AT25" i="32"/>
  <c r="AS25" i="32"/>
  <c r="AR25" i="32"/>
  <c r="AQ25" i="32"/>
  <c r="AP25" i="32"/>
  <c r="AO25" i="32"/>
  <c r="AN25" i="32"/>
  <c r="AM25" i="32"/>
  <c r="AL25" i="32"/>
  <c r="AK25" i="32"/>
  <c r="AJ25" i="32"/>
  <c r="AI25" i="32"/>
  <c r="AH25" i="32"/>
  <c r="AG25" i="32"/>
  <c r="AF25" i="32"/>
  <c r="AE25" i="32"/>
  <c r="AX24" i="32"/>
  <c r="AW24" i="32"/>
  <c r="AV24" i="32"/>
  <c r="AU24" i="32"/>
  <c r="AT24" i="32"/>
  <c r="AS24" i="32"/>
  <c r="AR24" i="32"/>
  <c r="AQ24" i="32"/>
  <c r="AP24" i="32"/>
  <c r="AO24" i="32"/>
  <c r="AN24" i="32"/>
  <c r="AM24" i="32"/>
  <c r="AL24" i="32"/>
  <c r="AK24" i="32"/>
  <c r="AJ24" i="32"/>
  <c r="AI24" i="32"/>
  <c r="AH24" i="32"/>
  <c r="AG24" i="32"/>
  <c r="AF24" i="32"/>
  <c r="AE24" i="32"/>
  <c r="AX23" i="32"/>
  <c r="AW23" i="32"/>
  <c r="AV23" i="32"/>
  <c r="AU23" i="32"/>
  <c r="AT23" i="32"/>
  <c r="AS23" i="32"/>
  <c r="AR23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E23" i="32"/>
  <c r="AX22" i="32"/>
  <c r="AW22" i="32"/>
  <c r="AV22" i="32"/>
  <c r="AU22" i="32"/>
  <c r="AT22" i="32"/>
  <c r="AS22" i="32"/>
  <c r="AR22" i="32"/>
  <c r="AQ22" i="32"/>
  <c r="AP22" i="32"/>
  <c r="AO22" i="32"/>
  <c r="AN22" i="32"/>
  <c r="AM22" i="32"/>
  <c r="AL22" i="32"/>
  <c r="AK22" i="32"/>
  <c r="AJ22" i="32"/>
  <c r="AI22" i="32"/>
  <c r="AH22" i="32"/>
  <c r="AG22" i="32"/>
  <c r="AF22" i="32"/>
  <c r="AE22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L21" i="32"/>
  <c r="AK21" i="32"/>
  <c r="AJ21" i="32"/>
  <c r="AI21" i="32"/>
  <c r="AH21" i="32"/>
  <c r="AG21" i="32"/>
  <c r="AF21" i="32"/>
  <c r="AE21" i="32"/>
  <c r="AX20" i="32"/>
  <c r="AW20" i="32"/>
  <c r="AV20" i="32"/>
  <c r="AU20" i="32"/>
  <c r="AT20" i="32"/>
  <c r="AS20" i="32"/>
  <c r="AR20" i="32"/>
  <c r="AQ20" i="32"/>
  <c r="AP20" i="32"/>
  <c r="AO20" i="32"/>
  <c r="AN20" i="32"/>
  <c r="AM20" i="32"/>
  <c r="AL20" i="32"/>
  <c r="AK20" i="32"/>
  <c r="AJ20" i="32"/>
  <c r="AI20" i="32"/>
  <c r="AH20" i="32"/>
  <c r="AG20" i="32"/>
  <c r="AF20" i="32"/>
  <c r="AE20" i="32"/>
  <c r="AX19" i="32"/>
  <c r="AW19" i="32"/>
  <c r="AV19" i="32"/>
  <c r="AU19" i="32"/>
  <c r="AT19" i="32"/>
  <c r="AS19" i="32"/>
  <c r="AR19" i="32"/>
  <c r="AQ19" i="32"/>
  <c r="AP19" i="32"/>
  <c r="AO19" i="32"/>
  <c r="AN19" i="32"/>
  <c r="AM19" i="32"/>
  <c r="AL19" i="32"/>
  <c r="AK19" i="32"/>
  <c r="AJ19" i="32"/>
  <c r="AI19" i="32"/>
  <c r="AH19" i="32"/>
  <c r="AG19" i="32"/>
  <c r="AF19" i="32"/>
  <c r="AE19" i="32"/>
  <c r="AX18" i="32"/>
  <c r="AW18" i="32"/>
  <c r="AV18" i="32"/>
  <c r="AU18" i="32"/>
  <c r="AT18" i="32"/>
  <c r="AS18" i="32"/>
  <c r="AR18" i="32"/>
  <c r="AQ18" i="32"/>
  <c r="AP18" i="32"/>
  <c r="AO18" i="32"/>
  <c r="AN18" i="32"/>
  <c r="AM18" i="32"/>
  <c r="AL18" i="32"/>
  <c r="AK18" i="32"/>
  <c r="AJ18" i="32"/>
  <c r="AI18" i="32"/>
  <c r="AH18" i="32"/>
  <c r="AG18" i="32"/>
  <c r="AF18" i="32"/>
  <c r="AE18" i="32"/>
  <c r="AX17" i="32"/>
  <c r="AW17" i="32"/>
  <c r="AV17" i="32"/>
  <c r="AU17" i="32"/>
  <c r="AT17" i="32"/>
  <c r="AS17" i="32"/>
  <c r="AR17" i="32"/>
  <c r="AQ17" i="32"/>
  <c r="AP17" i="32"/>
  <c r="AO17" i="32"/>
  <c r="AN17" i="32"/>
  <c r="AM17" i="32"/>
  <c r="AL17" i="32"/>
  <c r="AK17" i="32"/>
  <c r="AJ17" i="32"/>
  <c r="AI17" i="32"/>
  <c r="AH17" i="32"/>
  <c r="AG17" i="32"/>
  <c r="AF17" i="32"/>
  <c r="AE17" i="32"/>
  <c r="AX16" i="32"/>
  <c r="AW16" i="32"/>
  <c r="AV16" i="32"/>
  <c r="AU16" i="32"/>
  <c r="AT16" i="32"/>
  <c r="AS16" i="32"/>
  <c r="AR16" i="32"/>
  <c r="AQ16" i="32"/>
  <c r="AP16" i="32"/>
  <c r="AO16" i="32"/>
  <c r="AN16" i="32"/>
  <c r="AM16" i="32"/>
  <c r="AL16" i="32"/>
  <c r="AK16" i="32"/>
  <c r="AJ16" i="32"/>
  <c r="AI16" i="32"/>
  <c r="AH16" i="32"/>
  <c r="AG16" i="32"/>
  <c r="AF16" i="32"/>
  <c r="AE16" i="32"/>
  <c r="AX15" i="32"/>
  <c r="AW15" i="32"/>
  <c r="AV15" i="32"/>
  <c r="AU15" i="32"/>
  <c r="AT15" i="32"/>
  <c r="AS15" i="32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X14" i="32"/>
  <c r="AW14" i="32"/>
  <c r="AV14" i="32"/>
  <c r="AU14" i="32"/>
  <c r="AT14" i="32"/>
  <c r="AS14" i="32"/>
  <c r="AR14" i="32"/>
  <c r="AQ14" i="32"/>
  <c r="AP14" i="32"/>
  <c r="AO14" i="32"/>
  <c r="AN14" i="32"/>
  <c r="AM14" i="32"/>
  <c r="AL14" i="32"/>
  <c r="AK14" i="32"/>
  <c r="AJ14" i="32"/>
  <c r="AI14" i="32"/>
  <c r="AH14" i="32"/>
  <c r="AG14" i="32"/>
  <c r="AF14" i="32"/>
  <c r="AE14" i="32"/>
  <c r="AX13" i="32"/>
  <c r="AW13" i="32"/>
  <c r="AV13" i="32"/>
  <c r="AU13" i="32"/>
  <c r="AT13" i="32"/>
  <c r="AS13" i="32"/>
  <c r="AR13" i="32"/>
  <c r="AQ13" i="32"/>
  <c r="AP13" i="32"/>
  <c r="AO13" i="32"/>
  <c r="AN13" i="32"/>
  <c r="AM13" i="32"/>
  <c r="AL13" i="32"/>
  <c r="AK13" i="32"/>
  <c r="AJ13" i="32"/>
  <c r="AI13" i="32"/>
  <c r="AH13" i="32"/>
  <c r="AG13" i="32"/>
  <c r="AF13" i="32"/>
  <c r="AE13" i="32"/>
  <c r="AX12" i="32"/>
  <c r="AW12" i="32"/>
  <c r="AV12" i="32"/>
  <c r="AU12" i="32"/>
  <c r="AT12" i="32"/>
  <c r="AS12" i="32"/>
  <c r="AR12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AX11" i="32"/>
  <c r="AW11" i="32"/>
  <c r="AV11" i="32"/>
  <c r="AU11" i="32"/>
  <c r="AT11" i="32"/>
  <c r="AS11" i="32"/>
  <c r="AR11" i="32"/>
  <c r="AQ11" i="32"/>
  <c r="AP11" i="32"/>
  <c r="AO11" i="32"/>
  <c r="AN11" i="32"/>
  <c r="AM11" i="32"/>
  <c r="AL11" i="32"/>
  <c r="AK11" i="32"/>
  <c r="AJ11" i="32"/>
  <c r="AI11" i="32"/>
  <c r="AH11" i="32"/>
  <c r="AG11" i="32"/>
  <c r="AF11" i="32"/>
  <c r="AE11" i="32"/>
  <c r="AX10" i="32"/>
  <c r="AW10" i="32"/>
  <c r="AV10" i="32"/>
  <c r="AU10" i="32"/>
  <c r="AT10" i="32"/>
  <c r="AS10" i="32"/>
  <c r="AR10" i="32"/>
  <c r="AQ10" i="32"/>
  <c r="AP10" i="32"/>
  <c r="AO10" i="32"/>
  <c r="AN10" i="32"/>
  <c r="AM10" i="32"/>
  <c r="AL10" i="32"/>
  <c r="AK10" i="32"/>
  <c r="AJ10" i="32"/>
  <c r="AI10" i="32"/>
  <c r="AH10" i="32"/>
  <c r="AG10" i="32"/>
  <c r="AF10" i="32"/>
  <c r="AE10" i="32"/>
  <c r="AX9" i="32"/>
  <c r="AW9" i="32"/>
  <c r="AV9" i="32"/>
  <c r="AU9" i="32"/>
  <c r="AT9" i="32"/>
  <c r="AS9" i="32"/>
  <c r="AR9" i="32"/>
  <c r="AQ9" i="32"/>
  <c r="AP9" i="32"/>
  <c r="AO9" i="32"/>
  <c r="AN9" i="32"/>
  <c r="AM9" i="32"/>
  <c r="AL9" i="32"/>
  <c r="AK9" i="32"/>
  <c r="AJ9" i="32"/>
  <c r="AI9" i="32"/>
  <c r="AH9" i="32"/>
  <c r="AG9" i="32"/>
  <c r="AF9" i="32"/>
  <c r="AE9" i="32"/>
  <c r="AX8" i="32"/>
  <c r="AW8" i="32"/>
  <c r="AV8" i="32"/>
  <c r="AU8" i="32"/>
  <c r="AT8" i="32"/>
  <c r="AS8" i="32"/>
  <c r="AR8" i="32"/>
  <c r="AQ8" i="32"/>
  <c r="AP8" i="32"/>
  <c r="AO8" i="32"/>
  <c r="AN8" i="32"/>
  <c r="AM8" i="32"/>
  <c r="AL8" i="32"/>
  <c r="AK8" i="32"/>
  <c r="AJ8" i="32"/>
  <c r="AI8" i="32"/>
  <c r="AH8" i="32"/>
  <c r="AG8" i="32"/>
  <c r="AF8" i="32"/>
  <c r="AE8" i="32"/>
  <c r="AX7" i="32"/>
  <c r="AW7" i="32"/>
  <c r="AV7" i="32"/>
  <c r="AU7" i="32"/>
  <c r="AT7" i="32"/>
  <c r="AS7" i="32"/>
  <c r="AR7" i="32"/>
  <c r="AQ7" i="32"/>
  <c r="AP7" i="32"/>
  <c r="AO7" i="32"/>
  <c r="AN7" i="32"/>
  <c r="AM7" i="32"/>
  <c r="AL7" i="32"/>
  <c r="AK7" i="32"/>
  <c r="AJ7" i="32"/>
  <c r="AI7" i="32"/>
  <c r="AH7" i="32"/>
  <c r="AG7" i="32"/>
  <c r="AF7" i="32"/>
  <c r="AE7" i="32"/>
  <c r="AX6" i="32"/>
  <c r="AW6" i="32"/>
  <c r="AV6" i="32"/>
  <c r="AU6" i="32"/>
  <c r="AT6" i="32"/>
  <c r="AS6" i="32"/>
  <c r="AR6" i="32"/>
  <c r="AQ6" i="32"/>
  <c r="AP6" i="32"/>
  <c r="AO6" i="32"/>
  <c r="AN6" i="32"/>
  <c r="AM6" i="32"/>
  <c r="AL6" i="32"/>
  <c r="AK6" i="32"/>
  <c r="AJ6" i="32"/>
  <c r="AI6" i="32"/>
  <c r="AH6" i="32"/>
  <c r="AG6" i="32"/>
  <c r="AF6" i="32"/>
  <c r="AE6" i="32"/>
  <c r="AX5" i="32"/>
  <c r="AW5" i="32"/>
  <c r="AV5" i="32"/>
  <c r="AU5" i="32"/>
  <c r="AT5" i="32"/>
  <c r="AS5" i="32"/>
  <c r="AR5" i="32"/>
  <c r="AQ5" i="32"/>
  <c r="AP5" i="32"/>
  <c r="AO5" i="32"/>
  <c r="AN5" i="32"/>
  <c r="AM5" i="32"/>
  <c r="AL5" i="32"/>
  <c r="AK5" i="32"/>
  <c r="AJ5" i="32"/>
  <c r="AI5" i="32"/>
  <c r="AH5" i="32"/>
  <c r="AG5" i="32"/>
  <c r="AF5" i="32"/>
  <c r="AE5" i="32"/>
  <c r="AX4" i="32"/>
  <c r="AW4" i="32"/>
  <c r="AV4" i="32"/>
  <c r="AU4" i="32"/>
  <c r="AT4" i="32"/>
  <c r="AS4" i="32"/>
  <c r="AR4" i="32"/>
  <c r="AQ4" i="32"/>
  <c r="AP4" i="32"/>
  <c r="AO4" i="32"/>
  <c r="AN4" i="32"/>
  <c r="AM4" i="32"/>
  <c r="AL4" i="32"/>
  <c r="AK4" i="32"/>
  <c r="AJ4" i="32"/>
  <c r="AI4" i="32"/>
  <c r="AH4" i="32"/>
  <c r="AG4" i="32"/>
  <c r="AF4" i="32"/>
  <c r="AE4" i="32"/>
  <c r="Y34" i="33"/>
  <c r="P34" i="33" s="1"/>
  <c r="Y33" i="33"/>
  <c r="P33" i="33" s="1"/>
  <c r="Y32" i="33"/>
  <c r="P32" i="33" s="1"/>
  <c r="Y31" i="33"/>
  <c r="I31" i="28" s="1"/>
  <c r="Y30" i="33"/>
  <c r="P30" i="33" s="1"/>
  <c r="Y29" i="33"/>
  <c r="I29" i="28" s="1"/>
  <c r="P28" i="33"/>
  <c r="Y27" i="33"/>
  <c r="P27" i="33" s="1"/>
  <c r="Y26" i="33"/>
  <c r="P26" i="33" s="1"/>
  <c r="Y25" i="33"/>
  <c r="I26" i="28" s="1"/>
  <c r="Y24" i="33"/>
  <c r="P24" i="33" s="1"/>
  <c r="Y23" i="33"/>
  <c r="I24" i="28" s="1"/>
  <c r="R22" i="33"/>
  <c r="P22" i="33" s="1"/>
  <c r="R21" i="33"/>
  <c r="Y21" i="33" s="1"/>
  <c r="I22" i="28" s="1"/>
  <c r="R20" i="33"/>
  <c r="R19" i="33"/>
  <c r="Y19" i="33" s="1"/>
  <c r="I20" i="28" s="1"/>
  <c r="R18" i="33"/>
  <c r="P18" i="33" s="1"/>
  <c r="R17" i="33"/>
  <c r="Y17" i="33" s="1"/>
  <c r="I18" i="28" s="1"/>
  <c r="R16" i="33"/>
  <c r="P16" i="33" s="1"/>
  <c r="R15" i="33"/>
  <c r="Y15" i="33" s="1"/>
  <c r="R14" i="33"/>
  <c r="P14" i="33" s="1"/>
  <c r="R13" i="33"/>
  <c r="P13" i="33" s="1"/>
  <c r="R12" i="33"/>
  <c r="P12" i="33" s="1"/>
  <c r="R11" i="33"/>
  <c r="Y11" i="33" s="1"/>
  <c r="I14" i="28" s="1"/>
  <c r="R10" i="33"/>
  <c r="Y10" i="33" s="1"/>
  <c r="I13" i="28" s="1"/>
  <c r="R9" i="33"/>
  <c r="P9" i="33" s="1"/>
  <c r="R8" i="33"/>
  <c r="P8" i="33" s="1"/>
  <c r="R7" i="33"/>
  <c r="Y7" i="33" s="1"/>
  <c r="I10" i="28" s="1"/>
  <c r="AA6" i="32"/>
  <c r="M35" i="28" l="1"/>
  <c r="M26" i="28"/>
  <c r="AC31" i="32"/>
  <c r="AC29" i="32"/>
  <c r="AC13" i="32"/>
  <c r="AC19" i="32"/>
  <c r="AC22" i="32"/>
  <c r="AC25" i="32"/>
  <c r="AC28" i="32"/>
  <c r="AC8" i="32"/>
  <c r="AC17" i="32"/>
  <c r="AC23" i="32"/>
  <c r="AC26" i="32"/>
  <c r="AC9" i="32"/>
  <c r="AC15" i="32"/>
  <c r="AC18" i="32"/>
  <c r="AC21" i="32"/>
  <c r="AC24" i="32"/>
  <c r="AC27" i="32"/>
  <c r="AC30" i="32"/>
  <c r="P19" i="33"/>
  <c r="P31" i="33"/>
  <c r="P29" i="33"/>
  <c r="P20" i="33"/>
  <c r="Y20" i="33"/>
  <c r="I21" i="28" s="1"/>
  <c r="P17" i="33"/>
  <c r="P23" i="33"/>
  <c r="P25" i="33"/>
  <c r="P11" i="33"/>
  <c r="P10" i="33"/>
  <c r="Y22" i="33"/>
  <c r="I23" i="28" s="1"/>
  <c r="M24" i="28"/>
  <c r="L24" i="28"/>
  <c r="L29" i="28"/>
  <c r="N29" i="28"/>
  <c r="M31" i="28"/>
  <c r="N31" i="28"/>
  <c r="M9" i="28"/>
  <c r="M29" i="28"/>
  <c r="I32" i="28"/>
  <c r="M32" i="28" s="1"/>
  <c r="N9" i="28"/>
  <c r="N27" i="28"/>
  <c r="I33" i="28"/>
  <c r="L33" i="28" s="1"/>
  <c r="Y12" i="33"/>
  <c r="I15" i="28" s="1"/>
  <c r="L8" i="28"/>
  <c r="I28" i="28"/>
  <c r="L28" i="28" s="1"/>
  <c r="I34" i="28"/>
  <c r="L34" i="28" s="1"/>
  <c r="P15" i="33"/>
  <c r="Y13" i="33"/>
  <c r="I16" i="28" s="1"/>
  <c r="N8" i="28"/>
  <c r="Y8" i="33"/>
  <c r="I11" i="28" s="1"/>
  <c r="I30" i="28"/>
  <c r="N30" i="28" s="1"/>
  <c r="Y9" i="33"/>
  <c r="I12" i="28" s="1"/>
  <c r="I25" i="28"/>
  <c r="N25" i="28" s="1"/>
  <c r="N26" i="28"/>
  <c r="N24" i="28"/>
  <c r="N35" i="28"/>
  <c r="L26" i="28"/>
  <c r="L31" i="28"/>
  <c r="AC5" i="32"/>
  <c r="P7" i="33"/>
  <c r="Y14" i="33"/>
  <c r="AC12" i="32" s="1"/>
  <c r="Y16" i="33"/>
  <c r="AC14" i="32" s="1"/>
  <c r="Y18" i="33"/>
  <c r="I19" i="28" s="1"/>
  <c r="P21" i="33"/>
  <c r="AC10" i="32" l="1"/>
  <c r="AC7" i="32"/>
  <c r="N33" i="28"/>
  <c r="M33" i="28"/>
  <c r="AC16" i="32"/>
  <c r="N32" i="28"/>
  <c r="AC11" i="32"/>
  <c r="AC20" i="32"/>
  <c r="AC6" i="32"/>
  <c r="M25" i="28"/>
  <c r="L25" i="28"/>
  <c r="M27" i="28"/>
  <c r="L32" i="28"/>
  <c r="N28" i="28"/>
  <c r="M28" i="28"/>
  <c r="M30" i="28"/>
  <c r="L30" i="28"/>
  <c r="M34" i="28"/>
  <c r="I17" i="28"/>
  <c r="L27" i="28"/>
  <c r="N34" i="28"/>
  <c r="R22" i="28"/>
  <c r="G12" i="21"/>
  <c r="R23" i="28" s="1"/>
  <c r="R21" i="28"/>
  <c r="K21" i="28" l="1"/>
  <c r="K17" i="28"/>
  <c r="K12" i="28"/>
  <c r="K20" i="28"/>
  <c r="K19" i="28"/>
  <c r="K16" i="28"/>
  <c r="K15" i="28"/>
  <c r="K11" i="28"/>
  <c r="K23" i="28"/>
  <c r="K18" i="28"/>
  <c r="K14" i="28"/>
  <c r="K22" i="28"/>
  <c r="K13" i="28"/>
  <c r="K10" i="28"/>
  <c r="H10" i="26"/>
  <c r="L11" i="28" l="1"/>
  <c r="N11" i="28"/>
  <c r="M11" i="28"/>
  <c r="L15" i="28"/>
  <c r="M15" i="28"/>
  <c r="N15" i="28"/>
  <c r="N10" i="28"/>
  <c r="L10" i="28"/>
  <c r="M10" i="28"/>
  <c r="M16" i="28"/>
  <c r="N16" i="28"/>
  <c r="L16" i="28"/>
  <c r="N13" i="28"/>
  <c r="L13" i="28"/>
  <c r="M13" i="28"/>
  <c r="M19" i="28"/>
  <c r="N19" i="28"/>
  <c r="L19" i="28"/>
  <c r="M22" i="28"/>
  <c r="L22" i="28"/>
  <c r="N22" i="28"/>
  <c r="L20" i="28"/>
  <c r="N20" i="28"/>
  <c r="M20" i="28"/>
  <c r="N14" i="28"/>
  <c r="L14" i="28"/>
  <c r="M14" i="28"/>
  <c r="M12" i="28"/>
  <c r="L12" i="28"/>
  <c r="N12" i="28"/>
  <c r="M18" i="28"/>
  <c r="L18" i="28"/>
  <c r="N18" i="28"/>
  <c r="N17" i="28"/>
  <c r="M17" i="28"/>
  <c r="L17" i="28"/>
  <c r="M23" i="28"/>
  <c r="N23" i="28"/>
  <c r="L23" i="28"/>
  <c r="L21" i="28"/>
  <c r="N21" i="28"/>
  <c r="M21" i="28"/>
  <c r="AA3" i="32"/>
  <c r="M36" i="28" l="1"/>
  <c r="L26" i="26" s="1"/>
  <c r="N36" i="28"/>
  <c r="L29" i="26" s="1"/>
  <c r="L36" i="28"/>
  <c r="L23" i="26" s="1"/>
  <c r="AR30" i="34" l="1"/>
</calcChain>
</file>

<file path=xl/comments1.xml><?xml version="1.0" encoding="utf-8"?>
<comments xmlns="http://schemas.openxmlformats.org/spreadsheetml/2006/main">
  <authors>
    <author>mypc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 xml:space="preserve">23.11.29 </t>
        </r>
        <r>
          <rPr>
            <b/>
            <sz val="9"/>
            <color indexed="81"/>
            <rFont val="돋움"/>
            <family val="3"/>
            <charset val="129"/>
          </rPr>
          <t>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T12" authorId="0" shapeId="0">
      <text>
        <r>
          <rPr>
            <b/>
            <sz val="9"/>
            <color indexed="81"/>
            <rFont val="Tahoma"/>
            <family val="2"/>
          </rPr>
          <t>6 =&gt; 5.01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수정
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</rPr>
          <t>11 =&gt; 10.01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수정
</t>
        </r>
      </text>
    </comment>
    <comment ref="T14" authorId="0" shapeId="0">
      <text>
        <r>
          <rPr>
            <b/>
            <sz val="9"/>
            <color indexed="81"/>
            <rFont val="Tahoma"/>
            <family val="2"/>
          </rPr>
          <t>16 =&gt; 16.01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T15" authorId="0" shapeId="0">
      <text>
        <r>
          <rPr>
            <b/>
            <sz val="9"/>
            <color indexed="81"/>
            <rFont val="Tahoma"/>
            <family val="2"/>
          </rPr>
          <t>21 =&gt; 20.01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T16" authorId="0" shapeId="0">
      <text>
        <r>
          <rPr>
            <b/>
            <sz val="9"/>
            <color indexed="81"/>
            <rFont val="Tahoma"/>
            <family val="2"/>
          </rPr>
          <t>26 =&gt; 25.01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<sst xmlns="http://schemas.openxmlformats.org/spreadsheetml/2006/main" count="2391" uniqueCount="845">
  <si>
    <t>대</t>
  </si>
  <si>
    <t>식</t>
  </si>
  <si>
    <t>구분</t>
    <phoneticPr fontId="1" type="noConversion"/>
  </si>
  <si>
    <t>초음파두께측정기</t>
    <phoneticPr fontId="1" type="noConversion"/>
  </si>
  <si>
    <t>적외선 온도계</t>
    <phoneticPr fontId="1" type="noConversion"/>
  </si>
  <si>
    <t>회전계</t>
    <phoneticPr fontId="1" type="noConversion"/>
  </si>
  <si>
    <t>정보입력</t>
    <phoneticPr fontId="2" type="noConversion"/>
  </si>
  <si>
    <t>건물명</t>
    <phoneticPr fontId="2" type="noConversion"/>
  </si>
  <si>
    <t>물 재이용설비</t>
    <phoneticPr fontId="1" type="noConversion"/>
  </si>
  <si>
    <t>케이블 5m</t>
    <phoneticPr fontId="1" type="noConversion"/>
  </si>
  <si>
    <t>디지털 압력계</t>
    <phoneticPr fontId="1" type="noConversion"/>
  </si>
  <si>
    <t>데이터 기록계</t>
    <phoneticPr fontId="1" type="noConversion"/>
  </si>
  <si>
    <t>디지털 풍속계</t>
    <phoneticPr fontId="1" type="noConversion"/>
  </si>
  <si>
    <t>디지털 풍압계</t>
    <phoneticPr fontId="1" type="noConversion"/>
  </si>
  <si>
    <t>아들자 캘리퍼스</t>
    <phoneticPr fontId="1" type="noConversion"/>
  </si>
  <si>
    <t>건습구 온도계</t>
    <phoneticPr fontId="1" type="noConversion"/>
  </si>
  <si>
    <t>미세먼지 측정기</t>
    <phoneticPr fontId="1" type="noConversion"/>
  </si>
  <si>
    <t>1)</t>
    <phoneticPr fontId="1" type="noConversion"/>
  </si>
  <si>
    <t>작업 전 안전회의 실시</t>
    <phoneticPr fontId="1" type="noConversion"/>
  </si>
  <si>
    <t>일일 안전 보건 점검 체크리스트 작성</t>
    <phoneticPr fontId="1" type="noConversion"/>
  </si>
  <si>
    <t>개인보호장비 지급 및 착용</t>
    <phoneticPr fontId="1" type="noConversion"/>
  </si>
  <si>
    <t>현장 비상연락망 작성 및 비치</t>
    <phoneticPr fontId="1" type="noConversion"/>
  </si>
  <si>
    <t>재해방지 매뉴얼 작성 및 비치</t>
    <phoneticPr fontId="1" type="noConversion"/>
  </si>
  <si>
    <t>-</t>
    <phoneticPr fontId="1" type="noConversion"/>
  </si>
  <si>
    <t>다음과 같은 재해예방 매뉴얼을 작성한 후 작업장의 일정장소에 비치함</t>
    <phoneticPr fontId="1" type="noConversion"/>
  </si>
  <si>
    <t>화재사고 예방 : 성능점검 전 점검지역의 소방시설의 위치를 확인</t>
    <phoneticPr fontId="1" type="noConversion"/>
  </si>
  <si>
    <t>시설물사고 예방 : 천정 상부 또는 가대 상부에서 점검이 필요한 경우에는 지지강도를</t>
    <phoneticPr fontId="1" type="noConversion"/>
  </si>
  <si>
    <t>확인</t>
    <phoneticPr fontId="1" type="noConversion"/>
  </si>
  <si>
    <t>기계설비 사고 예방</t>
    <phoneticPr fontId="1" type="noConversion"/>
  </si>
  <si>
    <t>*</t>
    <phoneticPr fontId="1" type="noConversion"/>
  </si>
  <si>
    <t>기계 장비류를 기동/정지할 경우 반드시 유지관리자와 협의하여야 함.</t>
    <phoneticPr fontId="1" type="noConversion"/>
  </si>
  <si>
    <t>계측장비를 위하여 전원을 사용할 경우 반드시 전압을 확인함.</t>
    <phoneticPr fontId="1" type="noConversion"/>
  </si>
  <si>
    <t>정지된 장비의 가동 시 임의 가동되지 않도록 조치함.</t>
    <phoneticPr fontId="1" type="noConversion"/>
  </si>
  <si>
    <t>응급상황 대비</t>
    <phoneticPr fontId="1" type="noConversion"/>
  </si>
  <si>
    <t>응급상황 발생 시 현장 비상연락망 및 관할 소방서 연계(119)</t>
    <phoneticPr fontId="1" type="noConversion"/>
  </si>
  <si>
    <t>&lt;응급상황 대응절차&gt;</t>
    <phoneticPr fontId="1" type="noConversion"/>
  </si>
  <si>
    <t>응급상황
최초발견자</t>
    <phoneticPr fontId="1" type="noConversion"/>
  </si>
  <si>
    <t>성능점검업체 현장 책임자</t>
    <phoneticPr fontId="1" type="noConversion"/>
  </si>
  <si>
    <t>내부 응급조치</t>
    <phoneticPr fontId="1" type="noConversion"/>
  </si>
  <si>
    <t>원인조사 
재발방지 조치</t>
    <phoneticPr fontId="1" type="noConversion"/>
  </si>
  <si>
    <t>유지관리자
(관리주체)</t>
    <phoneticPr fontId="1" type="noConversion"/>
  </si>
  <si>
    <t>외부 응급조치</t>
    <phoneticPr fontId="1" type="noConversion"/>
  </si>
  <si>
    <t>점검자 안전관리</t>
    <phoneticPr fontId="1" type="noConversion"/>
  </si>
  <si>
    <t>시설점검 시에는 안전모 등 개인 안전장구를 착용함.</t>
    <phoneticPr fontId="1" type="noConversion"/>
  </si>
  <si>
    <t>&lt;안전장구&gt;</t>
    <phoneticPr fontId="1" type="noConversion"/>
  </si>
  <si>
    <t>점검 전 개인의 건강상태를 확인</t>
    <phoneticPr fontId="1" type="noConversion"/>
  </si>
  <si>
    <t>매일 점검 시작 전 당일 점검지역을 확인하고 위험평가서를 작성하여 공유함</t>
    <phoneticPr fontId="1" type="noConversion"/>
  </si>
  <si>
    <t>고소 부위 점검 시 사용하는 발판 또는 작업대는 공사용 안전기준에 준함</t>
    <phoneticPr fontId="1" type="noConversion"/>
  </si>
  <si>
    <t>점검 시 가능하면 유지관리자와 동행하도록 함</t>
    <phoneticPr fontId="1" type="noConversion"/>
  </si>
  <si>
    <t>밀폐 공간 진입 전 시야확보를 위한 조명시설을 점검함</t>
    <phoneticPr fontId="1" type="noConversion"/>
  </si>
  <si>
    <t>밀폐 공간 진입 전 해당공간의 산소농도, 유해가스 잔존여부를 확인</t>
    <phoneticPr fontId="1" type="noConversion"/>
  </si>
  <si>
    <t>점검 중 장비의 가동, 정지 조작자는 점검자의 안전을 확인한 후 조작하여야 함</t>
    <phoneticPr fontId="1" type="noConversion"/>
  </si>
  <si>
    <t>2)</t>
    <phoneticPr fontId="1" type="noConversion"/>
  </si>
  <si>
    <t>성능점검 품질관리 계획 수립</t>
    <phoneticPr fontId="1" type="noConversion"/>
  </si>
  <si>
    <t>측정장비의 검교정 및 최적상태 유지</t>
    <phoneticPr fontId="1" type="noConversion"/>
  </si>
  <si>
    <t>측정값의 정확도를 관리하여 성능점검에 대한 품질을 확보</t>
    <phoneticPr fontId="1" type="noConversion"/>
  </si>
  <si>
    <t>점검장비 측정값의 신뢰성을 위하여 주기적인 교정·관리 필요</t>
    <phoneticPr fontId="1" type="noConversion"/>
  </si>
  <si>
    <t>장비목록</t>
    <phoneticPr fontId="1" type="noConversion"/>
  </si>
  <si>
    <t>가. 적외선 열화상카메라</t>
    <phoneticPr fontId="1" type="noConversion"/>
  </si>
  <si>
    <t>자. 디지털풍압계</t>
    <phoneticPr fontId="1" type="noConversion"/>
  </si>
  <si>
    <t>교정주기</t>
    <phoneticPr fontId="1" type="noConversion"/>
  </si>
  <si>
    <t>1년</t>
    <phoneticPr fontId="1" type="noConversion"/>
  </si>
  <si>
    <t>&lt;교정주기&gt;</t>
    <phoneticPr fontId="1" type="noConversion"/>
  </si>
  <si>
    <t>※출처 : 교정대상 및 주기설정을 위한 지침(KOLAS-G-013:202)</t>
    <phoneticPr fontId="1" type="noConversion"/>
  </si>
  <si>
    <t>측정 및 점검은 해당 분야 숙련자가 수행</t>
    <phoneticPr fontId="1" type="noConversion"/>
  </si>
  <si>
    <t>모든 점검 시에 특급 책임 기계설비유지관리자가 참여하여 확인</t>
    <phoneticPr fontId="1" type="noConversion"/>
  </si>
  <si>
    <t>계획 검토 및 시스템 검토는 책임 기계설비유지관리자가 수행</t>
    <phoneticPr fontId="1" type="noConversion"/>
  </si>
  <si>
    <t>성능점검 일정표 작성</t>
    <phoneticPr fontId="1" type="noConversion"/>
  </si>
  <si>
    <t>대상 기계설비별 투입인력 및 성능점검 기간을 고려하여 작성</t>
    <phoneticPr fontId="1" type="noConversion"/>
  </si>
  <si>
    <t>건축물의 특성과 대상 기계설비의 사용연수를 고려하여 판단기준 수립</t>
    <phoneticPr fontId="1" type="noConversion"/>
  </si>
  <si>
    <t>성능개선 방안 수립</t>
    <phoneticPr fontId="1" type="noConversion"/>
  </si>
  <si>
    <t>3)</t>
    <phoneticPr fontId="1" type="noConversion"/>
  </si>
  <si>
    <t>4)</t>
    <phoneticPr fontId="1" type="noConversion"/>
  </si>
  <si>
    <t>5)</t>
    <phoneticPr fontId="1" type="noConversion"/>
  </si>
  <si>
    <t>6)</t>
    <phoneticPr fontId="1" type="noConversion"/>
  </si>
  <si>
    <t>7)</t>
    <phoneticPr fontId="1" type="noConversion"/>
  </si>
  <si>
    <t>적외선 열화상 카메라</t>
  </si>
  <si>
    <t>Infrared Camera</t>
  </si>
  <si>
    <t>제조사/모델명</t>
    <phoneticPr fontId="1" type="noConversion"/>
  </si>
  <si>
    <t>FLIR / E6-XT</t>
    <phoneticPr fontId="1" type="noConversion"/>
  </si>
  <si>
    <t>측정범위
온도 : -20℃ ~ 500℃ 이상
최소눈금 : 0.1℃</t>
    <phoneticPr fontId="1" type="noConversion"/>
  </si>
  <si>
    <t>장비사양</t>
    <phoneticPr fontId="1" type="noConversion"/>
  </si>
  <si>
    <t>측정용도</t>
    <phoneticPr fontId="1" type="noConversion"/>
  </si>
  <si>
    <t>설비 발열부 검사</t>
    <phoneticPr fontId="1" type="noConversion"/>
  </si>
  <si>
    <t>비고</t>
    <phoneticPr fontId="1" type="noConversion"/>
  </si>
  <si>
    <t>Online-instruments / Ulsoflow309s</t>
    <phoneticPr fontId="1" type="noConversion"/>
  </si>
  <si>
    <t>측정범위: 2,000mm에서 120℃, 
유량&amp;유속 측정자료 10,000개 저장 
유속 : 0m/s ~ 15m/s, 
파이프 바깥지름 50mm~2,000mm</t>
    <phoneticPr fontId="1" type="noConversion"/>
  </si>
  <si>
    <t>LUTRON / PS-9302</t>
    <phoneticPr fontId="1" type="noConversion"/>
  </si>
  <si>
    <t>측정범위 : 0~50bar</t>
    <phoneticPr fontId="1" type="noConversion"/>
  </si>
  <si>
    <t>초음파 유량계</t>
    <phoneticPr fontId="1" type="noConversion"/>
  </si>
  <si>
    <t>Ultrasonic Flowmeter</t>
    <phoneticPr fontId="1" type="noConversion"/>
  </si>
  <si>
    <t>Digital Manometer</t>
    <phoneticPr fontId="1" type="noConversion"/>
  </si>
  <si>
    <t>기체 및 액체 압력 측정</t>
    <phoneticPr fontId="1" type="noConversion"/>
  </si>
  <si>
    <t>Datachart Recorder</t>
    <phoneticPr fontId="1" type="noConversion"/>
  </si>
  <si>
    <t>LUTRON / BTM-4208SD</t>
    <phoneticPr fontId="1" type="noConversion"/>
  </si>
  <si>
    <t>채널 : 5채널, 감지기 5개
측정범위 : K타입
온도 : -100 ~ 1,300℃
표시기분해능 : 1℃ / 0.1℃</t>
    <phoneticPr fontId="1" type="noConversion"/>
  </si>
  <si>
    <t>물체표면 온도, 대기상태 온도,
덕트가스 온도 측정 등</t>
    <phoneticPr fontId="1" type="noConversion"/>
  </si>
  <si>
    <t>연소가스 분석기</t>
    <phoneticPr fontId="1" type="noConversion"/>
  </si>
  <si>
    <t>Flue Gas Analyzer</t>
    <phoneticPr fontId="1" type="noConversion"/>
  </si>
  <si>
    <t>TESTO / testo330-2LL</t>
    <phoneticPr fontId="1" type="noConversion"/>
  </si>
  <si>
    <t>측정항목: CO₂, O₂, CO, NO
온도: -40~1,200℃</t>
    <phoneticPr fontId="1" type="noConversion"/>
  </si>
  <si>
    <t>보일러 연소 가스 분석</t>
    <phoneticPr fontId="1" type="noConversion"/>
  </si>
  <si>
    <t>Psychrometer-Thermometer</t>
    <phoneticPr fontId="1" type="noConversion"/>
  </si>
  <si>
    <t>뵐러 / KM410</t>
    <phoneticPr fontId="1" type="noConversion"/>
  </si>
  <si>
    <t>측정범위
온도: -20~70℃
상대습도: 0%~100%</t>
    <phoneticPr fontId="1" type="noConversion"/>
  </si>
  <si>
    <r>
      <t>실내 및 실외 온</t>
    </r>
    <r>
      <rPr>
        <sz val="10"/>
        <color theme="1"/>
        <rFont val="Calibri"/>
        <family val="1"/>
      </rPr>
      <t>·</t>
    </r>
    <r>
      <rPr>
        <sz val="10"/>
        <color theme="1"/>
        <rFont val="KoPub돋움체 Medium"/>
        <family val="1"/>
        <charset val="129"/>
      </rPr>
      <t>습도 측정</t>
    </r>
    <phoneticPr fontId="1" type="noConversion"/>
  </si>
  <si>
    <t>Infrared Thermometer</t>
    <phoneticPr fontId="1" type="noConversion"/>
  </si>
  <si>
    <t>FLIR / TG54</t>
    <phoneticPr fontId="1" type="noConversion"/>
  </si>
  <si>
    <t>측정범위 : -30 ~ 650℃</t>
    <phoneticPr fontId="1" type="noConversion"/>
  </si>
  <si>
    <t>기계설비 표면 온도 측정</t>
    <phoneticPr fontId="1" type="noConversion"/>
  </si>
  <si>
    <t>Digital Anemometer</t>
    <phoneticPr fontId="1" type="noConversion"/>
  </si>
  <si>
    <t>측정범위 : 열선프로브: 0~20m/s, 70℃</t>
    <phoneticPr fontId="1" type="noConversion"/>
  </si>
  <si>
    <t>환기 및 덕트풍속, 풍압 측정</t>
    <phoneticPr fontId="1" type="noConversion"/>
  </si>
  <si>
    <t>Digital Pressure Anemometer</t>
    <phoneticPr fontId="1" type="noConversion"/>
  </si>
  <si>
    <t>LUTRON / PM-9110D</t>
    <phoneticPr fontId="1" type="noConversion"/>
  </si>
  <si>
    <t>측정범위 : 2,000mbar, 0.2kg</t>
    <phoneticPr fontId="1" type="noConversion"/>
  </si>
  <si>
    <t>기기에 미치는 바람의 압력 측정</t>
    <phoneticPr fontId="1" type="noConversion"/>
  </si>
  <si>
    <t>표준 온도계</t>
    <phoneticPr fontId="1" type="noConversion"/>
  </si>
  <si>
    <t>Standard Thermometer</t>
    <phoneticPr fontId="1" type="noConversion"/>
  </si>
  <si>
    <t>대광계기 / DK-2000</t>
    <phoneticPr fontId="1" type="noConversion"/>
  </si>
  <si>
    <t>측정범위: -30~360℃</t>
    <phoneticPr fontId="1" type="noConversion"/>
  </si>
  <si>
    <t>타 온도계 검정 시 표준으로 사용</t>
    <phoneticPr fontId="1" type="noConversion"/>
  </si>
  <si>
    <t>교류전력 측정기</t>
    <phoneticPr fontId="1" type="noConversion"/>
  </si>
  <si>
    <t>AC Power Measuring Instrument</t>
    <phoneticPr fontId="1" type="noConversion"/>
  </si>
  <si>
    <t>LUTRON / PC6011SD</t>
    <phoneticPr fontId="1" type="noConversion"/>
  </si>
  <si>
    <t>측정범위 : AC 5~2,000A</t>
    <phoneticPr fontId="1" type="noConversion"/>
  </si>
  <si>
    <t>교류 단상 및 3상 회로의 전력 측정</t>
    <phoneticPr fontId="1" type="noConversion"/>
  </si>
  <si>
    <t>TESTO / testo540</t>
    <phoneticPr fontId="1" type="noConversion"/>
  </si>
  <si>
    <t>조도 : 0Lux~99,999Lux</t>
    <phoneticPr fontId="1" type="noConversion"/>
  </si>
  <si>
    <t>사무실 및 공장실내 조도 측정</t>
    <phoneticPr fontId="1" type="noConversion"/>
  </si>
  <si>
    <t>Revolution Indicator</t>
    <phoneticPr fontId="1" type="noConversion"/>
  </si>
  <si>
    <t>LUTRON / DT1236L</t>
    <phoneticPr fontId="1" type="noConversion"/>
  </si>
  <si>
    <t>접촉 : 1~19,999RPM,
비접촉 : 1~99,999RPM</t>
    <phoneticPr fontId="1" type="noConversion"/>
  </si>
  <si>
    <t>전동기의 축과 회전체의 회전속도 
및 회전수 측정</t>
    <phoneticPr fontId="1" type="noConversion"/>
  </si>
  <si>
    <t>Ultrasonic Thickness Gauge</t>
    <phoneticPr fontId="1" type="noConversion"/>
  </si>
  <si>
    <t>Leeb / Leeb-321</t>
    <phoneticPr fontId="1" type="noConversion"/>
  </si>
  <si>
    <t>측정범위 : 0.7~252mm, 분해능 0.1</t>
    <phoneticPr fontId="1" type="noConversion"/>
  </si>
  <si>
    <t>배관 및 팽창탱크 두께 측정</t>
    <phoneticPr fontId="1" type="noConversion"/>
  </si>
  <si>
    <t>Vernier Calipers</t>
    <phoneticPr fontId="1" type="noConversion"/>
  </si>
  <si>
    <t>Sincon / SD500-300PRO</t>
    <phoneticPr fontId="1" type="noConversion"/>
  </si>
  <si>
    <t>측정범위 : 0.01~300mm</t>
    <phoneticPr fontId="1" type="noConversion"/>
  </si>
  <si>
    <t>기계부품 두께, 지름 측정</t>
    <phoneticPr fontId="1" type="noConversion"/>
  </si>
  <si>
    <t>이산화탄소(CO₂)측정기</t>
    <phoneticPr fontId="1" type="noConversion"/>
  </si>
  <si>
    <t>Carbon Dioxide Detector</t>
    <phoneticPr fontId="1" type="noConversion"/>
  </si>
  <si>
    <t>측정범위 : 0 ~ 5,000ppm</t>
    <phoneticPr fontId="1" type="noConversion"/>
  </si>
  <si>
    <t>실내 이산화탄소 측정</t>
    <phoneticPr fontId="1" type="noConversion"/>
  </si>
  <si>
    <t>일산화탄소(CO)측정기</t>
    <phoneticPr fontId="1" type="noConversion"/>
  </si>
  <si>
    <t>Carbon Monoxide Detector</t>
    <phoneticPr fontId="1" type="noConversion"/>
  </si>
  <si>
    <t>측정범위 : 0 ~ 1,000ppm</t>
    <phoneticPr fontId="1" type="noConversion"/>
  </si>
  <si>
    <t>실내 및 기기 내 일산화탄소 측정</t>
    <phoneticPr fontId="1" type="noConversion"/>
  </si>
  <si>
    <t>Fine Dust Measuring Instrument</t>
    <phoneticPr fontId="1" type="noConversion"/>
  </si>
  <si>
    <t>LUTRON / PM-1063SD</t>
    <phoneticPr fontId="1" type="noConversion"/>
  </si>
  <si>
    <t>측정범위 : PM2.5 / 5~95% / 50.0℃</t>
    <phoneticPr fontId="1" type="noConversion"/>
  </si>
  <si>
    <t>실내 대기 미세먼지 측정</t>
    <phoneticPr fontId="1" type="noConversion"/>
  </si>
  <si>
    <t>누수 탐지기</t>
    <phoneticPr fontId="1" type="noConversion"/>
  </si>
  <si>
    <t>Water phone</t>
    <phoneticPr fontId="1" type="noConversion"/>
  </si>
  <si>
    <t>㈜델파 / NC-1000</t>
    <phoneticPr fontId="1" type="noConversion"/>
  </si>
  <si>
    <t>전자청음식, 깊이 1.5m이내</t>
    <phoneticPr fontId="1" type="noConversion"/>
  </si>
  <si>
    <t>배관 내 누수 탐지</t>
    <phoneticPr fontId="1" type="noConversion"/>
  </si>
  <si>
    <t>배관 내시경 카메라</t>
    <phoneticPr fontId="1" type="noConversion"/>
  </si>
  <si>
    <t>Endoscope Camera</t>
    <phoneticPr fontId="1" type="noConversion"/>
  </si>
  <si>
    <t>YAYO / NTS-D5M</t>
    <phoneticPr fontId="1" type="noConversion"/>
  </si>
  <si>
    <t>배관 내 막힌곳, 누수지점 탐지</t>
    <phoneticPr fontId="1" type="noConversion"/>
  </si>
  <si>
    <t>수질 분석기</t>
    <phoneticPr fontId="1" type="noConversion"/>
  </si>
  <si>
    <t>Water Quality Analyzer</t>
    <phoneticPr fontId="1" type="noConversion"/>
  </si>
  <si>
    <t>LUTRON / YK2001PHA</t>
    <phoneticPr fontId="1" type="noConversion"/>
  </si>
  <si>
    <t>PH, 전도도, ORP, DO</t>
    <phoneticPr fontId="1" type="noConversion"/>
  </si>
  <si>
    <t>특급 
책임기계설비유지관리자</t>
    <phoneticPr fontId="1" type="noConversion"/>
  </si>
  <si>
    <t>고급 
책임기계설비유지관리자</t>
    <phoneticPr fontId="1" type="noConversion"/>
  </si>
  <si>
    <t>중급 
책임기계설비유지관리자</t>
    <phoneticPr fontId="1" type="noConversion"/>
  </si>
  <si>
    <t>구     분</t>
    <phoneticPr fontId="1" type="noConversion"/>
  </si>
  <si>
    <t>업무 내용</t>
    <phoneticPr fontId="1" type="noConversion"/>
  </si>
  <si>
    <t>- 성능점검 및 개선방안 제안</t>
    <phoneticPr fontId="1" type="noConversion"/>
  </si>
  <si>
    <t>- 기계설비 성능점검 수행</t>
    <phoneticPr fontId="1" type="noConversion"/>
  </si>
  <si>
    <t>- 점검결과 기록</t>
    <phoneticPr fontId="1" type="noConversion"/>
  </si>
  <si>
    <t xml:space="preserve">    파이프 내 유체량 및 유속 측정</t>
    <phoneticPr fontId="1" type="noConversion"/>
  </si>
  <si>
    <t>수질오염상태 분석</t>
    <phoneticPr fontId="1" type="noConversion"/>
  </si>
  <si>
    <t>투입인원 (인)</t>
    <phoneticPr fontId="1" type="noConversion"/>
  </si>
  <si>
    <t>열원 및
냉난방설비</t>
    <phoneticPr fontId="1" type="noConversion"/>
  </si>
  <si>
    <t>축열조</t>
    <phoneticPr fontId="1" type="noConversion"/>
  </si>
  <si>
    <t>열교환기</t>
    <phoneticPr fontId="1" type="noConversion"/>
  </si>
  <si>
    <t>패키지에어컨</t>
    <phoneticPr fontId="1" type="noConversion"/>
  </si>
  <si>
    <t>항온항습기</t>
    <phoneticPr fontId="1" type="noConversion"/>
  </si>
  <si>
    <t>공기조화설비</t>
    <phoneticPr fontId="1" type="noConversion"/>
  </si>
  <si>
    <t>환기설비</t>
    <phoneticPr fontId="1" type="noConversion"/>
  </si>
  <si>
    <t>위생기구설비</t>
    <phoneticPr fontId="1" type="noConversion"/>
  </si>
  <si>
    <t>식</t>
    <phoneticPr fontId="1" type="noConversion"/>
  </si>
  <si>
    <t>급수·급탕설비</t>
    <phoneticPr fontId="1" type="noConversion"/>
  </si>
  <si>
    <t>고·저수조</t>
    <phoneticPr fontId="1" type="noConversion"/>
  </si>
  <si>
    <t>오·배수 통기 및 우수배수설비</t>
    <phoneticPr fontId="1" type="noConversion"/>
  </si>
  <si>
    <t>배관설비</t>
    <phoneticPr fontId="1" type="noConversion"/>
  </si>
  <si>
    <t>덕트설비</t>
    <phoneticPr fontId="1" type="noConversion"/>
  </si>
  <si>
    <t>보온설비</t>
    <phoneticPr fontId="1" type="noConversion"/>
  </si>
  <si>
    <t>자동제어설비</t>
    <phoneticPr fontId="1" type="noConversion"/>
  </si>
  <si>
    <t>○</t>
  </si>
  <si>
    <t>○</t>
    <phoneticPr fontId="1" type="noConversion"/>
  </si>
  <si>
    <t>- 축열조 : 축열조 및 관련 시스템 설비의 전체 수량</t>
    <phoneticPr fontId="1" type="noConversion"/>
  </si>
  <si>
    <t>□ 오수정화 및 물 재이용설비</t>
    <phoneticPr fontId="1" type="noConversion"/>
  </si>
  <si>
    <t>- 보온설비 전체(보온 및 부속기기, 동파방지 발열선 시스템 포함)를 1식으로 산정함</t>
    <phoneticPr fontId="1" type="noConversion"/>
  </si>
  <si>
    <t>점 검 대 상</t>
    <phoneticPr fontId="1" type="noConversion"/>
  </si>
  <si>
    <t>기준인원(인)</t>
    <phoneticPr fontId="1" type="noConversion"/>
  </si>
  <si>
    <t>조정계수</t>
    <phoneticPr fontId="1" type="noConversion"/>
  </si>
  <si>
    <t>성능점검인원</t>
    <phoneticPr fontId="1" type="noConversion"/>
  </si>
  <si>
    <t>특급</t>
    <phoneticPr fontId="1" type="noConversion"/>
  </si>
  <si>
    <t>고급</t>
    <phoneticPr fontId="1" type="noConversion"/>
  </si>
  <si>
    <t>중급</t>
    <phoneticPr fontId="1" type="noConversion"/>
  </si>
  <si>
    <t>단위</t>
    <phoneticPr fontId="1" type="noConversion"/>
  </si>
  <si>
    <t>수량</t>
    <phoneticPr fontId="1" type="noConversion"/>
  </si>
  <si>
    <t>연면적/세대수</t>
    <phoneticPr fontId="1" type="noConversion"/>
  </si>
  <si>
    <t>경과년수</t>
    <phoneticPr fontId="1" type="noConversion"/>
  </si>
  <si>
    <t>시스템검토</t>
    <phoneticPr fontId="1" type="noConversion"/>
  </si>
  <si>
    <t>냉동기</t>
    <phoneticPr fontId="1" type="noConversion"/>
  </si>
  <si>
    <t>냉각탑</t>
    <phoneticPr fontId="1" type="noConversion"/>
  </si>
  <si>
    <t>보일러</t>
    <phoneticPr fontId="1" type="noConversion"/>
  </si>
  <si>
    <t>팽창탱크</t>
    <phoneticPr fontId="1" type="noConversion"/>
  </si>
  <si>
    <t>펌프</t>
    <phoneticPr fontId="1" type="noConversion"/>
  </si>
  <si>
    <t xml:space="preserve">신재생에너지 </t>
    <phoneticPr fontId="1" type="noConversion"/>
  </si>
  <si>
    <t>공기조화기</t>
    <phoneticPr fontId="1" type="noConversion"/>
  </si>
  <si>
    <t>팬코일유닛</t>
    <phoneticPr fontId="1" type="noConversion"/>
  </si>
  <si>
    <t>필터</t>
    <phoneticPr fontId="1" type="noConversion"/>
  </si>
  <si>
    <t>방음·방진·내진 설비</t>
    <phoneticPr fontId="1" type="noConversion"/>
  </si>
  <si>
    <t>보고서작성</t>
    <phoneticPr fontId="1" type="noConversion"/>
  </si>
  <si>
    <t>합   계</t>
    <phoneticPr fontId="1" type="noConversion"/>
  </si>
  <si>
    <t>□ 성능점검 투입인력은 「기계설비 유지관리기준」 [별표 4] 표 1 성능점검 투입인력 산정 기준에 따라 산정된 기준
　 인원에 조정계수를 곱하여 산출함</t>
    <phoneticPr fontId="1" type="noConversion"/>
  </si>
  <si>
    <t>[별표 4] 표 1 성능점검 투입인력 산정 기준</t>
    <phoneticPr fontId="1" type="noConversion"/>
  </si>
  <si>
    <t>점검대상</t>
    <phoneticPr fontId="1" type="noConversion"/>
  </si>
  <si>
    <t>분류</t>
    <phoneticPr fontId="1" type="noConversion"/>
  </si>
  <si>
    <t>조정계수 적용여부</t>
    <phoneticPr fontId="1" type="noConversion"/>
  </si>
  <si>
    <t>연면적 또는 세대수</t>
    <phoneticPr fontId="1" type="noConversion"/>
  </si>
  <si>
    <t>시스템 검토</t>
    <phoneticPr fontId="1" type="noConversion"/>
  </si>
  <si>
    <t>열원 및
냉난방 설비</t>
    <phoneticPr fontId="1" type="noConversion"/>
  </si>
  <si>
    <t>대</t>
    <phoneticPr fontId="1" type="noConversion"/>
  </si>
  <si>
    <t>신재생에너지</t>
    <phoneticPr fontId="1" type="noConversion"/>
  </si>
  <si>
    <t>오수정화 및
물재이용설비</t>
    <phoneticPr fontId="1" type="noConversion"/>
  </si>
  <si>
    <t>보고서 작성</t>
    <phoneticPr fontId="1" type="noConversion"/>
  </si>
  <si>
    <t>□ 조정계수는 「기계설비 유지관리기준」 [별표 4] 표 2 연면적, 세대수, 경과년수에 따른 조정계수에 따라 산출함.
　 연면적(또는 세대수)은 건축물 대장을 통해 확인가능하며 기계설비 경과년수는 기계설비 관리대장 또는 기계설비
　 명판을 통해 확인함</t>
    <phoneticPr fontId="1" type="noConversion"/>
  </si>
  <si>
    <t>[별표 4] 표 2 연면적, 세대수, 경과년수에 따른 조정 계수</t>
    <phoneticPr fontId="1" type="noConversion"/>
  </si>
  <si>
    <t>연먼적에 따른 조정</t>
    <phoneticPr fontId="1" type="noConversion"/>
  </si>
  <si>
    <t>세대수(공동주택)에 따른 조정</t>
    <phoneticPr fontId="1" type="noConversion"/>
  </si>
  <si>
    <t>기계설비 경과년수에 따른 조정</t>
    <phoneticPr fontId="1" type="noConversion"/>
  </si>
  <si>
    <t>연면적(㎡)</t>
    <phoneticPr fontId="1" type="noConversion"/>
  </si>
  <si>
    <t>조정
계수</t>
    <phoneticPr fontId="1" type="noConversion"/>
  </si>
  <si>
    <t>세대수</t>
    <phoneticPr fontId="1" type="noConversion"/>
  </si>
  <si>
    <t>기계설비종류</t>
    <phoneticPr fontId="1" type="noConversion"/>
  </si>
  <si>
    <t>설비번호</t>
    <phoneticPr fontId="1" type="noConversion"/>
  </si>
  <si>
    <t>항 목</t>
    <phoneticPr fontId="1" type="noConversion"/>
  </si>
  <si>
    <t>용도</t>
    <phoneticPr fontId="1" type="noConversion"/>
  </si>
  <si>
    <t>사 양</t>
    <phoneticPr fontId="1" type="noConversion"/>
  </si>
  <si>
    <t>설치장소</t>
    <phoneticPr fontId="1" type="noConversion"/>
  </si>
  <si>
    <t>예비</t>
    <phoneticPr fontId="1" type="noConversion"/>
  </si>
  <si>
    <t>제조사</t>
    <phoneticPr fontId="1" type="noConversion"/>
  </si>
  <si>
    <t>항          목</t>
    <phoneticPr fontId="1" type="noConversion"/>
  </si>
  <si>
    <t xml:space="preserve"> ※ 기술등급별 업무내용은 조정될 수 있음</t>
    <phoneticPr fontId="1" type="noConversion"/>
  </si>
  <si>
    <t>수행목적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</si>
  <si>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</si>
  <si>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</si>
  <si>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</si>
  <si>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성능점검 투입인원 산정 및 담당업무</t>
    <phoneticPr fontId="1" type="noConversion"/>
  </si>
  <si>
    <t>성능점검 투입인력 산정표</t>
    <phoneticPr fontId="1" type="noConversion"/>
  </si>
  <si>
    <t>오수정화 및
물 재이용설비</t>
    <phoneticPr fontId="1" type="noConversion"/>
  </si>
  <si>
    <t>열원 및
냉난방 설비</t>
    <phoneticPr fontId="1" type="noConversion"/>
  </si>
  <si>
    <t>투입 인력 산정 기준</t>
    <phoneticPr fontId="1" type="noConversion"/>
  </si>
  <si>
    <t>성능점검 중 품질관리 방안</t>
    <phoneticPr fontId="1" type="noConversion"/>
  </si>
  <si>
    <t>5년 이내</t>
    <phoneticPr fontId="1" type="noConversion"/>
  </si>
  <si>
    <t>5년 초과 10년 이내</t>
    <phoneticPr fontId="1" type="noConversion"/>
  </si>
  <si>
    <t>10년 초과 15년 이내</t>
    <phoneticPr fontId="1" type="noConversion"/>
  </si>
  <si>
    <t>15년 초과 20년 이내</t>
    <phoneticPr fontId="1" type="noConversion"/>
  </si>
  <si>
    <t>20년 초과 25년 이내</t>
    <phoneticPr fontId="1" type="noConversion"/>
  </si>
  <si>
    <t>25년 초과</t>
    <phoneticPr fontId="1" type="noConversion"/>
  </si>
  <si>
    <t>성능점검 대상 기계설비의 수량 (제7조 제2항 관련)</t>
    <phoneticPr fontId="1" type="noConversion"/>
  </si>
  <si>
    <t>기계설비</t>
    <phoneticPr fontId="1" type="noConversion"/>
  </si>
  <si>
    <t>세부항목</t>
    <phoneticPr fontId="1" type="noConversion"/>
  </si>
  <si>
    <t>대상
여부</t>
    <phoneticPr fontId="1" type="noConversion"/>
  </si>
  <si>
    <t>전체
수량</t>
    <phoneticPr fontId="1" type="noConversion"/>
  </si>
  <si>
    <t>점검수량 산출기준</t>
    <phoneticPr fontId="1" type="noConversion"/>
  </si>
  <si>
    <t>점검
수량</t>
    <phoneticPr fontId="1" type="noConversion"/>
  </si>
  <si>
    <t>냉동기(헤더 포함)</t>
    <phoneticPr fontId="1" type="noConversion"/>
  </si>
  <si>
    <t>전체수량의 50% 이상</t>
    <phoneticPr fontId="1" type="noConversion"/>
  </si>
  <si>
    <t>냉각탑(냉동기 관련)</t>
    <phoneticPr fontId="1" type="noConversion"/>
  </si>
  <si>
    <t>축열조</t>
    <phoneticPr fontId="1" type="noConversion"/>
  </si>
  <si>
    <t>전체수량</t>
    <phoneticPr fontId="1" type="noConversion"/>
  </si>
  <si>
    <t>열교환기</t>
    <phoneticPr fontId="1" type="noConversion"/>
  </si>
  <si>
    <t>팽창탱크
(냉·난방, 급탕 팽창탱크 포함)</t>
    <phoneticPr fontId="1" type="noConversion"/>
  </si>
  <si>
    <t>신재생에너지(지열)</t>
    <phoneticPr fontId="1" type="noConversion"/>
  </si>
  <si>
    <t>전체수량의 20% 이상</t>
    <phoneticPr fontId="1" type="noConversion"/>
  </si>
  <si>
    <t>신재생에너지(태양열)</t>
    <phoneticPr fontId="1" type="noConversion"/>
  </si>
  <si>
    <t>신재생에너지(연료전지)</t>
    <phoneticPr fontId="1" type="noConversion"/>
  </si>
  <si>
    <t>공기조화설비</t>
    <phoneticPr fontId="1" type="noConversion"/>
  </si>
  <si>
    <t>환기설비</t>
    <phoneticPr fontId="1" type="noConversion"/>
  </si>
  <si>
    <t>위생기구설비</t>
    <phoneticPr fontId="1" type="noConversion"/>
  </si>
  <si>
    <t>급수·급탕설비</t>
    <phoneticPr fontId="1" type="noConversion"/>
  </si>
  <si>
    <t>오·배수 통기 및
우수배수설비</t>
    <phoneticPr fontId="1" type="noConversion"/>
  </si>
  <si>
    <t>오·배수 통기 및 우수배수설비</t>
    <phoneticPr fontId="1" type="noConversion"/>
  </si>
  <si>
    <t>오수정화 및
물 재이용설비</t>
    <phoneticPr fontId="1" type="noConversion"/>
  </si>
  <si>
    <t>물 재이용설비</t>
    <phoneticPr fontId="1" type="noConversion"/>
  </si>
  <si>
    <t>배관설비</t>
    <phoneticPr fontId="1" type="noConversion"/>
  </si>
  <si>
    <t>덕트설비</t>
    <phoneticPr fontId="1" type="noConversion"/>
  </si>
  <si>
    <t>보온설비</t>
    <phoneticPr fontId="1" type="noConversion"/>
  </si>
  <si>
    <t>방음·방진·내진설비</t>
    <phoneticPr fontId="1" type="noConversion"/>
  </si>
  <si>
    <t>□ 열원 및 냉난방 설비</t>
    <phoneticPr fontId="1" type="noConversion"/>
  </si>
  <si>
    <t>- 냉동기 : 전체 수량의 50% 이상, 냉동기의 냉수배관과 연결된 헤더 포함</t>
    <phoneticPr fontId="1" type="noConversion"/>
  </si>
  <si>
    <t>- 냉각탑 : 전체 수량의 50% 이상, 점검대상 냉동기에 관련된 냉각탑에 한함</t>
    <phoneticPr fontId="1" type="noConversion"/>
  </si>
  <si>
    <t>- 열교환기 : 전체 수량의 50% 이상</t>
    <phoneticPr fontId="1" type="noConversion"/>
  </si>
  <si>
    <t>- 팽창탱크 : 전체 수량, 부속기기 포함</t>
    <phoneticPr fontId="1" type="noConversion"/>
  </si>
  <si>
    <t>- 펌프(냉·난방) : 전체수량의 20% 이상, 냉·난방 순환펌프, 냉각수 펌프 등이며 예비펌프는 제외
　(동력 0.75kW이하 제외)</t>
    <phoneticPr fontId="1" type="noConversion"/>
  </si>
  <si>
    <t>- 패키지에어컨 : 전체 수량의 20% 이상,장비 수량은 실외기 기준이며 자체 필터도 점검에 포함
　(냉난방용량 7.3kW 이하 제외 (실외기 기준))</t>
    <phoneticPr fontId="1" type="noConversion"/>
  </si>
  <si>
    <t>- 항온항습기 : 전체 수량의 20% 이상, 장비 수량은 실외기 기준이며 자체 필터도 점검에 포함</t>
    <phoneticPr fontId="1" type="noConversion"/>
  </si>
  <si>
    <t>□ 공기조화설비</t>
    <phoneticPr fontId="1" type="noConversion"/>
  </si>
  <si>
    <t>- 공기조화기 : 전체수량의 20% 이상, 송풍기 및 필터 포함</t>
    <phoneticPr fontId="1" type="noConversion"/>
  </si>
  <si>
    <t>□ 환기설비</t>
    <phoneticPr fontId="1" type="noConversion"/>
  </si>
  <si>
    <t>- 환기설비 : 전체 수량의 20% 이상, 자체 필터도 점검에 포함, 동력 0.75kW 이하 및 벽부형 송풍기 제외함</t>
    <phoneticPr fontId="1" type="noConversion"/>
  </si>
  <si>
    <t>□ 위생기구 설비</t>
    <phoneticPr fontId="1" type="noConversion"/>
  </si>
  <si>
    <t>- 위생기구설비 : 위생기구 수량에 상관없이 위생기구 전체를 1식으로 산정함</t>
    <phoneticPr fontId="1" type="noConversion"/>
  </si>
  <si>
    <t>□ 급수·급탕설비</t>
    <phoneticPr fontId="1" type="noConversion"/>
  </si>
  <si>
    <t>- 고·저수조 : 고수조, 저수조 수량에 상관없이 수조 전체를 1식으로 산정함</t>
    <phoneticPr fontId="1" type="noConversion"/>
  </si>
  <si>
    <t>□ 오·배수 통기 및 우수배수설비</t>
    <phoneticPr fontId="1" type="noConversion"/>
  </si>
  <si>
    <t>- 오·배수 통기설비 전체 계통을 1식으로 산정함</t>
    <phoneticPr fontId="1" type="noConversion"/>
  </si>
  <si>
    <t>- 우수배수설비 전체 계통을 1식으로 산정함</t>
    <phoneticPr fontId="1" type="noConversion"/>
  </si>
  <si>
    <t>- 오수정화설비 : 오수정화설비 계통을 1식으로 산정함</t>
    <phoneticPr fontId="1" type="noConversion"/>
  </si>
  <si>
    <t>- 물 재이용설비 : 물 재이용설비 계통을 1식으로 산정함</t>
    <phoneticPr fontId="1" type="noConversion"/>
  </si>
  <si>
    <t>□ 배관설비</t>
    <phoneticPr fontId="1" type="noConversion"/>
  </si>
  <si>
    <t>- 배관설비 계통을 1식으로 산정함</t>
    <phoneticPr fontId="1" type="noConversion"/>
  </si>
  <si>
    <t>□ 덕트설비</t>
    <phoneticPr fontId="1" type="noConversion"/>
  </si>
  <si>
    <t>- 덕트설비 계통(VAV, CAV 유닛 포함)을 1식으로 산정함</t>
    <phoneticPr fontId="1" type="noConversion"/>
  </si>
  <si>
    <t>□ 보온설비</t>
    <phoneticPr fontId="1" type="noConversion"/>
  </si>
  <si>
    <t>□ 자동제어설비</t>
    <phoneticPr fontId="1" type="noConversion"/>
  </si>
  <si>
    <t>□ 방음·방진·내진 설비</t>
    <phoneticPr fontId="1" type="noConversion"/>
  </si>
  <si>
    <t>- 방음설비, 방진설비, 내진설비 전체를 1식으로 산정함</t>
    <phoneticPr fontId="1" type="noConversion"/>
  </si>
  <si>
    <r>
      <t xml:space="preserve">□ 플랜트설비 </t>
    </r>
    <r>
      <rPr>
        <b/>
        <sz val="11"/>
        <color theme="1"/>
        <rFont val="KoPub돋움체 Light"/>
        <family val="1"/>
        <charset val="129"/>
      </rPr>
      <t>※관리주체가 필요 시에만 점검</t>
    </r>
    <phoneticPr fontId="1" type="noConversion"/>
  </si>
  <si>
    <t>- 에너지·화공·환경·철강·플랜트 등에 설치하여 생산을 지원하기 위한 설비 중 「기계설비법 시행령」 [별표 1]의
　1호 내지 12호에 해당하는 설비를 1식으로 산정, 점검수량 산출은 별도로 조정하여 정할 수 있음</t>
    <phoneticPr fontId="1" type="noConversion"/>
  </si>
  <si>
    <r>
      <t xml:space="preserve">□ 특수설비 </t>
    </r>
    <r>
      <rPr>
        <b/>
        <sz val="11"/>
        <color theme="1"/>
        <rFont val="KoPub돋움체 Light"/>
        <family val="1"/>
        <charset val="129"/>
      </rPr>
      <t>※관리주체가 필요 시에만 점검</t>
    </r>
    <phoneticPr fontId="1" type="noConversion"/>
  </si>
  <si>
    <t>- 「기계설비법 시행령」 [별표 1]의 12호에서 정한 설비 등을 1식으로 산정, 점검수량 산출은 별도 조정하여 정할 수 있음</t>
    <phoneticPr fontId="1" type="noConversion"/>
  </si>
  <si>
    <t>성능점검 대상 기계설비 현황</t>
    <phoneticPr fontId="1" type="noConversion"/>
  </si>
  <si>
    <t>성능점검 장비 현황</t>
    <phoneticPr fontId="1" type="noConversion"/>
  </si>
  <si>
    <t>전체수량의 20% 이상</t>
  </si>
  <si>
    <r>
      <rPr>
        <sz val="10"/>
        <color theme="1"/>
        <rFont val="KoPub돋움체 Bold"/>
        <family val="1"/>
        <charset val="129"/>
      </rPr>
      <t xml:space="preserve">
</t>
    </r>
    <r>
      <rPr>
        <sz val="27"/>
        <color theme="1"/>
        <rFont val="KoPub돋움체 Bold"/>
        <family val="1"/>
        <charset val="129"/>
      </rPr>
      <t>CHAPTER I. 
기계설비 성능점검 계획서</t>
    </r>
    <phoneticPr fontId="1" type="noConversion"/>
  </si>
  <si>
    <t>성능점검 중 안전확보 방안</t>
    <phoneticPr fontId="1" type="noConversion"/>
  </si>
  <si>
    <t>점검 투입 기간</t>
    <phoneticPr fontId="1" type="noConversion"/>
  </si>
  <si>
    <t>~</t>
    <phoneticPr fontId="1" type="noConversion"/>
  </si>
  <si>
    <t>ET-3</t>
  </si>
  <si>
    <t>ET-5</t>
  </si>
  <si>
    <t>ET-6</t>
  </si>
  <si>
    <t>ET-7</t>
  </si>
  <si>
    <t>RC-1-1</t>
  </si>
  <si>
    <t>RC-1-2</t>
  </si>
  <si>
    <t>RC-1-3</t>
  </si>
  <si>
    <t>RC-2-1</t>
  </si>
  <si>
    <t>RC-2-2</t>
  </si>
  <si>
    <t>RC-3</t>
  </si>
  <si>
    <t>F-2-3</t>
  </si>
  <si>
    <t>F-2-4</t>
  </si>
  <si>
    <t>F-2-5</t>
  </si>
  <si>
    <t>F-2-6</t>
  </si>
  <si>
    <t>F-2-7</t>
  </si>
  <si>
    <t>F-2-8</t>
  </si>
  <si>
    <t>F-2-9</t>
  </si>
  <si>
    <t>F-2-10</t>
  </si>
  <si>
    <t>F-2-11</t>
  </si>
  <si>
    <t>F-2-12</t>
  </si>
  <si>
    <t>F-2-13</t>
  </si>
  <si>
    <t>F-2-14</t>
  </si>
  <si>
    <t>F-2-15</t>
  </si>
  <si>
    <t>F-2-16</t>
  </si>
  <si>
    <t>F-2-17</t>
  </si>
  <si>
    <t>F-2-18</t>
  </si>
  <si>
    <t>F-2-19</t>
  </si>
  <si>
    <t>F-2-20</t>
  </si>
  <si>
    <t>급기용 팬</t>
  </si>
  <si>
    <t>B7F 휀룸</t>
  </si>
  <si>
    <t>배기용 팬</t>
  </si>
  <si>
    <t>B6F 휀룸</t>
  </si>
  <si>
    <t>B5F 휀룸</t>
  </si>
  <si>
    <t>B4F 휀룸</t>
  </si>
  <si>
    <t>B3F 휀룸</t>
  </si>
  <si>
    <t>B2F 휀룸</t>
  </si>
  <si>
    <t>수량 확인용</t>
    <phoneticPr fontId="1" type="noConversion"/>
  </si>
  <si>
    <t>위생기구설비</t>
  </si>
  <si>
    <t>급수펌프, 급탕탱크 등</t>
  </si>
  <si>
    <t>고·저수조</t>
  </si>
  <si>
    <t>배관설비</t>
  </si>
  <si>
    <t>덕트설비</t>
  </si>
  <si>
    <t>보온설비</t>
  </si>
  <si>
    <t>자동제어설비</t>
  </si>
  <si>
    <t>방음·방진·내진 설비</t>
    <phoneticPr fontId="1" type="noConversion"/>
  </si>
  <si>
    <t>대상 수량 확인</t>
    <phoneticPr fontId="1" type="noConversion"/>
  </si>
  <si>
    <t>성능점검 : ○</t>
    <phoneticPr fontId="1" type="noConversion"/>
  </si>
  <si>
    <t xml:space="preserve"> 열원 및 
냉·난방 설비</t>
    <phoneticPr fontId="1" type="noConversion"/>
  </si>
  <si>
    <t>HX-1</t>
    <phoneticPr fontId="1" type="noConversion"/>
  </si>
  <si>
    <t>HX-2</t>
    <phoneticPr fontId="1" type="noConversion"/>
  </si>
  <si>
    <t>HX-3</t>
    <phoneticPr fontId="1" type="noConversion"/>
  </si>
  <si>
    <t>HX-5</t>
    <phoneticPr fontId="1" type="noConversion"/>
  </si>
  <si>
    <t>HX-6</t>
    <phoneticPr fontId="1" type="noConversion"/>
  </si>
  <si>
    <t>HX-7</t>
    <phoneticPr fontId="1" type="noConversion"/>
  </si>
  <si>
    <t>HX-8</t>
    <phoneticPr fontId="1" type="noConversion"/>
  </si>
  <si>
    <t>HX-9</t>
    <phoneticPr fontId="1" type="noConversion"/>
  </si>
  <si>
    <t>HX-10</t>
    <phoneticPr fontId="1" type="noConversion"/>
  </si>
  <si>
    <t>ET-1</t>
    <phoneticPr fontId="1" type="noConversion"/>
  </si>
  <si>
    <t>ET-2</t>
    <phoneticPr fontId="1" type="noConversion"/>
  </si>
  <si>
    <t>ET-4</t>
    <phoneticPr fontId="21" type="noConversion"/>
  </si>
  <si>
    <t>ET-8</t>
    <phoneticPr fontId="21" type="noConversion"/>
  </si>
  <si>
    <t>ET-9</t>
    <phoneticPr fontId="21" type="noConversion"/>
  </si>
  <si>
    <t>ET-10</t>
    <phoneticPr fontId="21" type="noConversion"/>
  </si>
  <si>
    <t>ET-11</t>
    <phoneticPr fontId="21" type="noConversion"/>
  </si>
  <si>
    <t>P-1-1</t>
    <phoneticPr fontId="1" type="noConversion"/>
  </si>
  <si>
    <t>P-1-2</t>
    <phoneticPr fontId="1" type="noConversion"/>
  </si>
  <si>
    <t>P-2-1</t>
    <phoneticPr fontId="1" type="noConversion"/>
  </si>
  <si>
    <t>P-2-2</t>
    <phoneticPr fontId="1" type="noConversion"/>
  </si>
  <si>
    <t>P-3-1</t>
    <phoneticPr fontId="1" type="noConversion"/>
  </si>
  <si>
    <t>P-3-2</t>
    <phoneticPr fontId="1" type="noConversion"/>
  </si>
  <si>
    <t>P-5-1</t>
    <phoneticPr fontId="1" type="noConversion"/>
  </si>
  <si>
    <t>P-5-2</t>
    <phoneticPr fontId="1" type="noConversion"/>
  </si>
  <si>
    <t>P-5-3</t>
    <phoneticPr fontId="1" type="noConversion"/>
  </si>
  <si>
    <t>P-6-1</t>
    <phoneticPr fontId="1" type="noConversion"/>
  </si>
  <si>
    <t>P-6-2</t>
    <phoneticPr fontId="1" type="noConversion"/>
  </si>
  <si>
    <t>P-6-3</t>
    <phoneticPr fontId="1" type="noConversion"/>
  </si>
  <si>
    <t>P-7-1</t>
    <phoneticPr fontId="1" type="noConversion"/>
  </si>
  <si>
    <t>P-7-2</t>
    <phoneticPr fontId="1" type="noConversion"/>
  </si>
  <si>
    <t>P-8-1</t>
    <phoneticPr fontId="1" type="noConversion"/>
  </si>
  <si>
    <t>P-8-2</t>
    <phoneticPr fontId="1" type="noConversion"/>
  </si>
  <si>
    <t>P-9-1</t>
    <phoneticPr fontId="1" type="noConversion"/>
  </si>
  <si>
    <t>P-9-2</t>
    <phoneticPr fontId="1" type="noConversion"/>
  </si>
  <si>
    <t>P-10-1</t>
    <phoneticPr fontId="1" type="noConversion"/>
  </si>
  <si>
    <t>P-10-2</t>
    <phoneticPr fontId="1" type="noConversion"/>
  </si>
  <si>
    <t>P-11-1</t>
    <phoneticPr fontId="1" type="noConversion"/>
  </si>
  <si>
    <t>P-11-2</t>
    <phoneticPr fontId="1" type="noConversion"/>
  </si>
  <si>
    <t>P-12-1</t>
    <phoneticPr fontId="1" type="noConversion"/>
  </si>
  <si>
    <t>P-12-2</t>
    <phoneticPr fontId="1" type="noConversion"/>
  </si>
  <si>
    <t>P-13-1</t>
    <phoneticPr fontId="1" type="noConversion"/>
  </si>
  <si>
    <t>P-13-2</t>
    <phoneticPr fontId="1" type="noConversion"/>
  </si>
  <si>
    <t>P-14-1</t>
    <phoneticPr fontId="1" type="noConversion"/>
  </si>
  <si>
    <t>P-14-2</t>
    <phoneticPr fontId="1" type="noConversion"/>
  </si>
  <si>
    <t>PAC-1</t>
    <phoneticPr fontId="1" type="noConversion"/>
  </si>
  <si>
    <t>PAC-2</t>
    <phoneticPr fontId="1" type="noConversion"/>
  </si>
  <si>
    <t>PAC-3</t>
    <phoneticPr fontId="1" type="noConversion"/>
  </si>
  <si>
    <t>PAC-4-1</t>
    <phoneticPr fontId="1" type="noConversion"/>
  </si>
  <si>
    <t>PAC-4-2</t>
    <phoneticPr fontId="1" type="noConversion"/>
  </si>
  <si>
    <t>PAC-4-3</t>
    <phoneticPr fontId="1" type="noConversion"/>
  </si>
  <si>
    <t>PAC-4-4</t>
    <phoneticPr fontId="1" type="noConversion"/>
  </si>
  <si>
    <t>PAC-4-5</t>
    <phoneticPr fontId="1" type="noConversion"/>
  </si>
  <si>
    <t>PAC-4-6</t>
    <phoneticPr fontId="1" type="noConversion"/>
  </si>
  <si>
    <t>PAC-4-7</t>
    <phoneticPr fontId="1" type="noConversion"/>
  </si>
  <si>
    <t>PAC-4-8</t>
    <phoneticPr fontId="1" type="noConversion"/>
  </si>
  <si>
    <t>PAC-4-9</t>
    <phoneticPr fontId="1" type="noConversion"/>
  </si>
  <si>
    <t>PAC-4-10</t>
    <phoneticPr fontId="1" type="noConversion"/>
  </si>
  <si>
    <t>PAC-4-11</t>
    <phoneticPr fontId="1" type="noConversion"/>
  </si>
  <si>
    <t>PAC-4-12</t>
    <phoneticPr fontId="1" type="noConversion"/>
  </si>
  <si>
    <t>PAC-5-1</t>
    <phoneticPr fontId="1" type="noConversion"/>
  </si>
  <si>
    <t>PAC-5-2</t>
    <phoneticPr fontId="1" type="noConversion"/>
  </si>
  <si>
    <t>환기설비</t>
    <phoneticPr fontId="1" type="noConversion"/>
  </si>
  <si>
    <t>F-1-1</t>
    <phoneticPr fontId="1" type="noConversion"/>
  </si>
  <si>
    <t>F-1-2</t>
    <phoneticPr fontId="1" type="noConversion"/>
  </si>
  <si>
    <t>F-2-1</t>
    <phoneticPr fontId="1" type="noConversion"/>
  </si>
  <si>
    <t>F-2-2</t>
    <phoneticPr fontId="1" type="noConversion"/>
  </si>
  <si>
    <t>F-3-1</t>
    <phoneticPr fontId="1" type="noConversion"/>
  </si>
  <si>
    <t>F-3-2</t>
    <phoneticPr fontId="1" type="noConversion"/>
  </si>
  <si>
    <t>F-3-3</t>
    <phoneticPr fontId="1" type="noConversion"/>
  </si>
  <si>
    <t>F-3-4</t>
    <phoneticPr fontId="1" type="noConversion"/>
  </si>
  <si>
    <t>F-5-1</t>
    <phoneticPr fontId="1" type="noConversion"/>
  </si>
  <si>
    <t>F-5-2</t>
    <phoneticPr fontId="1" type="noConversion"/>
  </si>
  <si>
    <t>F-6-1</t>
    <phoneticPr fontId="1" type="noConversion"/>
  </si>
  <si>
    <t>F-6-2</t>
    <phoneticPr fontId="1" type="noConversion"/>
  </si>
  <si>
    <t>F-7</t>
    <phoneticPr fontId="1" type="noConversion"/>
  </si>
  <si>
    <t>F-8</t>
    <phoneticPr fontId="1" type="noConversion"/>
  </si>
  <si>
    <t>F-16</t>
    <phoneticPr fontId="1" type="noConversion"/>
  </si>
  <si>
    <t>F-21</t>
    <phoneticPr fontId="1" type="noConversion"/>
  </si>
  <si>
    <t>F-22</t>
    <phoneticPr fontId="1" type="noConversion"/>
  </si>
  <si>
    <t>F-23</t>
    <phoneticPr fontId="1" type="noConversion"/>
  </si>
  <si>
    <t>F-24</t>
    <phoneticPr fontId="1" type="noConversion"/>
  </si>
  <si>
    <t>F-27-1</t>
    <phoneticPr fontId="1" type="noConversion"/>
  </si>
  <si>
    <t>F-27-2</t>
    <phoneticPr fontId="1" type="noConversion"/>
  </si>
  <si>
    <t>F-28</t>
    <phoneticPr fontId="1" type="noConversion"/>
  </si>
  <si>
    <t>F-29-1</t>
    <phoneticPr fontId="1" type="noConversion"/>
  </si>
  <si>
    <t>F-29-2</t>
    <phoneticPr fontId="1" type="noConversion"/>
  </si>
  <si>
    <t>F-30</t>
    <phoneticPr fontId="1" type="noConversion"/>
  </si>
  <si>
    <t>F-31-1</t>
    <phoneticPr fontId="1" type="noConversion"/>
  </si>
  <si>
    <t>F-31-2</t>
    <phoneticPr fontId="1" type="noConversion"/>
  </si>
  <si>
    <t>F-32</t>
    <phoneticPr fontId="1" type="noConversion"/>
  </si>
  <si>
    <t>F-47</t>
    <phoneticPr fontId="1" type="noConversion"/>
  </si>
  <si>
    <t>F-48</t>
    <phoneticPr fontId="1" type="noConversion"/>
  </si>
  <si>
    <t>F-49</t>
    <phoneticPr fontId="1" type="noConversion"/>
  </si>
  <si>
    <t>F-50</t>
    <phoneticPr fontId="1" type="noConversion"/>
  </si>
  <si>
    <t>F-51</t>
    <phoneticPr fontId="1" type="noConversion"/>
  </si>
  <si>
    <t>F-52</t>
    <phoneticPr fontId="1" type="noConversion"/>
  </si>
  <si>
    <t>F-53</t>
    <phoneticPr fontId="1" type="noConversion"/>
  </si>
  <si>
    <t>판형</t>
    <phoneticPr fontId="1" type="noConversion"/>
  </si>
  <si>
    <t>오피스텔 3~13F 난방용</t>
    <phoneticPr fontId="1" type="noConversion"/>
  </si>
  <si>
    <t>B7F 기계실</t>
    <phoneticPr fontId="1" type="noConversion"/>
  </si>
  <si>
    <t>장한기술</t>
    <phoneticPr fontId="1" type="noConversion"/>
  </si>
  <si>
    <t>오피스텔 14~24F 난방용</t>
    <phoneticPr fontId="1" type="noConversion"/>
  </si>
  <si>
    <t>오피스텔 25~35F 난방용</t>
    <phoneticPr fontId="1" type="noConversion"/>
  </si>
  <si>
    <t>오피스텔 3~13F 급탕 재열용</t>
    <phoneticPr fontId="1" type="noConversion"/>
  </si>
  <si>
    <t>오피스텔 3~13F 급탕 예열용</t>
    <phoneticPr fontId="1" type="noConversion"/>
  </si>
  <si>
    <t>오피스텔 14~24F 급탕 재열용</t>
    <phoneticPr fontId="1" type="noConversion"/>
  </si>
  <si>
    <t>오피스텔 14~24F 급탕 예열용</t>
    <phoneticPr fontId="1" type="noConversion"/>
  </si>
  <si>
    <t>오피스텔 25~35F 급탕 재열용</t>
    <phoneticPr fontId="1" type="noConversion"/>
  </si>
  <si>
    <t>오피스텔 25~35F 급탕 예열용</t>
    <phoneticPr fontId="1" type="noConversion"/>
  </si>
  <si>
    <t>펌프제어형</t>
    <phoneticPr fontId="1" type="noConversion"/>
  </si>
  <si>
    <t>저층부 난방용</t>
    <phoneticPr fontId="1" type="noConversion"/>
  </si>
  <si>
    <t>판매시설 B7F 기계실</t>
    <phoneticPr fontId="1" type="noConversion"/>
  </si>
  <si>
    <t>중층부 난방용</t>
    <phoneticPr fontId="1" type="noConversion"/>
  </si>
  <si>
    <t>고층부 난방용</t>
    <phoneticPr fontId="1" type="noConversion"/>
  </si>
  <si>
    <t>판매 난방용</t>
    <phoneticPr fontId="1" type="noConversion"/>
  </si>
  <si>
    <t>가동중단(판매)</t>
    <phoneticPr fontId="1" type="noConversion"/>
  </si>
  <si>
    <t>밀폐형</t>
    <phoneticPr fontId="1" type="noConversion"/>
  </si>
  <si>
    <t>저층부 급탕용</t>
    <phoneticPr fontId="1" type="noConversion"/>
  </si>
  <si>
    <t>중층부 급탕용</t>
    <phoneticPr fontId="1" type="noConversion"/>
  </si>
  <si>
    <t>고층부 급탕용</t>
    <phoneticPr fontId="1" type="noConversion"/>
  </si>
  <si>
    <t>부스터펌프용</t>
    <phoneticPr fontId="21" type="noConversion"/>
  </si>
  <si>
    <t>난방순환펌프</t>
    <phoneticPr fontId="1" type="noConversion"/>
  </si>
  <si>
    <t>IN-LINE</t>
    <phoneticPr fontId="1" type="noConversion"/>
  </si>
  <si>
    <t>저층부용</t>
    <phoneticPr fontId="1" type="noConversion"/>
  </si>
  <si>
    <t>그런포스</t>
    <phoneticPr fontId="1" type="noConversion"/>
  </si>
  <si>
    <t>중층부용</t>
    <phoneticPr fontId="1" type="noConversion"/>
  </si>
  <si>
    <t>고층부용</t>
    <phoneticPr fontId="1" type="noConversion"/>
  </si>
  <si>
    <t>급수펌프</t>
    <phoneticPr fontId="1" type="noConversion"/>
  </si>
  <si>
    <t>부스터</t>
    <phoneticPr fontId="1" type="noConversion"/>
  </si>
  <si>
    <t>판매 및 영업시설 시수용</t>
    <phoneticPr fontId="1" type="noConversion"/>
  </si>
  <si>
    <t>판매 및 영업시설 중수용</t>
    <phoneticPr fontId="1" type="noConversion"/>
  </si>
  <si>
    <t>판매시설 B7F 중수실</t>
    <phoneticPr fontId="1" type="noConversion"/>
  </si>
  <si>
    <t>급탕순환펌프</t>
    <phoneticPr fontId="1" type="noConversion"/>
  </si>
  <si>
    <t xml:space="preserve"> </t>
    <phoneticPr fontId="1" type="noConversion"/>
  </si>
  <si>
    <t>판매 및 영업시설</t>
    <phoneticPr fontId="1" type="noConversion"/>
  </si>
  <si>
    <t>STAND TYPE</t>
    <phoneticPr fontId="1" type="noConversion"/>
  </si>
  <si>
    <t>B1F 방재실</t>
    <phoneticPr fontId="1" type="noConversion"/>
  </si>
  <si>
    <t>실외기(B1F 쓰레기장)</t>
    <phoneticPr fontId="1" type="noConversion"/>
  </si>
  <si>
    <t>LG</t>
    <phoneticPr fontId="1" type="noConversion"/>
  </si>
  <si>
    <t>B7F 중앙감시실</t>
    <phoneticPr fontId="1" type="noConversion"/>
  </si>
  <si>
    <t>실외기(B7F 저수조내부)</t>
    <phoneticPr fontId="1" type="noConversion"/>
  </si>
  <si>
    <t>벽걸이형</t>
    <phoneticPr fontId="1" type="noConversion"/>
  </si>
  <si>
    <t>2F MDF실</t>
    <phoneticPr fontId="1" type="noConversion"/>
  </si>
  <si>
    <t>실외기(2F)</t>
    <phoneticPr fontId="1" type="noConversion"/>
  </si>
  <si>
    <t>엘리베이터기계실</t>
    <phoneticPr fontId="1" type="noConversion"/>
  </si>
  <si>
    <t>101동 PH 층</t>
    <phoneticPr fontId="1" type="noConversion"/>
  </si>
  <si>
    <t>102동 PH 층</t>
    <phoneticPr fontId="1" type="noConversion"/>
  </si>
  <si>
    <t>103동 PH 층</t>
    <phoneticPr fontId="1" type="noConversion"/>
  </si>
  <si>
    <t>B7F 전기실</t>
    <phoneticPr fontId="1" type="noConversion"/>
  </si>
  <si>
    <t>실외기(B7F 주차장)</t>
    <phoneticPr fontId="1" type="noConversion"/>
  </si>
  <si>
    <t>시스템에어컨</t>
    <phoneticPr fontId="1" type="noConversion"/>
  </si>
  <si>
    <t>인버터/정속스크롤</t>
    <phoneticPr fontId="1" type="noConversion"/>
  </si>
  <si>
    <t>101동 1F 오피스텔 홀</t>
    <phoneticPr fontId="1" type="noConversion"/>
  </si>
  <si>
    <t>냉방 : 24,900 kcal/h,  난방 : 28,000 kcal/h</t>
    <phoneticPr fontId="1" type="noConversion"/>
  </si>
  <si>
    <t>실외기(B1F 주차장)</t>
    <phoneticPr fontId="1" type="noConversion"/>
  </si>
  <si>
    <t>102동 1F 오피스텔 홀</t>
    <phoneticPr fontId="1" type="noConversion"/>
  </si>
  <si>
    <t>냉방 : 9,000 kcal/h,  난방 : 8,000 kcal/h</t>
    <phoneticPr fontId="1" type="noConversion"/>
  </si>
  <si>
    <t>실외기(1F 캐노피)</t>
    <phoneticPr fontId="1" type="noConversion"/>
  </si>
  <si>
    <t>신규교체함</t>
    <phoneticPr fontId="1" type="noConversion"/>
  </si>
  <si>
    <t>103동 1F 오피스텔 홀</t>
    <phoneticPr fontId="1" type="noConversion"/>
  </si>
  <si>
    <t>인버터스크롤</t>
    <phoneticPr fontId="1" type="noConversion"/>
  </si>
  <si>
    <t>3F 주민 공동시설</t>
    <phoneticPr fontId="1" type="noConversion"/>
  </si>
  <si>
    <t>냉방 : 19,800 kcal/h,  난방 : 22,300 kcal/h</t>
    <phoneticPr fontId="1" type="noConversion"/>
  </si>
  <si>
    <t>101동 3F 외부</t>
    <phoneticPr fontId="1" type="noConversion"/>
  </si>
  <si>
    <t>전량교체공사중</t>
    <phoneticPr fontId="1" type="noConversion"/>
  </si>
  <si>
    <t>102동 3F 외부</t>
    <phoneticPr fontId="1" type="noConversion"/>
  </si>
  <si>
    <t>SIROCCO</t>
    <phoneticPr fontId="1" type="noConversion"/>
  </si>
  <si>
    <t>B7F 주차장 급기</t>
    <phoneticPr fontId="1" type="noConversion"/>
  </si>
  <si>
    <t>685CMM, 12mmAq, 5.5kW</t>
    <phoneticPr fontId="1" type="noConversion"/>
  </si>
  <si>
    <t>대륜산업</t>
    <phoneticPr fontId="1" type="noConversion"/>
  </si>
  <si>
    <t>B7F 주차장 배기</t>
    <phoneticPr fontId="1" type="noConversion"/>
  </si>
  <si>
    <t>B6F 주차장 급기</t>
    <phoneticPr fontId="1" type="noConversion"/>
  </si>
  <si>
    <t>565CMM, 11mmAq, 5.5kW</t>
    <phoneticPr fontId="1" type="noConversion"/>
  </si>
  <si>
    <t>B6F 주차장 배기</t>
    <phoneticPr fontId="1" type="noConversion"/>
  </si>
  <si>
    <t>B5F 주차장 급기</t>
    <phoneticPr fontId="1" type="noConversion"/>
  </si>
  <si>
    <t>B5F 주차장 배기</t>
    <phoneticPr fontId="1" type="noConversion"/>
  </si>
  <si>
    <t>B4F 주차장 급기</t>
    <phoneticPr fontId="1" type="noConversion"/>
  </si>
  <si>
    <t>B4F 주차장 배기</t>
    <phoneticPr fontId="1" type="noConversion"/>
  </si>
  <si>
    <t>B3F 주차장 급기</t>
    <phoneticPr fontId="1" type="noConversion"/>
  </si>
  <si>
    <t>B3F 주차장 배기</t>
    <phoneticPr fontId="1" type="noConversion"/>
  </si>
  <si>
    <t>B2F 주차장 급기</t>
    <phoneticPr fontId="1" type="noConversion"/>
  </si>
  <si>
    <t>B2F 주차장 배기</t>
    <phoneticPr fontId="1" type="noConversion"/>
  </si>
  <si>
    <t>B1F 주차장 급기</t>
    <phoneticPr fontId="1" type="noConversion"/>
  </si>
  <si>
    <t>665CMM, 11mmAq, 5.5kW</t>
    <phoneticPr fontId="1" type="noConversion"/>
  </si>
  <si>
    <t>B1F 휀룸</t>
    <phoneticPr fontId="1" type="noConversion"/>
  </si>
  <si>
    <t>B1F 주차장 배기</t>
    <phoneticPr fontId="1" type="noConversion"/>
  </si>
  <si>
    <t>B7F 기계/저수조실 급기</t>
    <phoneticPr fontId="1" type="noConversion"/>
  </si>
  <si>
    <t>450CMM, 22mmAq, 7.5kW</t>
    <phoneticPr fontId="1" type="noConversion"/>
  </si>
  <si>
    <t>AXIAL</t>
    <phoneticPr fontId="1" type="noConversion"/>
  </si>
  <si>
    <t>B7F 기계/저수조실 배기</t>
    <phoneticPr fontId="1" type="noConversion"/>
  </si>
  <si>
    <t>B7F 전기/발전기실 급기</t>
    <phoneticPr fontId="1" type="noConversion"/>
  </si>
  <si>
    <t>173CMM, 19mmAq, 2.2kW</t>
    <phoneticPr fontId="1" type="noConversion"/>
  </si>
  <si>
    <t>B4F 전기실</t>
    <phoneticPr fontId="1" type="noConversion"/>
  </si>
  <si>
    <t>B7F 전기/발전기실 배기</t>
    <phoneticPr fontId="1" type="noConversion"/>
  </si>
  <si>
    <t>B7F 중수조실 급기</t>
    <phoneticPr fontId="1" type="noConversion"/>
  </si>
  <si>
    <t>215CMM, 30mmAq, 3.7kW</t>
    <phoneticPr fontId="1" type="noConversion"/>
  </si>
  <si>
    <t>B7F 중수조실</t>
    <phoneticPr fontId="1" type="noConversion"/>
  </si>
  <si>
    <t>배기용 팬</t>
    <phoneticPr fontId="1" type="noConversion"/>
  </si>
  <si>
    <t>B7F 중수조실 배기</t>
    <phoneticPr fontId="1" type="noConversion"/>
  </si>
  <si>
    <t>167CMM, 30mmAq, 2.2kW</t>
    <phoneticPr fontId="1" type="noConversion"/>
  </si>
  <si>
    <t>옥탑층</t>
    <phoneticPr fontId="1" type="noConversion"/>
  </si>
  <si>
    <t>B1F 쓰레기처리장 배기(우)</t>
    <phoneticPr fontId="1" type="noConversion"/>
  </si>
  <si>
    <t>86CMM, 28mmAq, 1.75kW</t>
    <phoneticPr fontId="1" type="noConversion"/>
  </si>
  <si>
    <t>옥탑층 (103동)</t>
    <phoneticPr fontId="1" type="noConversion"/>
  </si>
  <si>
    <t>1F-21 일식당</t>
    <phoneticPr fontId="21" type="noConversion"/>
  </si>
  <si>
    <t>1.5kW</t>
    <phoneticPr fontId="21" type="noConversion"/>
  </si>
  <si>
    <t>판매시설 1층</t>
    <phoneticPr fontId="21" type="noConversion"/>
  </si>
  <si>
    <t>식음시설 배기 (좌측)</t>
    <phoneticPr fontId="1" type="noConversion"/>
  </si>
  <si>
    <t>114CMM, 46mmAq, 3.7kW</t>
    <phoneticPr fontId="1" type="noConversion"/>
  </si>
  <si>
    <t>2F-17 패스트푸드</t>
    <phoneticPr fontId="21" type="noConversion"/>
  </si>
  <si>
    <t>판매시설 2층</t>
    <phoneticPr fontId="21" type="noConversion"/>
  </si>
  <si>
    <t>식음시설 배기(중앙)</t>
    <phoneticPr fontId="1" type="noConversion"/>
  </si>
  <si>
    <t>286CMM, 45mmAq, 7.5kW</t>
    <phoneticPr fontId="1" type="noConversion"/>
  </si>
  <si>
    <t>옥탑층 (102동)</t>
    <phoneticPr fontId="1" type="noConversion"/>
  </si>
  <si>
    <t>철거후 103동 이동설치</t>
    <phoneticPr fontId="1" type="noConversion"/>
  </si>
  <si>
    <t>MIXED FLOW</t>
    <phoneticPr fontId="1" type="noConversion"/>
  </si>
  <si>
    <t>101동 주방 상하배기</t>
    <phoneticPr fontId="1" type="noConversion"/>
  </si>
  <si>
    <t>100CMM, 24mmAq, 1.5kW</t>
    <phoneticPr fontId="1" type="noConversion"/>
  </si>
  <si>
    <t>옥탑층 (101동)</t>
    <phoneticPr fontId="1" type="noConversion"/>
  </si>
  <si>
    <t>101동 주방 우배기</t>
    <phoneticPr fontId="1" type="noConversion"/>
  </si>
  <si>
    <t>94CMM, 24mmAq, 1.5kW</t>
    <phoneticPr fontId="1" type="noConversion"/>
  </si>
  <si>
    <t>102동 주방 상하배기</t>
    <phoneticPr fontId="1" type="noConversion"/>
  </si>
  <si>
    <t>112CMM, 25mmAq, 1.5kW</t>
    <phoneticPr fontId="1" type="noConversion"/>
  </si>
  <si>
    <t>102동 주방 우배기</t>
    <phoneticPr fontId="1" type="noConversion"/>
  </si>
  <si>
    <t>105CMM, 24mmAq, 1.5kW</t>
    <phoneticPr fontId="1" type="noConversion"/>
  </si>
  <si>
    <t>103동 주방 상하배기</t>
    <phoneticPr fontId="1" type="noConversion"/>
  </si>
  <si>
    <t>119CMM, 25mmAq, 1.5kW</t>
    <phoneticPr fontId="1" type="noConversion"/>
  </si>
  <si>
    <t>103동 주방 우배기</t>
    <phoneticPr fontId="1" type="noConversion"/>
  </si>
  <si>
    <t>113CMM, 25mmAq, 1.5kW</t>
    <phoneticPr fontId="1" type="noConversion"/>
  </si>
  <si>
    <t>1F-22 레스토랑</t>
    <phoneticPr fontId="21" type="noConversion"/>
  </si>
  <si>
    <t>0.5kW</t>
    <phoneticPr fontId="21" type="noConversion"/>
  </si>
  <si>
    <t>2F-1 패밀리레스토랑</t>
    <phoneticPr fontId="21" type="noConversion"/>
  </si>
  <si>
    <t>2F-2~4, 44 식음시설</t>
    <phoneticPr fontId="21" type="noConversion"/>
  </si>
  <si>
    <t>0.75kW</t>
    <phoneticPr fontId="21" type="noConversion"/>
  </si>
  <si>
    <t>2F-9~13 식음시설</t>
    <phoneticPr fontId="21" type="noConversion"/>
  </si>
  <si>
    <t>2F-35 패스트푸드</t>
    <phoneticPr fontId="21" type="noConversion"/>
  </si>
  <si>
    <t>2F-34 레스토랑</t>
    <phoneticPr fontId="21" type="noConversion"/>
  </si>
  <si>
    <t>식음시설 배기(우측)</t>
    <phoneticPr fontId="1" type="noConversion"/>
  </si>
  <si>
    <t>위생기구설비</t>
    <phoneticPr fontId="1" type="noConversion"/>
  </si>
  <si>
    <t>식</t>
    <phoneticPr fontId="1" type="noConversion"/>
  </si>
  <si>
    <t xml:space="preserve">남녀 화장실 </t>
    <phoneticPr fontId="1" type="noConversion"/>
  </si>
  <si>
    <t>지하1주차장, 지상1,2 상가, 3개동로비(총9개소)</t>
    <phoneticPr fontId="1" type="noConversion"/>
  </si>
  <si>
    <t>지하1, 지상1,2층</t>
    <phoneticPr fontId="1" type="noConversion"/>
  </si>
  <si>
    <t>급수·급탕 
설비</t>
    <phoneticPr fontId="1" type="noConversion"/>
  </si>
  <si>
    <t>-</t>
    <phoneticPr fontId="1" type="noConversion"/>
  </si>
  <si>
    <t xml:space="preserve"> 급수펌프, 급탕탱크</t>
    <phoneticPr fontId="1" type="noConversion"/>
  </si>
  <si>
    <t>오피스텔, 상가 공급</t>
    <phoneticPr fontId="1" type="noConversion"/>
  </si>
  <si>
    <t>급수부스터 펌프,   (급탕탱크는 없음)</t>
    <phoneticPr fontId="1" type="noConversion"/>
  </si>
  <si>
    <t>T-1</t>
    <phoneticPr fontId="1" type="noConversion"/>
  </si>
  <si>
    <t>시수 저수조STS (50t 우레탄보온)</t>
    <phoneticPr fontId="1" type="noConversion"/>
  </si>
  <si>
    <t>32300 X9500 X5700 =1,749㎥</t>
    <phoneticPr fontId="1" type="noConversion"/>
  </si>
  <si>
    <t>B7F 저수조실</t>
    <phoneticPr fontId="1" type="noConversion"/>
  </si>
  <si>
    <t>오수및 배수 이송용</t>
    <phoneticPr fontId="1" type="noConversion"/>
  </si>
  <si>
    <t>강관, 주철관, PVC</t>
    <phoneticPr fontId="1" type="noConversion"/>
  </si>
  <si>
    <t>지하층 전체 및 PIPE SHAFT</t>
    <phoneticPr fontId="1" type="noConversion"/>
  </si>
  <si>
    <t>오수정화 및 물재이용설비</t>
    <phoneticPr fontId="1" type="noConversion"/>
  </si>
  <si>
    <t>해당없음</t>
    <phoneticPr fontId="1" type="noConversion"/>
  </si>
  <si>
    <t>설치되어 있으나 사용 안하고 지하수(건수)로 대체</t>
    <phoneticPr fontId="1" type="noConversion"/>
  </si>
  <si>
    <t xml:space="preserve">B7F </t>
    <phoneticPr fontId="1" type="noConversion"/>
  </si>
  <si>
    <t>배관설비</t>
    <phoneticPr fontId="1" type="noConversion"/>
  </si>
  <si>
    <t>난방,급탕,급수,오배수,통기 배관</t>
    <phoneticPr fontId="1" type="noConversion"/>
  </si>
  <si>
    <t>SUS, 강관, 주철관, PVC</t>
    <phoneticPr fontId="1" type="noConversion"/>
  </si>
  <si>
    <t xml:space="preserve"> 덕트설비</t>
    <phoneticPr fontId="1" type="noConversion"/>
  </si>
  <si>
    <t>덕트 및 부속기기</t>
    <phoneticPr fontId="1" type="noConversion"/>
  </si>
  <si>
    <t>환기시스템</t>
    <phoneticPr fontId="1" type="noConversion"/>
  </si>
  <si>
    <t>함석덕트</t>
    <phoneticPr fontId="1" type="noConversion"/>
  </si>
  <si>
    <t>기계실 ,  지하주차장</t>
    <phoneticPr fontId="1" type="noConversion"/>
  </si>
  <si>
    <t>보온설비</t>
    <phoneticPr fontId="1" type="noConversion"/>
  </si>
  <si>
    <t>난방,급탕,급수 배관</t>
    <phoneticPr fontId="1" type="noConversion"/>
  </si>
  <si>
    <t>보온재 + 비닐테이핑</t>
    <phoneticPr fontId="1" type="noConversion"/>
  </si>
  <si>
    <t>자동제어설비</t>
    <phoneticPr fontId="1" type="noConversion"/>
  </si>
  <si>
    <t>난방,급탕,급수,저수,환기설비</t>
    <phoneticPr fontId="1" type="noConversion"/>
  </si>
  <si>
    <t>DDC 제어 + 모니터링</t>
    <phoneticPr fontId="1" type="noConversion"/>
  </si>
  <si>
    <t>방재실</t>
    <phoneticPr fontId="1" type="noConversion"/>
  </si>
  <si>
    <t>방음·방진·내진설비</t>
    <phoneticPr fontId="1" type="noConversion"/>
  </si>
  <si>
    <t>각종 기계설비 및 배관,덕트설비</t>
    <phoneticPr fontId="1" type="noConversion"/>
  </si>
  <si>
    <t>스프링 및 고무방진</t>
    <phoneticPr fontId="1" type="noConversion"/>
  </si>
  <si>
    <t>기계실,주차장,옥탑층</t>
    <phoneticPr fontId="1" type="noConversion"/>
  </si>
  <si>
    <t>고·저수조</t>
    <phoneticPr fontId="1" type="noConversion"/>
  </si>
  <si>
    <t>배관 및 부속기기</t>
    <phoneticPr fontId="1" type="noConversion"/>
  </si>
  <si>
    <t>보온 및 부속기기</t>
    <phoneticPr fontId="1" type="noConversion"/>
  </si>
  <si>
    <t>자동제어설비</t>
    <phoneticPr fontId="1" type="noConversion"/>
  </si>
  <si>
    <t>방진설비</t>
    <phoneticPr fontId="1" type="noConversion"/>
  </si>
  <si>
    <t>고·저수조</t>
    <phoneticPr fontId="1" type="noConversion"/>
  </si>
  <si>
    <t xml:space="preserve"> 열원 및 
냉·난방 설비</t>
    <phoneticPr fontId="1" type="noConversion"/>
  </si>
  <si>
    <t>4</t>
    <phoneticPr fontId="1" type="noConversion"/>
  </si>
  <si>
    <t>투입기간</t>
    <phoneticPr fontId="1" type="noConversion"/>
  </si>
  <si>
    <t>5</t>
    <phoneticPr fontId="1" type="noConversion"/>
  </si>
  <si>
    <t>구분</t>
    <phoneticPr fontId="21" type="noConversion"/>
  </si>
  <si>
    <t>합계</t>
    <phoneticPr fontId="21" type="noConversion"/>
  </si>
  <si>
    <t>계획 검토</t>
    <phoneticPr fontId="21" type="noConversion"/>
  </si>
  <si>
    <t>특급유지
관리자</t>
    <phoneticPr fontId="21" type="noConversion"/>
  </si>
  <si>
    <t>시스템
검토</t>
    <phoneticPr fontId="21" type="noConversion"/>
  </si>
  <si>
    <t>특급+고급
관리자</t>
    <phoneticPr fontId="21" type="noConversion"/>
  </si>
  <si>
    <t>투입인원 (인)</t>
    <phoneticPr fontId="21" type="noConversion"/>
  </si>
  <si>
    <t>분야별 인력 투입 계획</t>
    <phoneticPr fontId="1" type="noConversion"/>
  </si>
  <si>
    <t>기계설비 성능점검 계획</t>
    <phoneticPr fontId="1" type="noConversion"/>
  </si>
  <si>
    <t>CHAPTER I. 목 차</t>
    <phoneticPr fontId="1" type="noConversion"/>
  </si>
  <si>
    <t xml:space="preserve">          성능점검 수행 목적</t>
    <phoneticPr fontId="1" type="noConversion"/>
  </si>
  <si>
    <t xml:space="preserve">          성능점검 수행 범위</t>
    <phoneticPr fontId="1" type="noConversion"/>
  </si>
  <si>
    <t xml:space="preserve">          투입기간</t>
    <phoneticPr fontId="1" type="noConversion"/>
  </si>
  <si>
    <t xml:space="preserve">          분야별 인력 투입 계획</t>
    <phoneticPr fontId="1" type="noConversion"/>
  </si>
  <si>
    <t xml:space="preserve">          투입인력 산정표</t>
    <phoneticPr fontId="1" type="noConversion"/>
  </si>
  <si>
    <t xml:space="preserve">          투입인력 산정기준</t>
    <phoneticPr fontId="1" type="noConversion"/>
  </si>
  <si>
    <t xml:space="preserve">          성능점검대상 기계설비의 수량</t>
    <phoneticPr fontId="1" type="noConversion"/>
  </si>
  <si>
    <t xml:space="preserve">          성능점검대상 기계설비의 현황</t>
    <phoneticPr fontId="1" type="noConversion"/>
  </si>
  <si>
    <t xml:space="preserve">          기계설비 성능점검 계획</t>
    <phoneticPr fontId="1" type="noConversion"/>
  </si>
  <si>
    <t xml:space="preserve">          성능점검 장비현황</t>
    <phoneticPr fontId="1" type="noConversion"/>
  </si>
  <si>
    <t xml:space="preserve">          성능점검 중 품질관리 방안</t>
    <phoneticPr fontId="1" type="noConversion"/>
  </si>
  <si>
    <t xml:space="preserve">          성능점검 중 안전확보 방안</t>
    <phoneticPr fontId="1" type="noConversion"/>
  </si>
  <si>
    <t xml:space="preserve">                성능점검 투입인원 산정 및 담당업무</t>
    <phoneticPr fontId="1" type="noConversion"/>
  </si>
  <si>
    <t>[표2] 연면적, 세대수, 경과년수에 따른 조정계수</t>
  </si>
  <si>
    <t>세대수(공동주택)에 따른조정</t>
    <phoneticPr fontId="1" type="noConversion"/>
  </si>
  <si>
    <t>연면적(건물)에 따른 조정</t>
    <phoneticPr fontId="1" type="noConversion"/>
  </si>
  <si>
    <t>기계설비경과 연수에 따른조정</t>
    <phoneticPr fontId="1" type="noConversion"/>
  </si>
  <si>
    <t>세대수(세대)</t>
    <phoneticPr fontId="1" type="noConversion"/>
  </si>
  <si>
    <t>조정계수</t>
  </si>
  <si>
    <t>연면적(㎡)이상</t>
  </si>
  <si>
    <t>경과년수(년)</t>
    <phoneticPr fontId="1" type="noConversion"/>
  </si>
  <si>
    <t xml:space="preserve">  ※ 300세대 ~ 500세대는 중앙집중식(지역난방 포함) 난방방식 일 경우</t>
  </si>
  <si>
    <t>산출된 조정계수</t>
    <phoneticPr fontId="1" type="noConversion"/>
  </si>
  <si>
    <t>세대수 조정계수</t>
  </si>
  <si>
    <t>연면적 조정계수</t>
  </si>
  <si>
    <t>경과년수 조정계수</t>
  </si>
  <si>
    <r>
      <rPr>
        <sz val="10"/>
        <color theme="3" tint="0.39997558519241921"/>
        <rFont val="나눔스퀘어라운드 Regular"/>
        <family val="3"/>
        <charset val="129"/>
      </rPr>
      <t xml:space="preserve">세대수(공동주택) </t>
    </r>
    <r>
      <rPr>
        <sz val="10"/>
        <color rgb="FF000000"/>
        <rFont val="나눔스퀘어라운드 Regular"/>
        <family val="3"/>
        <charset val="129"/>
      </rPr>
      <t xml:space="preserve">/ 연면적(건축물), </t>
    </r>
    <r>
      <rPr>
        <b/>
        <sz val="10"/>
        <color rgb="FF000000"/>
        <rFont val="나눔스퀘어라운드 Regular"/>
        <family val="3"/>
        <charset val="129"/>
      </rPr>
      <t>법정기준</t>
    </r>
    <phoneticPr fontId="1" type="noConversion"/>
  </si>
  <si>
    <t>건물개요</t>
    <phoneticPr fontId="1" type="noConversion"/>
  </si>
  <si>
    <t>연 면 적 ( ㎡ )</t>
    <phoneticPr fontId="1" type="noConversion"/>
  </si>
  <si>
    <t>세대수 (세대)</t>
    <phoneticPr fontId="1" type="noConversion"/>
  </si>
  <si>
    <t>경과년수산정</t>
    <phoneticPr fontId="1" type="noConversion"/>
  </si>
  <si>
    <t>준공일</t>
    <phoneticPr fontId="1" type="noConversion"/>
  </si>
  <si>
    <t>작업일</t>
    <phoneticPr fontId="1" type="noConversion"/>
  </si>
  <si>
    <t>오피스텔,빌딩,공장등 공동주택제외한 건물</t>
    <phoneticPr fontId="1" type="noConversion"/>
  </si>
  <si>
    <t>공동주택(아파트)만 해당</t>
    <phoneticPr fontId="1" type="noConversion"/>
  </si>
  <si>
    <t>반드시 해당하는 조정계수 선택</t>
    <phoneticPr fontId="1" type="noConversion"/>
  </si>
  <si>
    <t xml:space="preserve">                    월　  일
  투입인원</t>
    <phoneticPr fontId="21" type="noConversion"/>
  </si>
  <si>
    <t>착수일(D)로부터</t>
    <phoneticPr fontId="1" type="noConversion"/>
  </si>
  <si>
    <t>D</t>
    <phoneticPr fontId="1" type="noConversion"/>
  </si>
  <si>
    <t>진동계</t>
    <phoneticPr fontId="1" type="noConversion"/>
  </si>
  <si>
    <t>소음측정기</t>
    <phoneticPr fontId="1" type="noConversion"/>
  </si>
  <si>
    <t>절연저항계</t>
    <phoneticPr fontId="1" type="noConversion"/>
  </si>
  <si>
    <t>농도측정계</t>
    <phoneticPr fontId="1" type="noConversion"/>
  </si>
  <si>
    <t>ATAGO / MASTER-BR</t>
    <phoneticPr fontId="1" type="noConversion"/>
  </si>
  <si>
    <r>
      <t>에틸렌클리콜  (0~70%,-50~0</t>
    </r>
    <r>
      <rPr>
        <sz val="10"/>
        <color theme="1"/>
        <rFont val="맑은 고딕"/>
        <family val="3"/>
        <charset val="129"/>
      </rPr>
      <t>℃</t>
    </r>
    <r>
      <rPr>
        <sz val="10"/>
        <color theme="1"/>
        <rFont val="KoPub돋움체 Medium"/>
        <family val="1"/>
        <charset val="129"/>
      </rPr>
      <t>)
프로필렌글리콜  (0~70%,-50~0℃)</t>
    </r>
    <phoneticPr fontId="1" type="noConversion"/>
  </si>
  <si>
    <t>브라인 농도 측정계</t>
    <phoneticPr fontId="1" type="noConversion"/>
  </si>
  <si>
    <t>Coolant Refractometer</t>
    <phoneticPr fontId="1" type="noConversion"/>
  </si>
  <si>
    <t>Vibration Meter</t>
    <phoneticPr fontId="1" type="noConversion"/>
  </si>
  <si>
    <t>LUTRON / VB-8206SD</t>
    <phoneticPr fontId="1" type="noConversion"/>
  </si>
  <si>
    <t>가속도, 속도, 변위</t>
    <phoneticPr fontId="1" type="noConversion"/>
  </si>
  <si>
    <t>testo / testo816-1</t>
    <phoneticPr fontId="1" type="noConversion"/>
  </si>
  <si>
    <t>측정범위 : 30~130dB
주파수범위 : 20Hz~8kHz</t>
    <phoneticPr fontId="1" type="noConversion"/>
  </si>
  <si>
    <t>가속도 (0.5~199.9 m/s)
속   도 (0.5~199.9 m/s)
주파수 (10Hz~1kHz)</t>
    <phoneticPr fontId="1" type="noConversion"/>
  </si>
  <si>
    <t>HIOKI / IR4051-10</t>
    <phoneticPr fontId="1" type="noConversion"/>
  </si>
  <si>
    <t>5레인지 절연저항계</t>
    <phoneticPr fontId="1" type="noConversion"/>
  </si>
  <si>
    <t>Insulation Tester</t>
    <phoneticPr fontId="1" type="noConversion"/>
  </si>
  <si>
    <t>Sound Level Tester</t>
    <phoneticPr fontId="1" type="noConversion"/>
  </si>
  <si>
    <t>절연저항 측정</t>
    <phoneticPr fontId="1" type="noConversion"/>
  </si>
  <si>
    <t>소음측정</t>
    <phoneticPr fontId="1" type="noConversion"/>
  </si>
  <si>
    <t>기계설비
점검수량</t>
    <phoneticPr fontId="1" type="noConversion"/>
  </si>
  <si>
    <r>
      <t xml:space="preserve"> 오</t>
    </r>
    <r>
      <rPr>
        <sz val="9"/>
        <color rgb="FFFF0000"/>
        <rFont val="KoPub돋움체 Light"/>
        <family val="1"/>
      </rPr>
      <t>·</t>
    </r>
    <r>
      <rPr>
        <sz val="9"/>
        <color rgb="FFFF0000"/>
        <rFont val="KoPub돋움체 Light"/>
        <family val="3"/>
        <charset val="129"/>
      </rPr>
      <t>배수 통기 및 우수배수 설비</t>
    </r>
    <phoneticPr fontId="1" type="noConversion"/>
  </si>
  <si>
    <t>열교환기</t>
  </si>
  <si>
    <t>팽창탱크
(냉·난방, 급탕 팽창탱크 포함)</t>
  </si>
  <si>
    <t>오·배수 통기 및 우수배수설비</t>
  </si>
  <si>
    <t>물 재이용설비</t>
  </si>
  <si>
    <t>방음·방진·내진설비</t>
  </si>
  <si>
    <r>
      <t xml:space="preserve"> 오</t>
    </r>
    <r>
      <rPr>
        <sz val="9"/>
        <color rgb="FFFF0000"/>
        <rFont val="KoPub돋움체 Light"/>
        <family val="1"/>
      </rPr>
      <t>·</t>
    </r>
    <r>
      <rPr>
        <sz val="9"/>
        <color rgb="FFFF0000"/>
        <rFont val="KoPub돋움체 Light"/>
        <family val="1"/>
        <charset val="129"/>
      </rPr>
      <t>배수 통기 및 우수배수 설비</t>
    </r>
    <phoneticPr fontId="1" type="noConversion"/>
  </si>
  <si>
    <t>기계설비
종류</t>
    <phoneticPr fontId="1" type="noConversion"/>
  </si>
  <si>
    <t>지우면 안됨</t>
    <phoneticPr fontId="1" type="noConversion"/>
  </si>
  <si>
    <t>※ 본문 중 빨간색 표시 부분 수정 후 폰트 칼라 검정색으로 설정요!</t>
    <phoneticPr fontId="1" type="noConversion"/>
  </si>
  <si>
    <t>계획검토 + 시스템검토 + 현장 성능점검 + 보고서 작성</t>
    <phoneticPr fontId="1" type="noConversion"/>
  </si>
  <si>
    <t>- 신재생에너지(지열, 태양열, 연료전지 등) 전체 수량을 점검</t>
    <phoneticPr fontId="1" type="noConversion"/>
  </si>
  <si>
    <t>에너지 사용량, 운전일지 등을 분석하여 노후도 개선 및 에너지 절감 방안 등 제안</t>
    <phoneticPr fontId="1" type="noConversion"/>
  </si>
  <si>
    <t>Combustion gas analyzer</t>
    <phoneticPr fontId="1" type="noConversion"/>
  </si>
  <si>
    <t>TESTO / testo 300</t>
    <phoneticPr fontId="1" type="noConversion"/>
  </si>
  <si>
    <t>O2 및 CO 센서
(H2-보상 / 최대 8,000 ppm 측정 가능)</t>
    <phoneticPr fontId="1" type="noConversion"/>
  </si>
  <si>
    <t>O2 및 CO 등 연소가스를 측정하고 분석</t>
    <phoneticPr fontId="1" type="noConversion"/>
  </si>
  <si>
    <t>TESTO / testo830-T1</t>
    <phoneticPr fontId="1" type="noConversion"/>
  </si>
  <si>
    <t>측정범위 : -30 ~ 400℃</t>
    <phoneticPr fontId="1" type="noConversion"/>
  </si>
  <si>
    <t>TESTO / testo 425</t>
    <phoneticPr fontId="1" type="noConversion"/>
  </si>
  <si>
    <t>WINSCO / WUF7100</t>
    <phoneticPr fontId="1" type="noConversion"/>
  </si>
  <si>
    <t>파이프 사이즈 : 1 ~ 48 인치
                     (DN25 ~ DN1200)
측정 가능 유량 범위 : ±0.01 ~ ±12m/s
정밀도  : ±1%
감도 : ±0.001m/s</t>
    <phoneticPr fontId="1" type="noConversion"/>
  </si>
  <si>
    <t>오수정화설비</t>
    <phoneticPr fontId="1" type="noConversion"/>
  </si>
  <si>
    <t>오수정화설비</t>
  </si>
  <si>
    <t>펌프(냉·난방펌프)
(예비펌프, 모터동력 0.75 kW 이하 제외)</t>
  </si>
  <si>
    <t>펌프(냉·난방펌프)
(예비펌프, 모터동력 0.75 kW 이하 제외)</t>
    <phoneticPr fontId="1" type="noConversion"/>
  </si>
  <si>
    <t>보일러
(헤더 포함, 난방용량 42 kW 이하 제외)</t>
  </si>
  <si>
    <t>보일러
(헤더 포함, 난방용량 42 kW 이하 제외)</t>
    <phoneticPr fontId="1" type="noConversion"/>
  </si>
  <si>
    <t>항온항습기(내부필터 포함)</t>
  </si>
  <si>
    <t>항온항습기(내부필터 포함)</t>
    <phoneticPr fontId="1" type="noConversion"/>
  </si>
  <si>
    <t>공기조화기(송풍기포함, 내부필터 포함)</t>
  </si>
  <si>
    <t>공기조화기(송풍기포함, 내부필터 포함)</t>
    <phoneticPr fontId="1" type="noConversion"/>
  </si>
  <si>
    <t>팬코일 유닛(유니트 기준, 내부필터 포함)</t>
  </si>
  <si>
    <t>팬코일 유닛(유니트 기준, 내부필터 포함)</t>
    <phoneticPr fontId="1" type="noConversion"/>
  </si>
  <si>
    <t>환기설비
(모터동력 0.75 kW 이하 및 벽부형 제외)</t>
  </si>
  <si>
    <t>환기설비
(모터동력 0.75 kW 이하 및 벽부형 제외)</t>
    <phoneticPr fontId="1" type="noConversion"/>
  </si>
  <si>
    <t>필  터
(필터유닛,냄새제거 필터유닛, 특수목적필터 등 포함)</t>
  </si>
  <si>
    <t>급수펌프, 급탕탱크 등
(모터동력 0.75 kW 이하 제외)</t>
  </si>
  <si>
    <t>급수펌프, 급탕탱크 등
(모터동력 0.75 kW 이하 제외)</t>
    <phoneticPr fontId="1" type="noConversion"/>
  </si>
  <si>
    <t>오·배수용 펌프(모터동력 0.75 kW 이하 제외)</t>
  </si>
  <si>
    <t>오·배수용 펌프(모터동력 0.75 kW 이하 제외)</t>
    <phoneticPr fontId="1" type="noConversion"/>
  </si>
  <si>
    <r>
      <t xml:space="preserve">필  터
</t>
    </r>
    <r>
      <rPr>
        <sz val="11"/>
        <color theme="1"/>
        <rFont val="KoPub돋움체 Light"/>
        <family val="3"/>
        <charset val="129"/>
      </rPr>
      <t>(필터유닛,냄새제거 필터유닛, 특수목적필터 등 포함)</t>
    </r>
    <phoneticPr fontId="1" type="noConversion"/>
  </si>
  <si>
    <t>패키지에어컨
(냉·난방용량 7.3 kW 이하 제외(실외기 
기준), 내부필터 포함)</t>
  </si>
  <si>
    <t>패키지에어컨
(냉·난방용량 7.3 kW 이하 제외(실외기 
기준), 내부필터 포함)</t>
    <phoneticPr fontId="1" type="noConversion"/>
  </si>
  <si>
    <t>보온설비(동파방지 발열선 시스템 포함)</t>
  </si>
  <si>
    <t>보온설비(동파방지 발열선 시스템 포함)</t>
    <phoneticPr fontId="1" type="noConversion"/>
  </si>
  <si>
    <t>자동제어설비(BEMS, 원격검침시스템, 중앙감시반, 기계실, 공조실 포함)</t>
  </si>
  <si>
    <t>자동제어설비(BEMS, 원격검침시스템, 중앙감시반, 기계실, 공조실 포함)</t>
    <phoneticPr fontId="1" type="noConversion"/>
  </si>
  <si>
    <t>23.11.29 개정 고시 반영</t>
  </si>
  <si>
    <t>성능검토 및 계획수립</t>
    <phoneticPr fontId="1" type="noConversion"/>
  </si>
  <si>
    <t>23.11.29 개정 고시 반영</t>
    <phoneticPr fontId="1" type="noConversion"/>
  </si>
  <si>
    <t>- 보일러 : 전체 수량의 50% 이상, 보일러 주변 시스템, 응축수 탱크, 연도, 송풍기, 헤더 포함, 난방용량 42 kW 이하 
   제외</t>
    <phoneticPr fontId="1" type="noConversion"/>
  </si>
  <si>
    <t>- 팬코일 유닛 : 전체수량의 20% 이상, 필터 포함(전체 수량의 10% 이상)</t>
    <phoneticPr fontId="1" type="noConversion"/>
  </si>
  <si>
    <t>- 필터 : 필터유닛, 냄새제거필터유닛, 특수목적용 필터의 전체 수량</t>
    <phoneticPr fontId="1" type="noConversion"/>
  </si>
  <si>
    <t>- 급수펌프, 급탕탱크 등 전체를 1식으로 산정함(모터동력 0.75kW 이하 펌프는 제외함)</t>
    <phoneticPr fontId="1" type="noConversion"/>
  </si>
  <si>
    <t>　(배수펌프 포함, 모터동력 0.75kW 이하 펌프는 제외함</t>
    <phoneticPr fontId="1" type="noConversion"/>
  </si>
  <si>
    <t>- 자동제어설비 계통(BEMS, 원격검침시스템, 중앙감시반, 기계실, 공조실 포함)을 1식으로 산정함</t>
    <phoneticPr fontId="1" type="noConversion"/>
  </si>
  <si>
    <t>현장성능
점검</t>
    <phoneticPr fontId="21" type="noConversion"/>
  </si>
  <si>
    <t>보고서
작성</t>
    <phoneticPr fontId="21" type="noConversion"/>
  </si>
  <si>
    <t>- 기계설비 성능점검 계획수립 및 시스템 검토</t>
    <phoneticPr fontId="1" type="noConversion"/>
  </si>
  <si>
    <t>- 성능점검결과보고서 작성 및 확인</t>
    <phoneticPr fontId="1" type="noConversion"/>
  </si>
  <si>
    <t>- 현장조사 및 자료수집</t>
    <phoneticPr fontId="1" type="noConversion"/>
  </si>
  <si>
    <t>10,000 이상 15,000 이하</t>
    <phoneticPr fontId="1" type="noConversion"/>
  </si>
  <si>
    <t>15,000 초과 30,000 이하</t>
    <phoneticPr fontId="1" type="noConversion"/>
  </si>
  <si>
    <t>30,000 초과 60,000 이하</t>
    <phoneticPr fontId="1" type="noConversion"/>
  </si>
  <si>
    <t>60,000 초과 100,000 이하</t>
    <phoneticPr fontId="1" type="noConversion"/>
  </si>
  <si>
    <t>100,000 초과 200,000 이하</t>
    <phoneticPr fontId="1" type="noConversion"/>
  </si>
  <si>
    <t>200,000 초과</t>
    <phoneticPr fontId="1" type="noConversion"/>
  </si>
  <si>
    <t>300 세대 이상 
500 세대 이하
(중앙집중식 난방방식)</t>
    <phoneticPr fontId="1" type="noConversion"/>
  </si>
  <si>
    <t>500 세대 초과 
1,000 세대 이하</t>
    <phoneticPr fontId="1" type="noConversion"/>
  </si>
  <si>
    <t>1,000 세대 초과 
2,000 세대 이하</t>
    <phoneticPr fontId="1" type="noConversion"/>
  </si>
  <si>
    <t>2,000 세대 초과 
2,500 세대 이하</t>
    <phoneticPr fontId="1" type="noConversion"/>
  </si>
  <si>
    <t>2,500 세대 초과 
3,000 세대 이하</t>
    <phoneticPr fontId="1" type="noConversion"/>
  </si>
  <si>
    <t>3,000 세대 초과</t>
    <phoneticPr fontId="1" type="noConversion"/>
  </si>
  <si>
    <t>□ 「기계설비 유지관리기준」 개정 별지1, 별지2, 별지3 및 별지4는 국토교통부 홈페이지에 별도로 고시함.</t>
    <phoneticPr fontId="1" type="noConversion"/>
  </si>
  <si>
    <t>미흡사항에 대한 판단방안 수립</t>
    <phoneticPr fontId="1" type="noConversion"/>
  </si>
  <si>
    <t xml:space="preserve">  가. 점검대상 및 내용 확인</t>
    <phoneticPr fontId="1" type="noConversion"/>
  </si>
  <si>
    <t>나. 설계도서 및 운전자료, 보수이력등 기초자료 수집</t>
    <phoneticPr fontId="1" type="noConversion"/>
  </si>
  <si>
    <t>다. 현장확인 및 문제점 협의(인터뷰 등)</t>
    <phoneticPr fontId="1" type="noConversion"/>
  </si>
  <si>
    <t>라. 성능점검 계획 수립</t>
    <phoneticPr fontId="1" type="noConversion"/>
  </si>
  <si>
    <t>마. 성능점검</t>
    <phoneticPr fontId="1" type="noConversion"/>
  </si>
  <si>
    <t>바. 성능점검 결과보고서 작성 및 성능개선 계획 수립</t>
    <phoneticPr fontId="1" type="noConversion"/>
  </si>
  <si>
    <t>나. 초음파유량계</t>
    <phoneticPr fontId="1" type="noConversion"/>
  </si>
  <si>
    <t>다. 디지털압력계</t>
    <phoneticPr fontId="1" type="noConversion"/>
  </si>
  <si>
    <t>라. 연소가스분석기</t>
    <phoneticPr fontId="1" type="noConversion"/>
  </si>
  <si>
    <t>마. 건습구온도계(乾濕球溫度計)</t>
    <phoneticPr fontId="1" type="noConversion"/>
  </si>
  <si>
    <t>바. 표준온도계(標準溫度計)</t>
    <phoneticPr fontId="1" type="noConversion"/>
  </si>
  <si>
    <t>사. 적외선온도계</t>
    <phoneticPr fontId="1" type="noConversion"/>
  </si>
  <si>
    <t>아. 디지털풍속계</t>
    <phoneticPr fontId="1" type="noConversion"/>
  </si>
  <si>
    <t>차. 교류전력측정계</t>
    <phoneticPr fontId="1" type="noConversion"/>
  </si>
  <si>
    <t>카. 조도계</t>
    <phoneticPr fontId="1" type="noConversion"/>
  </si>
  <si>
    <t>타. 회전계(RPM 측정기)</t>
    <phoneticPr fontId="1" type="noConversion"/>
  </si>
  <si>
    <t>파. 초음파두께측정기</t>
    <phoneticPr fontId="1" type="noConversion"/>
  </si>
  <si>
    <t>하. 아들자캘리퍼스</t>
    <phoneticPr fontId="1" type="noConversion"/>
  </si>
  <si>
    <t>오산원당초</t>
  </si>
  <si>
    <t>2026</t>
    <phoneticPr fontId="1" type="noConversion"/>
  </si>
  <si>
    <t>2027</t>
  </si>
  <si>
    <t>2028</t>
  </si>
  <si>
    <t>2029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</si>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</sst>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176" formatCode="0.00_ "/>
    <numFmt numFmtId="177" formatCode="000\-000"/>
    <numFmt numFmtId="178" formatCode="0_);[Red]\(0\)"/>
    <numFmt numFmtId="179" formatCode="#,###\ &quot;kcal/h&quot;"/>
    <numFmt numFmtId="180" formatCode="#,###\ &quot;LIT&quot;"/>
    <numFmt numFmtId="181" formatCode="#.0\ &quot;kW&quot;"/>
    <numFmt numFmtId="182" formatCode="#,###\ &quot;kcal/hr&quot;"/>
    <numFmt numFmtId="183" formatCode="#,###\ &quot;kW&quot;"/>
    <numFmt numFmtId="184" formatCode="#,##0.0\ &quot;kW&quot;"/>
    <numFmt numFmtId="185" formatCode="#,##0.00\ &quot;kW&quot;"/>
    <numFmt numFmtId="186" formatCode="#,###"/>
    <numFmt numFmtId="187" formatCode="#,##0;[Red]#,##0"/>
    <numFmt numFmtId="188" formatCode="0.0"/>
    <numFmt numFmtId="189" formatCode="@&quot; 명&quot;"/>
    <numFmt numFmtId="190" formatCode="#&quot;명&quot;"/>
    <numFmt numFmtId="191" formatCode="#&quot;년&quot;"/>
    <numFmt numFmtId="192" formatCode="#&quot;월&quot;"/>
    <numFmt numFmtId="193" formatCode="#&quot;일&quot;"/>
    <numFmt numFmtId="194" formatCode="@&quot;년&quot;"/>
    <numFmt numFmtId="196" formatCode="_-* #,##0.00_-;\-* #,##0.00_-;_-* &quot;-&quot;_-;_-@_-"/>
  </numFmts>
  <fonts count="7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6"/>
      <color rgb="FFFFFFFF"/>
      <name val="맑은 고딕"/>
      <family val="2"/>
      <charset val="129"/>
    </font>
    <font>
      <b/>
      <sz val="12"/>
      <color theme="1"/>
      <name val="KoPub돋움체 Light"/>
      <family val="1"/>
      <charset val="129"/>
    </font>
    <font>
      <sz val="11"/>
      <color theme="1"/>
      <name val="KoPub돋움체 Light"/>
      <family val="1"/>
      <charset val="129"/>
    </font>
    <font>
      <b/>
      <sz val="13"/>
      <color theme="1"/>
      <name val="KoPub돋움체 Light"/>
      <family val="1"/>
      <charset val="129"/>
    </font>
    <font>
      <sz val="10"/>
      <color theme="1"/>
      <name val="KoPub돋움체 Light"/>
      <family val="1"/>
      <charset val="129"/>
    </font>
    <font>
      <sz val="12"/>
      <color theme="1"/>
      <name val="KoPub돋움체 Light"/>
      <family val="1"/>
      <charset val="129"/>
    </font>
    <font>
      <b/>
      <sz val="20"/>
      <color theme="1"/>
      <name val="KoPub돋움체 Light"/>
      <family val="1"/>
      <charset val="129"/>
    </font>
    <font>
      <b/>
      <sz val="11"/>
      <color theme="1"/>
      <name val="KoPub돋움체 Light"/>
      <family val="1"/>
      <charset val="129"/>
    </font>
    <font>
      <sz val="8"/>
      <color theme="1"/>
      <name val="KoPub돋움체 Light"/>
      <family val="1"/>
      <charset val="129"/>
    </font>
    <font>
      <sz val="11"/>
      <color theme="1"/>
      <name val="KoPub돋움체 Medium"/>
      <family val="1"/>
      <charset val="129"/>
    </font>
    <font>
      <sz val="13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Calibri"/>
      <family val="1"/>
    </font>
    <font>
      <sz val="12"/>
      <color rgb="FF000000"/>
      <name val="KoPub돋움체 Light"/>
      <family val="1"/>
      <charset val="129"/>
    </font>
    <font>
      <sz val="11"/>
      <color theme="1"/>
      <name val="KoPub돋움체 Bold"/>
      <family val="1"/>
      <charset val="129"/>
    </font>
    <font>
      <sz val="12"/>
      <color theme="1"/>
      <name val="KoPub돋움체 Light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name val="나눔스퀘어 ExtraBold"/>
      <family val="3"/>
      <charset val="129"/>
    </font>
    <font>
      <sz val="12"/>
      <color theme="1"/>
      <name val="KoPub돋움체 Bold"/>
      <family val="1"/>
      <charset val="129"/>
    </font>
    <font>
      <sz val="10"/>
      <color theme="1"/>
      <name val="KoPub돋움체 Bold"/>
      <family val="1"/>
      <charset val="129"/>
    </font>
    <font>
      <sz val="10"/>
      <color rgb="FF000000"/>
      <name val="KoPub돋움체 Medium"/>
      <family val="1"/>
      <charset val="129"/>
    </font>
    <font>
      <sz val="18"/>
      <color theme="1"/>
      <name val="KoPub돋움체 Light"/>
      <family val="1"/>
      <charset val="129"/>
    </font>
    <font>
      <b/>
      <sz val="10"/>
      <color theme="1"/>
      <name val="KoPub돋움체 Light"/>
      <family val="1"/>
      <charset val="129"/>
    </font>
    <font>
      <b/>
      <sz val="14"/>
      <name val="KoPub돋움체 Bold"/>
      <family val="1"/>
      <charset val="129"/>
    </font>
    <font>
      <b/>
      <sz val="11"/>
      <color theme="1"/>
      <name val="KoPub돋움체 Bold"/>
      <family val="1"/>
      <charset val="129"/>
    </font>
    <font>
      <sz val="13"/>
      <color theme="1"/>
      <name val="KoPub돋움체 Bold"/>
      <family val="1"/>
      <charset val="129"/>
    </font>
    <font>
      <sz val="14"/>
      <color theme="1"/>
      <name val="KoPub돋움체 Bold"/>
      <family val="1"/>
      <charset val="129"/>
    </font>
    <font>
      <b/>
      <sz val="14"/>
      <color rgb="FF000000"/>
      <name val="KoPub돋움체 Bold"/>
      <family val="1"/>
      <charset val="129"/>
    </font>
    <font>
      <sz val="14"/>
      <color theme="1"/>
      <name val="KoPub돋움체 Medium"/>
      <family val="1"/>
      <charset val="129"/>
    </font>
    <font>
      <b/>
      <sz val="20"/>
      <color theme="1"/>
      <name val="KoPub돋움체 Bold"/>
      <family val="1"/>
      <charset val="129"/>
    </font>
    <font>
      <sz val="27"/>
      <color theme="1"/>
      <name val="KoPub돋움체 Bold"/>
      <family val="1"/>
      <charset val="129"/>
    </font>
    <font>
      <b/>
      <sz val="16"/>
      <color theme="1"/>
      <name val="KoPub돋움체 Light"/>
      <family val="1"/>
      <charset val="129"/>
    </font>
    <font>
      <sz val="9"/>
      <color theme="1"/>
      <name val="KoPub돋움체 Light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</font>
    <font>
      <sz val="22"/>
      <color theme="1"/>
      <name val="KoPub돋움체 Bold"/>
      <family val="1"/>
      <charset val="129"/>
    </font>
    <font>
      <sz val="13"/>
      <color theme="1"/>
      <name val="KoPub돋움체 Light"/>
      <family val="1"/>
      <charset val="129"/>
    </font>
    <font>
      <sz val="16"/>
      <color theme="1"/>
      <name val="KoPub돋움체 Bold"/>
      <family val="1"/>
      <charset val="129"/>
    </font>
    <font>
      <b/>
      <sz val="10"/>
      <color rgb="FF000000"/>
      <name val="나눔스퀘어라운드 Regular"/>
      <family val="3"/>
      <charset val="129"/>
    </font>
    <font>
      <sz val="10"/>
      <color theme="1"/>
      <name val="나눔스퀘어라운드 Regular"/>
      <family val="3"/>
      <charset val="129"/>
    </font>
    <font>
      <sz val="10"/>
      <color rgb="FF000000"/>
      <name val="나눔스퀘어라운드 Regular"/>
      <family val="3"/>
      <charset val="129"/>
    </font>
    <font>
      <b/>
      <sz val="10"/>
      <color rgb="FFFF0000"/>
      <name val="나눔스퀘어라운드 Regular"/>
      <family val="3"/>
      <charset val="129"/>
    </font>
    <font>
      <b/>
      <sz val="10"/>
      <color rgb="FF00B050"/>
      <name val="나눔스퀘어라운드 Regular"/>
      <family val="3"/>
      <charset val="129"/>
    </font>
    <font>
      <sz val="10"/>
      <color theme="3" tint="0.39997558519241921"/>
      <name val="나눔스퀘어라운드 Regular"/>
      <family val="3"/>
      <charset val="129"/>
    </font>
    <font>
      <b/>
      <sz val="10"/>
      <color rgb="FF0070C0"/>
      <name val="나눔스퀘어라운드 Regular"/>
      <family val="3"/>
      <charset val="129"/>
    </font>
    <font>
      <b/>
      <sz val="8"/>
      <color rgb="FFFF0000"/>
      <name val="나눔스퀘어라운드 Regular"/>
      <family val="3"/>
      <charset val="129"/>
    </font>
    <font>
      <sz val="10"/>
      <color rgb="FFFF0000"/>
      <name val="KoPub돋움체 Light"/>
      <family val="1"/>
      <charset val="129"/>
    </font>
    <font>
      <sz val="10"/>
      <color rgb="FFFF0000"/>
      <name val="KoPub돋움체 Medium"/>
      <family val="1"/>
      <charset val="129"/>
    </font>
    <font>
      <b/>
      <sz val="10"/>
      <name val="나눔스퀘어라운드 Regular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KoPub돋움체 Light"/>
      <family val="1"/>
      <charset val="129"/>
    </font>
    <font>
      <sz val="9"/>
      <color rgb="FFFF0000"/>
      <name val="KoPub돋움체 Light"/>
      <family val="1"/>
      <charset val="129"/>
    </font>
    <font>
      <b/>
      <sz val="9"/>
      <color rgb="FFFF0000"/>
      <name val="KoPub돋움체 Light"/>
      <family val="1"/>
      <charset val="129"/>
    </font>
    <font>
      <sz val="10"/>
      <color theme="1"/>
      <name val="맑은 고딕"/>
      <family val="3"/>
      <charset val="129"/>
    </font>
    <font>
      <sz val="13"/>
      <name val="KoPub돋움체 Medium"/>
      <family val="1"/>
      <charset val="129"/>
    </font>
    <font>
      <sz val="13"/>
      <color theme="1"/>
      <name val="KoPub돋움체 Medium"/>
      <family val="1"/>
      <charset val="129"/>
    </font>
    <font>
      <sz val="9"/>
      <color rgb="FFFF0000"/>
      <name val="KoPub돋움체 Light"/>
      <family val="3"/>
      <charset val="129"/>
    </font>
    <font>
      <sz val="9"/>
      <color rgb="FFFF0000"/>
      <name val="KoPub돋움체 Light"/>
      <family val="1"/>
    </font>
    <font>
      <sz val="10"/>
      <name val="KoPub돋움체 Light"/>
      <family val="1"/>
      <charset val="129"/>
    </font>
    <font>
      <b/>
      <sz val="11"/>
      <color rgb="FFFF0000"/>
      <name val="KoPub돋움체 Light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2"/>
      <color rgb="FFFF0000"/>
      <name val="KoPub돋움체 Light"/>
      <family val="1"/>
      <charset val="129"/>
    </font>
    <font>
      <sz val="9"/>
      <color theme="1"/>
      <name val="KoPub돋움체 Medium"/>
      <family val="1"/>
      <charset val="129"/>
    </font>
    <font>
      <sz val="9"/>
      <color theme="1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sz val="11"/>
      <color theme="1"/>
      <name val="KoPub돋움체 Light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CC00"/>
        <bgColor indexed="64"/>
      </patternFill>
    </fill>
  </fills>
  <borders count="19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/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1" tint="0.499984740745262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 diagonalDown="1"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thin">
        <color theme="1" tint="0.499984740745262"/>
      </diagonal>
    </border>
    <border>
      <left/>
      <right style="thin">
        <color theme="1" tint="0.499984740745262"/>
      </right>
      <top/>
      <bottom style="hair">
        <color auto="1"/>
      </bottom>
      <diagonal/>
    </border>
    <border>
      <left/>
      <right style="thin">
        <color theme="1" tint="0.499984740745262"/>
      </right>
      <top style="hair">
        <color auto="1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thin">
        <color theme="1" tint="0.499984740745262"/>
      </bottom>
      <diagonal/>
    </border>
    <border>
      <left style="hair">
        <color auto="1"/>
      </left>
      <right/>
      <top/>
      <bottom style="thin">
        <color theme="1" tint="0.499984740745262"/>
      </bottom>
      <diagonal/>
    </border>
    <border>
      <left/>
      <right style="hair">
        <color auto="1"/>
      </right>
      <top/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thin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499984740745262"/>
      </left>
      <right/>
      <top/>
      <bottom/>
      <diagonal/>
    </border>
    <border>
      <left style="hair">
        <color auto="1"/>
      </left>
      <right/>
      <top style="thin">
        <color theme="1" tint="0.499984740745262"/>
      </top>
      <bottom/>
      <diagonal/>
    </border>
    <border>
      <left/>
      <right style="hair">
        <color auto="1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theme="1" tint="0.499984740745262"/>
      </right>
      <top/>
      <bottom/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double">
        <color theme="1" tint="0.499984740745262"/>
      </bottom>
      <diagonal/>
    </border>
    <border>
      <left/>
      <right/>
      <top/>
      <bottom style="double">
        <color theme="1" tint="0.499984740745262"/>
      </bottom>
      <diagonal/>
    </border>
    <border>
      <left/>
      <right style="medium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 style="hair">
        <color indexed="64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indexed="64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hair">
        <color auto="1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auto="1"/>
      </left>
      <right/>
      <top/>
      <bottom style="hair">
        <color theme="1" tint="0.499984740745262"/>
      </bottom>
      <diagonal/>
    </border>
    <border>
      <left/>
      <right style="hair">
        <color auto="1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indexed="64"/>
      </right>
      <top style="hair">
        <color indexed="64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theme="1" tint="0.499984740745262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theme="1" tint="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auto="1"/>
      </left>
      <right/>
      <top style="thin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auto="1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636">
    <xf numFmtId="0" fontId="0" fillId="0" borderId="0" xfId="0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quotePrefix="1" applyFont="1" applyAlignment="1">
      <alignment horizontal="right" vertical="center"/>
    </xf>
    <xf numFmtId="0" fontId="9" fillId="0" borderId="0" xfId="0" quotePrefix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0" borderId="3" xfId="0" quotePrefix="1" applyFont="1" applyBorder="1" applyAlignment="1">
      <alignment horizontal="left" vertical="center"/>
    </xf>
    <xf numFmtId="0" fontId="9" fillId="0" borderId="3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9" fillId="0" borderId="2" xfId="0" quotePrefix="1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7" xfId="0" applyFont="1" applyBorder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9" fillId="0" borderId="0" xfId="0" quotePrefix="1" applyFont="1" applyAlignment="1">
      <alignment horizontal="center" vertical="center"/>
    </xf>
    <xf numFmtId="0" fontId="1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left" vertical="center"/>
    </xf>
    <xf numFmtId="41" fontId="9" fillId="0" borderId="0" xfId="1" applyFont="1" applyBorder="1" applyAlignment="1">
      <alignment vertical="center"/>
    </xf>
    <xf numFmtId="41" fontId="17" fillId="0" borderId="0" xfId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2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49" xfId="0" applyNumberFormat="1" applyFont="1" applyBorder="1" applyAlignment="1">
      <alignment horizontal="center" vertical="center"/>
    </xf>
    <xf numFmtId="176" fontId="8" fillId="0" borderId="51" xfId="0" applyNumberFormat="1" applyFont="1" applyBorder="1" applyAlignment="1">
      <alignment horizontal="center" vertical="center"/>
    </xf>
    <xf numFmtId="176" fontId="8" fillId="0" borderId="48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176" fontId="8" fillId="0" borderId="57" xfId="0" applyNumberFormat="1" applyFont="1" applyBorder="1" applyAlignment="1">
      <alignment horizontal="center" vertical="center"/>
    </xf>
    <xf numFmtId="176" fontId="8" fillId="0" borderId="58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176" fontId="8" fillId="0" borderId="39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6" fontId="8" fillId="0" borderId="59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45" xfId="0" applyNumberFormat="1" applyFont="1" applyBorder="1" applyAlignment="1">
      <alignment horizontal="center" vertical="center"/>
    </xf>
    <xf numFmtId="176" fontId="8" fillId="0" borderId="47" xfId="0" applyNumberFormat="1" applyFont="1" applyBorder="1" applyAlignment="1">
      <alignment horizontal="center" vertical="center"/>
    </xf>
    <xf numFmtId="176" fontId="8" fillId="0" borderId="44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76" fontId="8" fillId="0" borderId="60" xfId="0" applyNumberFormat="1" applyFont="1" applyBorder="1" applyAlignment="1">
      <alignment horizontal="center" vertical="center"/>
    </xf>
    <xf numFmtId="49" fontId="23" fillId="0" borderId="0" xfId="0" applyNumberFormat="1" applyFont="1">
      <alignment vertical="center"/>
    </xf>
    <xf numFmtId="0" fontId="28" fillId="0" borderId="0" xfId="0" applyFont="1" applyAlignment="1">
      <alignment vertical="center" wrapText="1"/>
    </xf>
    <xf numFmtId="0" fontId="13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 indent="1"/>
    </xf>
    <xf numFmtId="0" fontId="18" fillId="0" borderId="6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30" fillId="0" borderId="0" xfId="0" applyFont="1">
      <alignment vertical="center"/>
    </xf>
    <xf numFmtId="0" fontId="33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/>
    </xf>
    <xf numFmtId="176" fontId="8" fillId="0" borderId="59" xfId="0" applyNumberFormat="1" applyFon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49" fontId="0" fillId="0" borderId="0" xfId="0" applyNumberFormat="1">
      <alignment vertical="center"/>
    </xf>
    <xf numFmtId="0" fontId="6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12" fillId="3" borderId="79" xfId="0" applyFont="1" applyFill="1" applyBorder="1" applyAlignment="1">
      <alignment horizontal="center" vertical="center"/>
    </xf>
    <xf numFmtId="0" fontId="12" fillId="3" borderId="80" xfId="0" applyFont="1" applyFill="1" applyBorder="1" applyAlignment="1">
      <alignment horizontal="center" vertical="center"/>
    </xf>
    <xf numFmtId="0" fontId="12" fillId="3" borderId="8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left" vertical="center"/>
    </xf>
    <xf numFmtId="0" fontId="12" fillId="0" borderId="74" xfId="0" applyFont="1" applyBorder="1">
      <alignment vertical="center"/>
    </xf>
    <xf numFmtId="41" fontId="12" fillId="0" borderId="75" xfId="1" applyFont="1" applyBorder="1" applyAlignment="1">
      <alignment horizontal="center" vertical="center"/>
    </xf>
    <xf numFmtId="41" fontId="12" fillId="0" borderId="76" xfId="1" applyFont="1" applyBorder="1" applyAlignment="1">
      <alignment horizontal="center" vertical="center"/>
    </xf>
    <xf numFmtId="41" fontId="12" fillId="0" borderId="77" xfId="1" applyFont="1" applyBorder="1" applyAlignment="1">
      <alignment horizontal="center" vertical="center"/>
    </xf>
    <xf numFmtId="41" fontId="12" fillId="0" borderId="82" xfId="1" applyFont="1" applyBorder="1" applyAlignment="1">
      <alignment horizontal="center" vertical="center"/>
    </xf>
    <xf numFmtId="41" fontId="12" fillId="0" borderId="83" xfId="1" applyFont="1" applyBorder="1" applyAlignment="1">
      <alignment horizontal="center"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center" vertical="center" shrinkToFit="1"/>
    </xf>
    <xf numFmtId="0" fontId="36" fillId="0" borderId="1" xfId="0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 inden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41" fontId="12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37" fillId="0" borderId="84" xfId="0" applyFont="1" applyBorder="1">
      <alignment vertical="center"/>
    </xf>
    <xf numFmtId="41" fontId="37" fillId="0" borderId="85" xfId="1" applyFont="1" applyBorder="1" applyAlignment="1">
      <alignment horizontal="center" vertical="center"/>
    </xf>
    <xf numFmtId="41" fontId="37" fillId="0" borderId="86" xfId="1" applyFont="1" applyBorder="1" applyAlignment="1">
      <alignment horizontal="center" vertical="center"/>
    </xf>
    <xf numFmtId="41" fontId="37" fillId="0" borderId="87" xfId="1" applyFont="1" applyBorder="1" applyAlignment="1">
      <alignment horizontal="center" vertical="center"/>
    </xf>
    <xf numFmtId="41" fontId="37" fillId="0" borderId="88" xfId="1" applyFont="1" applyBorder="1" applyAlignment="1">
      <alignment horizontal="center" vertical="center"/>
    </xf>
    <xf numFmtId="41" fontId="37" fillId="0" borderId="89" xfId="1" applyFont="1" applyBorder="1" applyAlignment="1">
      <alignment horizontal="center" vertical="center"/>
    </xf>
    <xf numFmtId="41" fontId="37" fillId="0" borderId="85" xfId="1" applyFont="1" applyFill="1" applyBorder="1" applyAlignment="1">
      <alignment horizontal="center" vertical="center"/>
    </xf>
    <xf numFmtId="41" fontId="37" fillId="0" borderId="86" xfId="1" applyFont="1" applyFill="1" applyBorder="1" applyAlignment="1">
      <alignment horizontal="center" vertical="center"/>
    </xf>
    <xf numFmtId="41" fontId="37" fillId="0" borderId="87" xfId="1" applyFont="1" applyFill="1" applyBorder="1" applyAlignment="1">
      <alignment horizontal="center" vertical="center"/>
    </xf>
    <xf numFmtId="41" fontId="37" fillId="0" borderId="88" xfId="1" applyFont="1" applyFill="1" applyBorder="1" applyAlignment="1">
      <alignment horizontal="center" vertical="center"/>
    </xf>
    <xf numFmtId="41" fontId="37" fillId="0" borderId="89" xfId="1" applyFont="1" applyFill="1" applyBorder="1" applyAlignment="1">
      <alignment horizontal="center" vertical="center"/>
    </xf>
    <xf numFmtId="0" fontId="37" fillId="0" borderId="84" xfId="0" applyFont="1" applyBorder="1" applyAlignment="1">
      <alignment vertical="center" wrapText="1"/>
    </xf>
    <xf numFmtId="0" fontId="37" fillId="0" borderId="78" xfId="0" applyFont="1" applyBorder="1" applyAlignment="1">
      <alignment vertical="center" wrapText="1"/>
    </xf>
    <xf numFmtId="41" fontId="37" fillId="0" borderId="79" xfId="1" applyFont="1" applyFill="1" applyBorder="1" applyAlignment="1">
      <alignment horizontal="center" vertical="center"/>
    </xf>
    <xf numFmtId="41" fontId="37" fillId="0" borderId="80" xfId="1" applyFont="1" applyFill="1" applyBorder="1" applyAlignment="1">
      <alignment horizontal="center" vertical="center"/>
    </xf>
    <xf numFmtId="41" fontId="37" fillId="0" borderId="81" xfId="1" applyFont="1" applyFill="1" applyBorder="1" applyAlignment="1">
      <alignment horizontal="center" vertical="center"/>
    </xf>
    <xf numFmtId="41" fontId="37" fillId="0" borderId="90" xfId="1" applyFont="1" applyFill="1" applyBorder="1" applyAlignment="1">
      <alignment horizontal="center" vertical="center"/>
    </xf>
    <xf numFmtId="0" fontId="37" fillId="0" borderId="0" xfId="0" applyFont="1" applyAlignment="1">
      <alignment vertical="center" shrinkToFit="1"/>
    </xf>
    <xf numFmtId="186" fontId="8" fillId="0" borderId="40" xfId="0" applyNumberFormat="1" applyFont="1" applyBorder="1" applyAlignment="1">
      <alignment horizontal="center" vertical="center"/>
    </xf>
    <xf numFmtId="186" fontId="8" fillId="0" borderId="43" xfId="0" applyNumberFormat="1" applyFont="1" applyBorder="1" applyAlignment="1">
      <alignment horizontal="center" vertical="center"/>
    </xf>
    <xf numFmtId="0" fontId="41" fillId="0" borderId="0" xfId="0" applyFont="1">
      <alignment vertical="center"/>
    </xf>
    <xf numFmtId="0" fontId="45" fillId="0" borderId="96" xfId="0" applyFont="1" applyBorder="1" applyAlignment="1">
      <alignment horizontal="center" vertical="center"/>
    </xf>
    <xf numFmtId="0" fontId="45" fillId="0" borderId="97" xfId="0" applyFont="1" applyBorder="1" applyAlignment="1">
      <alignment horizontal="center" vertical="center"/>
    </xf>
    <xf numFmtId="0" fontId="46" fillId="0" borderId="98" xfId="0" applyFont="1" applyBorder="1" applyAlignment="1">
      <alignment horizontal="center" vertical="center" wrapText="1"/>
    </xf>
    <xf numFmtId="0" fontId="46" fillId="0" borderId="99" xfId="0" applyFont="1" applyBorder="1" applyAlignment="1">
      <alignment horizontal="center" vertical="center" wrapText="1"/>
    </xf>
    <xf numFmtId="0" fontId="45" fillId="0" borderId="100" xfId="0" applyFont="1" applyBorder="1" applyAlignment="1">
      <alignment horizontal="center" vertical="center"/>
    </xf>
    <xf numFmtId="0" fontId="45" fillId="0" borderId="101" xfId="0" applyFont="1" applyBorder="1" applyAlignment="1">
      <alignment horizontal="center" vertical="center"/>
    </xf>
    <xf numFmtId="187" fontId="45" fillId="6" borderId="88" xfId="1" applyNumberFormat="1" applyFont="1" applyFill="1" applyBorder="1" applyAlignment="1">
      <alignment horizontal="center" vertical="center"/>
    </xf>
    <xf numFmtId="2" fontId="45" fillId="6" borderId="102" xfId="0" applyNumberFormat="1" applyFont="1" applyFill="1" applyBorder="1" applyAlignment="1">
      <alignment horizontal="center" vertical="center"/>
    </xf>
    <xf numFmtId="187" fontId="45" fillId="6" borderId="103" xfId="1" applyNumberFormat="1" applyFont="1" applyFill="1" applyBorder="1" applyAlignment="1">
      <alignment horizontal="center" vertical="center"/>
    </xf>
    <xf numFmtId="2" fontId="45" fillId="6" borderId="104" xfId="0" applyNumberFormat="1" applyFont="1" applyFill="1" applyBorder="1" applyAlignment="1">
      <alignment horizontal="center" vertical="center"/>
    </xf>
    <xf numFmtId="178" fontId="45" fillId="6" borderId="105" xfId="1" applyNumberFormat="1" applyFont="1" applyFill="1" applyBorder="1" applyAlignment="1">
      <alignment horizontal="center" vertical="center"/>
    </xf>
    <xf numFmtId="2" fontId="45" fillId="6" borderId="106" xfId="0" applyNumberFormat="1" applyFont="1" applyFill="1" applyBorder="1" applyAlignment="1">
      <alignment horizontal="center" vertical="center"/>
    </xf>
    <xf numFmtId="187" fontId="45" fillId="6" borderId="85" xfId="1" applyNumberFormat="1" applyFont="1" applyFill="1" applyBorder="1" applyAlignment="1">
      <alignment horizontal="center" vertical="center"/>
    </xf>
    <xf numFmtId="2" fontId="45" fillId="6" borderId="89" xfId="0" applyNumberFormat="1" applyFont="1" applyFill="1" applyBorder="1" applyAlignment="1">
      <alignment horizontal="center" vertical="center"/>
    </xf>
    <xf numFmtId="187" fontId="45" fillId="6" borderId="107" xfId="1" applyNumberFormat="1" applyFont="1" applyFill="1" applyBorder="1" applyAlignment="1">
      <alignment horizontal="center" vertical="center"/>
    </xf>
    <xf numFmtId="2" fontId="45" fillId="6" borderId="108" xfId="0" applyNumberFormat="1" applyFont="1" applyFill="1" applyBorder="1" applyAlignment="1">
      <alignment horizontal="center" vertical="center"/>
    </xf>
    <xf numFmtId="178" fontId="45" fillId="6" borderId="109" xfId="1" applyNumberFormat="1" applyFont="1" applyFill="1" applyBorder="1" applyAlignment="1">
      <alignment horizontal="center" vertical="center"/>
    </xf>
    <xf numFmtId="2" fontId="45" fillId="6" borderId="87" xfId="0" applyNumberFormat="1" applyFont="1" applyFill="1" applyBorder="1" applyAlignment="1">
      <alignment horizontal="center" vertical="center"/>
    </xf>
    <xf numFmtId="187" fontId="45" fillId="6" borderId="79" xfId="0" applyNumberFormat="1" applyFont="1" applyFill="1" applyBorder="1" applyAlignment="1">
      <alignment horizontal="center" vertical="center"/>
    </xf>
    <xf numFmtId="2" fontId="45" fillId="6" borderId="90" xfId="0" applyNumberFormat="1" applyFont="1" applyFill="1" applyBorder="1" applyAlignment="1">
      <alignment horizontal="center" vertical="center"/>
    </xf>
    <xf numFmtId="187" fontId="45" fillId="6" borderId="110" xfId="0" applyNumberFormat="1" applyFont="1" applyFill="1" applyBorder="1" applyAlignment="1">
      <alignment horizontal="center" vertical="center"/>
    </xf>
    <xf numFmtId="2" fontId="45" fillId="6" borderId="111" xfId="0" applyNumberFormat="1" applyFont="1" applyFill="1" applyBorder="1" applyAlignment="1">
      <alignment horizontal="center" vertical="center"/>
    </xf>
    <xf numFmtId="178" fontId="45" fillId="6" borderId="112" xfId="1" applyNumberFormat="1" applyFont="1" applyFill="1" applyBorder="1" applyAlignment="1">
      <alignment horizontal="center" vertical="center"/>
    </xf>
    <xf numFmtId="2" fontId="45" fillId="6" borderId="81" xfId="0" applyNumberFormat="1" applyFont="1" applyFill="1" applyBorder="1" applyAlignment="1">
      <alignment horizontal="center" vertical="center"/>
    </xf>
    <xf numFmtId="0" fontId="44" fillId="5" borderId="120" xfId="0" applyFont="1" applyFill="1" applyBorder="1" applyAlignment="1">
      <alignment horizontal="center" vertical="center"/>
    </xf>
    <xf numFmtId="176" fontId="47" fillId="8" borderId="123" xfId="0" applyNumberFormat="1" applyFont="1" applyFill="1" applyBorder="1" applyAlignment="1">
      <alignment horizontal="center" vertical="center"/>
    </xf>
    <xf numFmtId="176" fontId="46" fillId="7" borderId="124" xfId="0" applyNumberFormat="1" applyFont="1" applyFill="1" applyBorder="1" applyAlignment="1">
      <alignment horizontal="center" vertical="center"/>
    </xf>
    <xf numFmtId="176" fontId="50" fillId="0" borderId="126" xfId="0" applyNumberFormat="1" applyFont="1" applyBorder="1" applyAlignment="1">
      <alignment horizontal="center" vertical="center"/>
    </xf>
    <xf numFmtId="49" fontId="0" fillId="7" borderId="45" xfId="0" applyNumberFormat="1" applyFill="1" applyBorder="1" applyAlignment="1">
      <alignment horizontal="center" vertical="center"/>
    </xf>
    <xf numFmtId="176" fontId="48" fillId="0" borderId="114" xfId="0" applyNumberFormat="1" applyFont="1" applyBorder="1" applyAlignment="1">
      <alignment horizontal="center" vertical="center"/>
    </xf>
    <xf numFmtId="0" fontId="51" fillId="0" borderId="119" xfId="0" applyFont="1" applyBorder="1" applyAlignment="1">
      <alignment horizontal="left" vertical="center"/>
    </xf>
    <xf numFmtId="0" fontId="51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1" fontId="56" fillId="0" borderId="19" xfId="1" applyFont="1" applyBorder="1" applyAlignment="1">
      <alignment horizontal="center" vertical="center"/>
    </xf>
    <xf numFmtId="41" fontId="56" fillId="0" borderId="12" xfId="1" applyFont="1" applyBorder="1" applyAlignment="1">
      <alignment horizontal="center" vertical="center"/>
    </xf>
    <xf numFmtId="41" fontId="56" fillId="0" borderId="15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41" fontId="6" fillId="0" borderId="25" xfId="1" applyFont="1" applyBorder="1" applyAlignment="1">
      <alignment horizontal="center" vertical="center"/>
    </xf>
    <xf numFmtId="41" fontId="6" fillId="0" borderId="27" xfId="1" applyFont="1" applyBorder="1" applyAlignment="1">
      <alignment horizontal="center" vertical="center"/>
    </xf>
    <xf numFmtId="41" fontId="6" fillId="0" borderId="29" xfId="1" applyFont="1" applyBorder="1" applyAlignment="1">
      <alignment horizontal="center" vertical="center"/>
    </xf>
    <xf numFmtId="41" fontId="6" fillId="0" borderId="32" xfId="1" applyFont="1" applyBorder="1" applyAlignment="1">
      <alignment horizontal="center" vertical="center"/>
    </xf>
    <xf numFmtId="0" fontId="6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9" fillId="3" borderId="0" xfId="0" applyFont="1" applyFill="1">
      <alignment vertical="center"/>
    </xf>
    <xf numFmtId="0" fontId="42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24" fillId="3" borderId="55" xfId="0" applyFont="1" applyFill="1" applyBorder="1" applyAlignment="1">
      <alignment horizontal="center" vertical="center" shrinkToFit="1"/>
    </xf>
    <xf numFmtId="0" fontId="24" fillId="3" borderId="53" xfId="0" applyFont="1" applyFill="1" applyBorder="1" applyAlignment="1">
      <alignment horizontal="center" vertical="center" shrinkToFit="1"/>
    </xf>
    <xf numFmtId="0" fontId="24" fillId="3" borderId="56" xfId="0" applyFont="1" applyFill="1" applyBorder="1" applyAlignment="1">
      <alignment horizontal="center" vertical="center" shrinkToFit="1"/>
    </xf>
    <xf numFmtId="0" fontId="24" fillId="3" borderId="52" xfId="0" applyFont="1" applyFill="1" applyBorder="1" applyAlignment="1">
      <alignment horizontal="center" vertical="center" shrinkToFit="1"/>
    </xf>
    <xf numFmtId="0" fontId="24" fillId="3" borderId="54" xfId="0" applyFont="1" applyFill="1" applyBorder="1" applyAlignment="1">
      <alignment horizontal="center" vertical="center" shrinkToFit="1"/>
    </xf>
    <xf numFmtId="0" fontId="24" fillId="3" borderId="52" xfId="0" applyFont="1" applyFill="1" applyBorder="1" applyAlignment="1">
      <alignment horizontal="center" vertical="center" wrapText="1" shrinkToFit="1"/>
    </xf>
    <xf numFmtId="0" fontId="8" fillId="3" borderId="72" xfId="0" applyFont="1" applyFill="1" applyBorder="1" applyAlignment="1">
      <alignment horizontal="center" vertical="center"/>
    </xf>
    <xf numFmtId="176" fontId="8" fillId="0" borderId="135" xfId="0" applyNumberFormat="1" applyFont="1" applyBorder="1" applyAlignment="1">
      <alignment horizontal="center" vertical="center"/>
    </xf>
    <xf numFmtId="176" fontId="8" fillId="0" borderId="40" xfId="0" applyNumberFormat="1" applyFont="1" applyBorder="1" applyAlignment="1">
      <alignment horizontal="center" vertical="center"/>
    </xf>
    <xf numFmtId="176" fontId="8" fillId="0" borderId="40" xfId="0" applyNumberFormat="1" applyFont="1" applyBorder="1" applyAlignment="1">
      <alignment horizontal="center" vertical="center" shrinkToFit="1"/>
    </xf>
    <xf numFmtId="176" fontId="8" fillId="0" borderId="46" xfId="0" applyNumberFormat="1" applyFont="1" applyBorder="1" applyAlignment="1">
      <alignment horizontal="center" vertical="center"/>
    </xf>
    <xf numFmtId="176" fontId="24" fillId="0" borderId="136" xfId="0" applyNumberFormat="1" applyFont="1" applyBorder="1" applyAlignment="1">
      <alignment horizontal="center" vertical="center"/>
    </xf>
    <xf numFmtId="176" fontId="24" fillId="0" borderId="137" xfId="0" applyNumberFormat="1" applyFont="1" applyBorder="1" applyAlignment="1">
      <alignment horizontal="center" vertical="center"/>
    </xf>
    <xf numFmtId="176" fontId="24" fillId="0" borderId="138" xfId="0" applyNumberFormat="1" applyFont="1" applyBorder="1" applyAlignment="1">
      <alignment horizontal="center" vertical="center"/>
    </xf>
    <xf numFmtId="176" fontId="24" fillId="0" borderId="139" xfId="0" applyNumberFormat="1" applyFont="1" applyBorder="1" applyAlignment="1">
      <alignment horizontal="center" vertical="center"/>
    </xf>
    <xf numFmtId="186" fontId="8" fillId="0" borderId="140" xfId="0" applyNumberFormat="1" applyFont="1" applyBorder="1" applyAlignment="1">
      <alignment horizontal="center" vertical="center"/>
    </xf>
    <xf numFmtId="0" fontId="24" fillId="0" borderId="139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176" fontId="24" fillId="0" borderId="141" xfId="0" applyNumberFormat="1" applyFont="1" applyBorder="1" applyAlignment="1">
      <alignment horizontal="center" vertical="center" shrinkToFit="1"/>
    </xf>
    <xf numFmtId="176" fontId="24" fillId="0" borderId="137" xfId="0" applyNumberFormat="1" applyFont="1" applyBorder="1" applyAlignment="1">
      <alignment horizontal="center" vertical="center" shrinkToFit="1"/>
    </xf>
    <xf numFmtId="176" fontId="24" fillId="0" borderId="142" xfId="0" applyNumberFormat="1" applyFont="1" applyBorder="1" applyAlignment="1">
      <alignment horizontal="center" vertical="center" shrinkToFit="1"/>
    </xf>
    <xf numFmtId="0" fontId="57" fillId="0" borderId="153" xfId="2" applyFont="1" applyBorder="1" applyAlignment="1">
      <alignment horizontal="center" vertical="center" shrinkToFit="1"/>
    </xf>
    <xf numFmtId="0" fontId="57" fillId="0" borderId="156" xfId="2" applyFont="1" applyBorder="1" applyAlignment="1">
      <alignment horizontal="center" vertical="center" shrinkToFit="1"/>
    </xf>
    <xf numFmtId="0" fontId="57" fillId="4" borderId="156" xfId="2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 vertical="center"/>
    </xf>
    <xf numFmtId="0" fontId="8" fillId="3" borderId="166" xfId="0" applyFont="1" applyFill="1" applyBorder="1" applyAlignment="1">
      <alignment horizontal="center" vertical="center"/>
    </xf>
    <xf numFmtId="0" fontId="8" fillId="3" borderId="167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49" fontId="67" fillId="0" borderId="45" xfId="0" applyNumberFormat="1" applyFont="1" applyBorder="1" applyAlignment="1">
      <alignment horizontal="center" vertical="center"/>
    </xf>
    <xf numFmtId="191" fontId="38" fillId="7" borderId="45" xfId="0" applyNumberFormat="1" applyFont="1" applyFill="1" applyBorder="1" applyAlignment="1">
      <alignment horizontal="center" vertical="center"/>
    </xf>
    <xf numFmtId="192" fontId="39" fillId="7" borderId="45" xfId="0" applyNumberFormat="1" applyFont="1" applyFill="1" applyBorder="1" applyAlignment="1">
      <alignment horizontal="center" vertical="center"/>
    </xf>
    <xf numFmtId="193" fontId="39" fillId="7" borderId="45" xfId="0" applyNumberFormat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49" fontId="0" fillId="0" borderId="0" xfId="0" applyNumberFormat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87" fontId="45" fillId="6" borderId="178" xfId="1" applyNumberFormat="1" applyFont="1" applyFill="1" applyBorder="1" applyAlignment="1">
      <alignment horizontal="center" vertical="center"/>
    </xf>
    <xf numFmtId="2" fontId="45" fillId="6" borderId="179" xfId="0" applyNumberFormat="1" applyFont="1" applyFill="1" applyBorder="1" applyAlignment="1">
      <alignment horizontal="center" vertical="center"/>
    </xf>
    <xf numFmtId="187" fontId="45" fillId="6" borderId="180" xfId="1" applyNumberFormat="1" applyFont="1" applyFill="1" applyBorder="1" applyAlignment="1">
      <alignment horizontal="center" vertical="center"/>
    </xf>
    <xf numFmtId="2" fontId="45" fillId="6" borderId="181" xfId="0" applyNumberFormat="1" applyFont="1" applyFill="1" applyBorder="1" applyAlignment="1">
      <alignment horizontal="center" vertical="center"/>
    </xf>
    <xf numFmtId="178" fontId="45" fillId="6" borderId="182" xfId="1" applyNumberFormat="1" applyFont="1" applyFill="1" applyBorder="1" applyAlignment="1">
      <alignment horizontal="center" vertical="center"/>
    </xf>
    <xf numFmtId="2" fontId="45" fillId="6" borderId="183" xfId="0" applyNumberFormat="1" applyFont="1" applyFill="1" applyBorder="1" applyAlignment="1">
      <alignment horizontal="center" vertical="center"/>
    </xf>
    <xf numFmtId="0" fontId="57" fillId="0" borderId="185" xfId="2" applyFont="1" applyBorder="1" applyAlignment="1">
      <alignment horizontal="center" vertical="center" shrinkToFit="1"/>
    </xf>
    <xf numFmtId="0" fontId="57" fillId="0" borderId="184" xfId="2" applyFont="1" applyBorder="1" applyAlignment="1">
      <alignment horizontal="center" vertical="center" shrinkToFit="1"/>
    </xf>
    <xf numFmtId="0" fontId="57" fillId="4" borderId="185" xfId="2" applyFont="1" applyFill="1" applyBorder="1" applyAlignment="1">
      <alignment horizontal="center" vertical="center" shrinkToFit="1"/>
    </xf>
    <xf numFmtId="0" fontId="57" fillId="4" borderId="186" xfId="2" applyFont="1" applyFill="1" applyBorder="1" applyAlignment="1">
      <alignment horizontal="center" vertical="center" shrinkToFit="1"/>
    </xf>
    <xf numFmtId="0" fontId="57" fillId="4" borderId="184" xfId="2" applyFont="1" applyFill="1" applyBorder="1" applyAlignment="1">
      <alignment horizontal="center" vertical="center" shrinkToFit="1"/>
    </xf>
    <xf numFmtId="0" fontId="57" fillId="0" borderId="161" xfId="2" applyFont="1" applyBorder="1" applyAlignment="1">
      <alignment horizontal="center" vertical="center"/>
    </xf>
    <xf numFmtId="0" fontId="57" fillId="0" borderId="189" xfId="2" applyFont="1" applyBorder="1" applyAlignment="1">
      <alignment horizontal="center" vertical="center"/>
    </xf>
    <xf numFmtId="0" fontId="57" fillId="4" borderId="189" xfId="2" applyFont="1" applyFill="1" applyBorder="1" applyAlignment="1">
      <alignment horizontal="center" vertical="center"/>
    </xf>
    <xf numFmtId="0" fontId="57" fillId="0" borderId="190" xfId="2" applyFont="1" applyBorder="1" applyAlignment="1">
      <alignment horizontal="center" vertical="center"/>
    </xf>
    <xf numFmtId="0" fontId="57" fillId="4" borderId="190" xfId="2" applyFont="1" applyFill="1" applyBorder="1" applyAlignment="1">
      <alignment horizontal="center" vertical="center"/>
    </xf>
    <xf numFmtId="0" fontId="58" fillId="4" borderId="161" xfId="2" applyFont="1" applyFill="1" applyBorder="1" applyAlignment="1">
      <alignment horizontal="center" vertical="center"/>
    </xf>
    <xf numFmtId="0" fontId="57" fillId="4" borderId="161" xfId="2" applyFont="1" applyFill="1" applyBorder="1" applyAlignment="1">
      <alignment horizontal="center" vertical="center"/>
    </xf>
    <xf numFmtId="0" fontId="57" fillId="0" borderId="189" xfId="2" applyFont="1" applyBorder="1" applyAlignment="1">
      <alignment horizontal="center" vertical="center" shrinkToFit="1"/>
    </xf>
    <xf numFmtId="0" fontId="57" fillId="0" borderId="190" xfId="2" applyFont="1" applyBorder="1" applyAlignment="1">
      <alignment horizontal="center" vertical="center" shrinkToFit="1"/>
    </xf>
    <xf numFmtId="0" fontId="57" fillId="0" borderId="161" xfId="2" applyFont="1" applyBorder="1" applyAlignment="1">
      <alignment horizontal="center" vertical="center" shrinkToFit="1"/>
    </xf>
    <xf numFmtId="182" fontId="57" fillId="0" borderId="161" xfId="2" applyNumberFormat="1" applyFont="1" applyBorder="1" applyAlignment="1">
      <alignment horizontal="center" vertical="center" shrinkToFit="1"/>
    </xf>
    <xf numFmtId="182" fontId="57" fillId="0" borderId="189" xfId="2" applyNumberFormat="1" applyFont="1" applyBorder="1" applyAlignment="1">
      <alignment horizontal="center" vertical="center" shrinkToFit="1"/>
    </xf>
    <xf numFmtId="180" fontId="57" fillId="0" borderId="189" xfId="2" applyNumberFormat="1" applyFont="1" applyBorder="1" applyAlignment="1">
      <alignment horizontal="center" vertical="center" shrinkToFit="1"/>
    </xf>
    <xf numFmtId="183" fontId="57" fillId="4" borderId="189" xfId="2" applyNumberFormat="1" applyFont="1" applyFill="1" applyBorder="1" applyAlignment="1">
      <alignment horizontal="center" vertical="center" shrinkToFit="1"/>
    </xf>
    <xf numFmtId="183" fontId="57" fillId="0" borderId="190" xfId="2" applyNumberFormat="1" applyFont="1" applyBorder="1" applyAlignment="1">
      <alignment horizontal="center" vertical="center" shrinkToFit="1"/>
    </xf>
    <xf numFmtId="183" fontId="57" fillId="0" borderId="161" xfId="2" applyNumberFormat="1" applyFont="1" applyBorder="1" applyAlignment="1">
      <alignment horizontal="center" vertical="center" shrinkToFit="1"/>
    </xf>
    <xf numFmtId="184" fontId="57" fillId="0" borderId="189" xfId="2" applyNumberFormat="1" applyFont="1" applyBorder="1" applyAlignment="1">
      <alignment horizontal="center" vertical="center" shrinkToFit="1"/>
    </xf>
    <xf numFmtId="184" fontId="57" fillId="4" borderId="189" xfId="2" applyNumberFormat="1" applyFont="1" applyFill="1" applyBorder="1" applyAlignment="1">
      <alignment horizontal="center" vertical="center" shrinkToFit="1"/>
    </xf>
    <xf numFmtId="183" fontId="57" fillId="0" borderId="189" xfId="2" applyNumberFormat="1" applyFont="1" applyBorder="1" applyAlignment="1">
      <alignment horizontal="center" vertical="center" shrinkToFit="1"/>
    </xf>
    <xf numFmtId="181" fontId="57" fillId="0" borderId="189" xfId="2" applyNumberFormat="1" applyFont="1" applyBorder="1" applyAlignment="1">
      <alignment horizontal="center" vertical="center" shrinkToFit="1"/>
    </xf>
    <xf numFmtId="185" fontId="57" fillId="0" borderId="189" xfId="2" applyNumberFormat="1" applyFont="1" applyBorder="1" applyAlignment="1">
      <alignment horizontal="center" vertical="center" shrinkToFit="1"/>
    </xf>
    <xf numFmtId="181" fontId="57" fillId="4" borderId="189" xfId="2" applyNumberFormat="1" applyFont="1" applyFill="1" applyBorder="1" applyAlignment="1">
      <alignment horizontal="center" vertical="center" shrinkToFit="1"/>
    </xf>
    <xf numFmtId="179" fontId="57" fillId="4" borderId="190" xfId="2" applyNumberFormat="1" applyFont="1" applyFill="1" applyBorder="1" applyAlignment="1">
      <alignment horizontal="center" vertical="center" shrinkToFit="1"/>
    </xf>
    <xf numFmtId="179" fontId="57" fillId="4" borderId="161" xfId="2" applyNumberFormat="1" applyFont="1" applyFill="1" applyBorder="1" applyAlignment="1">
      <alignment horizontal="center" vertical="center" shrinkToFit="1"/>
    </xf>
    <xf numFmtId="179" fontId="57" fillId="4" borderId="189" xfId="2" applyNumberFormat="1" applyFont="1" applyFill="1" applyBorder="1" applyAlignment="1">
      <alignment horizontal="center" vertical="center" shrinkToFit="1"/>
    </xf>
    <xf numFmtId="179" fontId="57" fillId="0" borderId="189" xfId="2" applyNumberFormat="1" applyFont="1" applyBorder="1" applyAlignment="1">
      <alignment horizontal="center" vertical="center" shrinkToFit="1"/>
    </xf>
    <xf numFmtId="3" fontId="57" fillId="0" borderId="189" xfId="2" applyNumberFormat="1" applyFont="1" applyBorder="1" applyAlignment="1">
      <alignment horizontal="center" vertical="center" shrinkToFit="1"/>
    </xf>
    <xf numFmtId="0" fontId="57" fillId="0" borderId="193" xfId="2" applyFont="1" applyBorder="1" applyAlignment="1">
      <alignment horizontal="center" vertical="center" shrinkToFit="1"/>
    </xf>
    <xf numFmtId="0" fontId="57" fillId="0" borderId="194" xfId="2" applyFont="1" applyBorder="1" applyAlignment="1">
      <alignment horizontal="center" vertical="center" shrinkToFit="1"/>
    </xf>
    <xf numFmtId="0" fontId="57" fillId="0" borderId="195" xfId="2" applyFont="1" applyBorder="1" applyAlignment="1">
      <alignment horizontal="center" vertical="center" shrinkToFit="1"/>
    </xf>
    <xf numFmtId="0" fontId="57" fillId="4" borderId="195" xfId="2" applyFont="1" applyFill="1" applyBorder="1" applyAlignment="1">
      <alignment horizontal="center" vertical="center" shrinkToFit="1"/>
    </xf>
    <xf numFmtId="0" fontId="57" fillId="4" borderId="193" xfId="2" applyFont="1" applyFill="1" applyBorder="1" applyAlignment="1">
      <alignment horizontal="center" vertical="center" shrinkToFit="1"/>
    </xf>
    <xf numFmtId="0" fontId="57" fillId="4" borderId="194" xfId="2" applyFont="1" applyFill="1" applyBorder="1" applyAlignment="1">
      <alignment horizontal="center" vertical="center" shrinkToFit="1"/>
    </xf>
    <xf numFmtId="0" fontId="57" fillId="0" borderId="194" xfId="0" applyFont="1" applyBorder="1" applyAlignment="1">
      <alignment vertical="center" shrinkToFit="1"/>
    </xf>
    <xf numFmtId="0" fontId="57" fillId="0" borderId="195" xfId="0" applyFont="1" applyBorder="1" applyAlignment="1">
      <alignment vertical="center" shrinkToFit="1"/>
    </xf>
    <xf numFmtId="0" fontId="57" fillId="0" borderId="193" xfId="0" applyFont="1" applyBorder="1" applyAlignment="1">
      <alignment vertical="center" shrinkToFit="1"/>
    </xf>
    <xf numFmtId="41" fontId="57" fillId="4" borderId="194" xfId="3" applyFont="1" applyFill="1" applyBorder="1" applyAlignment="1">
      <alignment horizontal="center" vertical="center" shrinkToFit="1"/>
    </xf>
    <xf numFmtId="41" fontId="57" fillId="4" borderId="193" xfId="3" applyFont="1" applyFill="1" applyBorder="1" applyAlignment="1">
      <alignment horizontal="center" vertical="center" shrinkToFit="1"/>
    </xf>
    <xf numFmtId="41" fontId="57" fillId="0" borderId="194" xfId="3" applyFont="1" applyBorder="1" applyAlignment="1">
      <alignment horizontal="center" vertical="center" shrinkToFit="1"/>
    </xf>
    <xf numFmtId="0" fontId="57" fillId="0" borderId="193" xfId="2" applyFont="1" applyBorder="1" applyAlignment="1">
      <alignment horizontal="center" vertical="center"/>
    </xf>
    <xf numFmtId="0" fontId="57" fillId="0" borderId="194" xfId="2" applyFont="1" applyBorder="1" applyAlignment="1">
      <alignment horizontal="center" vertical="center"/>
    </xf>
    <xf numFmtId="0" fontId="57" fillId="4" borderId="194" xfId="2" applyFont="1" applyFill="1" applyBorder="1" applyAlignment="1">
      <alignment horizontal="center" vertical="center"/>
    </xf>
    <xf numFmtId="0" fontId="57" fillId="0" borderId="195" xfId="2" applyFont="1" applyBorder="1" applyAlignment="1">
      <alignment horizontal="center" vertical="center"/>
    </xf>
    <xf numFmtId="0" fontId="57" fillId="4" borderId="195" xfId="2" applyFont="1" applyFill="1" applyBorder="1" applyAlignment="1">
      <alignment horizontal="center" vertical="center"/>
    </xf>
    <xf numFmtId="0" fontId="57" fillId="4" borderId="193" xfId="2" applyFont="1" applyFill="1" applyBorder="1" applyAlignment="1">
      <alignment horizontal="center" vertical="center"/>
    </xf>
    <xf numFmtId="0" fontId="57" fillId="0" borderId="194" xfId="2" quotePrefix="1" applyFont="1" applyBorder="1" applyAlignment="1">
      <alignment horizontal="center" vertical="center" shrinkToFit="1"/>
    </xf>
    <xf numFmtId="49" fontId="57" fillId="0" borderId="193" xfId="2" applyNumberFormat="1" applyFont="1" applyBorder="1" applyAlignment="1">
      <alignment horizontal="center" vertical="center"/>
    </xf>
    <xf numFmtId="49" fontId="57" fillId="0" borderId="194" xfId="2" applyNumberFormat="1" applyFont="1" applyBorder="1" applyAlignment="1">
      <alignment horizontal="center" vertical="center"/>
    </xf>
    <xf numFmtId="49" fontId="57" fillId="4" borderId="194" xfId="2" applyNumberFormat="1" applyFont="1" applyFill="1" applyBorder="1" applyAlignment="1">
      <alignment horizontal="center" vertical="center"/>
    </xf>
    <xf numFmtId="49" fontId="57" fillId="4" borderId="195" xfId="2" applyNumberFormat="1" applyFont="1" applyFill="1" applyBorder="1" applyAlignment="1">
      <alignment horizontal="center" vertical="center"/>
    </xf>
    <xf numFmtId="49" fontId="57" fillId="4" borderId="193" xfId="2" applyNumberFormat="1" applyFont="1" applyFill="1" applyBorder="1" applyAlignment="1">
      <alignment horizontal="center" vertical="center"/>
    </xf>
    <xf numFmtId="49" fontId="57" fillId="0" borderId="195" xfId="2" applyNumberFormat="1" applyFont="1" applyBorder="1" applyAlignment="1">
      <alignment horizontal="center" vertical="center"/>
    </xf>
    <xf numFmtId="49" fontId="57" fillId="0" borderId="194" xfId="2" applyNumberFormat="1" applyFont="1" applyBorder="1" applyAlignment="1">
      <alignment horizontal="center" vertical="center" shrinkToFit="1"/>
    </xf>
    <xf numFmtId="0" fontId="57" fillId="0" borderId="151" xfId="0" applyFont="1" applyBorder="1" applyAlignment="1">
      <alignment horizontal="center" vertical="center"/>
    </xf>
    <xf numFmtId="0" fontId="57" fillId="0" borderId="152" xfId="0" applyFont="1" applyBorder="1" applyAlignment="1">
      <alignment horizontal="center" vertical="center"/>
    </xf>
    <xf numFmtId="0" fontId="57" fillId="0" borderId="153" xfId="0" applyFont="1" applyBorder="1" applyAlignment="1">
      <alignment horizontal="center" vertical="center"/>
    </xf>
    <xf numFmtId="0" fontId="57" fillId="0" borderId="193" xfId="0" applyFont="1" applyBorder="1" applyAlignment="1">
      <alignment horizontal="center" vertical="center"/>
    </xf>
    <xf numFmtId="0" fontId="57" fillId="0" borderId="154" xfId="0" applyFont="1" applyBorder="1" applyAlignment="1">
      <alignment horizontal="center" vertical="center"/>
    </xf>
    <xf numFmtId="0" fontId="57" fillId="0" borderId="155" xfId="0" applyFont="1" applyBorder="1" applyAlignment="1">
      <alignment horizontal="center" vertical="center"/>
    </xf>
    <xf numFmtId="0" fontId="57" fillId="0" borderId="156" xfId="0" applyFont="1" applyBorder="1" applyAlignment="1">
      <alignment horizontal="center" vertical="center"/>
    </xf>
    <xf numFmtId="0" fontId="57" fillId="0" borderId="194" xfId="0" applyFont="1" applyBorder="1" applyAlignment="1">
      <alignment horizontal="center" vertical="center"/>
    </xf>
    <xf numFmtId="0" fontId="57" fillId="0" borderId="157" xfId="0" applyFont="1" applyBorder="1" applyAlignment="1">
      <alignment horizontal="center" vertical="center"/>
    </xf>
    <xf numFmtId="0" fontId="57" fillId="0" borderId="158" xfId="0" applyFont="1" applyBorder="1" applyAlignment="1">
      <alignment horizontal="center" vertical="center"/>
    </xf>
    <xf numFmtId="0" fontId="57" fillId="0" borderId="159" xfId="0" applyFont="1" applyBorder="1" applyAlignment="1">
      <alignment horizontal="center" vertical="center"/>
    </xf>
    <xf numFmtId="49" fontId="57" fillId="4" borderId="194" xfId="2" applyNumberFormat="1" applyFont="1" applyFill="1" applyBorder="1" applyAlignment="1">
      <alignment horizontal="center" vertical="center" shrinkToFit="1"/>
    </xf>
    <xf numFmtId="0" fontId="57" fillId="0" borderId="195" xfId="0" applyFont="1" applyBorder="1" applyAlignment="1">
      <alignment horizontal="center" vertical="center"/>
    </xf>
    <xf numFmtId="41" fontId="9" fillId="0" borderId="0" xfId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67" fillId="0" borderId="125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/>
    </xf>
    <xf numFmtId="0" fontId="45" fillId="0" borderId="125" xfId="0" applyFont="1" applyBorder="1" applyAlignment="1" applyProtection="1">
      <alignment horizontal="center" vertical="center"/>
      <protection locked="0"/>
    </xf>
    <xf numFmtId="41" fontId="38" fillId="7" borderId="125" xfId="1" applyFont="1" applyFill="1" applyBorder="1" applyAlignment="1">
      <alignment horizontal="center"/>
    </xf>
    <xf numFmtId="0" fontId="0" fillId="0" borderId="12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5" xfId="0" applyBorder="1" applyAlignment="1">
      <alignment horizontal="center" vertical="center"/>
    </xf>
    <xf numFmtId="14" fontId="38" fillId="7" borderId="125" xfId="0" applyNumberFormat="1" applyFont="1" applyFill="1" applyBorder="1" applyAlignment="1">
      <alignment horizontal="center" vertical="center"/>
    </xf>
    <xf numFmtId="0" fontId="38" fillId="7" borderId="125" xfId="0" applyFont="1" applyFill="1" applyBorder="1" applyAlignment="1">
      <alignment horizontal="center" vertical="center"/>
    </xf>
    <xf numFmtId="188" fontId="0" fillId="7" borderId="170" xfId="0" applyNumberFormat="1" applyFill="1" applyBorder="1" applyAlignment="1">
      <alignment horizontal="center" vertical="center"/>
    </xf>
    <xf numFmtId="188" fontId="0" fillId="7" borderId="171" xfId="0" applyNumberFormat="1" applyFill="1" applyBorder="1" applyAlignment="1">
      <alignment horizontal="center" vertical="center"/>
    </xf>
    <xf numFmtId="188" fontId="0" fillId="7" borderId="172" xfId="0" applyNumberFormat="1" applyFill="1" applyBorder="1" applyAlignment="1">
      <alignment horizontal="center" vertical="center"/>
    </xf>
    <xf numFmtId="0" fontId="0" fillId="0" borderId="170" xfId="0" applyBorder="1" applyAlignment="1">
      <alignment horizontal="center" vertical="center"/>
    </xf>
    <xf numFmtId="0" fontId="0" fillId="0" borderId="171" xfId="0" applyBorder="1" applyAlignment="1">
      <alignment horizontal="center" vertical="center"/>
    </xf>
    <xf numFmtId="0" fontId="0" fillId="0" borderId="17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top" wrapText="1"/>
    </xf>
    <xf numFmtId="0" fontId="3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 indent="2"/>
    </xf>
    <xf numFmtId="0" fontId="30" fillId="0" borderId="0" xfId="0" applyFont="1" applyAlignment="1">
      <alignment horizontal="left" vertical="center" indent="2"/>
    </xf>
    <xf numFmtId="0" fontId="42" fillId="0" borderId="0" xfId="0" applyFont="1" applyAlignment="1">
      <alignment horizontal="left" vertical="center" indent="2"/>
    </xf>
    <xf numFmtId="0" fontId="30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41" fontId="9" fillId="0" borderId="0" xfId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1" fontId="9" fillId="0" borderId="10" xfId="1" quotePrefix="1" applyFont="1" applyBorder="1" applyAlignment="1">
      <alignment horizontal="left" vertical="center"/>
    </xf>
    <xf numFmtId="41" fontId="9" fillId="0" borderId="35" xfId="1" quotePrefix="1" applyFont="1" applyBorder="1" applyAlignment="1">
      <alignment horizontal="left" vertical="center"/>
    </xf>
    <xf numFmtId="41" fontId="9" fillId="0" borderId="0" xfId="1" quotePrefix="1" applyFont="1" applyBorder="1" applyAlignment="1">
      <alignment horizontal="left" vertical="center"/>
    </xf>
    <xf numFmtId="41" fontId="9" fillId="0" borderId="6" xfId="1" quotePrefix="1" applyFont="1" applyBorder="1" applyAlignment="1">
      <alignment horizontal="left" vertical="center"/>
    </xf>
    <xf numFmtId="41" fontId="9" fillId="0" borderId="2" xfId="1" quotePrefix="1" applyFont="1" applyBorder="1" applyAlignment="1">
      <alignment horizontal="left" vertical="center"/>
    </xf>
    <xf numFmtId="41" fontId="9" fillId="0" borderId="7" xfId="1" quotePrefix="1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 indent="1"/>
    </xf>
    <xf numFmtId="0" fontId="9" fillId="0" borderId="2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41" fontId="9" fillId="0" borderId="0" xfId="1" quotePrefix="1" applyFont="1" applyBorder="1" applyAlignment="1">
      <alignment horizontal="left" vertical="center" shrinkToFit="1"/>
    </xf>
    <xf numFmtId="41" fontId="9" fillId="0" borderId="6" xfId="1" quotePrefix="1" applyFont="1" applyBorder="1" applyAlignment="1">
      <alignment horizontal="left" vertical="center" shrinkToFit="1"/>
    </xf>
    <xf numFmtId="41" fontId="9" fillId="0" borderId="20" xfId="1" quotePrefix="1" applyFont="1" applyBorder="1" applyAlignment="1">
      <alignment horizontal="left" vertical="center" shrinkToFit="1"/>
    </xf>
    <xf numFmtId="41" fontId="9" fillId="0" borderId="34" xfId="1" quotePrefix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41" fontId="9" fillId="0" borderId="20" xfId="1" quotePrefix="1" applyFont="1" applyBorder="1" applyAlignment="1">
      <alignment horizontal="left" vertical="center"/>
    </xf>
    <xf numFmtId="41" fontId="9" fillId="0" borderId="34" xfId="1" quotePrefix="1" applyFont="1" applyBorder="1" applyAlignment="1">
      <alignment horizontal="left" vertical="center"/>
    </xf>
    <xf numFmtId="0" fontId="13" fillId="0" borderId="86" xfId="0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 shrinkToFit="1"/>
    </xf>
    <xf numFmtId="190" fontId="11" fillId="3" borderId="31" xfId="0" applyNumberFormat="1" applyFont="1" applyFill="1" applyBorder="1" applyAlignment="1">
      <alignment horizontal="center" vertical="center"/>
    </xf>
    <xf numFmtId="190" fontId="11" fillId="3" borderId="32" xfId="0" applyNumberFormat="1" applyFont="1" applyFill="1" applyBorder="1" applyAlignment="1">
      <alignment horizontal="center" vertical="center"/>
    </xf>
    <xf numFmtId="0" fontId="52" fillId="0" borderId="17" xfId="0" applyFont="1" applyBorder="1" applyAlignment="1">
      <alignment horizontal="center" vertical="center" shrinkToFit="1"/>
    </xf>
    <xf numFmtId="0" fontId="52" fillId="0" borderId="18" xfId="0" applyFont="1" applyBorder="1" applyAlignment="1">
      <alignment horizontal="center" vertical="center" shrinkToFit="1"/>
    </xf>
    <xf numFmtId="0" fontId="52" fillId="0" borderId="19" xfId="0" applyFont="1" applyBorder="1" applyAlignment="1">
      <alignment horizontal="center" vertical="center" shrinkToFit="1"/>
    </xf>
    <xf numFmtId="0" fontId="52" fillId="0" borderId="21" xfId="0" applyFont="1" applyBorder="1" applyAlignment="1">
      <alignment horizontal="center" vertical="center" shrinkToFit="1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left" vertical="center" wrapText="1"/>
    </xf>
    <xf numFmtId="0" fontId="15" fillId="3" borderId="33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 shrinkToFit="1"/>
    </xf>
    <xf numFmtId="0" fontId="25" fillId="3" borderId="23" xfId="0" applyFont="1" applyFill="1" applyBorder="1" applyAlignment="1">
      <alignment horizontal="center" vertical="center" shrinkToFit="1"/>
    </xf>
    <xf numFmtId="0" fontId="25" fillId="3" borderId="4" xfId="0" applyFont="1" applyFill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89" fontId="52" fillId="0" borderId="22" xfId="0" applyNumberFormat="1" applyFont="1" applyBorder="1" applyAlignment="1">
      <alignment horizontal="right" vertical="center"/>
    </xf>
    <xf numFmtId="189" fontId="52" fillId="0" borderId="9" xfId="0" applyNumberFormat="1" applyFont="1" applyBorder="1" applyAlignment="1">
      <alignment horizontal="right" vertical="center"/>
    </xf>
    <xf numFmtId="0" fontId="52" fillId="0" borderId="128" xfId="0" applyFont="1" applyBorder="1" applyAlignment="1">
      <alignment horizontal="center" vertical="center" shrinkToFit="1"/>
    </xf>
    <xf numFmtId="0" fontId="52" fillId="0" borderId="129" xfId="0" applyFont="1" applyBorder="1" applyAlignment="1">
      <alignment horizontal="center" vertical="center" shrinkToFit="1"/>
    </xf>
    <xf numFmtId="190" fontId="52" fillId="0" borderId="22" xfId="0" applyNumberFormat="1" applyFont="1" applyBorder="1" applyAlignment="1">
      <alignment horizontal="center" vertical="center"/>
    </xf>
    <xf numFmtId="190" fontId="52" fillId="0" borderId="25" xfId="0" applyNumberFormat="1" applyFont="1" applyBorder="1" applyAlignment="1">
      <alignment horizontal="center" vertical="center"/>
    </xf>
    <xf numFmtId="190" fontId="52" fillId="0" borderId="9" xfId="0" applyNumberFormat="1" applyFont="1" applyBorder="1" applyAlignment="1">
      <alignment horizontal="center" vertical="center"/>
    </xf>
    <xf numFmtId="190" fontId="52" fillId="0" borderId="27" xfId="0" applyNumberFormat="1" applyFont="1" applyBorder="1" applyAlignment="1">
      <alignment horizontal="center" vertical="center"/>
    </xf>
    <xf numFmtId="190" fontId="52" fillId="0" borderId="11" xfId="0" applyNumberFormat="1" applyFont="1" applyBorder="1" applyAlignment="1">
      <alignment horizontal="center" vertical="center"/>
    </xf>
    <xf numFmtId="190" fontId="52" fillId="0" borderId="29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shrinkToFit="1"/>
    </xf>
    <xf numFmtId="0" fontId="8" fillId="0" borderId="2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2" fillId="0" borderId="173" xfId="0" applyFont="1" applyBorder="1" applyAlignment="1">
      <alignment horizontal="center" vertical="center" shrinkToFit="1"/>
    </xf>
    <xf numFmtId="0" fontId="52" fillId="0" borderId="174" xfId="0" applyFont="1" applyBorder="1" applyAlignment="1">
      <alignment horizontal="center" vertical="center" shrinkToFit="1"/>
    </xf>
    <xf numFmtId="0" fontId="8" fillId="0" borderId="134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8" fillId="0" borderId="175" xfId="0" applyFont="1" applyBorder="1" applyAlignment="1">
      <alignment horizontal="center" vertical="center" wrapText="1"/>
    </xf>
    <xf numFmtId="0" fontId="8" fillId="0" borderId="176" xfId="0" applyFont="1" applyBorder="1" applyAlignment="1">
      <alignment horizontal="center" vertical="center" wrapText="1"/>
    </xf>
    <xf numFmtId="189" fontId="52" fillId="0" borderId="69" xfId="0" applyNumberFormat="1" applyFont="1" applyBorder="1" applyAlignment="1">
      <alignment horizontal="right" vertical="center"/>
    </xf>
    <xf numFmtId="189" fontId="52" fillId="0" borderId="176" xfId="0" applyNumberFormat="1" applyFont="1" applyBorder="1" applyAlignment="1">
      <alignment horizontal="right" vertical="center"/>
    </xf>
    <xf numFmtId="0" fontId="8" fillId="0" borderId="130" xfId="0" applyFont="1" applyBorder="1" applyAlignment="1">
      <alignment horizontal="center" vertical="center" wrapText="1"/>
    </xf>
    <xf numFmtId="0" fontId="8" fillId="0" borderId="131" xfId="0" applyFont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shrinkToFit="1"/>
    </xf>
    <xf numFmtId="190" fontId="52" fillId="0" borderId="131" xfId="0" applyNumberFormat="1" applyFont="1" applyBorder="1" applyAlignment="1">
      <alignment horizontal="center" vertical="center"/>
    </xf>
    <xf numFmtId="190" fontId="52" fillId="0" borderId="132" xfId="0" applyNumberFormat="1" applyFont="1" applyBorder="1" applyAlignment="1">
      <alignment horizontal="center" vertical="center"/>
    </xf>
    <xf numFmtId="190" fontId="52" fillId="0" borderId="69" xfId="0" applyNumberFormat="1" applyFont="1" applyBorder="1" applyAlignment="1">
      <alignment horizontal="center" vertical="center"/>
    </xf>
    <xf numFmtId="190" fontId="52" fillId="0" borderId="133" xfId="0" applyNumberFormat="1" applyFont="1" applyBorder="1" applyAlignment="1">
      <alignment horizontal="center" vertical="center"/>
    </xf>
    <xf numFmtId="190" fontId="52" fillId="0" borderId="176" xfId="0" applyNumberFormat="1" applyFont="1" applyBorder="1" applyAlignment="1">
      <alignment horizontal="center" vertical="center"/>
    </xf>
    <xf numFmtId="190" fontId="52" fillId="0" borderId="177" xfId="0" applyNumberFormat="1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 wrapText="1"/>
    </xf>
    <xf numFmtId="0" fontId="24" fillId="3" borderId="143" xfId="0" applyFont="1" applyFill="1" applyBorder="1" applyAlignment="1">
      <alignment horizontal="center" vertical="center"/>
    </xf>
    <xf numFmtId="0" fontId="24" fillId="3" borderId="144" xfId="0" applyFont="1" applyFill="1" applyBorder="1" applyAlignment="1">
      <alignment horizontal="center" vertical="center"/>
    </xf>
    <xf numFmtId="0" fontId="24" fillId="3" borderId="145" xfId="0" applyFont="1" applyFill="1" applyBorder="1" applyAlignment="1">
      <alignment horizontal="center" vertical="center"/>
    </xf>
    <xf numFmtId="0" fontId="24" fillId="3" borderId="146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left" vertical="center" indent="1"/>
    </xf>
    <xf numFmtId="41" fontId="8" fillId="0" borderId="0" xfId="1" applyFont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147" xfId="0" applyFont="1" applyFill="1" applyBorder="1" applyAlignment="1">
      <alignment horizontal="center" vertical="center"/>
    </xf>
    <xf numFmtId="0" fontId="24" fillId="3" borderId="148" xfId="0" applyFont="1" applyFill="1" applyBorder="1" applyAlignment="1">
      <alignment horizontal="center" vertical="center"/>
    </xf>
    <xf numFmtId="0" fontId="24" fillId="3" borderId="149" xfId="0" applyFont="1" applyFill="1" applyBorder="1" applyAlignment="1">
      <alignment horizontal="center" vertical="center"/>
    </xf>
    <xf numFmtId="0" fontId="24" fillId="3" borderId="150" xfId="0" applyFont="1" applyFill="1" applyBorder="1" applyAlignment="1">
      <alignment horizontal="center" vertical="center"/>
    </xf>
    <xf numFmtId="0" fontId="24" fillId="3" borderId="143" xfId="0" applyFont="1" applyFill="1" applyBorder="1" applyAlignment="1">
      <alignment horizontal="center" vertical="center" wrapText="1"/>
    </xf>
    <xf numFmtId="0" fontId="24" fillId="3" borderId="144" xfId="0" applyFont="1" applyFill="1" applyBorder="1" applyAlignment="1">
      <alignment horizontal="center" vertical="center" wrapText="1"/>
    </xf>
    <xf numFmtId="0" fontId="24" fillId="3" borderId="145" xfId="0" applyFont="1" applyFill="1" applyBorder="1" applyAlignment="1">
      <alignment horizontal="center" vertical="center" wrapText="1"/>
    </xf>
    <xf numFmtId="0" fontId="24" fillId="3" borderId="146" xfId="0" applyFont="1" applyFill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 wrapText="1"/>
    </xf>
    <xf numFmtId="0" fontId="70" fillId="0" borderId="40" xfId="0" applyFont="1" applyBorder="1" applyAlignment="1">
      <alignment horizontal="center" vertical="center" wrapText="1"/>
    </xf>
    <xf numFmtId="0" fontId="44" fillId="5" borderId="0" xfId="0" applyFont="1" applyFill="1" applyAlignment="1">
      <alignment horizontal="center" vertical="center"/>
    </xf>
    <xf numFmtId="0" fontId="45" fillId="0" borderId="91" xfId="0" applyFont="1" applyBorder="1" applyAlignment="1">
      <alignment horizontal="center" vertical="center"/>
    </xf>
    <xf numFmtId="0" fontId="45" fillId="0" borderId="92" xfId="0" applyFont="1" applyBorder="1" applyAlignment="1">
      <alignment horizontal="center" vertical="center"/>
    </xf>
    <xf numFmtId="0" fontId="46" fillId="0" borderId="93" xfId="0" applyFont="1" applyBorder="1" applyAlignment="1">
      <alignment horizontal="center" vertical="center" wrapText="1"/>
    </xf>
    <xf numFmtId="0" fontId="46" fillId="0" borderId="94" xfId="0" applyFont="1" applyBorder="1" applyAlignment="1">
      <alignment horizontal="center" vertical="center" wrapText="1"/>
    </xf>
    <xf numFmtId="0" fontId="45" fillId="0" borderId="95" xfId="0" applyFont="1" applyBorder="1" applyAlignment="1">
      <alignment horizontal="center" vertical="center"/>
    </xf>
    <xf numFmtId="41" fontId="46" fillId="7" borderId="117" xfId="1" applyFont="1" applyFill="1" applyBorder="1" applyAlignment="1">
      <alignment horizontal="center" vertical="center" shrinkToFit="1"/>
    </xf>
    <xf numFmtId="41" fontId="46" fillId="7" borderId="118" xfId="1" applyFont="1" applyFill="1" applyBorder="1" applyAlignment="1">
      <alignment horizontal="center" vertical="center" shrinkToFit="1"/>
    </xf>
    <xf numFmtId="41" fontId="46" fillId="5" borderId="121" xfId="1" applyFont="1" applyFill="1" applyBorder="1" applyAlignment="1">
      <alignment horizontal="left" vertical="center" shrinkToFit="1"/>
    </xf>
    <xf numFmtId="41" fontId="46" fillId="5" borderId="122" xfId="1" applyFont="1" applyFill="1" applyBorder="1" applyAlignment="1">
      <alignment horizontal="left" vertical="center" shrinkToFit="1"/>
    </xf>
    <xf numFmtId="41" fontId="46" fillId="5" borderId="123" xfId="1" applyFont="1" applyFill="1" applyBorder="1" applyAlignment="1">
      <alignment horizontal="left" vertical="center" shrinkToFit="1"/>
    </xf>
    <xf numFmtId="178" fontId="45" fillId="0" borderId="113" xfId="0" applyNumberFormat="1" applyFont="1" applyBorder="1" applyAlignment="1">
      <alignment horizontal="left" vertical="center"/>
    </xf>
    <xf numFmtId="0" fontId="54" fillId="5" borderId="0" xfId="0" applyFont="1" applyFill="1" applyAlignment="1">
      <alignment horizontal="center" vertical="center"/>
    </xf>
    <xf numFmtId="41" fontId="50" fillId="5" borderId="91" xfId="1" applyFont="1" applyFill="1" applyBorder="1" applyAlignment="1">
      <alignment horizontal="center" vertical="center"/>
    </xf>
    <xf numFmtId="41" fontId="50" fillId="5" borderId="94" xfId="1" applyFont="1" applyFill="1" applyBorder="1" applyAlignment="1">
      <alignment horizontal="center" vertical="center"/>
    </xf>
    <xf numFmtId="41" fontId="48" fillId="5" borderId="115" xfId="1" applyFont="1" applyFill="1" applyBorder="1" applyAlignment="1">
      <alignment horizontal="center" vertical="center"/>
    </xf>
    <xf numFmtId="41" fontId="48" fillId="5" borderId="116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18" fillId="0" borderId="47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6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29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4" fontId="6" fillId="0" borderId="42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4" fontId="6" fillId="0" borderId="49" xfId="0" applyNumberFormat="1" applyFont="1" applyBorder="1" applyAlignment="1">
      <alignment horizontal="center" vertical="center"/>
    </xf>
    <xf numFmtId="178" fontId="6" fillId="0" borderId="49" xfId="0" applyNumberFormat="1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77" fontId="6" fillId="0" borderId="0" xfId="0" applyNumberFormat="1" applyFont="1" applyAlignment="1">
      <alignment horizontal="left" vertical="center" wrapText="1" indent="1"/>
    </xf>
    <xf numFmtId="0" fontId="18" fillId="3" borderId="36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72" fillId="0" borderId="9" xfId="0" applyFont="1" applyBorder="1" applyAlignment="1">
      <alignment horizontal="center" vertical="center" wrapText="1"/>
    </xf>
    <xf numFmtId="0" fontId="72" fillId="0" borderId="9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56" fillId="0" borderId="65" xfId="0" applyFont="1" applyBorder="1" applyAlignment="1">
      <alignment horizontal="center" vertical="center"/>
    </xf>
    <xf numFmtId="0" fontId="56" fillId="0" borderId="6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indent="2"/>
    </xf>
    <xf numFmtId="49" fontId="6" fillId="0" borderId="0" xfId="0" applyNumberFormat="1" applyFont="1" applyAlignment="1">
      <alignment horizontal="left" vertical="center" wrapText="1" indent="2"/>
    </xf>
    <xf numFmtId="49" fontId="6" fillId="0" borderId="0" xfId="0" applyNumberFormat="1" applyFont="1" applyAlignment="1">
      <alignment horizontal="left" vertical="center" indent="2" shrinkToFi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left" vertical="center" indent="1"/>
    </xf>
    <xf numFmtId="0" fontId="57" fillId="0" borderId="184" xfId="2" applyFont="1" applyBorder="1" applyAlignment="1">
      <alignment horizontal="center" vertical="center" shrinkToFit="1"/>
    </xf>
    <xf numFmtId="0" fontId="57" fillId="0" borderId="185" xfId="2" applyFont="1" applyBorder="1" applyAlignment="1">
      <alignment horizontal="center" vertical="center" shrinkToFit="1"/>
    </xf>
    <xf numFmtId="0" fontId="57" fillId="0" borderId="186" xfId="2" applyFont="1" applyBorder="1" applyAlignment="1">
      <alignment horizontal="center" vertical="center" shrinkToFit="1"/>
    </xf>
    <xf numFmtId="0" fontId="57" fillId="0" borderId="160" xfId="2" applyFont="1" applyBorder="1" applyAlignment="1">
      <alignment horizontal="center" vertical="center" wrapText="1"/>
    </xf>
    <xf numFmtId="0" fontId="57" fillId="0" borderId="187" xfId="2" applyFont="1" applyBorder="1" applyAlignment="1">
      <alignment horizontal="center" vertical="center" wrapText="1"/>
    </xf>
    <xf numFmtId="0" fontId="57" fillId="0" borderId="188" xfId="2" applyFont="1" applyBorder="1" applyAlignment="1">
      <alignment horizontal="center" vertical="center" wrapText="1"/>
    </xf>
    <xf numFmtId="0" fontId="57" fillId="0" borderId="154" xfId="2" applyFont="1" applyBorder="1" applyAlignment="1">
      <alignment horizontal="center" vertical="center" shrinkToFit="1"/>
    </xf>
    <xf numFmtId="0" fontId="57" fillId="0" borderId="155" xfId="2" applyFont="1" applyBorder="1" applyAlignment="1">
      <alignment horizontal="center" vertical="center" shrinkToFit="1"/>
    </xf>
    <xf numFmtId="0" fontId="57" fillId="0" borderId="187" xfId="2" applyFont="1" applyBorder="1" applyAlignment="1">
      <alignment horizontal="center" vertical="center" wrapText="1" shrinkToFit="1"/>
    </xf>
    <xf numFmtId="0" fontId="57" fillId="0" borderId="188" xfId="2" applyFont="1" applyBorder="1" applyAlignment="1">
      <alignment horizontal="center" vertical="center" wrapText="1" shrinkToFit="1"/>
    </xf>
    <xf numFmtId="41" fontId="57" fillId="0" borderId="191" xfId="3" applyFont="1" applyFill="1" applyBorder="1" applyAlignment="1">
      <alignment horizontal="center" vertical="center" shrinkToFit="1"/>
    </xf>
    <xf numFmtId="41" fontId="57" fillId="0" borderId="155" xfId="3" applyFont="1" applyFill="1" applyBorder="1" applyAlignment="1">
      <alignment horizontal="center" vertical="center" shrinkToFit="1"/>
    </xf>
    <xf numFmtId="41" fontId="57" fillId="0" borderId="192" xfId="3" applyFont="1" applyFill="1" applyBorder="1" applyAlignment="1">
      <alignment horizontal="center" vertical="center" shrinkToFit="1"/>
    </xf>
    <xf numFmtId="41" fontId="57" fillId="0" borderId="158" xfId="3" applyFont="1" applyFill="1" applyBorder="1" applyAlignment="1">
      <alignment horizontal="center" vertical="center" shrinkToFit="1"/>
    </xf>
    <xf numFmtId="41" fontId="57" fillId="0" borderId="154" xfId="3" applyFont="1" applyBorder="1" applyAlignment="1">
      <alignment horizontal="center" vertical="center" wrapText="1" shrinkToFit="1"/>
    </xf>
    <xf numFmtId="41" fontId="57" fillId="0" borderId="156" xfId="3" applyFont="1" applyBorder="1" applyAlignment="1">
      <alignment horizontal="center" vertical="center" wrapText="1" shrinkToFit="1"/>
    </xf>
    <xf numFmtId="41" fontId="57" fillId="4" borderId="191" xfId="3" applyFont="1" applyFill="1" applyBorder="1" applyAlignment="1">
      <alignment horizontal="center" vertical="center" shrinkToFit="1"/>
    </xf>
    <xf numFmtId="41" fontId="57" fillId="4" borderId="155" xfId="3" applyFont="1" applyFill="1" applyBorder="1" applyAlignment="1">
      <alignment horizontal="center" vertical="center" shrinkToFit="1"/>
    </xf>
    <xf numFmtId="41" fontId="57" fillId="0" borderId="157" xfId="3" applyFont="1" applyBorder="1" applyAlignment="1">
      <alignment horizontal="center" vertical="center" wrapText="1" shrinkToFit="1"/>
    </xf>
    <xf numFmtId="41" fontId="57" fillId="0" borderId="159" xfId="3" applyFont="1" applyBorder="1" applyAlignment="1">
      <alignment horizontal="center" vertical="center" wrapText="1" shrinkToFit="1"/>
    </xf>
    <xf numFmtId="41" fontId="57" fillId="4" borderId="192" xfId="3" applyFont="1" applyFill="1" applyBorder="1" applyAlignment="1">
      <alignment horizontal="center" vertical="center" shrinkToFit="1"/>
    </xf>
    <xf numFmtId="41" fontId="57" fillId="4" borderId="158" xfId="3" applyFont="1" applyFill="1" applyBorder="1" applyAlignment="1">
      <alignment horizontal="center" vertical="center" shrinkToFit="1"/>
    </xf>
    <xf numFmtId="0" fontId="57" fillId="0" borderId="154" xfId="2" applyFont="1" applyBorder="1" applyAlignment="1">
      <alignment horizontal="center" vertical="center" wrapText="1" shrinkToFit="1"/>
    </xf>
    <xf numFmtId="0" fontId="57" fillId="0" borderId="156" xfId="2" applyFont="1" applyBorder="1" applyAlignment="1">
      <alignment horizontal="center" vertical="center" wrapText="1" shrinkToFit="1"/>
    </xf>
    <xf numFmtId="0" fontId="57" fillId="0" borderId="160" xfId="2" applyFont="1" applyBorder="1" applyAlignment="1">
      <alignment horizontal="center" vertical="center" wrapText="1" shrinkToFit="1"/>
    </xf>
    <xf numFmtId="0" fontId="57" fillId="0" borderId="161" xfId="2" applyFont="1" applyBorder="1" applyAlignment="1">
      <alignment horizontal="center" vertical="center" wrapText="1" shrinkToFit="1"/>
    </xf>
    <xf numFmtId="0" fontId="57" fillId="0" borderId="162" xfId="2" applyFont="1" applyBorder="1" applyAlignment="1">
      <alignment horizontal="center" vertical="center" wrapText="1" shrinkToFit="1"/>
    </xf>
    <xf numFmtId="0" fontId="57" fillId="4" borderId="191" xfId="2" applyFont="1" applyFill="1" applyBorder="1" applyAlignment="1">
      <alignment horizontal="center" vertical="center"/>
    </xf>
    <xf numFmtId="0" fontId="57" fillId="4" borderId="155" xfId="2" applyFont="1" applyFill="1" applyBorder="1" applyAlignment="1">
      <alignment horizontal="center" vertical="center"/>
    </xf>
    <xf numFmtId="0" fontId="57" fillId="0" borderId="191" xfId="2" applyFont="1" applyBorder="1" applyAlignment="1">
      <alignment horizontal="center" vertical="center"/>
    </xf>
    <xf numFmtId="0" fontId="57" fillId="0" borderId="155" xfId="2" applyFont="1" applyBorder="1" applyAlignment="1">
      <alignment horizontal="center" vertical="center"/>
    </xf>
    <xf numFmtId="0" fontId="57" fillId="4" borderId="192" xfId="2" applyFont="1" applyFill="1" applyBorder="1" applyAlignment="1">
      <alignment horizontal="center" vertical="center"/>
    </xf>
    <xf numFmtId="0" fontId="57" fillId="4" borderId="158" xfId="2" applyFont="1" applyFill="1" applyBorder="1" applyAlignment="1">
      <alignment horizontal="center" vertical="center"/>
    </xf>
    <xf numFmtId="0" fontId="57" fillId="4" borderId="162" xfId="2" applyFont="1" applyFill="1" applyBorder="1" applyAlignment="1">
      <alignment horizontal="center" vertical="center"/>
    </xf>
    <xf numFmtId="0" fontId="57" fillId="4" borderId="152" xfId="2" applyFont="1" applyFill="1" applyBorder="1" applyAlignment="1">
      <alignment horizontal="center" vertical="center"/>
    </xf>
    <xf numFmtId="0" fontId="36" fillId="0" borderId="23" xfId="0" applyFont="1" applyBorder="1" applyAlignment="1">
      <alignment horizontal="left" vertical="center" indent="1"/>
    </xf>
    <xf numFmtId="0" fontId="27" fillId="0" borderId="0" xfId="0" applyFont="1" applyAlignment="1">
      <alignment horizontal="left" vertical="center"/>
    </xf>
    <xf numFmtId="0" fontId="8" fillId="3" borderId="23" xfId="0" applyFont="1" applyFill="1" applyBorder="1" applyAlignment="1">
      <alignment horizontal="center" vertical="center"/>
    </xf>
    <xf numFmtId="0" fontId="57" fillId="0" borderId="162" xfId="2" applyFont="1" applyBorder="1" applyAlignment="1">
      <alignment horizontal="center" vertical="center"/>
    </xf>
    <xf numFmtId="0" fontId="57" fillId="0" borderId="152" xfId="2" applyFont="1" applyBorder="1" applyAlignment="1">
      <alignment horizontal="center" vertical="center"/>
    </xf>
    <xf numFmtId="0" fontId="57" fillId="4" borderId="156" xfId="2" applyFont="1" applyFill="1" applyBorder="1" applyAlignment="1">
      <alignment horizontal="center" vertical="center" shrinkToFit="1"/>
    </xf>
    <xf numFmtId="0" fontId="57" fillId="4" borderId="159" xfId="2" applyFont="1" applyFill="1" applyBorder="1" applyAlignment="1">
      <alignment horizontal="center" vertical="center" shrinkToFit="1"/>
    </xf>
    <xf numFmtId="0" fontId="57" fillId="0" borderId="189" xfId="2" applyFont="1" applyBorder="1" applyAlignment="1">
      <alignment horizontal="center" vertical="center" wrapText="1" shrinkToFit="1"/>
    </xf>
    <xf numFmtId="0" fontId="57" fillId="0" borderId="191" xfId="2" applyFont="1" applyBorder="1" applyAlignment="1">
      <alignment horizontal="center" vertical="center" wrapText="1" shrinkToFit="1"/>
    </xf>
    <xf numFmtId="0" fontId="57" fillId="0" borderId="196" xfId="2" applyFont="1" applyBorder="1" applyAlignment="1">
      <alignment horizontal="center" vertical="center" wrapText="1" shrinkToFit="1"/>
    </xf>
    <xf numFmtId="41" fontId="57" fillId="4" borderId="189" xfId="3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3" borderId="169" xfId="0" applyFont="1" applyFill="1" applyBorder="1" applyAlignment="1">
      <alignment horizontal="center" vertical="center" wrapText="1"/>
    </xf>
    <xf numFmtId="0" fontId="8" fillId="3" borderId="70" xfId="0" applyFont="1" applyFill="1" applyBorder="1" applyAlignment="1">
      <alignment horizontal="center" vertical="center" wrapText="1"/>
    </xf>
    <xf numFmtId="0" fontId="8" fillId="3" borderId="168" xfId="0" applyFont="1" applyFill="1" applyBorder="1" applyAlignment="1">
      <alignment horizontal="center" vertical="center"/>
    </xf>
    <xf numFmtId="0" fontId="8" fillId="3" borderId="71" xfId="0" applyFont="1" applyFill="1" applyBorder="1" applyAlignment="1">
      <alignment horizontal="center" vertical="center"/>
    </xf>
    <xf numFmtId="194" fontId="8" fillId="3" borderId="163" xfId="0" applyNumberFormat="1" applyFont="1" applyFill="1" applyBorder="1" applyAlignment="1">
      <alignment horizontal="center" vertical="center"/>
    </xf>
    <xf numFmtId="194" fontId="8" fillId="3" borderId="164" xfId="0" applyNumberFormat="1" applyFont="1" applyFill="1" applyBorder="1" applyAlignment="1">
      <alignment horizontal="center" vertical="center"/>
    </xf>
    <xf numFmtId="194" fontId="8" fillId="3" borderId="165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2" fillId="0" borderId="73" xfId="0" applyFont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shrinkToFit="1"/>
    </xf>
    <xf numFmtId="0" fontId="8" fillId="3" borderId="49" xfId="0" applyFont="1" applyFill="1" applyBorder="1" applyAlignment="1">
      <alignment horizontal="center" vertical="center" shrinkToFit="1"/>
    </xf>
    <xf numFmtId="0" fontId="12" fillId="0" borderId="74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12" fillId="3" borderId="75" xfId="0" applyFont="1" applyFill="1" applyBorder="1" applyAlignment="1">
      <alignment horizontal="center" vertical="center"/>
    </xf>
    <xf numFmtId="0" fontId="12" fillId="3" borderId="76" xfId="0" applyFont="1" applyFill="1" applyBorder="1" applyAlignment="1">
      <alignment horizontal="center" vertical="center"/>
    </xf>
    <xf numFmtId="0" fontId="12" fillId="3" borderId="77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23" xfId="0" applyFont="1" applyBorder="1" applyAlignment="1">
      <alignment horizontal="left" vertical="center" wrapText="1" inden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indent="1" shrinkToFit="1"/>
    </xf>
    <xf numFmtId="0" fontId="15" fillId="0" borderId="1" xfId="0" applyFont="1" applyBorder="1" applyAlignment="1">
      <alignment horizontal="left" vertical="center"/>
    </xf>
    <xf numFmtId="0" fontId="60" fillId="3" borderId="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left" vertical="center" inden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3" borderId="4" xfId="0" quotePrefix="1" applyFont="1" applyFill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96" fontId="38" fillId="7" borderId="125" xfId="1" applyNumberFormat="1" applyFont="1" applyFill="1" applyBorder="1" applyAlignment="1">
      <alignment horizontal="center"/>
    </xf>
  </cellXfs>
  <cellStyles count="5">
    <cellStyle name="쉼표 [0]" xfId="1" builtinId="6"/>
    <cellStyle name="쉼표 [0] 2" xfId="3"/>
    <cellStyle name="표준" xfId="0" builtinId="0"/>
    <cellStyle name="표준 2" xfId="2"/>
    <cellStyle name="표준 3" xfId="4"/>
  </cellStyles>
  <dxfs count="7">
    <dxf>
      <font>
        <b/>
        <i val="0"/>
        <color rgb="FFFF0000"/>
      </font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ADECEF"/>
      <color rgb="FFF8A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26" Type="http://schemas.openxmlformats.org/officeDocument/2006/relationships/image" Target="../media/image31.png"/><Relationship Id="rId3" Type="http://schemas.openxmlformats.org/officeDocument/2006/relationships/image" Target="../media/image9.png"/><Relationship Id="rId21" Type="http://schemas.microsoft.com/office/2007/relationships/hdphoto" Target="../media/hdphoto2.wdp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0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29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8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7.png"/><Relationship Id="rId27" Type="http://schemas.openxmlformats.org/officeDocument/2006/relationships/image" Target="../media/image3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13941</xdr:colOff>
      <xdr:row>0</xdr:row>
      <xdr:rowOff>0</xdr:rowOff>
    </xdr:from>
    <xdr:to>
      <xdr:col>24</xdr:col>
      <xdr:colOff>0</xdr:colOff>
      <xdr:row>34</xdr:row>
      <xdr:rowOff>208895</xdr:rowOff>
    </xdr:to>
    <xdr:pic>
      <xdr:nvPicPr>
        <xdr:cNvPr id="2" name="_x330219296" descr="EMB000046e0304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504" b="96323" l="202" r="94355">
                      <a14:foregroundMark x1="27016" y1="47292" x2="27944" y2="49031"/>
                      <a14:foregroundMark x1="35282" y1="45639" x2="35282" y2="4563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4108" r="5549" b="3619"/>
        <a:stretch/>
      </xdr:blipFill>
      <xdr:spPr bwMode="auto">
        <a:xfrm>
          <a:off x="13941" y="0"/>
          <a:ext cx="5939184" cy="909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207907</xdr:colOff>
      <xdr:row>6</xdr:row>
      <xdr:rowOff>107002</xdr:rowOff>
    </xdr:from>
    <xdr:to>
      <xdr:col>8</xdr:col>
      <xdr:colOff>136442</xdr:colOff>
      <xdr:row>8</xdr:row>
      <xdr:rowOff>20773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/>
        </xdr:cNvSpPr>
      </xdr:nvSpPr>
      <xdr:spPr>
        <a:xfrm>
          <a:off x="1677478" y="1467716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1</a:t>
          </a:r>
        </a:p>
      </xdr:txBody>
    </xdr:sp>
    <xdr:clientData/>
  </xdr:twoCellAnchor>
  <xdr:twoCellAnchor>
    <xdr:from>
      <xdr:col>6</xdr:col>
      <xdr:colOff>207907</xdr:colOff>
      <xdr:row>8</xdr:row>
      <xdr:rowOff>212075</xdr:rowOff>
    </xdr:from>
    <xdr:to>
      <xdr:col>8</xdr:col>
      <xdr:colOff>136442</xdr:colOff>
      <xdr:row>10</xdr:row>
      <xdr:rowOff>30597</xdr:rowOff>
    </xdr:to>
    <xdr:sp macro="" textlink="">
      <xdr:nvSpPr>
        <xdr:cNvPr id="5" name="모서리가 둥근 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/>
        </xdr:cNvSpPr>
      </xdr:nvSpPr>
      <xdr:spPr>
        <a:xfrm>
          <a:off x="1677478" y="2008218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2</a:t>
          </a:r>
        </a:p>
      </xdr:txBody>
    </xdr:sp>
    <xdr:clientData/>
  </xdr:twoCellAnchor>
  <xdr:twoCellAnchor>
    <xdr:from>
      <xdr:col>6</xdr:col>
      <xdr:colOff>207907</xdr:colOff>
      <xdr:row>10</xdr:row>
      <xdr:rowOff>212077</xdr:rowOff>
    </xdr:from>
    <xdr:to>
      <xdr:col>8</xdr:col>
      <xdr:colOff>136442</xdr:colOff>
      <xdr:row>12</xdr:row>
      <xdr:rowOff>30598</xdr:rowOff>
    </xdr:to>
    <xdr:sp macro="" textlink="">
      <xdr:nvSpPr>
        <xdr:cNvPr id="7" name="모서리가 둥근 직사각형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/>
        </xdr:cNvSpPr>
      </xdr:nvSpPr>
      <xdr:spPr>
        <a:xfrm>
          <a:off x="1677478" y="2538898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3</a:t>
          </a:r>
        </a:p>
      </xdr:txBody>
    </xdr:sp>
    <xdr:clientData/>
  </xdr:twoCellAnchor>
  <xdr:twoCellAnchor>
    <xdr:from>
      <xdr:col>6</xdr:col>
      <xdr:colOff>207907</xdr:colOff>
      <xdr:row>12</xdr:row>
      <xdr:rowOff>212074</xdr:rowOff>
    </xdr:from>
    <xdr:to>
      <xdr:col>8</xdr:col>
      <xdr:colOff>136442</xdr:colOff>
      <xdr:row>14</xdr:row>
      <xdr:rowOff>30595</xdr:rowOff>
    </xdr:to>
    <xdr:sp macro="" textlink="">
      <xdr:nvSpPr>
        <xdr:cNvPr id="9" name="모서리가 둥근 직사각형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/>
        </xdr:cNvSpPr>
      </xdr:nvSpPr>
      <xdr:spPr>
        <a:xfrm>
          <a:off x="1677478" y="3069574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4</a:t>
          </a:r>
        </a:p>
      </xdr:txBody>
    </xdr:sp>
    <xdr:clientData/>
  </xdr:twoCellAnchor>
  <xdr:twoCellAnchor>
    <xdr:from>
      <xdr:col>6</xdr:col>
      <xdr:colOff>207907</xdr:colOff>
      <xdr:row>18</xdr:row>
      <xdr:rowOff>212074</xdr:rowOff>
    </xdr:from>
    <xdr:to>
      <xdr:col>8</xdr:col>
      <xdr:colOff>136442</xdr:colOff>
      <xdr:row>20</xdr:row>
      <xdr:rowOff>30596</xdr:rowOff>
    </xdr:to>
    <xdr:sp macro="" textlink="">
      <xdr:nvSpPr>
        <xdr:cNvPr id="10" name="모서리가 둥근 직사각형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/>
        </xdr:cNvSpPr>
      </xdr:nvSpPr>
      <xdr:spPr>
        <a:xfrm>
          <a:off x="1677478" y="4661610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7</a:t>
          </a:r>
        </a:p>
      </xdr:txBody>
    </xdr:sp>
    <xdr:clientData/>
  </xdr:twoCellAnchor>
  <xdr:twoCellAnchor>
    <xdr:from>
      <xdr:col>6</xdr:col>
      <xdr:colOff>207907</xdr:colOff>
      <xdr:row>24</xdr:row>
      <xdr:rowOff>212074</xdr:rowOff>
    </xdr:from>
    <xdr:to>
      <xdr:col>8</xdr:col>
      <xdr:colOff>136442</xdr:colOff>
      <xdr:row>26</xdr:row>
      <xdr:rowOff>30595</xdr:rowOff>
    </xdr:to>
    <xdr:sp macro="" textlink="">
      <xdr:nvSpPr>
        <xdr:cNvPr id="11" name="모서리가 둥근 직사각형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/>
        </xdr:cNvSpPr>
      </xdr:nvSpPr>
      <xdr:spPr>
        <a:xfrm>
          <a:off x="1677478" y="6253645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10</a:t>
          </a:r>
        </a:p>
      </xdr:txBody>
    </xdr:sp>
    <xdr:clientData/>
  </xdr:twoCellAnchor>
  <xdr:twoCellAnchor>
    <xdr:from>
      <xdr:col>6</xdr:col>
      <xdr:colOff>207907</xdr:colOff>
      <xdr:row>26</xdr:row>
      <xdr:rowOff>212075</xdr:rowOff>
    </xdr:from>
    <xdr:to>
      <xdr:col>8</xdr:col>
      <xdr:colOff>136442</xdr:colOff>
      <xdr:row>28</xdr:row>
      <xdr:rowOff>30596</xdr:rowOff>
    </xdr:to>
    <xdr:sp macro="" textlink="">
      <xdr:nvSpPr>
        <xdr:cNvPr id="12" name="모서리가 둥근 직사각형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/>
        </xdr:cNvSpPr>
      </xdr:nvSpPr>
      <xdr:spPr>
        <a:xfrm>
          <a:off x="1677478" y="6784325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300">
              <a:solidFill>
                <a:schemeClr val="lt1"/>
              </a:solidFill>
              <a:effectLst/>
              <a:latin typeface="KoPub돋움체 Bold" panose="02020603020101020101" pitchFamily="18" charset="-127"/>
              <a:ea typeface="KoPub돋움체 Bold" panose="02020603020101020101" pitchFamily="18" charset="-127"/>
              <a:cs typeface="+mn-cs"/>
            </a:rPr>
            <a:t>11</a:t>
          </a:r>
          <a:endParaRPr lang="ko-KR" altLang="en-US" sz="1300">
            <a:solidFill>
              <a:schemeClr val="lt1"/>
            </a:solidFill>
            <a:effectLst/>
            <a:latin typeface="KoPub돋움체 Bold" panose="02020603020101020101" pitchFamily="18" charset="-127"/>
            <a:ea typeface="KoPub돋움체 Bold" panose="02020603020101020101" pitchFamily="18" charset="-127"/>
            <a:cs typeface="+mn-cs"/>
          </a:endParaRPr>
        </a:p>
      </xdr:txBody>
    </xdr:sp>
    <xdr:clientData/>
  </xdr:twoCellAnchor>
  <xdr:twoCellAnchor>
    <xdr:from>
      <xdr:col>6</xdr:col>
      <xdr:colOff>207907</xdr:colOff>
      <xdr:row>14</xdr:row>
      <xdr:rowOff>212077</xdr:rowOff>
    </xdr:from>
    <xdr:to>
      <xdr:col>8</xdr:col>
      <xdr:colOff>136442</xdr:colOff>
      <xdr:row>16</xdr:row>
      <xdr:rowOff>30599</xdr:rowOff>
    </xdr:to>
    <xdr:sp macro="" textlink="">
      <xdr:nvSpPr>
        <xdr:cNvPr id="13" name="모서리가 둥근 직사각형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/>
        </xdr:cNvSpPr>
      </xdr:nvSpPr>
      <xdr:spPr>
        <a:xfrm>
          <a:off x="1677478" y="3600256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solidFill>
                <a:schemeClr val="lt1"/>
              </a:solidFill>
              <a:effectLst/>
              <a:latin typeface="KoPub돋움체 Bold" panose="02020603020101020101" pitchFamily="18" charset="-127"/>
              <a:ea typeface="KoPub돋움체 Bold" panose="02020603020101020101" pitchFamily="18" charset="-127"/>
              <a:cs typeface="+mn-cs"/>
            </a:rPr>
            <a:t>5</a:t>
          </a:r>
          <a:endParaRPr lang="ko-KR" altLang="ko-KR" sz="1300">
            <a:effectLst/>
            <a:latin typeface="KoPub돋움체 Bold" panose="02020603020101020101" pitchFamily="18" charset="-127"/>
            <a:ea typeface="KoPub돋움체 Bold" panose="02020603020101020101" pitchFamily="18" charset="-127"/>
          </a:endParaRPr>
        </a:p>
      </xdr:txBody>
    </xdr:sp>
    <xdr:clientData/>
  </xdr:twoCellAnchor>
  <xdr:twoCellAnchor>
    <xdr:from>
      <xdr:col>6</xdr:col>
      <xdr:colOff>207907</xdr:colOff>
      <xdr:row>16</xdr:row>
      <xdr:rowOff>212076</xdr:rowOff>
    </xdr:from>
    <xdr:to>
      <xdr:col>8</xdr:col>
      <xdr:colOff>136442</xdr:colOff>
      <xdr:row>18</xdr:row>
      <xdr:rowOff>30597</xdr:rowOff>
    </xdr:to>
    <xdr:sp macro="" textlink="">
      <xdr:nvSpPr>
        <xdr:cNvPr id="14" name="모서리가 둥근 직사각형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/>
        </xdr:cNvSpPr>
      </xdr:nvSpPr>
      <xdr:spPr>
        <a:xfrm>
          <a:off x="1677478" y="4130933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6</a:t>
          </a:r>
        </a:p>
      </xdr:txBody>
    </xdr:sp>
    <xdr:clientData/>
  </xdr:twoCellAnchor>
  <xdr:twoCellAnchor>
    <xdr:from>
      <xdr:col>6</xdr:col>
      <xdr:colOff>207907</xdr:colOff>
      <xdr:row>20</xdr:row>
      <xdr:rowOff>212075</xdr:rowOff>
    </xdr:from>
    <xdr:to>
      <xdr:col>8</xdr:col>
      <xdr:colOff>136442</xdr:colOff>
      <xdr:row>22</xdr:row>
      <xdr:rowOff>30596</xdr:rowOff>
    </xdr:to>
    <xdr:sp macro="" textlink="">
      <xdr:nvSpPr>
        <xdr:cNvPr id="15" name="모서리가 둥근 직사각형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/>
        </xdr:cNvSpPr>
      </xdr:nvSpPr>
      <xdr:spPr>
        <a:xfrm>
          <a:off x="1677478" y="5192289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8</a:t>
          </a:r>
        </a:p>
      </xdr:txBody>
    </xdr:sp>
    <xdr:clientData/>
  </xdr:twoCellAnchor>
  <xdr:twoCellAnchor>
    <xdr:from>
      <xdr:col>6</xdr:col>
      <xdr:colOff>207907</xdr:colOff>
      <xdr:row>22</xdr:row>
      <xdr:rowOff>212070</xdr:rowOff>
    </xdr:from>
    <xdr:to>
      <xdr:col>8</xdr:col>
      <xdr:colOff>136442</xdr:colOff>
      <xdr:row>24</xdr:row>
      <xdr:rowOff>30592</xdr:rowOff>
    </xdr:to>
    <xdr:sp macro="" textlink="">
      <xdr:nvSpPr>
        <xdr:cNvPr id="16" name="모서리가 둥근 직사각형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/>
        </xdr:cNvSpPr>
      </xdr:nvSpPr>
      <xdr:spPr>
        <a:xfrm>
          <a:off x="1698777" y="5769700"/>
          <a:ext cx="433774" cy="356892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>
              <a:latin typeface="KoPub돋움체 Bold" panose="02020603020101020101" pitchFamily="18" charset="-127"/>
              <a:ea typeface="KoPub돋움체 Bold" panose="02020603020101020101" pitchFamily="18" charset="-127"/>
            </a:rPr>
            <a:t>9</a:t>
          </a:r>
        </a:p>
      </xdr:txBody>
    </xdr:sp>
    <xdr:clientData/>
  </xdr:twoCellAnchor>
  <xdr:twoCellAnchor>
    <xdr:from>
      <xdr:col>6</xdr:col>
      <xdr:colOff>207907</xdr:colOff>
      <xdr:row>28</xdr:row>
      <xdr:rowOff>213781</xdr:rowOff>
    </xdr:from>
    <xdr:to>
      <xdr:col>8</xdr:col>
      <xdr:colOff>136442</xdr:colOff>
      <xdr:row>30</xdr:row>
      <xdr:rowOff>31711</xdr:rowOff>
    </xdr:to>
    <xdr:sp macro="" textlink="">
      <xdr:nvSpPr>
        <xdr:cNvPr id="18" name="모서리가 둥근 직사각형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/>
        </xdr:cNvSpPr>
      </xdr:nvSpPr>
      <xdr:spPr>
        <a:xfrm>
          <a:off x="1698777" y="7386520"/>
          <a:ext cx="433774" cy="3563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300">
              <a:solidFill>
                <a:schemeClr val="lt1"/>
              </a:solidFill>
              <a:effectLst/>
              <a:latin typeface="KoPub돋움체 Bold" panose="02020603020101020101" pitchFamily="18" charset="-127"/>
              <a:ea typeface="KoPub돋움체 Bold" panose="02020603020101020101" pitchFamily="18" charset="-127"/>
              <a:cs typeface="+mn-cs"/>
            </a:rPr>
            <a:t>12</a:t>
          </a:r>
          <a:endParaRPr lang="ko-KR" altLang="en-US" sz="1300">
            <a:solidFill>
              <a:schemeClr val="lt1"/>
            </a:solidFill>
            <a:effectLst/>
            <a:latin typeface="KoPub돋움체 Bold" panose="02020603020101020101" pitchFamily="18" charset="-127"/>
            <a:ea typeface="KoPub돋움체 Bold" panose="02020603020101020101" pitchFamily="18" charset="-127"/>
            <a:cs typeface="+mn-cs"/>
          </a:endParaRPr>
        </a:p>
      </xdr:txBody>
    </xdr:sp>
    <xdr:clientData/>
  </xdr:twoCellAnchor>
  <xdr:twoCellAnchor>
    <xdr:from>
      <xdr:col>6</xdr:col>
      <xdr:colOff>207907</xdr:colOff>
      <xdr:row>30</xdr:row>
      <xdr:rowOff>212073</xdr:rowOff>
    </xdr:from>
    <xdr:to>
      <xdr:col>8</xdr:col>
      <xdr:colOff>136442</xdr:colOff>
      <xdr:row>32</xdr:row>
      <xdr:rowOff>30594</xdr:rowOff>
    </xdr:to>
    <xdr:sp macro="" textlink="">
      <xdr:nvSpPr>
        <xdr:cNvPr id="19" name="모서리가 둥근 직사각형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/>
        </xdr:cNvSpPr>
      </xdr:nvSpPr>
      <xdr:spPr>
        <a:xfrm>
          <a:off x="1677478" y="7845680"/>
          <a:ext cx="432000" cy="3492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300">
              <a:solidFill>
                <a:schemeClr val="lt1"/>
              </a:solidFill>
              <a:effectLst/>
              <a:latin typeface="KoPub돋움체 Bold" panose="02020603020101020101" pitchFamily="18" charset="-127"/>
              <a:ea typeface="KoPub돋움체 Bold" panose="02020603020101020101" pitchFamily="18" charset="-127"/>
              <a:cs typeface="+mn-cs"/>
            </a:rPr>
            <a:t>13</a:t>
          </a:r>
          <a:endParaRPr lang="ko-KR" altLang="en-US" sz="1300">
            <a:solidFill>
              <a:schemeClr val="lt1"/>
            </a:solidFill>
            <a:effectLst/>
            <a:latin typeface="KoPub돋움체 Bold" panose="02020603020101020101" pitchFamily="18" charset="-127"/>
            <a:ea typeface="KoPub돋움체 Bold" panose="02020603020101020101" pitchFamily="18" charset="-127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480125</xdr:colOff>
      <xdr:row>7</xdr:row>
      <xdr:rowOff>25857</xdr:rowOff>
    </xdr:from>
    <xdr:to>
      <xdr:col>5</xdr:col>
      <xdr:colOff>323853</xdr:colOff>
      <xdr:row>11</xdr:row>
      <xdr:rowOff>26863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98644-B5FA-4575-88C2-45ED28BF1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934886" y="1218921"/>
          <a:ext cx="763006" cy="134867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161926</xdr:colOff>
      <xdr:row>26</xdr:row>
      <xdr:rowOff>123825</xdr:rowOff>
    </xdr:from>
    <xdr:to>
      <xdr:col>5</xdr:col>
      <xdr:colOff>152401</xdr:colOff>
      <xdr:row>33</xdr:row>
      <xdr:rowOff>96576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90F482C-E6C6-445F-8564-8D9F4F21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1" y="5267325"/>
          <a:ext cx="1019175" cy="130625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323850</xdr:colOff>
      <xdr:row>37</xdr:row>
      <xdr:rowOff>104775</xdr:rowOff>
    </xdr:from>
    <xdr:to>
      <xdr:col>5</xdr:col>
      <xdr:colOff>38100</xdr:colOff>
      <xdr:row>42</xdr:row>
      <xdr:rowOff>151041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B70D0866-9ED8-449B-A746-D9C5487BF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7362825"/>
          <a:ext cx="742950" cy="101781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285750</xdr:colOff>
      <xdr:row>50</xdr:row>
      <xdr:rowOff>123148</xdr:rowOff>
    </xdr:from>
    <xdr:to>
      <xdr:col>5</xdr:col>
      <xdr:colOff>76200</xdr:colOff>
      <xdr:row>57</xdr:row>
      <xdr:rowOff>110871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87BA00A4-891B-4EB5-A2F6-F1276CA00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925" y="10086298"/>
          <a:ext cx="819150" cy="135932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9526</xdr:colOff>
      <xdr:row>61</xdr:row>
      <xdr:rowOff>64939</xdr:rowOff>
    </xdr:from>
    <xdr:to>
      <xdr:col>4</xdr:col>
      <xdr:colOff>333375</xdr:colOff>
      <xdr:row>66</xdr:row>
      <xdr:rowOff>100489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5F3CCEFA-84CF-4556-B568-0E5966D12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0601" y="12180739"/>
          <a:ext cx="666749" cy="10261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57151</xdr:colOff>
      <xdr:row>70</xdr:row>
      <xdr:rowOff>47535</xdr:rowOff>
    </xdr:from>
    <xdr:to>
      <xdr:col>4</xdr:col>
      <xdr:colOff>325921</xdr:colOff>
      <xdr:row>75</xdr:row>
      <xdr:rowOff>151453</xdr:rowOff>
    </xdr:to>
    <xdr:pic>
      <xdr:nvPicPr>
        <xdr:cNvPr id="7" name="Picture 11">
          <a:extLst>
            <a:ext uri="{FF2B5EF4-FFF2-40B4-BE49-F238E27FC236}">
              <a16:creationId xmlns:a16="http://schemas.microsoft.com/office/drawing/2014/main" id="{A56AFCB2-76EB-4762-9112-A6999085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8226" y="13934985"/>
          <a:ext cx="611670" cy="109451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304800</xdr:colOff>
      <xdr:row>88</xdr:row>
      <xdr:rowOff>111843</xdr:rowOff>
    </xdr:from>
    <xdr:to>
      <xdr:col>5</xdr:col>
      <xdr:colOff>409576</xdr:colOff>
      <xdr:row>93</xdr:row>
      <xdr:rowOff>112140</xdr:rowOff>
    </xdr:to>
    <xdr:pic>
      <xdr:nvPicPr>
        <xdr:cNvPr id="8" name="Picture 13">
          <a:extLst>
            <a:ext uri="{FF2B5EF4-FFF2-40B4-BE49-F238E27FC236}">
              <a16:creationId xmlns:a16="http://schemas.microsoft.com/office/drawing/2014/main" id="{EC03606D-18FD-49F7-845D-D289001C9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842814" y="17299854"/>
          <a:ext cx="990897" cy="14763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114301</xdr:colOff>
      <xdr:row>106</xdr:row>
      <xdr:rowOff>123825</xdr:rowOff>
    </xdr:from>
    <xdr:to>
      <xdr:col>5</xdr:col>
      <xdr:colOff>193168</xdr:colOff>
      <xdr:row>111</xdr:row>
      <xdr:rowOff>105014</xdr:rowOff>
    </xdr:to>
    <xdr:pic>
      <xdr:nvPicPr>
        <xdr:cNvPr id="9" name="Picture 15">
          <a:extLst>
            <a:ext uri="{FF2B5EF4-FFF2-40B4-BE49-F238E27FC236}">
              <a16:creationId xmlns:a16="http://schemas.microsoft.com/office/drawing/2014/main" id="{7EF3CDE1-ABC8-4CD9-853F-D91E0227B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2476" y="21288375"/>
          <a:ext cx="1107567" cy="97178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228600</xdr:colOff>
      <xdr:row>115</xdr:row>
      <xdr:rowOff>76701</xdr:rowOff>
    </xdr:from>
    <xdr:to>
      <xdr:col>5</xdr:col>
      <xdr:colOff>76200</xdr:colOff>
      <xdr:row>120</xdr:row>
      <xdr:rowOff>110621</xdr:rowOff>
    </xdr:to>
    <xdr:pic>
      <xdr:nvPicPr>
        <xdr:cNvPr id="10" name="Picture 17">
          <a:extLst>
            <a:ext uri="{FF2B5EF4-FFF2-40B4-BE49-F238E27FC236}">
              <a16:creationId xmlns:a16="http://schemas.microsoft.com/office/drawing/2014/main" id="{5AC1F9A7-D034-4E9D-B486-B298418CA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6775" y="23012901"/>
          <a:ext cx="876300" cy="102452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104775</xdr:colOff>
      <xdr:row>79</xdr:row>
      <xdr:rowOff>38100</xdr:rowOff>
    </xdr:from>
    <xdr:to>
      <xdr:col>5</xdr:col>
      <xdr:colOff>219075</xdr:colOff>
      <xdr:row>84</xdr:row>
      <xdr:rowOff>114300</xdr:rowOff>
    </xdr:to>
    <xdr:pic>
      <xdr:nvPicPr>
        <xdr:cNvPr id="11" name="Picture 19">
          <a:extLst>
            <a:ext uri="{FF2B5EF4-FFF2-40B4-BE49-F238E27FC236}">
              <a16:creationId xmlns:a16="http://schemas.microsoft.com/office/drawing/2014/main" id="{7F74E82F-0D3C-4594-9F14-A9C9340DB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2950" y="15697200"/>
          <a:ext cx="1143000" cy="10668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19051</xdr:colOff>
      <xdr:row>124</xdr:row>
      <xdr:rowOff>67191</xdr:rowOff>
    </xdr:from>
    <xdr:to>
      <xdr:col>5</xdr:col>
      <xdr:colOff>9525</xdr:colOff>
      <xdr:row>129</xdr:row>
      <xdr:rowOff>89740</xdr:rowOff>
    </xdr:to>
    <xdr:pic>
      <xdr:nvPicPr>
        <xdr:cNvPr id="12" name="Picture 21">
          <a:extLst>
            <a:ext uri="{FF2B5EF4-FFF2-40B4-BE49-F238E27FC236}">
              <a16:creationId xmlns:a16="http://schemas.microsoft.com/office/drawing/2014/main" id="{239A4338-19C1-47B2-89F9-8CECFE2F6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126" y="24775041"/>
          <a:ext cx="676274" cy="10131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9526</xdr:colOff>
      <xdr:row>133</xdr:row>
      <xdr:rowOff>78296</xdr:rowOff>
    </xdr:from>
    <xdr:to>
      <xdr:col>5</xdr:col>
      <xdr:colOff>57151</xdr:colOff>
      <xdr:row>138</xdr:row>
      <xdr:rowOff>114300</xdr:rowOff>
    </xdr:to>
    <xdr:pic>
      <xdr:nvPicPr>
        <xdr:cNvPr id="13" name="Picture 23">
          <a:extLst>
            <a:ext uri="{FF2B5EF4-FFF2-40B4-BE49-F238E27FC236}">
              <a16:creationId xmlns:a16="http://schemas.microsoft.com/office/drawing/2014/main" id="{071FBA35-94D1-4A52-B7A4-CAEA0CAF7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601" y="26557796"/>
          <a:ext cx="733425" cy="10266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333375</xdr:colOff>
      <xdr:row>144</xdr:row>
      <xdr:rowOff>70111</xdr:rowOff>
    </xdr:from>
    <xdr:to>
      <xdr:col>4</xdr:col>
      <xdr:colOff>323850</xdr:colOff>
      <xdr:row>150</xdr:row>
      <xdr:rowOff>16653</xdr:rowOff>
    </xdr:to>
    <xdr:pic>
      <xdr:nvPicPr>
        <xdr:cNvPr id="14" name="Picture 25">
          <a:extLst>
            <a:ext uri="{FF2B5EF4-FFF2-40B4-BE49-F238E27FC236}">
              <a16:creationId xmlns:a16="http://schemas.microsoft.com/office/drawing/2014/main" id="{6E1AEDAC-1B09-4D07-B32C-BCA142D1B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1550" y="28892761"/>
          <a:ext cx="676275" cy="112764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161926</xdr:colOff>
      <xdr:row>154</xdr:row>
      <xdr:rowOff>77054</xdr:rowOff>
    </xdr:from>
    <xdr:to>
      <xdr:col>5</xdr:col>
      <xdr:colOff>190500</xdr:colOff>
      <xdr:row>159</xdr:row>
      <xdr:rowOff>62305</xdr:rowOff>
    </xdr:to>
    <xdr:pic>
      <xdr:nvPicPr>
        <xdr:cNvPr id="15" name="Picture 27">
          <a:extLst>
            <a:ext uri="{FF2B5EF4-FFF2-40B4-BE49-F238E27FC236}">
              <a16:creationId xmlns:a16="http://schemas.microsoft.com/office/drawing/2014/main" id="{CC6E2248-DA76-458C-AB12-818E3A71F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101" y="30861854"/>
          <a:ext cx="1057274" cy="97585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95250</xdr:colOff>
      <xdr:row>163</xdr:row>
      <xdr:rowOff>28575</xdr:rowOff>
    </xdr:from>
    <xdr:to>
      <xdr:col>5</xdr:col>
      <xdr:colOff>531368</xdr:colOff>
      <xdr:row>167</xdr:row>
      <xdr:rowOff>188637</xdr:rowOff>
    </xdr:to>
    <xdr:pic>
      <xdr:nvPicPr>
        <xdr:cNvPr id="16" name="Picture 29">
          <a:extLst>
            <a:ext uri="{FF2B5EF4-FFF2-40B4-BE49-F238E27FC236}">
              <a16:creationId xmlns:a16="http://schemas.microsoft.com/office/drawing/2014/main" id="{C52FEAAC-9B96-4B9C-8AB7-42F5BB965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b="8537"/>
        <a:stretch/>
      </xdr:blipFill>
      <xdr:spPr>
        <a:xfrm>
          <a:off x="390525" y="32585025"/>
          <a:ext cx="1807718" cy="96016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0</xdr:colOff>
      <xdr:row>172</xdr:row>
      <xdr:rowOff>86835</xdr:rowOff>
    </xdr:from>
    <xdr:to>
      <xdr:col>5</xdr:col>
      <xdr:colOff>85725</xdr:colOff>
      <xdr:row>177</xdr:row>
      <xdr:rowOff>114299</xdr:rowOff>
    </xdr:to>
    <xdr:pic>
      <xdr:nvPicPr>
        <xdr:cNvPr id="17" name="Picture 31">
          <a:extLst>
            <a:ext uri="{FF2B5EF4-FFF2-40B4-BE49-F238E27FC236}">
              <a16:creationId xmlns:a16="http://schemas.microsoft.com/office/drawing/2014/main" id="{315A1B47-BCF8-4A54-A915-72CAF9795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1075" y="34414935"/>
          <a:ext cx="771525" cy="10180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95250</xdr:colOff>
      <xdr:row>209</xdr:row>
      <xdr:rowOff>61071</xdr:rowOff>
    </xdr:from>
    <xdr:to>
      <xdr:col>5</xdr:col>
      <xdr:colOff>133350</xdr:colOff>
      <xdr:row>214</xdr:row>
      <xdr:rowOff>140001</xdr:rowOff>
    </xdr:to>
    <xdr:pic>
      <xdr:nvPicPr>
        <xdr:cNvPr id="18" name="Picture 37">
          <a:extLst>
            <a:ext uri="{FF2B5EF4-FFF2-40B4-BE49-F238E27FC236}">
              <a16:creationId xmlns:a16="http://schemas.microsoft.com/office/drawing/2014/main" id="{5E3D4362-A769-43A6-B5FF-47D93056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3425" y="41856771"/>
          <a:ext cx="1066800" cy="10695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0</xdr:colOff>
      <xdr:row>218</xdr:row>
      <xdr:rowOff>85724</xdr:rowOff>
    </xdr:from>
    <xdr:to>
      <xdr:col>5</xdr:col>
      <xdr:colOff>110153</xdr:colOff>
      <xdr:row>223</xdr:row>
      <xdr:rowOff>114300</xdr:rowOff>
    </xdr:to>
    <xdr:pic>
      <xdr:nvPicPr>
        <xdr:cNvPr id="19" name="Picture 39">
          <a:extLst>
            <a:ext uri="{FF2B5EF4-FFF2-40B4-BE49-F238E27FC236}">
              <a16:creationId xmlns:a16="http://schemas.microsoft.com/office/drawing/2014/main" id="{F111F142-F3DF-438A-813B-FDD8B9723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81075" y="43653074"/>
          <a:ext cx="795953" cy="10191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104775</xdr:colOff>
      <xdr:row>227</xdr:row>
      <xdr:rowOff>123826</xdr:rowOff>
    </xdr:from>
    <xdr:to>
      <xdr:col>4</xdr:col>
      <xdr:colOff>276225</xdr:colOff>
      <xdr:row>232</xdr:row>
      <xdr:rowOff>28576</xdr:rowOff>
    </xdr:to>
    <xdr:pic>
      <xdr:nvPicPr>
        <xdr:cNvPr id="20" name="Picture 41">
          <a:extLst>
            <a:ext uri="{FF2B5EF4-FFF2-40B4-BE49-F238E27FC236}">
              <a16:creationId xmlns:a16="http://schemas.microsoft.com/office/drawing/2014/main" id="{7CE3DA9D-FDC0-4593-81CF-71CC4105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5850" y="45462826"/>
          <a:ext cx="514350" cy="8953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0</xdr:colOff>
      <xdr:row>181</xdr:row>
      <xdr:rowOff>86835</xdr:rowOff>
    </xdr:from>
    <xdr:to>
      <xdr:col>5</xdr:col>
      <xdr:colOff>85725</xdr:colOff>
      <xdr:row>186</xdr:row>
      <xdr:rowOff>114301</xdr:rowOff>
    </xdr:to>
    <xdr:pic>
      <xdr:nvPicPr>
        <xdr:cNvPr id="21" name="Picture 31">
          <a:extLst>
            <a:ext uri="{FF2B5EF4-FFF2-40B4-BE49-F238E27FC236}">
              <a16:creationId xmlns:a16="http://schemas.microsoft.com/office/drawing/2014/main" id="{66DBEAA8-EE28-4B62-9111-57FBACC59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1075" y="36186585"/>
          <a:ext cx="771525" cy="101806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2</xdr:col>
      <xdr:colOff>276225</xdr:colOff>
      <xdr:row>200</xdr:row>
      <xdr:rowOff>118599</xdr:rowOff>
    </xdr:from>
    <xdr:ext cx="847725" cy="953947"/>
    <xdr:pic>
      <xdr:nvPicPr>
        <xdr:cNvPr id="22" name="Picture 35">
          <a:extLst>
            <a:ext uri="{FF2B5EF4-FFF2-40B4-BE49-F238E27FC236}">
              <a16:creationId xmlns:a16="http://schemas.microsoft.com/office/drawing/2014/main" id="{13EEDFC8-199F-463C-8834-1C6282904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" y="40142649"/>
          <a:ext cx="847725" cy="953947"/>
        </a:xfrm>
        <a:prstGeom prst="rect">
          <a:avLst/>
        </a:prstGeom>
        <a:noFill/>
        <a:ln>
          <a:noFill/>
        </a:ln>
        <a:effectLst/>
      </xdr:spPr>
    </xdr:pic>
    <xdr:clientData/>
  </xdr:oneCellAnchor>
  <xdr:twoCellAnchor editAs="oneCell">
    <xdr:from>
      <xdr:col>3</xdr:col>
      <xdr:colOff>142876</xdr:colOff>
      <xdr:row>191</xdr:row>
      <xdr:rowOff>102534</xdr:rowOff>
    </xdr:from>
    <xdr:to>
      <xdr:col>4</xdr:col>
      <xdr:colOff>228601</xdr:colOff>
      <xdr:row>196</xdr:row>
      <xdr:rowOff>106069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6C84618-BD26-48EE-AFAD-F284F916FA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8839" b="93934" l="9931" r="89376">
                      <a14:foregroundMark x1="31871" y1="8839" x2="52194" y2="8666"/>
                      <a14:foregroundMark x1="52194" y1="8666" x2="64203" y2="9532"/>
                      <a14:foregroundMark x1="64203" y1="9532" x2="65358" y2="9012"/>
                      <a14:foregroundMark x1="35104" y1="89081" x2="57275" y2="90468"/>
                      <a14:foregroundMark x1="52425" y1="90121" x2="52194" y2="93934"/>
                    </a14:backgroundRemoval>
                  </a14:imgEffect>
                </a14:imgLayer>
              </a14:imgProps>
            </a:ext>
          </a:extLst>
        </a:blip>
        <a:srcRect l="23669" t="6339" r="26036" b="4852"/>
        <a:stretch/>
      </xdr:blipFill>
      <xdr:spPr>
        <a:xfrm>
          <a:off x="1123951" y="38354934"/>
          <a:ext cx="428625" cy="994136"/>
        </a:xfrm>
        <a:prstGeom prst="rect">
          <a:avLst/>
        </a:prstGeom>
      </xdr:spPr>
    </xdr:pic>
    <xdr:clientData/>
  </xdr:twoCellAnchor>
  <xdr:twoCellAnchor editAs="oneCell">
    <xdr:from>
      <xdr:col>2</xdr:col>
      <xdr:colOff>140804</xdr:colOff>
      <xdr:row>238</xdr:row>
      <xdr:rowOff>91110</xdr:rowOff>
    </xdr:from>
    <xdr:to>
      <xdr:col>5</xdr:col>
      <xdr:colOff>159854</xdr:colOff>
      <xdr:row>243</xdr:row>
      <xdr:rowOff>85726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51BD90C9-5949-43E5-B45E-D8BBA8600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979" y="47773260"/>
          <a:ext cx="1047750" cy="947116"/>
        </a:xfrm>
        <a:prstGeom prst="rect">
          <a:avLst/>
        </a:prstGeom>
      </xdr:spPr>
    </xdr:pic>
    <xdr:clientData/>
  </xdr:twoCellAnchor>
  <xdr:twoCellAnchor editAs="oneCell">
    <xdr:from>
      <xdr:col>1</xdr:col>
      <xdr:colOff>107675</xdr:colOff>
      <xdr:row>248</xdr:row>
      <xdr:rowOff>120512</xdr:rowOff>
    </xdr:from>
    <xdr:to>
      <xdr:col>5</xdr:col>
      <xdr:colOff>557966</xdr:colOff>
      <xdr:row>251</xdr:row>
      <xdr:rowOff>103921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57025BB-4AD8-40BE-BF5B-886D2816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036441" y="49093221"/>
          <a:ext cx="554909" cy="1821891"/>
        </a:xfrm>
        <a:prstGeom prst="rect">
          <a:avLst/>
        </a:prstGeom>
      </xdr:spPr>
    </xdr:pic>
    <xdr:clientData/>
  </xdr:twoCellAnchor>
  <xdr:twoCellAnchor editAs="oneCell">
    <xdr:from>
      <xdr:col>2</xdr:col>
      <xdr:colOff>248478</xdr:colOff>
      <xdr:row>256</xdr:row>
      <xdr:rowOff>56736</xdr:rowOff>
    </xdr:from>
    <xdr:to>
      <xdr:col>5</xdr:col>
      <xdr:colOff>90224</xdr:colOff>
      <xdr:row>262</xdr:row>
      <xdr:rowOff>9111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C92CA46-E8AD-48DA-9BAB-DCA31C9A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653" y="51205986"/>
          <a:ext cx="870446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74544</xdr:colOff>
      <xdr:row>266</xdr:row>
      <xdr:rowOff>170208</xdr:rowOff>
    </xdr:from>
    <xdr:to>
      <xdr:col>5</xdr:col>
      <xdr:colOff>569844</xdr:colOff>
      <xdr:row>269</xdr:row>
      <xdr:rowOff>14947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1B5D01B-9084-40C0-8D44-4D79F14E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819" y="53243508"/>
          <a:ext cx="1866900" cy="416239"/>
        </a:xfrm>
        <a:prstGeom prst="rect">
          <a:avLst/>
        </a:prstGeom>
      </xdr:spPr>
    </xdr:pic>
    <xdr:clientData/>
  </xdr:twoCellAnchor>
  <xdr:twoCellAnchor editAs="oneCell">
    <xdr:from>
      <xdr:col>2</xdr:col>
      <xdr:colOff>256761</xdr:colOff>
      <xdr:row>97</xdr:row>
      <xdr:rowOff>100203</xdr:rowOff>
    </xdr:from>
    <xdr:to>
      <xdr:col>4</xdr:col>
      <xdr:colOff>295689</xdr:colOff>
      <xdr:row>102</xdr:row>
      <xdr:rowOff>113259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4B2210A-473E-49F5-A033-C4D77550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94936" y="19493103"/>
          <a:ext cx="724728" cy="1003656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15</xdr:row>
      <xdr:rowOff>104775</xdr:rowOff>
    </xdr:from>
    <xdr:to>
      <xdr:col>5</xdr:col>
      <xdr:colOff>257175</xdr:colOff>
      <xdr:row>22</xdr:row>
      <xdr:rowOff>171450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D6ABF3C8-F667-443C-A73A-DC3CC461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76262" y="3186113"/>
          <a:ext cx="1400175" cy="1295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240195</xdr:colOff>
      <xdr:row>26</xdr:row>
      <xdr:rowOff>0</xdr:rowOff>
    </xdr:from>
    <xdr:to>
      <xdr:col>7</xdr:col>
      <xdr:colOff>0</xdr:colOff>
      <xdr:row>31</xdr:row>
      <xdr:rowOff>0</xdr:rowOff>
    </xdr:to>
    <xdr:sp macro="" textlink="">
      <xdr:nvSpPr>
        <xdr:cNvPr id="2" name="자유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37152" y="6029739"/>
          <a:ext cx="1002196" cy="1159565"/>
        </a:xfrm>
        <a:custGeom>
          <a:avLst/>
          <a:gdLst>
            <a:gd name="connsiteX0" fmla="*/ 0 w 1002196"/>
            <a:gd name="connsiteY0" fmla="*/ 0 h 1159565"/>
            <a:gd name="connsiteX1" fmla="*/ 0 w 1002196"/>
            <a:gd name="connsiteY1" fmla="*/ 1159565 h 1159565"/>
            <a:gd name="connsiteX2" fmla="*/ 1002196 w 1002196"/>
            <a:gd name="connsiteY2" fmla="*/ 1159565 h 11595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02196" h="1159565">
              <a:moveTo>
                <a:pt x="0" y="0"/>
              </a:moveTo>
              <a:lnTo>
                <a:pt x="0" y="1159565"/>
              </a:lnTo>
              <a:lnTo>
                <a:pt x="1002196" y="1159565"/>
              </a:lnTo>
            </a:path>
          </a:pathLst>
        </a:custGeom>
        <a:noFill/>
        <a:ln w="6350">
          <a:solidFill>
            <a:schemeClr val="tx1">
              <a:lumMod val="50000"/>
              <a:lumOff val="50000"/>
            </a:schemeClr>
          </a:solidFill>
          <a:tailEnd type="stealth" w="lg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6</xdr:col>
      <xdr:colOff>240195</xdr:colOff>
      <xdr:row>25</xdr:row>
      <xdr:rowOff>0</xdr:rowOff>
    </xdr:to>
    <xdr:sp macro="" textlink="">
      <xdr:nvSpPr>
        <xdr:cNvPr id="3" name="자유형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242391" y="5797826"/>
          <a:ext cx="488674" cy="0"/>
        </a:xfrm>
        <a:custGeom>
          <a:avLst/>
          <a:gdLst>
            <a:gd name="connsiteX0" fmla="*/ 0 w 488674"/>
            <a:gd name="connsiteY0" fmla="*/ 0 h 0"/>
            <a:gd name="connsiteX1" fmla="*/ 488674 w 488674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488674">
              <a:moveTo>
                <a:pt x="0" y="0"/>
              </a:moveTo>
              <a:lnTo>
                <a:pt x="488674" y="0"/>
              </a:lnTo>
            </a:path>
          </a:pathLst>
        </a:custGeom>
        <a:noFill/>
        <a:ln w="6350">
          <a:solidFill>
            <a:schemeClr val="tx1">
              <a:lumMod val="50000"/>
              <a:lumOff val="50000"/>
            </a:schemeClr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24</xdr:row>
      <xdr:rowOff>215348</xdr:rowOff>
    </xdr:from>
    <xdr:to>
      <xdr:col>11</xdr:col>
      <xdr:colOff>231913</xdr:colOff>
      <xdr:row>31</xdr:row>
      <xdr:rowOff>24848</xdr:rowOff>
    </xdr:to>
    <xdr:sp macro="" textlink="">
      <xdr:nvSpPr>
        <xdr:cNvPr id="4" name="자유형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2733261" y="5781261"/>
          <a:ext cx="231913" cy="1432891"/>
        </a:xfrm>
        <a:custGeom>
          <a:avLst/>
          <a:gdLst>
            <a:gd name="connsiteX0" fmla="*/ 8282 w 231913"/>
            <a:gd name="connsiteY0" fmla="*/ 0 h 1432891"/>
            <a:gd name="connsiteX1" fmla="*/ 231913 w 231913"/>
            <a:gd name="connsiteY1" fmla="*/ 0 h 1432891"/>
            <a:gd name="connsiteX2" fmla="*/ 231913 w 231913"/>
            <a:gd name="connsiteY2" fmla="*/ 1432891 h 1432891"/>
            <a:gd name="connsiteX3" fmla="*/ 0 w 231913"/>
            <a:gd name="connsiteY3" fmla="*/ 1432891 h 143289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31913" h="1432891">
              <a:moveTo>
                <a:pt x="8282" y="0"/>
              </a:moveTo>
              <a:lnTo>
                <a:pt x="231913" y="0"/>
              </a:lnTo>
              <a:lnTo>
                <a:pt x="231913" y="1432891"/>
              </a:lnTo>
              <a:lnTo>
                <a:pt x="0" y="1432891"/>
              </a:lnTo>
            </a:path>
          </a:pathLst>
        </a:custGeom>
        <a:noFill/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223630</xdr:colOff>
      <xdr:row>27</xdr:row>
      <xdr:rowOff>186194</xdr:rowOff>
    </xdr:from>
    <xdr:to>
      <xdr:col>13</xdr:col>
      <xdr:colOff>8283</xdr:colOff>
      <xdr:row>28</xdr:row>
      <xdr:rowOff>0</xdr:rowOff>
    </xdr:to>
    <xdr:sp macro="" textlink="">
      <xdr:nvSpPr>
        <xdr:cNvPr id="5" name="자유형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 flipV="1">
          <a:off x="2956891" y="6447846"/>
          <a:ext cx="281609" cy="45719"/>
        </a:xfrm>
        <a:custGeom>
          <a:avLst/>
          <a:gdLst>
            <a:gd name="connsiteX0" fmla="*/ 0 w 488674"/>
            <a:gd name="connsiteY0" fmla="*/ 0 h 0"/>
            <a:gd name="connsiteX1" fmla="*/ 488674 w 488674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488674">
              <a:moveTo>
                <a:pt x="0" y="0"/>
              </a:moveTo>
              <a:lnTo>
                <a:pt x="488674" y="0"/>
              </a:lnTo>
            </a:path>
          </a:pathLst>
        </a:custGeom>
        <a:noFill/>
        <a:ln w="6350">
          <a:solidFill>
            <a:schemeClr val="tx1">
              <a:lumMod val="50000"/>
              <a:lumOff val="50000"/>
            </a:schemeClr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8283</xdr:colOff>
      <xdr:row>27</xdr:row>
      <xdr:rowOff>152577</xdr:rowOff>
    </xdr:from>
    <xdr:to>
      <xdr:col>19</xdr:col>
      <xdr:colOff>0</xdr:colOff>
      <xdr:row>28</xdr:row>
      <xdr:rowOff>0</xdr:rowOff>
    </xdr:to>
    <xdr:sp macro="" textlink="">
      <xdr:nvSpPr>
        <xdr:cNvPr id="6" name="자유형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 flipV="1">
          <a:off x="4232413" y="6414229"/>
          <a:ext cx="488674" cy="79336"/>
        </a:xfrm>
        <a:custGeom>
          <a:avLst/>
          <a:gdLst>
            <a:gd name="connsiteX0" fmla="*/ 0 w 488674"/>
            <a:gd name="connsiteY0" fmla="*/ 0 h 0"/>
            <a:gd name="connsiteX1" fmla="*/ 488674 w 488674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488674">
              <a:moveTo>
                <a:pt x="0" y="0"/>
              </a:moveTo>
              <a:lnTo>
                <a:pt x="488674" y="0"/>
              </a:lnTo>
            </a:path>
          </a:pathLst>
        </a:custGeom>
        <a:noFill/>
        <a:ln w="6350">
          <a:solidFill>
            <a:schemeClr val="tx1">
              <a:lumMod val="50000"/>
              <a:lumOff val="50000"/>
            </a:schemeClr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16566</xdr:colOff>
      <xdr:row>32</xdr:row>
      <xdr:rowOff>8283</xdr:rowOff>
    </xdr:from>
    <xdr:to>
      <xdr:col>13</xdr:col>
      <xdr:colOff>8283</xdr:colOff>
      <xdr:row>34</xdr:row>
      <xdr:rowOff>24848</xdr:rowOff>
    </xdr:to>
    <xdr:sp macro="" textlink="">
      <xdr:nvSpPr>
        <xdr:cNvPr id="7" name="자유형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2252870" y="7429500"/>
          <a:ext cx="985630" cy="480391"/>
        </a:xfrm>
        <a:custGeom>
          <a:avLst/>
          <a:gdLst>
            <a:gd name="connsiteX0" fmla="*/ 0 w 985630"/>
            <a:gd name="connsiteY0" fmla="*/ 0 h 447261"/>
            <a:gd name="connsiteX1" fmla="*/ 0 w 985630"/>
            <a:gd name="connsiteY1" fmla="*/ 447261 h 447261"/>
            <a:gd name="connsiteX2" fmla="*/ 985630 w 985630"/>
            <a:gd name="connsiteY2" fmla="*/ 447261 h 4472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85630" h="447261">
              <a:moveTo>
                <a:pt x="0" y="0"/>
              </a:moveTo>
              <a:lnTo>
                <a:pt x="0" y="447261"/>
              </a:lnTo>
              <a:lnTo>
                <a:pt x="985630" y="447261"/>
              </a:lnTo>
            </a:path>
          </a:pathLst>
        </a:custGeom>
        <a:noFill/>
        <a:ln w="6350">
          <a:solidFill>
            <a:schemeClr val="tx1">
              <a:lumMod val="50000"/>
              <a:lumOff val="50000"/>
            </a:schemeClr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0</xdr:colOff>
      <xdr:row>29</xdr:row>
      <xdr:rowOff>8283</xdr:rowOff>
    </xdr:from>
    <xdr:to>
      <xdr:col>20</xdr:col>
      <xdr:colOff>248478</xdr:colOff>
      <xdr:row>34</xdr:row>
      <xdr:rowOff>8283</xdr:rowOff>
    </xdr:to>
    <xdr:sp macro="" textlink="">
      <xdr:nvSpPr>
        <xdr:cNvPr id="8" name="자유형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4224130" y="6733761"/>
          <a:ext cx="993913" cy="1159565"/>
        </a:xfrm>
        <a:custGeom>
          <a:avLst/>
          <a:gdLst>
            <a:gd name="connsiteX0" fmla="*/ 0 w 993913"/>
            <a:gd name="connsiteY0" fmla="*/ 1159565 h 1159565"/>
            <a:gd name="connsiteX1" fmla="*/ 993913 w 993913"/>
            <a:gd name="connsiteY1" fmla="*/ 1159565 h 1159565"/>
            <a:gd name="connsiteX2" fmla="*/ 993913 w 993913"/>
            <a:gd name="connsiteY2" fmla="*/ 0 h 11595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93913" h="1159565">
              <a:moveTo>
                <a:pt x="0" y="1159565"/>
              </a:moveTo>
              <a:lnTo>
                <a:pt x="993913" y="1159565"/>
              </a:lnTo>
              <a:lnTo>
                <a:pt x="993913" y="0"/>
              </a:lnTo>
            </a:path>
          </a:pathLst>
        </a:custGeom>
        <a:noFill/>
        <a:ln w="6350">
          <a:solidFill>
            <a:schemeClr val="tx1">
              <a:lumMod val="50000"/>
              <a:lumOff val="50000"/>
            </a:schemeClr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198783</xdr:colOff>
      <xdr:row>47</xdr:row>
      <xdr:rowOff>214257</xdr:rowOff>
    </xdr:from>
    <xdr:to>
      <xdr:col>22</xdr:col>
      <xdr:colOff>16565</xdr:colOff>
      <xdr:row>52</xdr:row>
      <xdr:rowOff>193174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261" y="10882257"/>
          <a:ext cx="5035826" cy="1138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6:M12"/>
  <sheetViews>
    <sheetView tabSelected="1" view="pageBreakPreview" zoomScale="115" zoomScaleNormal="115" zoomScaleSheetLayoutView="115" workbookViewId="0">
      <selection activeCell="G17" sqref="G17"/>
    </sheetView>
  </sheetViews>
  <sheetFormatPr defaultRowHeight="16.5" x14ac:dyDescent="0.3"/>
  <cols>
    <col min="2" max="2" width="19" customWidth="1"/>
    <col min="3" max="3" width="7.375" style="29" bestFit="1" customWidth="1"/>
    <col min="4" max="5" width="5.375" style="29" bestFit="1" customWidth="1"/>
    <col min="6" max="6" width="5.875" style="29" customWidth="1"/>
    <col min="7" max="7" width="7.375" style="29" bestFit="1" customWidth="1"/>
    <col min="8" max="9" width="5.375" style="29" bestFit="1" customWidth="1"/>
    <col min="10" max="10" width="9" style="29"/>
  </cols>
  <sheetData>
    <row r="6" spans="2:13" ht="26.25" x14ac:dyDescent="0.3">
      <c r="B6" s="294" t="s">
        <v>6</v>
      </c>
      <c r="C6" s="294"/>
      <c r="D6" s="294"/>
      <c r="E6" s="294"/>
      <c r="F6" s="294"/>
      <c r="G6" s="294"/>
      <c r="H6" s="294"/>
      <c r="I6" s="294"/>
    </row>
    <row r="7" spans="2:13" ht="20.25" x14ac:dyDescent="0.3">
      <c r="B7" s="207" t="s">
        <v>7</v>
      </c>
      <c r="C7" s="295" t="s">
        <v>839</v>
      </c>
      <c r="D7" s="295"/>
      <c r="E7" s="295"/>
      <c r="F7" s="295"/>
      <c r="G7" s="295"/>
      <c r="H7" s="295"/>
      <c r="I7" s="295"/>
    </row>
    <row r="8" spans="2:13" s="77" customFormat="1" ht="20.25" x14ac:dyDescent="0.3">
      <c r="B8" s="208" t="s">
        <v>337</v>
      </c>
      <c r="C8" s="209">
        <v>2026</v>
      </c>
      <c r="D8" s="210">
        <v>3</v>
      </c>
      <c r="E8" s="211">
        <v>2</v>
      </c>
      <c r="F8" s="155" t="s">
        <v>338</v>
      </c>
      <c r="G8" s="209">
        <v>2026</v>
      </c>
      <c r="H8" s="210">
        <v>3</v>
      </c>
      <c r="I8" s="211">
        <v>10</v>
      </c>
      <c r="J8" s="213" t="s">
        <v>755</v>
      </c>
    </row>
    <row r="9" spans="2:13" x14ac:dyDescent="0.3">
      <c r="B9" s="296" t="s">
        <v>712</v>
      </c>
      <c r="C9" s="297" t="s">
        <v>713</v>
      </c>
      <c r="D9" s="297"/>
      <c r="E9" s="297"/>
      <c r="F9" s="635">
        <v>35000</v>
      </c>
      <c r="G9" s="635"/>
      <c r="H9" s="635"/>
      <c r="I9" s="635"/>
      <c r="J9" s="300" t="s">
        <v>718</v>
      </c>
      <c r="K9" s="301"/>
      <c r="L9" s="301"/>
      <c r="M9" s="301"/>
    </row>
    <row r="10" spans="2:13" x14ac:dyDescent="0.3">
      <c r="B10" s="296"/>
      <c r="C10" s="298" t="s">
        <v>714</v>
      </c>
      <c r="D10" s="298"/>
      <c r="E10" s="298"/>
      <c r="F10" s="299"/>
      <c r="G10" s="299"/>
      <c r="H10" s="299"/>
      <c r="I10" s="299"/>
      <c r="J10" s="300" t="s">
        <v>719</v>
      </c>
      <c r="K10" s="301"/>
      <c r="L10" s="301"/>
      <c r="M10" s="301"/>
    </row>
    <row r="11" spans="2:13" x14ac:dyDescent="0.3">
      <c r="B11" s="296" t="s">
        <v>715</v>
      </c>
      <c r="C11" s="302" t="s">
        <v>716</v>
      </c>
      <c r="D11" s="302"/>
      <c r="E11" s="302" t="s">
        <v>717</v>
      </c>
      <c r="F11" s="302"/>
      <c r="G11" s="308" t="s">
        <v>209</v>
      </c>
      <c r="H11" s="309"/>
      <c r="I11" s="310"/>
    </row>
    <row r="12" spans="2:13" x14ac:dyDescent="0.3">
      <c r="B12" s="296"/>
      <c r="C12" s="303">
        <v>36647</v>
      </c>
      <c r="D12" s="304"/>
      <c r="E12" s="303">
        <v>45293</v>
      </c>
      <c r="F12" s="304"/>
      <c r="G12" s="305">
        <f>DAYS360(C12,E12)/360</f>
        <v>23.669444444444444</v>
      </c>
      <c r="H12" s="306"/>
      <c r="I12" s="307"/>
    </row>
  </sheetData>
  <mergeCells count="16">
    <mergeCell ref="J9:M9"/>
    <mergeCell ref="J10:M10"/>
    <mergeCell ref="B11:B12"/>
    <mergeCell ref="C11:D11"/>
    <mergeCell ref="E11:F11"/>
    <mergeCell ref="C12:D12"/>
    <mergeCell ref="E12:F12"/>
    <mergeCell ref="G12:I12"/>
    <mergeCell ref="G11:I11"/>
    <mergeCell ref="B6:I6"/>
    <mergeCell ref="C7:I7"/>
    <mergeCell ref="B9:B10"/>
    <mergeCell ref="C9:E9"/>
    <mergeCell ref="C10:E10"/>
    <mergeCell ref="F9:I9"/>
    <mergeCell ref="F10:I10"/>
  </mergeCells>
  <phoneticPr fontId="1" type="noConversion"/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showGridLines="0" view="pageBreakPreview" zoomScale="115" zoomScaleNormal="100" zoomScaleSheetLayoutView="115" zoomScalePageLayoutView="85" workbookViewId="0">
      <selection activeCell="AF17" sqref="AF17"/>
    </sheetView>
  </sheetViews>
  <sheetFormatPr defaultColWidth="3.25" defaultRowHeight="18" customHeight="1" x14ac:dyDescent="0.3"/>
  <cols>
    <col min="1" max="6" width="3.25" style="5"/>
    <col min="7" max="7" width="3.375" style="5" bestFit="1" customWidth="1"/>
    <col min="8" max="16384" width="3.25" style="5"/>
  </cols>
  <sheetData>
    <row r="1" spans="1:24" ht="18" customHeight="1" x14ac:dyDescent="0.3">
      <c r="A1"/>
    </row>
    <row r="4" spans="1:24" ht="18" customHeight="1" x14ac:dyDescent="0.3">
      <c r="A4" s="312"/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</row>
    <row r="5" spans="1:24" ht="18" customHeight="1" x14ac:dyDescent="0.3">
      <c r="A5" s="312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</row>
    <row r="6" spans="1:24" ht="18" customHeight="1" x14ac:dyDescent="0.3">
      <c r="A6" s="313"/>
      <c r="B6" s="313"/>
      <c r="C6" s="313"/>
      <c r="D6" s="6"/>
    </row>
    <row r="7" spans="1:24" ht="18" customHeight="1" x14ac:dyDescent="0.3">
      <c r="B7" s="6"/>
    </row>
    <row r="8" spans="1:24" ht="18" customHeight="1" x14ac:dyDescent="0.3">
      <c r="C8" s="9"/>
      <c r="D8" s="10"/>
      <c r="E8" s="10"/>
      <c r="F8" s="10"/>
      <c r="L8"/>
    </row>
    <row r="9" spans="1:24" ht="18" customHeight="1" x14ac:dyDescent="0.3">
      <c r="C9" s="10"/>
      <c r="D9" s="10"/>
      <c r="E9" s="10"/>
      <c r="F9" s="10"/>
    </row>
    <row r="10" spans="1:24" ht="18" customHeight="1" x14ac:dyDescent="0.3">
      <c r="A10" s="314"/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</row>
    <row r="11" spans="1:24" ht="18" customHeight="1" x14ac:dyDescent="0.3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</row>
    <row r="12" spans="1:24" ht="18" customHeight="1" x14ac:dyDescent="0.3">
      <c r="C12" s="10"/>
      <c r="D12" s="10"/>
      <c r="E12" s="10"/>
      <c r="F12" s="10"/>
    </row>
    <row r="13" spans="1:24" ht="25.15" customHeight="1" x14ac:dyDescent="0.3">
      <c r="C13" s="6"/>
      <c r="D13" s="10"/>
      <c r="E13" s="10"/>
      <c r="F13" s="10"/>
      <c r="G13" s="6"/>
    </row>
    <row r="14" spans="1:24" ht="25.15" customHeight="1" x14ac:dyDescent="0.3">
      <c r="C14" s="6"/>
      <c r="D14" s="10"/>
      <c r="E14" s="10"/>
      <c r="F14" s="10"/>
      <c r="G14" s="6"/>
      <c r="J14" s="315" t="s">
        <v>335</v>
      </c>
      <c r="K14" s="316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</row>
    <row r="15" spans="1:24" ht="25.15" customHeight="1" x14ac:dyDescent="0.3">
      <c r="C15" s="6"/>
      <c r="G15" s="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</row>
    <row r="16" spans="1:24" ht="25.15" customHeight="1" x14ac:dyDescent="0.3">
      <c r="C16" s="6"/>
      <c r="G16" s="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</row>
    <row r="17" spans="1:24" ht="25.15" customHeight="1" x14ac:dyDescent="0.3">
      <c r="C17" s="6"/>
      <c r="G17" s="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</row>
    <row r="18" spans="1:24" ht="25.15" customHeight="1" x14ac:dyDescent="0.3">
      <c r="G18" s="6"/>
      <c r="H18" s="8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</row>
    <row r="19" spans="1:24" ht="25.15" customHeight="1" x14ac:dyDescent="0.3">
      <c r="G19" s="6"/>
    </row>
    <row r="20" spans="1:24" ht="25.15" customHeight="1" x14ac:dyDescent="0.3">
      <c r="G20" s="6"/>
    </row>
    <row r="21" spans="1:24" ht="25.15" customHeight="1" x14ac:dyDescent="0.3">
      <c r="G21" s="6"/>
    </row>
    <row r="22" spans="1:24" ht="25.15" customHeight="1" x14ac:dyDescent="0.3">
      <c r="G22" s="6"/>
    </row>
    <row r="23" spans="1:24" ht="25.15" customHeight="1" x14ac:dyDescent="0.3">
      <c r="G23" s="6"/>
      <c r="J23" s="311"/>
      <c r="K23" s="311"/>
      <c r="L23" s="311"/>
      <c r="M23" s="311"/>
      <c r="N23" s="311"/>
      <c r="O23" s="311"/>
    </row>
    <row r="24" spans="1:24" ht="25.15" customHeight="1" x14ac:dyDescent="0.3">
      <c r="G24" s="6"/>
    </row>
    <row r="25" spans="1:24" ht="25.15" customHeight="1" x14ac:dyDescent="0.3">
      <c r="G25" s="6"/>
      <c r="J25" s="311"/>
      <c r="K25" s="311"/>
      <c r="L25" s="311"/>
      <c r="M25" s="311"/>
      <c r="N25" s="311"/>
      <c r="O25" s="311"/>
    </row>
    <row r="26" spans="1:24" ht="18" customHeight="1" x14ac:dyDescent="0.3">
      <c r="A26" s="311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</row>
    <row r="27" spans="1:24" ht="18" customHeight="1" x14ac:dyDescent="0.3">
      <c r="A27" s="311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</row>
    <row r="28" spans="1:24" ht="18" customHeight="1" x14ac:dyDescent="0.3">
      <c r="A28" s="311"/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</row>
    <row r="29" spans="1:24" ht="18" customHeight="1" x14ac:dyDescent="0.3">
      <c r="A29" s="317"/>
      <c r="B29" s="317"/>
      <c r="C29" s="317"/>
      <c r="D29" s="317"/>
      <c r="E29" s="317"/>
      <c r="F29" s="317"/>
      <c r="G29" s="317"/>
      <c r="H29" s="317"/>
      <c r="I29" s="317"/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</row>
    <row r="30" spans="1:24" ht="18" customHeight="1" x14ac:dyDescent="0.3">
      <c r="A30" s="317"/>
      <c r="B30" s="317"/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6"/>
    </row>
    <row r="31" spans="1:24" ht="18" customHeight="1" x14ac:dyDescent="0.3">
      <c r="A31" s="317"/>
      <c r="B31" s="317"/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</row>
    <row r="32" spans="1:24" ht="18" customHeight="1" x14ac:dyDescent="0.3">
      <c r="A32" s="317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</row>
  </sheetData>
  <mergeCells count="11">
    <mergeCell ref="A26:X28"/>
    <mergeCell ref="A29:W29"/>
    <mergeCell ref="A30:W30"/>
    <mergeCell ref="A31:W31"/>
    <mergeCell ref="A32:W32"/>
    <mergeCell ref="J25:O25"/>
    <mergeCell ref="A4:X5"/>
    <mergeCell ref="A6:C6"/>
    <mergeCell ref="A10:X11"/>
    <mergeCell ref="J14:X18"/>
    <mergeCell ref="J23:O2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X35"/>
  <sheetViews>
    <sheetView showGridLines="0" view="pageBreakPreview" zoomScale="115" zoomScaleNormal="100" zoomScaleSheetLayoutView="115" workbookViewId="0">
      <selection activeCell="AF13" sqref="AF13"/>
    </sheetView>
  </sheetViews>
  <sheetFormatPr defaultColWidth="3.25" defaultRowHeight="18" customHeight="1" x14ac:dyDescent="0.3"/>
  <cols>
    <col min="1" max="6" width="3.25" style="5"/>
    <col min="7" max="7" width="3.375" style="5" bestFit="1" customWidth="1"/>
    <col min="8" max="16384" width="3.25" style="5"/>
  </cols>
  <sheetData>
    <row r="4" spans="1:24" ht="15" customHeight="1" x14ac:dyDescent="0.3">
      <c r="A4" s="171"/>
      <c r="B4" s="171"/>
      <c r="C4" s="171"/>
      <c r="D4" s="171"/>
      <c r="E4" s="171"/>
      <c r="F4" s="171"/>
      <c r="G4" s="318" t="s">
        <v>684</v>
      </c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126"/>
    </row>
    <row r="5" spans="1:24" ht="26.25" customHeight="1" x14ac:dyDescent="0.3">
      <c r="A5" s="172"/>
      <c r="B5" s="172"/>
      <c r="C5" s="172"/>
      <c r="D5" s="172"/>
      <c r="E5" s="172"/>
      <c r="F5" s="172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126"/>
      <c r="V5" s="9"/>
      <c r="W5" s="9"/>
      <c r="X5" s="9"/>
    </row>
    <row r="6" spans="1:24" ht="10.5" customHeight="1" x14ac:dyDescent="0.3">
      <c r="A6" s="171"/>
      <c r="B6" s="171"/>
      <c r="C6" s="171"/>
      <c r="D6" s="171"/>
      <c r="E6" s="171"/>
      <c r="F6" s="17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/>
      <c r="T6" s="126"/>
      <c r="U6" s="126"/>
    </row>
    <row r="7" spans="1:24" ht="10.5" customHeight="1" x14ac:dyDescent="0.3">
      <c r="A7" s="171"/>
      <c r="B7" s="171"/>
      <c r="C7" s="173"/>
      <c r="D7" s="171"/>
      <c r="E7" s="173"/>
      <c r="F7" s="173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</row>
    <row r="8" spans="1:24" ht="24" customHeight="1" x14ac:dyDescent="0.3">
      <c r="A8" s="171"/>
      <c r="B8" s="171"/>
      <c r="C8" s="173"/>
      <c r="D8" s="171"/>
      <c r="E8" s="173"/>
      <c r="F8" s="173"/>
      <c r="G8" s="319" t="s">
        <v>685</v>
      </c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</row>
    <row r="9" spans="1:24" ht="18" customHeight="1" x14ac:dyDescent="0.3">
      <c r="A9" s="174"/>
      <c r="B9" s="175"/>
      <c r="C9" s="176"/>
      <c r="D9" s="171"/>
      <c r="E9" s="176"/>
      <c r="F9" s="176"/>
      <c r="G9" s="320"/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</row>
    <row r="10" spans="1:24" ht="24" customHeight="1" x14ac:dyDescent="0.3">
      <c r="A10" s="174"/>
      <c r="B10" s="175"/>
      <c r="C10" s="176"/>
      <c r="D10" s="171"/>
      <c r="E10" s="176"/>
      <c r="F10" s="176"/>
      <c r="G10" s="319" t="s">
        <v>686</v>
      </c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</row>
    <row r="11" spans="1:24" ht="18" customHeight="1" x14ac:dyDescent="0.3">
      <c r="A11" s="174"/>
      <c r="B11" s="175"/>
      <c r="C11" s="176"/>
      <c r="D11" s="171"/>
      <c r="E11" s="176"/>
      <c r="F11" s="176"/>
      <c r="G11" s="320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</row>
    <row r="12" spans="1:24" ht="24" customHeight="1" x14ac:dyDescent="0.3">
      <c r="A12" s="174"/>
      <c r="B12" s="175"/>
      <c r="C12" s="176"/>
      <c r="D12" s="171"/>
      <c r="E12" s="176"/>
      <c r="F12" s="176"/>
      <c r="G12" s="321" t="s">
        <v>697</v>
      </c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</row>
    <row r="13" spans="1:24" ht="18" customHeight="1" x14ac:dyDescent="0.3">
      <c r="A13" s="174"/>
      <c r="B13" s="175"/>
      <c r="C13" s="176"/>
      <c r="D13" s="171"/>
      <c r="E13" s="176"/>
      <c r="F13" s="176"/>
      <c r="G13" s="320"/>
      <c r="H13" s="320"/>
      <c r="I13" s="320"/>
      <c r="J13" s="320"/>
      <c r="K13" s="320"/>
      <c r="L13" s="320"/>
      <c r="M13" s="320"/>
      <c r="N13" s="320"/>
      <c r="O13" s="320"/>
      <c r="P13" s="320"/>
      <c r="Q13" s="320"/>
      <c r="R13" s="320"/>
    </row>
    <row r="14" spans="1:24" ht="24" customHeight="1" x14ac:dyDescent="0.3">
      <c r="A14" s="174"/>
      <c r="B14" s="175"/>
      <c r="C14" s="176"/>
      <c r="D14" s="171"/>
      <c r="E14" s="175"/>
      <c r="F14" s="175"/>
      <c r="G14" s="319" t="s">
        <v>687</v>
      </c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</row>
    <row r="15" spans="1:24" ht="18" customHeight="1" x14ac:dyDescent="0.3">
      <c r="A15" s="174"/>
      <c r="B15" s="175"/>
      <c r="C15" s="176"/>
      <c r="D15" s="171"/>
      <c r="E15" s="176"/>
      <c r="F15" s="176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</row>
    <row r="16" spans="1:24" ht="24" customHeight="1" x14ac:dyDescent="0.3">
      <c r="A16" s="174"/>
      <c r="B16" s="175"/>
      <c r="C16" s="176"/>
      <c r="D16" s="171"/>
      <c r="E16" s="175"/>
      <c r="F16" s="175"/>
      <c r="G16" s="319" t="s">
        <v>688</v>
      </c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</row>
    <row r="17" spans="1:18" ht="18" customHeight="1" x14ac:dyDescent="0.3">
      <c r="A17" s="174"/>
      <c r="B17" s="175"/>
      <c r="C17" s="176"/>
      <c r="D17" s="171"/>
      <c r="E17" s="176"/>
      <c r="F17" s="176"/>
      <c r="G17" s="320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</row>
    <row r="18" spans="1:18" ht="24" customHeight="1" x14ac:dyDescent="0.3">
      <c r="A18" s="174"/>
      <c r="B18" s="175"/>
      <c r="C18" s="176"/>
      <c r="D18" s="171"/>
      <c r="E18" s="175"/>
      <c r="F18" s="175"/>
      <c r="G18" s="319" t="s">
        <v>689</v>
      </c>
      <c r="H18" s="319"/>
      <c r="I18" s="319"/>
      <c r="J18" s="319"/>
      <c r="K18" s="319"/>
      <c r="L18" s="319"/>
      <c r="M18" s="319"/>
      <c r="N18" s="319"/>
      <c r="O18" s="319"/>
      <c r="P18" s="319"/>
      <c r="Q18" s="319"/>
      <c r="R18" s="319"/>
    </row>
    <row r="19" spans="1:18" ht="18" customHeight="1" x14ac:dyDescent="0.3">
      <c r="A19" s="174"/>
      <c r="B19" s="175"/>
      <c r="C19" s="176"/>
      <c r="D19" s="175"/>
      <c r="E19" s="175"/>
      <c r="F19" s="175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</row>
    <row r="20" spans="1:18" ht="24" customHeight="1" x14ac:dyDescent="0.3">
      <c r="A20" s="174"/>
      <c r="B20" s="175"/>
      <c r="C20" s="175"/>
      <c r="D20" s="175"/>
      <c r="E20" s="175"/>
      <c r="F20" s="175"/>
      <c r="G20" s="319" t="s">
        <v>690</v>
      </c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</row>
    <row r="21" spans="1:18" ht="18" customHeight="1" x14ac:dyDescent="0.3">
      <c r="A21" s="174"/>
      <c r="B21" s="175"/>
      <c r="C21" s="176"/>
      <c r="D21" s="175"/>
      <c r="E21" s="175"/>
      <c r="F21" s="175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0"/>
      <c r="R21" s="320"/>
    </row>
    <row r="22" spans="1:18" ht="24" customHeight="1" x14ac:dyDescent="0.3">
      <c r="A22" s="174"/>
      <c r="B22" s="175"/>
      <c r="C22" s="175"/>
      <c r="D22" s="175"/>
      <c r="E22" s="175"/>
      <c r="F22" s="175"/>
      <c r="G22" s="319" t="s">
        <v>691</v>
      </c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</row>
    <row r="23" spans="1:18" ht="18" customHeight="1" x14ac:dyDescent="0.3">
      <c r="A23" s="174"/>
      <c r="B23" s="175"/>
      <c r="C23" s="176"/>
      <c r="D23" s="175"/>
      <c r="E23" s="175"/>
      <c r="F23" s="175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  <c r="R23" s="320"/>
    </row>
    <row r="24" spans="1:18" ht="24" customHeight="1" x14ac:dyDescent="0.3">
      <c r="A24" s="174"/>
      <c r="B24" s="175"/>
      <c r="C24" s="175"/>
      <c r="D24" s="175"/>
      <c r="E24" s="175"/>
      <c r="F24" s="175"/>
      <c r="G24" s="319" t="s">
        <v>692</v>
      </c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</row>
    <row r="25" spans="1:18" ht="18" customHeight="1" x14ac:dyDescent="0.3">
      <c r="A25" s="174"/>
      <c r="B25" s="175"/>
      <c r="C25" s="175"/>
      <c r="D25" s="175"/>
      <c r="E25" s="175"/>
      <c r="F25" s="175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</row>
    <row r="26" spans="1:18" ht="24" customHeight="1" x14ac:dyDescent="0.3">
      <c r="A26" s="175"/>
      <c r="B26" s="175"/>
      <c r="C26" s="175"/>
      <c r="D26" s="175"/>
      <c r="E26" s="175"/>
      <c r="F26" s="175"/>
      <c r="G26" s="319" t="s">
        <v>693</v>
      </c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</row>
    <row r="27" spans="1:18" ht="18" customHeight="1" x14ac:dyDescent="0.3">
      <c r="A27" s="175"/>
      <c r="B27" s="175"/>
      <c r="C27" s="175"/>
      <c r="D27" s="175"/>
      <c r="E27" s="175"/>
      <c r="F27" s="175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</row>
    <row r="28" spans="1:18" ht="24" customHeight="1" x14ac:dyDescent="0.3">
      <c r="A28" s="171"/>
      <c r="B28" s="171"/>
      <c r="C28" s="171"/>
      <c r="D28" s="171"/>
      <c r="E28" s="171"/>
      <c r="F28" s="171"/>
      <c r="G28" s="319" t="s">
        <v>694</v>
      </c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</row>
    <row r="29" spans="1:18" ht="18" customHeight="1" x14ac:dyDescent="0.3">
      <c r="A29" s="175"/>
      <c r="B29" s="175"/>
      <c r="C29" s="175"/>
      <c r="D29" s="175"/>
      <c r="E29" s="175"/>
      <c r="F29" s="175"/>
      <c r="G29" s="320"/>
      <c r="H29" s="320"/>
      <c r="I29" s="320"/>
      <c r="J29" s="320"/>
      <c r="K29" s="320"/>
      <c r="L29" s="320"/>
      <c r="M29" s="320"/>
      <c r="N29" s="320"/>
      <c r="O29" s="320"/>
      <c r="P29" s="320"/>
      <c r="Q29" s="320"/>
      <c r="R29" s="320"/>
    </row>
    <row r="30" spans="1:18" ht="24" customHeight="1" x14ac:dyDescent="0.3">
      <c r="A30" s="171"/>
      <c r="B30" s="171"/>
      <c r="C30" s="171"/>
      <c r="D30" s="171"/>
      <c r="E30" s="171"/>
      <c r="F30" s="171"/>
      <c r="G30" s="319" t="s">
        <v>696</v>
      </c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</row>
    <row r="31" spans="1:18" ht="18" customHeight="1" x14ac:dyDescent="0.3">
      <c r="A31" s="175"/>
      <c r="B31" s="175"/>
      <c r="C31" s="175"/>
      <c r="D31" s="175"/>
      <c r="E31" s="175"/>
      <c r="F31" s="175"/>
      <c r="G31" s="320"/>
      <c r="H31" s="320"/>
      <c r="I31" s="320"/>
      <c r="J31" s="320"/>
      <c r="K31" s="320"/>
      <c r="L31" s="320"/>
      <c r="M31" s="320"/>
      <c r="N31" s="320"/>
      <c r="O31" s="320"/>
      <c r="P31" s="320"/>
      <c r="Q31" s="320"/>
      <c r="R31" s="320"/>
    </row>
    <row r="32" spans="1:18" ht="24" customHeight="1" x14ac:dyDescent="0.3">
      <c r="A32" s="171"/>
      <c r="B32" s="171"/>
      <c r="C32" s="171"/>
      <c r="D32" s="171"/>
      <c r="E32" s="171"/>
      <c r="F32" s="171"/>
      <c r="G32" s="319" t="s">
        <v>695</v>
      </c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</row>
    <row r="33" spans="1:24" ht="12.75" customHeight="1" x14ac:dyDescent="0.3">
      <c r="A33" s="171"/>
      <c r="B33" s="171"/>
      <c r="C33" s="171"/>
      <c r="D33" s="171"/>
      <c r="E33" s="171"/>
      <c r="F33" s="171"/>
    </row>
    <row r="35" spans="1:24" ht="20.25" customHeight="1" x14ac:dyDescent="0.3">
      <c r="A35" s="322"/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</row>
  </sheetData>
  <mergeCells count="27">
    <mergeCell ref="G32:R32"/>
    <mergeCell ref="A35:X35"/>
    <mergeCell ref="G15:R15"/>
    <mergeCell ref="G16:R16"/>
    <mergeCell ref="G17:R17"/>
    <mergeCell ref="G18:R18"/>
    <mergeCell ref="G22:R22"/>
    <mergeCell ref="G23:R23"/>
    <mergeCell ref="G24:R24"/>
    <mergeCell ref="G29:R29"/>
    <mergeCell ref="G30:R30"/>
    <mergeCell ref="G31:R31"/>
    <mergeCell ref="G25:R25"/>
    <mergeCell ref="G26:R26"/>
    <mergeCell ref="G27:R27"/>
    <mergeCell ref="G28:R28"/>
    <mergeCell ref="G4:T5"/>
    <mergeCell ref="G8:R8"/>
    <mergeCell ref="G9:R9"/>
    <mergeCell ref="G20:R20"/>
    <mergeCell ref="G21:R21"/>
    <mergeCell ref="G19:R19"/>
    <mergeCell ref="G10:R10"/>
    <mergeCell ref="G11:R11"/>
    <mergeCell ref="G13:R13"/>
    <mergeCell ref="G14:R14"/>
    <mergeCell ref="G12:S1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 xml:space="preserve">&amp;C&amp;G
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44"/>
  <sheetViews>
    <sheetView showGridLines="0" view="pageBreakPreview" zoomScale="115" zoomScaleNormal="100" zoomScaleSheetLayoutView="115" workbookViewId="0">
      <selection activeCell="AM11" sqref="AM11"/>
    </sheetView>
  </sheetViews>
  <sheetFormatPr defaultColWidth="3.25" defaultRowHeight="18" customHeight="1" x14ac:dyDescent="0.3"/>
  <cols>
    <col min="1" max="8" width="2.625" style="7" customWidth="1"/>
    <col min="9" max="30" width="2.625" style="5" customWidth="1"/>
    <col min="31" max="16384" width="3.25" style="5"/>
  </cols>
  <sheetData>
    <row r="2" spans="1:43" ht="18" customHeight="1" x14ac:dyDescent="0.3"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43" s="7" customFormat="1" ht="18" customHeight="1" x14ac:dyDescent="0.3">
      <c r="A3" s="8"/>
      <c r="D3" s="333" t="s">
        <v>254</v>
      </c>
      <c r="E3" s="333"/>
      <c r="F3" s="333"/>
      <c r="G3" s="34"/>
      <c r="H3" s="334" t="s">
        <v>253</v>
      </c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</row>
    <row r="4" spans="1:43" s="7" customFormat="1" ht="18" customHeight="1" x14ac:dyDescent="0.3">
      <c r="A4" s="8"/>
    </row>
    <row r="5" spans="1:43" ht="18" customHeight="1" x14ac:dyDescent="0.3">
      <c r="C5" s="347" t="str">
        <f>"기계설비법 제17조 2항에 따라 "&amp;정보입력!$C$7&amp;" 건축물의 기계설비 전반의 체계적인 성능점검을 시행하여 그 결과를 바탕으로 성능개선 계획을 수립하고 전문적인 기계설비 유지관리를 통하여 기계설비의 수명을 연장하고 안전 및 성능을 확보하는 데 있다."</f>
        <v>기계설비법 제17조 2항에 따라 오산원당초 건축물의 기계설비 전반의 체계적인 성능점검을 시행하여 그 결과를 바탕으로 성능개선 계획을 수립하고 전문적인 기계설비 유지관리를 통하여 기계설비의 수명을 연장하고 안전 및 성능을 확보하는 데 있다.</v>
      </c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</row>
    <row r="6" spans="1:43" ht="18" customHeight="1" x14ac:dyDescent="0.3"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J6" s="6"/>
      <c r="AK6" s="11"/>
      <c r="AL6" s="12"/>
      <c r="AM6" s="7"/>
      <c r="AN6" s="7"/>
      <c r="AO6" s="7"/>
      <c r="AP6" s="7"/>
      <c r="AQ6" s="7"/>
    </row>
    <row r="7" spans="1:43" ht="18" customHeight="1" x14ac:dyDescent="0.3"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</row>
    <row r="8" spans="1:43" ht="18" customHeight="1" x14ac:dyDescent="0.3"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</row>
    <row r="9" spans="1:43" ht="18" customHeight="1" x14ac:dyDescent="0.3">
      <c r="B9" s="11"/>
    </row>
    <row r="10" spans="1:43" ht="18" customHeight="1" x14ac:dyDescent="0.3">
      <c r="A10" s="5"/>
      <c r="B10" s="11"/>
      <c r="D10" s="333" t="s">
        <v>255</v>
      </c>
      <c r="E10" s="333"/>
      <c r="F10" s="333"/>
      <c r="G10" s="34"/>
      <c r="H10" s="334" t="str">
        <f>"수행범위 : "&amp;정보입력!$C$7&amp;" 기계설비"</f>
        <v>수행범위 : 오산원당초 기계설비</v>
      </c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  <c r="Z10" s="334"/>
      <c r="AA10" s="334"/>
      <c r="AB10" s="334"/>
    </row>
    <row r="11" spans="1:43" ht="18" customHeight="1" x14ac:dyDescent="0.3">
      <c r="A11" s="5"/>
      <c r="B11" s="11"/>
      <c r="C11" s="12"/>
    </row>
    <row r="12" spans="1:43" ht="18" customHeight="1" x14ac:dyDescent="0.3">
      <c r="A12" s="5"/>
      <c r="B12" s="33" t="s">
        <v>821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43" ht="18" customHeight="1" x14ac:dyDescent="0.3">
      <c r="A13" s="5"/>
      <c r="B13" s="293" t="s">
        <v>822</v>
      </c>
      <c r="C13" s="31"/>
      <c r="D13" s="31"/>
      <c r="E13" s="31"/>
      <c r="F13" s="31"/>
      <c r="G13" s="31"/>
      <c r="H13" s="31"/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7"/>
      <c r="T13" s="7"/>
      <c r="U13" s="7"/>
      <c r="V13" s="7"/>
      <c r="AM13" s="27"/>
    </row>
    <row r="14" spans="1:43" ht="18" customHeight="1" x14ac:dyDescent="0.3">
      <c r="A14" s="5"/>
      <c r="B14" s="293" t="s">
        <v>823</v>
      </c>
      <c r="C14" s="31"/>
      <c r="D14" s="31"/>
      <c r="E14" s="31"/>
      <c r="F14" s="31"/>
      <c r="G14" s="31"/>
      <c r="H14" s="31"/>
      <c r="I14" s="31"/>
      <c r="J14" s="32"/>
      <c r="K14" s="32"/>
      <c r="L14" s="32"/>
      <c r="M14" s="32"/>
      <c r="N14" s="32"/>
      <c r="O14" s="32"/>
      <c r="P14" s="32"/>
      <c r="Q14" s="32"/>
      <c r="R14" s="32"/>
      <c r="S14" s="7"/>
      <c r="T14" s="7"/>
      <c r="U14" s="7"/>
      <c r="V14" s="7"/>
    </row>
    <row r="15" spans="1:43" ht="18" customHeight="1" x14ac:dyDescent="0.3">
      <c r="A15" s="5"/>
      <c r="B15" s="293" t="s">
        <v>824</v>
      </c>
      <c r="C15" s="31"/>
      <c r="D15" s="31"/>
      <c r="E15" s="31"/>
      <c r="F15" s="31"/>
      <c r="G15" s="31"/>
      <c r="H15" s="31"/>
      <c r="I15" s="31"/>
      <c r="J15" s="32"/>
      <c r="K15" s="32"/>
      <c r="L15" s="32"/>
      <c r="M15" s="32"/>
      <c r="N15" s="32"/>
      <c r="O15" s="32"/>
      <c r="P15" s="32"/>
      <c r="Q15" s="32"/>
      <c r="R15" s="32"/>
      <c r="S15" s="7"/>
      <c r="T15" s="7"/>
      <c r="U15" s="7"/>
      <c r="V15" s="7"/>
    </row>
    <row r="16" spans="1:43" ht="18" customHeight="1" x14ac:dyDescent="0.3">
      <c r="A16" s="5"/>
      <c r="B16" s="293" t="s">
        <v>825</v>
      </c>
      <c r="C16" s="31"/>
      <c r="D16" s="31"/>
      <c r="E16" s="31"/>
      <c r="F16" s="31"/>
      <c r="G16" s="31"/>
      <c r="H16" s="31"/>
      <c r="I16" s="31"/>
      <c r="J16" s="32"/>
      <c r="K16" s="32"/>
      <c r="L16" s="32"/>
      <c r="M16" s="32"/>
      <c r="N16" s="32"/>
      <c r="O16" s="32"/>
      <c r="P16" s="32"/>
      <c r="Q16" s="32"/>
      <c r="R16" s="32"/>
      <c r="S16" s="7"/>
      <c r="T16" s="7"/>
      <c r="U16" s="7"/>
      <c r="V16" s="7"/>
    </row>
    <row r="17" spans="1:30" ht="18" customHeight="1" x14ac:dyDescent="0.3">
      <c r="A17" s="5"/>
      <c r="B17" s="31" t="s">
        <v>826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7"/>
      <c r="T17" s="7"/>
      <c r="U17" s="7"/>
      <c r="V17" s="7"/>
    </row>
    <row r="18" spans="1:30" ht="18" customHeight="1" x14ac:dyDescent="0.3">
      <c r="A18" s="5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7"/>
      <c r="T18" s="7"/>
      <c r="U18" s="7"/>
      <c r="V18" s="7"/>
    </row>
    <row r="19" spans="1:30" ht="18" customHeight="1" x14ac:dyDescent="0.3">
      <c r="A19" s="5"/>
      <c r="B19" s="31"/>
      <c r="C19" s="31"/>
      <c r="D19" s="31"/>
      <c r="E19" s="31"/>
      <c r="F19" s="31"/>
      <c r="G19" s="31"/>
      <c r="H19" s="31"/>
      <c r="I19" s="31"/>
      <c r="J19" s="323"/>
      <c r="K19" s="323"/>
      <c r="L19" s="323"/>
      <c r="M19" s="323"/>
      <c r="N19" s="323"/>
      <c r="O19" s="323"/>
      <c r="P19" s="323"/>
      <c r="Q19" s="323"/>
      <c r="R19" s="323"/>
      <c r="S19" s="324"/>
      <c r="T19" s="324"/>
      <c r="U19" s="324"/>
      <c r="V19" s="324"/>
    </row>
    <row r="20" spans="1:30" ht="18" customHeight="1" x14ac:dyDescent="0.3">
      <c r="A20" s="5"/>
      <c r="B20" s="11"/>
      <c r="D20" s="333" t="s">
        <v>256</v>
      </c>
      <c r="E20" s="333"/>
      <c r="F20" s="333"/>
      <c r="G20" s="34"/>
      <c r="H20" s="334" t="s">
        <v>257</v>
      </c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  <c r="AB20" s="334"/>
    </row>
    <row r="21" spans="1:30" ht="18" customHeight="1" x14ac:dyDescent="0.3">
      <c r="A21"/>
      <c r="B21" s="29"/>
      <c r="C21" s="29"/>
      <c r="D21" s="29"/>
      <c r="E21" s="5"/>
      <c r="F21" s="11"/>
      <c r="G21" s="12"/>
      <c r="H21" s="11"/>
      <c r="I21" s="7"/>
      <c r="J21" s="7"/>
      <c r="K21" s="7"/>
      <c r="L21" s="7"/>
      <c r="AC21" s="29"/>
      <c r="AD21" s="29"/>
    </row>
    <row r="22" spans="1:30" ht="26.25" customHeight="1" x14ac:dyDescent="0.3">
      <c r="A22"/>
      <c r="B22" s="346" t="s">
        <v>170</v>
      </c>
      <c r="C22" s="346"/>
      <c r="D22" s="346"/>
      <c r="E22" s="346"/>
      <c r="F22" s="346"/>
      <c r="G22" s="346"/>
      <c r="H22" s="346"/>
      <c r="I22" s="346"/>
      <c r="J22" s="346"/>
      <c r="K22" s="346"/>
      <c r="L22" s="346" t="s">
        <v>177</v>
      </c>
      <c r="M22" s="346"/>
      <c r="N22" s="346"/>
      <c r="O22" s="346"/>
      <c r="P22" s="346"/>
      <c r="Q22" s="346" t="s">
        <v>171</v>
      </c>
      <c r="R22" s="346"/>
      <c r="S22" s="346"/>
      <c r="T22" s="346"/>
      <c r="U22" s="346"/>
      <c r="V22" s="346"/>
      <c r="W22" s="346"/>
      <c r="X22" s="346"/>
      <c r="Y22" s="346"/>
      <c r="Z22" s="346"/>
      <c r="AA22" s="346"/>
      <c r="AB22" s="346"/>
      <c r="AC22" s="346"/>
      <c r="AD22" s="346"/>
    </row>
    <row r="23" spans="1:30" ht="21" customHeight="1" x14ac:dyDescent="0.3">
      <c r="A23"/>
      <c r="B23" s="339" t="s">
        <v>167</v>
      </c>
      <c r="C23" s="340"/>
      <c r="D23" s="340"/>
      <c r="E23" s="340"/>
      <c r="F23" s="340"/>
      <c r="G23" s="340"/>
      <c r="H23" s="340"/>
      <c r="I23" s="340"/>
      <c r="J23" s="340"/>
      <c r="K23" s="340"/>
      <c r="L23" s="341">
        <f>ROUNDUP('6.투입인력산정표-24.01.24'!$L$36,0)</f>
        <v>14</v>
      </c>
      <c r="M23" s="341"/>
      <c r="N23" s="341"/>
      <c r="O23" s="341"/>
      <c r="P23" s="341"/>
      <c r="Q23" s="342" t="s">
        <v>172</v>
      </c>
      <c r="R23" s="342"/>
      <c r="S23" s="342"/>
      <c r="T23" s="342"/>
      <c r="U23" s="342"/>
      <c r="V23" s="342"/>
      <c r="W23" s="342"/>
      <c r="X23" s="342"/>
      <c r="Y23" s="342"/>
      <c r="Z23" s="342"/>
      <c r="AA23" s="342"/>
      <c r="AB23" s="342"/>
      <c r="AC23" s="342"/>
      <c r="AD23" s="343"/>
    </row>
    <row r="24" spans="1:30" ht="21" customHeight="1" x14ac:dyDescent="0.3">
      <c r="A24"/>
      <c r="B24" s="335"/>
      <c r="C24" s="336"/>
      <c r="D24" s="336"/>
      <c r="E24" s="336"/>
      <c r="F24" s="336"/>
      <c r="G24" s="336"/>
      <c r="H24" s="336"/>
      <c r="I24" s="336"/>
      <c r="J24" s="336"/>
      <c r="K24" s="336"/>
      <c r="L24" s="325"/>
      <c r="M24" s="325"/>
      <c r="N24" s="325"/>
      <c r="O24" s="325"/>
      <c r="P24" s="325"/>
      <c r="Q24" s="342" t="s">
        <v>804</v>
      </c>
      <c r="R24" s="342"/>
      <c r="S24" s="342"/>
      <c r="T24" s="342"/>
      <c r="U24" s="342"/>
      <c r="V24" s="342"/>
      <c r="W24" s="342"/>
      <c r="X24" s="342"/>
      <c r="Y24" s="342"/>
      <c r="Z24" s="342"/>
      <c r="AA24" s="342"/>
      <c r="AB24" s="342"/>
      <c r="AC24" s="342"/>
      <c r="AD24" s="343"/>
    </row>
    <row r="25" spans="1:30" ht="21" customHeight="1" x14ac:dyDescent="0.3">
      <c r="A25"/>
      <c r="B25" s="335"/>
      <c r="C25" s="336"/>
      <c r="D25" s="336"/>
      <c r="E25" s="336"/>
      <c r="F25" s="336"/>
      <c r="G25" s="336"/>
      <c r="H25" s="336"/>
      <c r="I25" s="336"/>
      <c r="J25" s="336"/>
      <c r="K25" s="336"/>
      <c r="L25" s="325"/>
      <c r="M25" s="325"/>
      <c r="N25" s="325"/>
      <c r="O25" s="325"/>
      <c r="P25" s="325"/>
      <c r="Q25" s="344" t="s">
        <v>805</v>
      </c>
      <c r="R25" s="344"/>
      <c r="S25" s="344"/>
      <c r="T25" s="344"/>
      <c r="U25" s="344"/>
      <c r="V25" s="344"/>
      <c r="W25" s="344"/>
      <c r="X25" s="344"/>
      <c r="Y25" s="344"/>
      <c r="Z25" s="344"/>
      <c r="AA25" s="344"/>
      <c r="AB25" s="344"/>
      <c r="AC25" s="344"/>
      <c r="AD25" s="345"/>
    </row>
    <row r="26" spans="1:30" ht="21" customHeight="1" x14ac:dyDescent="0.3">
      <c r="A26"/>
      <c r="B26" s="335" t="s">
        <v>168</v>
      </c>
      <c r="C26" s="336"/>
      <c r="D26" s="336"/>
      <c r="E26" s="336"/>
      <c r="F26" s="336"/>
      <c r="G26" s="336"/>
      <c r="H26" s="336"/>
      <c r="I26" s="336"/>
      <c r="J26" s="336"/>
      <c r="K26" s="336"/>
      <c r="L26" s="341">
        <f>ROUNDUP('6.투입인력산정표-24.01.24'!$M$36,0)</f>
        <v>18</v>
      </c>
      <c r="M26" s="341"/>
      <c r="N26" s="341"/>
      <c r="O26" s="341"/>
      <c r="P26" s="341"/>
      <c r="Q26" s="327" t="s">
        <v>173</v>
      </c>
      <c r="R26" s="327"/>
      <c r="S26" s="327"/>
      <c r="T26" s="327"/>
      <c r="U26" s="327"/>
      <c r="V26" s="327"/>
      <c r="W26" s="327"/>
      <c r="X26" s="327"/>
      <c r="Y26" s="327"/>
      <c r="Z26" s="327"/>
      <c r="AA26" s="327"/>
      <c r="AB26" s="327"/>
      <c r="AC26" s="327"/>
      <c r="AD26" s="328"/>
    </row>
    <row r="27" spans="1:30" ht="21" customHeight="1" x14ac:dyDescent="0.3">
      <c r="A27"/>
      <c r="B27" s="335"/>
      <c r="C27" s="336"/>
      <c r="D27" s="336"/>
      <c r="E27" s="336"/>
      <c r="F27" s="336"/>
      <c r="G27" s="336"/>
      <c r="H27" s="336"/>
      <c r="I27" s="336"/>
      <c r="J27" s="336"/>
      <c r="K27" s="336"/>
      <c r="L27" s="325"/>
      <c r="M27" s="325"/>
      <c r="N27" s="325"/>
      <c r="O27" s="325"/>
      <c r="P27" s="325"/>
      <c r="Q27" s="329" t="s">
        <v>806</v>
      </c>
      <c r="R27" s="329"/>
      <c r="S27" s="329"/>
      <c r="T27" s="329"/>
      <c r="U27" s="329"/>
      <c r="V27" s="329"/>
      <c r="W27" s="329"/>
      <c r="X27" s="329"/>
      <c r="Y27" s="329"/>
      <c r="Z27" s="329"/>
      <c r="AA27" s="329"/>
      <c r="AB27" s="329"/>
      <c r="AC27" s="329"/>
      <c r="AD27" s="330"/>
    </row>
    <row r="28" spans="1:30" ht="21" customHeight="1" x14ac:dyDescent="0.3">
      <c r="A28"/>
      <c r="B28" s="335"/>
      <c r="C28" s="336"/>
      <c r="D28" s="336"/>
      <c r="E28" s="336"/>
      <c r="F28" s="336"/>
      <c r="G28" s="336"/>
      <c r="H28" s="336"/>
      <c r="I28" s="336"/>
      <c r="J28" s="336"/>
      <c r="K28" s="336"/>
      <c r="L28" s="325"/>
      <c r="M28" s="325"/>
      <c r="N28" s="325"/>
      <c r="O28" s="325"/>
      <c r="P28" s="325"/>
      <c r="Q28" s="348" t="s">
        <v>174</v>
      </c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9"/>
    </row>
    <row r="29" spans="1:30" ht="21" customHeight="1" x14ac:dyDescent="0.3">
      <c r="A29"/>
      <c r="B29" s="335" t="s">
        <v>169</v>
      </c>
      <c r="C29" s="336"/>
      <c r="D29" s="336"/>
      <c r="E29" s="336"/>
      <c r="F29" s="336"/>
      <c r="G29" s="336"/>
      <c r="H29" s="336"/>
      <c r="I29" s="336"/>
      <c r="J29" s="336"/>
      <c r="K29" s="336"/>
      <c r="L29" s="325">
        <f>ROUNDUP('6.투입인력산정표-24.01.24'!$N$36,0)</f>
        <v>16</v>
      </c>
      <c r="M29" s="325"/>
      <c r="N29" s="325"/>
      <c r="O29" s="325"/>
      <c r="P29" s="325"/>
      <c r="Q29" s="327" t="s">
        <v>173</v>
      </c>
      <c r="R29" s="327"/>
      <c r="S29" s="327"/>
      <c r="T29" s="327"/>
      <c r="U29" s="327"/>
      <c r="V29" s="327"/>
      <c r="W29" s="327"/>
      <c r="X29" s="327"/>
      <c r="Y29" s="327"/>
      <c r="Z29" s="327"/>
      <c r="AA29" s="327"/>
      <c r="AB29" s="327"/>
      <c r="AC29" s="327"/>
      <c r="AD29" s="328"/>
    </row>
    <row r="30" spans="1:30" ht="21" customHeight="1" x14ac:dyDescent="0.3">
      <c r="A30"/>
      <c r="B30" s="335"/>
      <c r="C30" s="336"/>
      <c r="D30" s="336"/>
      <c r="E30" s="336"/>
      <c r="F30" s="336"/>
      <c r="G30" s="336"/>
      <c r="H30" s="336"/>
      <c r="I30" s="336"/>
      <c r="J30" s="336"/>
      <c r="K30" s="336"/>
      <c r="L30" s="325"/>
      <c r="M30" s="325"/>
      <c r="N30" s="325"/>
      <c r="O30" s="325"/>
      <c r="P30" s="325"/>
      <c r="Q30" s="329" t="s">
        <v>806</v>
      </c>
      <c r="R30" s="329"/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29"/>
      <c r="AD30" s="330"/>
    </row>
    <row r="31" spans="1:30" ht="21" customHeight="1" x14ac:dyDescent="0.3">
      <c r="A31"/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26"/>
      <c r="M31" s="326"/>
      <c r="N31" s="326"/>
      <c r="O31" s="326"/>
      <c r="P31" s="326"/>
      <c r="Q31" s="331" t="s">
        <v>174</v>
      </c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2"/>
    </row>
    <row r="32" spans="1:30" ht="18" customHeight="1" x14ac:dyDescent="0.3">
      <c r="A3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28"/>
      <c r="AC32"/>
      <c r="AD32"/>
    </row>
    <row r="33" spans="1:30" ht="18" customHeight="1" x14ac:dyDescent="0.3">
      <c r="B33" s="323" t="s">
        <v>252</v>
      </c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</row>
    <row r="34" spans="1:30" ht="18" customHeight="1" x14ac:dyDescent="0.3">
      <c r="A34" s="5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4"/>
      <c r="T34" s="324"/>
      <c r="U34" s="324"/>
      <c r="V34" s="324"/>
    </row>
    <row r="35" spans="1:30" ht="18" customHeight="1" x14ac:dyDescent="0.3">
      <c r="B35" s="323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4"/>
      <c r="T35" s="324"/>
      <c r="U35" s="324"/>
      <c r="V35" s="324"/>
    </row>
    <row r="36" spans="1:30" ht="18" customHeight="1" x14ac:dyDescent="0.3">
      <c r="A36" s="5"/>
      <c r="B36" s="11"/>
      <c r="C36" s="12"/>
    </row>
    <row r="37" spans="1:30" ht="18" customHeight="1" x14ac:dyDescent="0.3">
      <c r="A37" s="5"/>
      <c r="B37" s="11"/>
      <c r="C37" s="13"/>
      <c r="N37" s="26"/>
      <c r="O37" s="26"/>
      <c r="P37" s="26"/>
      <c r="Q37" s="26"/>
    </row>
    <row r="38" spans="1:30" ht="18" customHeight="1" x14ac:dyDescent="0.3">
      <c r="A38" s="5"/>
      <c r="B38" s="11"/>
      <c r="C38" s="13"/>
    </row>
    <row r="39" spans="1:30" ht="18" customHeight="1" x14ac:dyDescent="0.3">
      <c r="A39" s="5"/>
      <c r="B39" s="11"/>
      <c r="C39" s="13"/>
    </row>
    <row r="40" spans="1:30" ht="18" customHeight="1" x14ac:dyDescent="0.3">
      <c r="A40" s="5"/>
      <c r="B40" s="11"/>
      <c r="C40" s="13"/>
    </row>
    <row r="41" spans="1:30" ht="18" customHeight="1" x14ac:dyDescent="0.3">
      <c r="A41" s="5"/>
      <c r="B41" s="11"/>
      <c r="C41" s="13"/>
    </row>
    <row r="42" spans="1:30" ht="18" customHeight="1" x14ac:dyDescent="0.3">
      <c r="A42" s="5"/>
      <c r="B42" s="11"/>
      <c r="C42" s="13"/>
    </row>
    <row r="43" spans="1:30" ht="18" customHeight="1" x14ac:dyDescent="0.3">
      <c r="A43" s="5"/>
      <c r="B43" s="11"/>
      <c r="C43" s="13"/>
    </row>
    <row r="44" spans="1:30" ht="18" customHeight="1" x14ac:dyDescent="0.3">
      <c r="B44" s="11"/>
    </row>
  </sheetData>
  <mergeCells count="34">
    <mergeCell ref="B34:I34"/>
    <mergeCell ref="L26:P28"/>
    <mergeCell ref="Q26:AD26"/>
    <mergeCell ref="Q27:AD27"/>
    <mergeCell ref="Q28:AD28"/>
    <mergeCell ref="B26:K28"/>
    <mergeCell ref="L23:P25"/>
    <mergeCell ref="Q23:AD23"/>
    <mergeCell ref="Q24:AD24"/>
    <mergeCell ref="Q25:AD25"/>
    <mergeCell ref="D3:F3"/>
    <mergeCell ref="H3:AB3"/>
    <mergeCell ref="D10:F10"/>
    <mergeCell ref="H10:AB10"/>
    <mergeCell ref="B22:K22"/>
    <mergeCell ref="L22:P22"/>
    <mergeCell ref="Q22:AD22"/>
    <mergeCell ref="C5:AB8"/>
    <mergeCell ref="B35:I35"/>
    <mergeCell ref="S19:V19"/>
    <mergeCell ref="L29:P31"/>
    <mergeCell ref="Q29:AD29"/>
    <mergeCell ref="Q30:AD30"/>
    <mergeCell ref="Q31:AD31"/>
    <mergeCell ref="B33:AD33"/>
    <mergeCell ref="D20:F20"/>
    <mergeCell ref="H20:AB20"/>
    <mergeCell ref="J19:R19"/>
    <mergeCell ref="B29:K31"/>
    <mergeCell ref="J34:R34"/>
    <mergeCell ref="J35:R35"/>
    <mergeCell ref="S34:V34"/>
    <mergeCell ref="S35:V35"/>
    <mergeCell ref="B23:K25"/>
  </mergeCells>
  <phoneticPr fontId="1" type="noConversion"/>
  <printOptions horizontalCentered="1"/>
  <pageMargins left="0.70866141732283472" right="0.70866141732283472" top="0.94488188976377963" bottom="0.74803149606299213" header="0.31496062992125984" footer="0.31496062992125984"/>
  <pageSetup paperSize="9" scale="98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>&amp;L&amp;G&amp;R&amp;G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4:BB34"/>
  <sheetViews>
    <sheetView showGridLines="0" view="pageBreakPreview" zoomScale="115" zoomScaleNormal="100" zoomScaleSheetLayoutView="115" workbookViewId="0">
      <selection activeCell="BC6" sqref="BC6:BD6"/>
    </sheetView>
  </sheetViews>
  <sheetFormatPr defaultColWidth="3.25" defaultRowHeight="18" customHeight="1" x14ac:dyDescent="0.3"/>
  <cols>
    <col min="1" max="10" width="2.625" style="5" customWidth="1"/>
    <col min="11" max="40" width="1.625" style="5" customWidth="1"/>
    <col min="41" max="60" width="2.625" style="5" customWidth="1"/>
    <col min="61" max="16384" width="3.25" style="5"/>
  </cols>
  <sheetData>
    <row r="4" spans="1:54" s="7" customFormat="1" ht="18" customHeight="1" x14ac:dyDescent="0.3">
      <c r="A4" s="8"/>
      <c r="D4" s="333" t="s">
        <v>672</v>
      </c>
      <c r="E4" s="333"/>
      <c r="F4" s="333"/>
      <c r="G4" s="34"/>
      <c r="H4" s="334" t="s">
        <v>673</v>
      </c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  <c r="AM4" s="334"/>
      <c r="AN4" s="334"/>
    </row>
    <row r="6" spans="1:54" ht="18" customHeight="1" x14ac:dyDescent="0.3">
      <c r="D6" s="311" t="str">
        <f>정보입력!C8&amp;"년 "&amp;정보입력!D8&amp;"월 "&amp;정보입력!E8&amp;"일 부터  "&amp;정보입력!G8&amp;"년 "&amp;정보입력!H8&amp;"월 "&amp;정보입력!I8&amp;"일 까지"</f>
        <v>2026년 3월 2일 부터  2026년 3월 10일 까지</v>
      </c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  <c r="AN6" s="311"/>
    </row>
    <row r="7" spans="1:54" ht="18" customHeight="1" x14ac:dyDescent="0.3"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</row>
    <row r="8" spans="1:54" ht="18" customHeight="1" x14ac:dyDescent="0.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/>
    </row>
    <row r="9" spans="1:54" s="7" customFormat="1" ht="18" customHeight="1" x14ac:dyDescent="0.3">
      <c r="A9" s="8"/>
      <c r="D9" s="333" t="s">
        <v>674</v>
      </c>
      <c r="E9" s="333"/>
      <c r="F9" s="333"/>
      <c r="G9" s="34"/>
      <c r="H9" s="334" t="s">
        <v>682</v>
      </c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  <c r="Z9" s="334"/>
      <c r="AA9" s="334"/>
      <c r="AB9" s="334"/>
      <c r="AC9" s="334"/>
      <c r="AD9" s="334"/>
      <c r="AE9" s="334"/>
      <c r="AF9" s="334"/>
      <c r="AG9" s="334"/>
      <c r="AH9" s="334"/>
      <c r="AI9" s="334"/>
      <c r="AJ9" s="334"/>
      <c r="AK9" s="334"/>
      <c r="AL9" s="334"/>
      <c r="AM9" s="334"/>
      <c r="AN9" s="334"/>
    </row>
    <row r="10" spans="1:54" s="7" customFormat="1" ht="18" customHeight="1" x14ac:dyDescent="0.3">
      <c r="A10" s="8"/>
      <c r="D10" s="65"/>
      <c r="E10" s="65"/>
      <c r="F10" s="65"/>
      <c r="G10" s="34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</row>
    <row r="11" spans="1:54" s="7" customFormat="1" ht="18" customHeight="1" x14ac:dyDescent="0.3">
      <c r="A11" s="8"/>
      <c r="D11" s="65"/>
      <c r="E11" s="65"/>
      <c r="F11" s="65"/>
      <c r="G11" s="34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R11" s="212" t="s">
        <v>754</v>
      </c>
    </row>
    <row r="12" spans="1:54" s="25" customFormat="1" ht="26.25" customHeight="1" x14ac:dyDescent="0.3">
      <c r="B12" s="361" t="s">
        <v>675</v>
      </c>
      <c r="C12" s="361"/>
      <c r="D12" s="361"/>
      <c r="E12" s="362" t="s">
        <v>721</v>
      </c>
      <c r="F12" s="363"/>
      <c r="G12" s="363"/>
      <c r="H12" s="363"/>
      <c r="I12" s="363"/>
      <c r="J12" s="363"/>
      <c r="K12" s="364" t="s">
        <v>722</v>
      </c>
      <c r="L12" s="365"/>
      <c r="M12" s="365"/>
      <c r="N12" s="365"/>
      <c r="O12" s="365"/>
      <c r="P12" s="365"/>
      <c r="Q12" s="365"/>
      <c r="R12" s="365"/>
      <c r="S12" s="365"/>
      <c r="T12" s="365"/>
      <c r="U12" s="365"/>
      <c r="V12" s="365"/>
      <c r="W12" s="365"/>
      <c r="X12" s="365"/>
      <c r="Y12" s="365"/>
      <c r="Z12" s="365"/>
      <c r="AA12" s="365"/>
      <c r="AB12" s="365"/>
      <c r="AC12" s="365"/>
      <c r="AD12" s="365"/>
      <c r="AE12" s="365"/>
      <c r="AF12" s="365"/>
      <c r="AG12" s="365"/>
      <c r="AH12" s="365"/>
      <c r="AI12" s="365"/>
      <c r="AJ12" s="365"/>
      <c r="AK12" s="365"/>
      <c r="AL12" s="365"/>
      <c r="AM12" s="365"/>
      <c r="AN12" s="366"/>
      <c r="AO12" s="361" t="s">
        <v>676</v>
      </c>
      <c r="AP12" s="361"/>
    </row>
    <row r="13" spans="1:54" s="25" customFormat="1" ht="26.25" customHeight="1" x14ac:dyDescent="0.3">
      <c r="B13" s="361"/>
      <c r="C13" s="361"/>
      <c r="D13" s="361"/>
      <c r="E13" s="363"/>
      <c r="F13" s="363"/>
      <c r="G13" s="363"/>
      <c r="H13" s="363"/>
      <c r="I13" s="363"/>
      <c r="J13" s="363"/>
      <c r="K13" s="381">
        <v>-15</v>
      </c>
      <c r="L13" s="381"/>
      <c r="M13" s="381">
        <v>-14</v>
      </c>
      <c r="N13" s="381"/>
      <c r="O13" s="381">
        <v>-13</v>
      </c>
      <c r="P13" s="381"/>
      <c r="Q13" s="381">
        <v>-12</v>
      </c>
      <c r="R13" s="381"/>
      <c r="S13" s="381">
        <v>-11</v>
      </c>
      <c r="T13" s="381"/>
      <c r="U13" s="381">
        <v>-10</v>
      </c>
      <c r="V13" s="381"/>
      <c r="W13" s="381">
        <v>-9</v>
      </c>
      <c r="X13" s="381"/>
      <c r="Y13" s="381">
        <v>-8</v>
      </c>
      <c r="Z13" s="381"/>
      <c r="AA13" s="381">
        <v>-7</v>
      </c>
      <c r="AB13" s="381"/>
      <c r="AC13" s="381">
        <v>-6</v>
      </c>
      <c r="AD13" s="381"/>
      <c r="AE13" s="381">
        <v>-5</v>
      </c>
      <c r="AF13" s="381"/>
      <c r="AG13" s="381">
        <v>-4</v>
      </c>
      <c r="AH13" s="381"/>
      <c r="AI13" s="381">
        <v>-3</v>
      </c>
      <c r="AJ13" s="381"/>
      <c r="AK13" s="381">
        <v>-2</v>
      </c>
      <c r="AL13" s="381"/>
      <c r="AM13" s="381">
        <v>-1</v>
      </c>
      <c r="AN13" s="381"/>
      <c r="AO13" s="361"/>
      <c r="AP13" s="361"/>
      <c r="AR13" s="350" t="s">
        <v>753</v>
      </c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</row>
    <row r="14" spans="1:54" ht="26.25" customHeight="1" x14ac:dyDescent="0.3">
      <c r="B14" s="386" t="s">
        <v>677</v>
      </c>
      <c r="C14" s="387"/>
      <c r="D14" s="387"/>
      <c r="E14" s="387" t="s">
        <v>678</v>
      </c>
      <c r="F14" s="387"/>
      <c r="G14" s="387"/>
      <c r="H14" s="387"/>
      <c r="I14" s="390" t="s">
        <v>254</v>
      </c>
      <c r="J14" s="390"/>
      <c r="K14" s="373"/>
      <c r="L14" s="374"/>
      <c r="M14" s="373"/>
      <c r="N14" s="374"/>
      <c r="O14" s="373"/>
      <c r="P14" s="374"/>
      <c r="Q14" s="373"/>
      <c r="R14" s="374"/>
      <c r="S14" s="373"/>
      <c r="T14" s="374"/>
      <c r="U14" s="373"/>
      <c r="V14" s="374"/>
      <c r="W14" s="373"/>
      <c r="X14" s="374"/>
      <c r="Y14" s="373"/>
      <c r="Z14" s="374"/>
      <c r="AA14" s="373"/>
      <c r="AB14" s="374"/>
      <c r="AC14" s="373"/>
      <c r="AD14" s="374"/>
      <c r="AE14" s="373"/>
      <c r="AF14" s="374"/>
      <c r="AG14" s="373"/>
      <c r="AH14" s="374"/>
      <c r="AI14" s="373"/>
      <c r="AJ14" s="374"/>
      <c r="AK14" s="373"/>
      <c r="AL14" s="374"/>
      <c r="AM14" s="373"/>
      <c r="AN14" s="374"/>
      <c r="AO14" s="397">
        <v>7</v>
      </c>
      <c r="AP14" s="398"/>
      <c r="AR14" s="351" t="str">
        <f>IF(COUNTIF(K13:AN13,(AO14/I14)*-1)=0,"날짜 또는 투입인원 수정 요망!!!","&lt;= OK!")</f>
        <v>&lt;= OK!</v>
      </c>
      <c r="AS14" s="351"/>
      <c r="AT14" s="351"/>
      <c r="AU14" s="351"/>
      <c r="AV14" s="351"/>
      <c r="AW14" s="351"/>
      <c r="AX14" s="351"/>
      <c r="AY14" s="351"/>
      <c r="AZ14" s="351"/>
      <c r="BA14" s="351"/>
      <c r="BB14" s="351"/>
    </row>
    <row r="15" spans="1:54" ht="6.95" customHeight="1" x14ac:dyDescent="0.3">
      <c r="B15" s="367"/>
      <c r="C15" s="368"/>
      <c r="D15" s="368"/>
      <c r="E15" s="368"/>
      <c r="F15" s="368"/>
      <c r="G15" s="368"/>
      <c r="H15" s="368"/>
      <c r="I15" s="371"/>
      <c r="J15" s="371"/>
      <c r="K15" s="355"/>
      <c r="L15" s="356"/>
      <c r="M15" s="355"/>
      <c r="N15" s="356"/>
      <c r="O15" s="355"/>
      <c r="P15" s="356"/>
      <c r="Q15" s="355"/>
      <c r="R15" s="356"/>
      <c r="S15" s="355"/>
      <c r="T15" s="356"/>
      <c r="U15" s="355"/>
      <c r="V15" s="356"/>
      <c r="W15" s="355"/>
      <c r="X15" s="356"/>
      <c r="Y15" s="355"/>
      <c r="Z15" s="356"/>
      <c r="AA15" s="355"/>
      <c r="AB15" s="356"/>
      <c r="AC15" s="355"/>
      <c r="AD15" s="356"/>
      <c r="AE15" s="355"/>
      <c r="AF15" s="356"/>
      <c r="AG15" s="355"/>
      <c r="AH15" s="356"/>
      <c r="AI15" s="355"/>
      <c r="AJ15" s="356"/>
      <c r="AK15" s="355"/>
      <c r="AL15" s="356"/>
      <c r="AM15" s="355"/>
      <c r="AN15" s="356"/>
      <c r="AO15" s="375"/>
      <c r="AP15" s="376"/>
      <c r="AR15" s="351"/>
      <c r="AS15" s="351"/>
      <c r="AT15" s="351"/>
      <c r="AU15" s="351"/>
      <c r="AV15" s="351"/>
      <c r="AW15" s="351"/>
      <c r="AX15" s="351"/>
      <c r="AY15" s="351"/>
      <c r="AZ15" s="351"/>
      <c r="BA15" s="351"/>
      <c r="BB15" s="351"/>
    </row>
    <row r="16" spans="1:54" ht="26.25" customHeight="1" x14ac:dyDescent="0.3">
      <c r="B16" s="388"/>
      <c r="C16" s="389"/>
      <c r="D16" s="389"/>
      <c r="E16" s="389"/>
      <c r="F16" s="389"/>
      <c r="G16" s="389"/>
      <c r="H16" s="389"/>
      <c r="I16" s="391"/>
      <c r="J16" s="391"/>
      <c r="K16" s="384"/>
      <c r="L16" s="385"/>
      <c r="M16" s="384"/>
      <c r="N16" s="385"/>
      <c r="O16" s="384"/>
      <c r="P16" s="385"/>
      <c r="Q16" s="384"/>
      <c r="R16" s="385"/>
      <c r="S16" s="384"/>
      <c r="T16" s="385"/>
      <c r="U16" s="384"/>
      <c r="V16" s="385"/>
      <c r="W16" s="384"/>
      <c r="X16" s="385"/>
      <c r="Y16" s="384"/>
      <c r="Z16" s="385"/>
      <c r="AA16" s="384"/>
      <c r="AB16" s="385"/>
      <c r="AC16" s="384"/>
      <c r="AD16" s="385"/>
      <c r="AE16" s="384"/>
      <c r="AF16" s="385"/>
      <c r="AG16" s="384"/>
      <c r="AH16" s="385"/>
      <c r="AI16" s="384"/>
      <c r="AJ16" s="385"/>
      <c r="AK16" s="384"/>
      <c r="AL16" s="385"/>
      <c r="AM16" s="384"/>
      <c r="AN16" s="385"/>
      <c r="AO16" s="399"/>
      <c r="AP16" s="400"/>
      <c r="AR16" s="351"/>
      <c r="AS16" s="351"/>
      <c r="AT16" s="351"/>
      <c r="AU16" s="351"/>
      <c r="AV16" s="351"/>
      <c r="AW16" s="351"/>
      <c r="AX16" s="351"/>
      <c r="AY16" s="351"/>
      <c r="AZ16" s="351"/>
      <c r="BA16" s="351"/>
      <c r="BB16" s="351"/>
    </row>
    <row r="17" spans="1:54" ht="26.25" customHeight="1" x14ac:dyDescent="0.3">
      <c r="B17" s="367" t="s">
        <v>679</v>
      </c>
      <c r="C17" s="368"/>
      <c r="D17" s="368"/>
      <c r="E17" s="368" t="s">
        <v>678</v>
      </c>
      <c r="F17" s="368"/>
      <c r="G17" s="368"/>
      <c r="H17" s="368"/>
      <c r="I17" s="371" t="s">
        <v>254</v>
      </c>
      <c r="J17" s="371"/>
      <c r="K17" s="355"/>
      <c r="L17" s="356"/>
      <c r="M17" s="355"/>
      <c r="N17" s="356"/>
      <c r="O17" s="355"/>
      <c r="P17" s="356"/>
      <c r="Q17" s="355"/>
      <c r="R17" s="356"/>
      <c r="S17" s="355"/>
      <c r="T17" s="356"/>
      <c r="U17" s="355"/>
      <c r="V17" s="356"/>
      <c r="W17" s="355"/>
      <c r="X17" s="356"/>
      <c r="Y17" s="355"/>
      <c r="Z17" s="356"/>
      <c r="AA17" s="355"/>
      <c r="AB17" s="356"/>
      <c r="AC17" s="355"/>
      <c r="AD17" s="356"/>
      <c r="AE17" s="355"/>
      <c r="AF17" s="356"/>
      <c r="AG17" s="355"/>
      <c r="AH17" s="356"/>
      <c r="AI17" s="355"/>
      <c r="AJ17" s="356"/>
      <c r="AK17" s="355"/>
      <c r="AL17" s="356"/>
      <c r="AM17" s="355"/>
      <c r="AN17" s="356"/>
      <c r="AO17" s="375">
        <v>7</v>
      </c>
      <c r="AP17" s="376"/>
      <c r="AR17" s="351" t="str">
        <f>IF(COUNTIF(K13:AN13,(AO17/I17)*-1)=0,"날짜 또는 투입인원 수정 요망!!!","&lt;= OK!")</f>
        <v>&lt;= OK!</v>
      </c>
      <c r="AS17" s="351"/>
      <c r="AT17" s="351"/>
      <c r="AU17" s="351"/>
      <c r="AV17" s="351"/>
      <c r="AW17" s="351"/>
      <c r="AX17" s="351"/>
      <c r="AY17" s="351"/>
      <c r="AZ17" s="351"/>
      <c r="BA17" s="351"/>
      <c r="BB17" s="351"/>
    </row>
    <row r="18" spans="1:54" ht="6.95" customHeight="1" x14ac:dyDescent="0.3">
      <c r="B18" s="382"/>
      <c r="C18" s="383"/>
      <c r="D18" s="383"/>
      <c r="E18" s="383"/>
      <c r="F18" s="383"/>
      <c r="G18" s="383"/>
      <c r="H18" s="383"/>
      <c r="I18" s="371"/>
      <c r="J18" s="371"/>
      <c r="K18" s="355"/>
      <c r="L18" s="356"/>
      <c r="M18" s="355"/>
      <c r="N18" s="356"/>
      <c r="O18" s="355"/>
      <c r="P18" s="356"/>
      <c r="Q18" s="355"/>
      <c r="R18" s="356"/>
      <c r="S18" s="355"/>
      <c r="T18" s="356"/>
      <c r="U18" s="355"/>
      <c r="V18" s="356"/>
      <c r="W18" s="355"/>
      <c r="X18" s="356"/>
      <c r="Y18" s="355"/>
      <c r="Z18" s="356"/>
      <c r="AA18" s="355"/>
      <c r="AB18" s="356"/>
      <c r="AC18" s="355"/>
      <c r="AD18" s="356"/>
      <c r="AE18" s="355"/>
      <c r="AF18" s="356"/>
      <c r="AG18" s="355"/>
      <c r="AH18" s="356"/>
      <c r="AI18" s="355"/>
      <c r="AJ18" s="356"/>
      <c r="AK18" s="355"/>
      <c r="AL18" s="356"/>
      <c r="AM18" s="355"/>
      <c r="AN18" s="356"/>
      <c r="AO18" s="379"/>
      <c r="AP18" s="380"/>
      <c r="AR18" s="351"/>
      <c r="AS18" s="351"/>
      <c r="AT18" s="351"/>
      <c r="AU18" s="351"/>
      <c r="AV18" s="351"/>
      <c r="AW18" s="351"/>
      <c r="AX18" s="351"/>
      <c r="AY18" s="351"/>
      <c r="AZ18" s="351"/>
      <c r="BA18" s="351"/>
      <c r="BB18" s="351"/>
    </row>
    <row r="19" spans="1:54" ht="26.25" customHeight="1" x14ac:dyDescent="0.3">
      <c r="B19" s="382"/>
      <c r="C19" s="383"/>
      <c r="D19" s="383"/>
      <c r="E19" s="383"/>
      <c r="F19" s="383"/>
      <c r="G19" s="383"/>
      <c r="H19" s="383"/>
      <c r="I19" s="372"/>
      <c r="J19" s="372"/>
      <c r="K19" s="357"/>
      <c r="L19" s="358"/>
      <c r="M19" s="357"/>
      <c r="N19" s="358"/>
      <c r="O19" s="357"/>
      <c r="P19" s="358"/>
      <c r="Q19" s="357"/>
      <c r="R19" s="358"/>
      <c r="S19" s="357"/>
      <c r="T19" s="358"/>
      <c r="U19" s="357"/>
      <c r="V19" s="358"/>
      <c r="W19" s="357"/>
      <c r="X19" s="358"/>
      <c r="Y19" s="357"/>
      <c r="Z19" s="358"/>
      <c r="AA19" s="357"/>
      <c r="AB19" s="358"/>
      <c r="AC19" s="357"/>
      <c r="AD19" s="358"/>
      <c r="AE19" s="357"/>
      <c r="AF19" s="358"/>
      <c r="AG19" s="357"/>
      <c r="AH19" s="358"/>
      <c r="AI19" s="357"/>
      <c r="AJ19" s="358"/>
      <c r="AK19" s="357"/>
      <c r="AL19" s="358"/>
      <c r="AM19" s="357"/>
      <c r="AN19" s="358"/>
      <c r="AO19" s="379"/>
      <c r="AP19" s="380"/>
      <c r="AR19" s="351"/>
      <c r="AS19" s="351"/>
      <c r="AT19" s="351"/>
      <c r="AU19" s="351"/>
      <c r="AV19" s="351"/>
      <c r="AW19" s="351"/>
      <c r="AX19" s="351"/>
      <c r="AY19" s="351"/>
      <c r="AZ19" s="351"/>
      <c r="BA19" s="351"/>
      <c r="BB19" s="351"/>
    </row>
    <row r="20" spans="1:54" s="25" customFormat="1" ht="26.25" customHeight="1" x14ac:dyDescent="0.3">
      <c r="B20" s="361" t="s">
        <v>675</v>
      </c>
      <c r="C20" s="361"/>
      <c r="D20" s="361"/>
      <c r="E20" s="362" t="s">
        <v>721</v>
      </c>
      <c r="F20" s="363"/>
      <c r="G20" s="363"/>
      <c r="H20" s="363"/>
      <c r="I20" s="363"/>
      <c r="J20" s="363"/>
      <c r="K20" s="364" t="s">
        <v>722</v>
      </c>
      <c r="L20" s="365"/>
      <c r="M20" s="365"/>
      <c r="N20" s="365"/>
      <c r="O20" s="365"/>
      <c r="P20" s="365"/>
      <c r="Q20" s="365"/>
      <c r="R20" s="365"/>
      <c r="S20" s="365"/>
      <c r="T20" s="365"/>
      <c r="U20" s="365"/>
      <c r="V20" s="365"/>
      <c r="W20" s="365"/>
      <c r="X20" s="365"/>
      <c r="Y20" s="365"/>
      <c r="Z20" s="365"/>
      <c r="AA20" s="365"/>
      <c r="AB20" s="365"/>
      <c r="AC20" s="365"/>
      <c r="AD20" s="365"/>
      <c r="AE20" s="365"/>
      <c r="AF20" s="365"/>
      <c r="AG20" s="365"/>
      <c r="AH20" s="365"/>
      <c r="AI20" s="365"/>
      <c r="AJ20" s="365"/>
      <c r="AK20" s="365"/>
      <c r="AL20" s="365"/>
      <c r="AM20" s="365"/>
      <c r="AN20" s="366"/>
      <c r="AO20" s="361" t="s">
        <v>676</v>
      </c>
      <c r="AP20" s="361"/>
    </row>
    <row r="21" spans="1:54" s="25" customFormat="1" ht="26.25" customHeight="1" x14ac:dyDescent="0.3">
      <c r="B21" s="361"/>
      <c r="C21" s="361"/>
      <c r="D21" s="361"/>
      <c r="E21" s="363"/>
      <c r="F21" s="363"/>
      <c r="G21" s="363"/>
      <c r="H21" s="363"/>
      <c r="I21" s="363"/>
      <c r="J21" s="363"/>
      <c r="K21" s="381" t="s">
        <v>723</v>
      </c>
      <c r="L21" s="381"/>
      <c r="M21" s="381">
        <v>1</v>
      </c>
      <c r="N21" s="381"/>
      <c r="O21" s="381">
        <v>2</v>
      </c>
      <c r="P21" s="381"/>
      <c r="Q21" s="381">
        <v>3</v>
      </c>
      <c r="R21" s="381"/>
      <c r="S21" s="381">
        <v>4</v>
      </c>
      <c r="T21" s="381"/>
      <c r="U21" s="381">
        <v>5</v>
      </c>
      <c r="V21" s="381"/>
      <c r="W21" s="381">
        <v>6</v>
      </c>
      <c r="X21" s="381"/>
      <c r="Y21" s="381">
        <v>7</v>
      </c>
      <c r="Z21" s="381"/>
      <c r="AA21" s="381">
        <v>8</v>
      </c>
      <c r="AB21" s="381"/>
      <c r="AC21" s="381">
        <v>9</v>
      </c>
      <c r="AD21" s="381"/>
      <c r="AE21" s="381">
        <v>10</v>
      </c>
      <c r="AF21" s="381"/>
      <c r="AG21" s="381">
        <v>11</v>
      </c>
      <c r="AH21" s="381"/>
      <c r="AI21" s="381">
        <v>12</v>
      </c>
      <c r="AJ21" s="381"/>
      <c r="AK21" s="381">
        <v>13</v>
      </c>
      <c r="AL21" s="381"/>
      <c r="AM21" s="381">
        <v>14</v>
      </c>
      <c r="AN21" s="381"/>
      <c r="AO21" s="361"/>
      <c r="AP21" s="361"/>
      <c r="AR21" s="350" t="s">
        <v>753</v>
      </c>
      <c r="AS21" s="350"/>
      <c r="AT21" s="350"/>
      <c r="AU21" s="350"/>
      <c r="AV21" s="350"/>
      <c r="AW21" s="350"/>
      <c r="AX21" s="350"/>
      <c r="AY21" s="350"/>
      <c r="AZ21" s="350"/>
      <c r="BA21" s="350"/>
      <c r="BB21" s="350"/>
    </row>
    <row r="22" spans="1:54" ht="26.25" customHeight="1" x14ac:dyDescent="0.3">
      <c r="B22" s="367" t="s">
        <v>802</v>
      </c>
      <c r="C22" s="368"/>
      <c r="D22" s="368"/>
      <c r="E22" s="368" t="s">
        <v>680</v>
      </c>
      <c r="F22" s="368"/>
      <c r="G22" s="368"/>
      <c r="H22" s="368"/>
      <c r="I22" s="371" t="s">
        <v>256</v>
      </c>
      <c r="J22" s="371"/>
      <c r="K22" s="373"/>
      <c r="L22" s="374"/>
      <c r="M22" s="373"/>
      <c r="N22" s="374"/>
      <c r="O22" s="373"/>
      <c r="P22" s="374"/>
      <c r="Q22" s="373"/>
      <c r="R22" s="374"/>
      <c r="S22" s="373"/>
      <c r="T22" s="374"/>
      <c r="U22" s="373"/>
      <c r="V22" s="374"/>
      <c r="W22" s="373"/>
      <c r="X22" s="374"/>
      <c r="Y22" s="373"/>
      <c r="Z22" s="374"/>
      <c r="AA22" s="373"/>
      <c r="AB22" s="374"/>
      <c r="AC22" s="373"/>
      <c r="AD22" s="374"/>
      <c r="AE22" s="373"/>
      <c r="AF22" s="374"/>
      <c r="AG22" s="373"/>
      <c r="AH22" s="374"/>
      <c r="AI22" s="373"/>
      <c r="AJ22" s="374"/>
      <c r="AK22" s="373"/>
      <c r="AL22" s="374"/>
      <c r="AM22" s="373"/>
      <c r="AN22" s="374"/>
      <c r="AO22" s="375">
        <v>3</v>
      </c>
      <c r="AP22" s="376"/>
      <c r="AR22" s="351" t="str">
        <f>IF(COUNTIF(K21:AN21,AO22/I22)=0,"인원수 확인 요망!!!","&lt;= OK!")</f>
        <v>&lt;= OK!</v>
      </c>
      <c r="AS22" s="351"/>
      <c r="AT22" s="351"/>
      <c r="AU22" s="351"/>
      <c r="AV22" s="351"/>
      <c r="AW22" s="351"/>
      <c r="AX22" s="351"/>
      <c r="AY22" s="351"/>
      <c r="AZ22" s="351"/>
      <c r="BA22" s="351"/>
      <c r="BB22" s="351"/>
    </row>
    <row r="23" spans="1:54" ht="6.95" customHeight="1" x14ac:dyDescent="0.3">
      <c r="B23" s="392"/>
      <c r="C23" s="393"/>
      <c r="D23" s="393"/>
      <c r="E23" s="393"/>
      <c r="F23" s="393"/>
      <c r="G23" s="393"/>
      <c r="H23" s="393"/>
      <c r="I23" s="371"/>
      <c r="J23" s="371"/>
      <c r="K23" s="355"/>
      <c r="L23" s="356"/>
      <c r="M23" s="355"/>
      <c r="N23" s="356"/>
      <c r="O23" s="355"/>
      <c r="P23" s="356"/>
      <c r="Q23" s="355"/>
      <c r="R23" s="356"/>
      <c r="S23" s="355"/>
      <c r="T23" s="356"/>
      <c r="U23" s="355"/>
      <c r="V23" s="356"/>
      <c r="W23" s="355"/>
      <c r="X23" s="356"/>
      <c r="Y23" s="355"/>
      <c r="Z23" s="356"/>
      <c r="AA23" s="355"/>
      <c r="AB23" s="356"/>
      <c r="AC23" s="355"/>
      <c r="AD23" s="356"/>
      <c r="AE23" s="355"/>
      <c r="AF23" s="356"/>
      <c r="AG23" s="355"/>
      <c r="AH23" s="356"/>
      <c r="AI23" s="355"/>
      <c r="AJ23" s="356"/>
      <c r="AK23" s="355"/>
      <c r="AL23" s="356"/>
      <c r="AM23" s="355"/>
      <c r="AN23" s="356"/>
      <c r="AO23" s="395"/>
      <c r="AP23" s="396"/>
      <c r="AR23" s="351"/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</row>
    <row r="24" spans="1:54" ht="26.25" customHeight="1" x14ac:dyDescent="0.3">
      <c r="B24" s="382"/>
      <c r="C24" s="383"/>
      <c r="D24" s="383"/>
      <c r="E24" s="383"/>
      <c r="F24" s="383"/>
      <c r="G24" s="383"/>
      <c r="H24" s="383"/>
      <c r="I24" s="372"/>
      <c r="J24" s="372"/>
      <c r="K24" s="357"/>
      <c r="L24" s="358"/>
      <c r="M24" s="357"/>
      <c r="N24" s="358"/>
      <c r="O24" s="357"/>
      <c r="P24" s="358"/>
      <c r="Q24" s="357"/>
      <c r="R24" s="358"/>
      <c r="S24" s="357"/>
      <c r="T24" s="358"/>
      <c r="U24" s="357"/>
      <c r="V24" s="358"/>
      <c r="W24" s="357"/>
      <c r="X24" s="358"/>
      <c r="Y24" s="357"/>
      <c r="Z24" s="358"/>
      <c r="AA24" s="357"/>
      <c r="AB24" s="358"/>
      <c r="AC24" s="357"/>
      <c r="AD24" s="358"/>
      <c r="AE24" s="357"/>
      <c r="AF24" s="358"/>
      <c r="AG24" s="357"/>
      <c r="AH24" s="358"/>
      <c r="AI24" s="357"/>
      <c r="AJ24" s="358"/>
      <c r="AK24" s="357"/>
      <c r="AL24" s="358"/>
      <c r="AM24" s="357"/>
      <c r="AN24" s="358"/>
      <c r="AO24" s="379"/>
      <c r="AP24" s="380"/>
      <c r="AR24" s="351"/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</row>
    <row r="25" spans="1:54" s="25" customFormat="1" ht="26.25" customHeight="1" x14ac:dyDescent="0.3">
      <c r="B25" s="361" t="s">
        <v>675</v>
      </c>
      <c r="C25" s="361"/>
      <c r="D25" s="361"/>
      <c r="E25" s="362" t="s">
        <v>721</v>
      </c>
      <c r="F25" s="363"/>
      <c r="G25" s="363"/>
      <c r="H25" s="363"/>
      <c r="I25" s="363"/>
      <c r="J25" s="363"/>
      <c r="K25" s="364" t="s">
        <v>722</v>
      </c>
      <c r="L25" s="365"/>
      <c r="M25" s="365"/>
      <c r="N25" s="365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  <c r="Z25" s="365"/>
      <c r="AA25" s="365"/>
      <c r="AB25" s="365"/>
      <c r="AC25" s="365"/>
      <c r="AD25" s="365"/>
      <c r="AE25" s="365"/>
      <c r="AF25" s="365"/>
      <c r="AG25" s="365"/>
      <c r="AH25" s="365"/>
      <c r="AI25" s="365"/>
      <c r="AJ25" s="365"/>
      <c r="AK25" s="365"/>
      <c r="AL25" s="365"/>
      <c r="AM25" s="365"/>
      <c r="AN25" s="366"/>
      <c r="AO25" s="361" t="s">
        <v>676</v>
      </c>
      <c r="AP25" s="361"/>
    </row>
    <row r="26" spans="1:54" s="25" customFormat="1" ht="26.25" customHeight="1" x14ac:dyDescent="0.3">
      <c r="B26" s="361"/>
      <c r="C26" s="361"/>
      <c r="D26" s="361"/>
      <c r="E26" s="363"/>
      <c r="F26" s="363"/>
      <c r="G26" s="363"/>
      <c r="H26" s="363"/>
      <c r="I26" s="363"/>
      <c r="J26" s="363"/>
      <c r="K26" s="394" t="s">
        <v>723</v>
      </c>
      <c r="L26" s="394"/>
      <c r="M26" s="394">
        <v>1</v>
      </c>
      <c r="N26" s="394"/>
      <c r="O26" s="394">
        <v>2</v>
      </c>
      <c r="P26" s="394"/>
      <c r="Q26" s="394">
        <v>3</v>
      </c>
      <c r="R26" s="394"/>
      <c r="S26" s="394">
        <v>4</v>
      </c>
      <c r="T26" s="394"/>
      <c r="U26" s="394">
        <v>5</v>
      </c>
      <c r="V26" s="394"/>
      <c r="W26" s="394">
        <v>6</v>
      </c>
      <c r="X26" s="394"/>
      <c r="Y26" s="394">
        <v>7</v>
      </c>
      <c r="Z26" s="394"/>
      <c r="AA26" s="394">
        <v>8</v>
      </c>
      <c r="AB26" s="394"/>
      <c r="AC26" s="394">
        <v>9</v>
      </c>
      <c r="AD26" s="394"/>
      <c r="AE26" s="394">
        <v>10</v>
      </c>
      <c r="AF26" s="394"/>
      <c r="AG26" s="394">
        <v>11</v>
      </c>
      <c r="AH26" s="394"/>
      <c r="AI26" s="394">
        <v>12</v>
      </c>
      <c r="AJ26" s="394"/>
      <c r="AK26" s="394">
        <v>13</v>
      </c>
      <c r="AL26" s="394"/>
      <c r="AM26" s="394">
        <v>14</v>
      </c>
      <c r="AN26" s="394"/>
      <c r="AO26" s="361"/>
      <c r="AP26" s="361"/>
      <c r="AR26" s="350" t="s">
        <v>753</v>
      </c>
      <c r="AS26" s="350"/>
      <c r="AT26" s="350"/>
      <c r="AU26" s="350"/>
      <c r="AV26" s="350"/>
      <c r="AW26" s="350"/>
      <c r="AX26" s="350"/>
      <c r="AY26" s="350"/>
      <c r="AZ26" s="350"/>
      <c r="BA26" s="350"/>
      <c r="BB26" s="350"/>
    </row>
    <row r="27" spans="1:54" ht="26.25" customHeight="1" x14ac:dyDescent="0.3">
      <c r="B27" s="367" t="s">
        <v>803</v>
      </c>
      <c r="C27" s="368"/>
      <c r="D27" s="368"/>
      <c r="E27" s="368" t="s">
        <v>678</v>
      </c>
      <c r="F27" s="368"/>
      <c r="G27" s="368"/>
      <c r="H27" s="368"/>
      <c r="I27" s="371" t="s">
        <v>255</v>
      </c>
      <c r="J27" s="371"/>
      <c r="K27" s="373"/>
      <c r="L27" s="374"/>
      <c r="M27" s="373"/>
      <c r="N27" s="374"/>
      <c r="O27" s="373"/>
      <c r="P27" s="374"/>
      <c r="Q27" s="373"/>
      <c r="R27" s="374"/>
      <c r="S27" s="373"/>
      <c r="T27" s="374"/>
      <c r="U27" s="373"/>
      <c r="V27" s="374"/>
      <c r="W27" s="373"/>
      <c r="X27" s="374"/>
      <c r="Y27" s="373"/>
      <c r="Z27" s="374"/>
      <c r="AA27" s="373"/>
      <c r="AB27" s="374"/>
      <c r="AC27" s="373"/>
      <c r="AD27" s="374"/>
      <c r="AE27" s="373"/>
      <c r="AF27" s="374"/>
      <c r="AG27" s="373"/>
      <c r="AH27" s="374"/>
      <c r="AI27" s="373"/>
      <c r="AJ27" s="374"/>
      <c r="AK27" s="373"/>
      <c r="AL27" s="374"/>
      <c r="AM27" s="373"/>
      <c r="AN27" s="374"/>
      <c r="AO27" s="375">
        <v>10</v>
      </c>
      <c r="AP27" s="376"/>
      <c r="AR27" s="401" t="str">
        <f>IF(COUNTIF(K26:AN26,(AO22/I22+AO27/I27)-1)=0,"날짜 또는 투입인원 확인/수정 요망!!!","&lt;= OK!")</f>
        <v>&lt;= OK!</v>
      </c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</row>
    <row r="28" spans="1:54" ht="6.95" customHeight="1" x14ac:dyDescent="0.3">
      <c r="B28" s="367"/>
      <c r="C28" s="368"/>
      <c r="D28" s="368"/>
      <c r="E28" s="368"/>
      <c r="F28" s="368"/>
      <c r="G28" s="368"/>
      <c r="H28" s="368"/>
      <c r="I28" s="371"/>
      <c r="J28" s="371"/>
      <c r="K28" s="355"/>
      <c r="L28" s="356"/>
      <c r="M28" s="355"/>
      <c r="N28" s="356"/>
      <c r="O28" s="355"/>
      <c r="P28" s="356"/>
      <c r="Q28" s="355"/>
      <c r="R28" s="356"/>
      <c r="S28" s="355"/>
      <c r="T28" s="356"/>
      <c r="U28" s="355"/>
      <c r="V28" s="356"/>
      <c r="W28" s="355"/>
      <c r="X28" s="356"/>
      <c r="Y28" s="355"/>
      <c r="Z28" s="356"/>
      <c r="AA28" s="355"/>
      <c r="AB28" s="356"/>
      <c r="AC28" s="355"/>
      <c r="AD28" s="356"/>
      <c r="AE28" s="355"/>
      <c r="AF28" s="356"/>
      <c r="AG28" s="355"/>
      <c r="AH28" s="356"/>
      <c r="AI28" s="355"/>
      <c r="AJ28" s="356"/>
      <c r="AK28" s="355"/>
      <c r="AL28" s="356"/>
      <c r="AM28" s="355"/>
      <c r="AN28" s="356"/>
      <c r="AO28" s="375"/>
      <c r="AP28" s="376"/>
      <c r="AR28" s="401"/>
      <c r="AS28" s="401"/>
      <c r="AT28" s="401"/>
      <c r="AU28" s="401"/>
      <c r="AV28" s="401"/>
      <c r="AW28" s="401"/>
      <c r="AX28" s="401"/>
      <c r="AY28" s="401"/>
      <c r="AZ28" s="401"/>
      <c r="BA28" s="401"/>
      <c r="BB28" s="401"/>
    </row>
    <row r="29" spans="1:54" ht="26.25" customHeight="1" x14ac:dyDescent="0.3">
      <c r="B29" s="369"/>
      <c r="C29" s="370"/>
      <c r="D29" s="370"/>
      <c r="E29" s="370"/>
      <c r="F29" s="370"/>
      <c r="G29" s="370"/>
      <c r="H29" s="370"/>
      <c r="I29" s="372"/>
      <c r="J29" s="372"/>
      <c r="K29" s="357"/>
      <c r="L29" s="358"/>
      <c r="M29" s="357"/>
      <c r="N29" s="358"/>
      <c r="O29" s="357"/>
      <c r="P29" s="358"/>
      <c r="Q29" s="357"/>
      <c r="R29" s="358"/>
      <c r="S29" s="357"/>
      <c r="T29" s="358"/>
      <c r="U29" s="357"/>
      <c r="V29" s="358"/>
      <c r="W29" s="357"/>
      <c r="X29" s="358"/>
      <c r="Y29" s="357"/>
      <c r="Z29" s="358"/>
      <c r="AA29" s="357"/>
      <c r="AB29" s="358"/>
      <c r="AC29" s="357"/>
      <c r="AD29" s="358"/>
      <c r="AE29" s="357"/>
      <c r="AF29" s="358"/>
      <c r="AG29" s="357"/>
      <c r="AH29" s="358"/>
      <c r="AI29" s="357"/>
      <c r="AJ29" s="358"/>
      <c r="AK29" s="357"/>
      <c r="AL29" s="358"/>
      <c r="AM29" s="357"/>
      <c r="AN29" s="358"/>
      <c r="AO29" s="377"/>
      <c r="AP29" s="378"/>
      <c r="AR29" s="401"/>
      <c r="AS29" s="401"/>
      <c r="AT29" s="401"/>
      <c r="AU29" s="401"/>
      <c r="AV29" s="401"/>
      <c r="AW29" s="401"/>
      <c r="AX29" s="401"/>
      <c r="AY29" s="401"/>
      <c r="AZ29" s="401"/>
      <c r="BA29" s="401"/>
      <c r="BB29" s="401"/>
    </row>
    <row r="30" spans="1:54" ht="26.25" customHeight="1" x14ac:dyDescent="0.3">
      <c r="B30" s="359" t="s">
        <v>681</v>
      </c>
      <c r="C30" s="360"/>
      <c r="D30" s="360"/>
      <c r="E30" s="360"/>
      <c r="F30" s="360"/>
      <c r="G30" s="360"/>
      <c r="H30" s="360"/>
      <c r="I30" s="360"/>
      <c r="J30" s="360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3">
        <f>SUM(AO14:AP19,AO22,AO27)</f>
        <v>27</v>
      </c>
      <c r="AP30" s="354"/>
      <c r="AR30" s="401" t="str">
        <f>IF(AO30=SUM('1~3. 수행목적...-24.08.26'!L22:P30),"투입인원 합계 OK!","투입인원 합계 확인요망!!! [3] 성능점검 투입인원 산정 및 담당업무의 합계 인원("&amp;SUM('1~3. 수행목적...-24.08.26'!L22:P30)&amp;"명)과 불일치")</f>
        <v>투입인원 합계 확인요망!!! [3] 성능점검 투입인원 산정 및 담당업무의 합계 인원(48명)과 불일치</v>
      </c>
      <c r="AS30" s="401"/>
      <c r="AT30" s="401"/>
      <c r="AU30" s="401"/>
      <c r="AV30" s="401"/>
      <c r="AW30" s="401"/>
      <c r="AX30" s="401"/>
      <c r="AY30" s="401"/>
      <c r="AZ30" s="401"/>
      <c r="BA30" s="401"/>
      <c r="BB30" s="401"/>
    </row>
    <row r="31" spans="1:54" ht="18" customHeight="1" x14ac:dyDescent="0.3">
      <c r="A31"/>
      <c r="B31" s="29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 s="401"/>
      <c r="AS31" s="401"/>
      <c r="AT31" s="401"/>
      <c r="AU31" s="401"/>
      <c r="AV31" s="401"/>
      <c r="AW31" s="401"/>
      <c r="AX31" s="401"/>
      <c r="AY31" s="401"/>
      <c r="AZ31" s="401"/>
      <c r="BA31" s="401"/>
      <c r="BB31" s="401"/>
    </row>
    <row r="32" spans="1:54" ht="18" customHeight="1" x14ac:dyDescent="0.3">
      <c r="AR32" s="401"/>
      <c r="AS32" s="401"/>
      <c r="AT32" s="401"/>
      <c r="AU32" s="401"/>
      <c r="AV32" s="401"/>
      <c r="AW32" s="401"/>
      <c r="AX32" s="401"/>
      <c r="AY32" s="401"/>
      <c r="AZ32" s="401"/>
      <c r="BA32" s="401"/>
      <c r="BB32" s="401"/>
    </row>
    <row r="33" spans="44:54" ht="18" customHeight="1" x14ac:dyDescent="0.3">
      <c r="AR33" s="401"/>
      <c r="AS33" s="401"/>
      <c r="AT33" s="401"/>
      <c r="AU33" s="401"/>
      <c r="AV33" s="401"/>
      <c r="AW33" s="401"/>
      <c r="AX33" s="401"/>
      <c r="AY33" s="401"/>
      <c r="AZ33" s="401"/>
      <c r="BA33" s="401"/>
      <c r="BB33" s="401"/>
    </row>
    <row r="34" spans="44:54" ht="18" customHeight="1" x14ac:dyDescent="0.3">
      <c r="AR34" s="401"/>
      <c r="AS34" s="401"/>
      <c r="AT34" s="401"/>
      <c r="AU34" s="401"/>
      <c r="AV34" s="401"/>
      <c r="AW34" s="401"/>
      <c r="AX34" s="401"/>
      <c r="AY34" s="401"/>
      <c r="AZ34" s="401"/>
      <c r="BA34" s="401"/>
      <c r="BB34" s="401"/>
    </row>
  </sheetData>
  <mergeCells count="283">
    <mergeCell ref="AO14:AP16"/>
    <mergeCell ref="AE18:AF18"/>
    <mergeCell ref="AC19:AD19"/>
    <mergeCell ref="AR17:BB19"/>
    <mergeCell ref="AR21:BB21"/>
    <mergeCell ref="AR22:BB24"/>
    <mergeCell ref="AR26:BB26"/>
    <mergeCell ref="AR27:BB29"/>
    <mergeCell ref="AR30:BB34"/>
    <mergeCell ref="AG18:AH18"/>
    <mergeCell ref="AI18:AJ18"/>
    <mergeCell ref="AK18:AL18"/>
    <mergeCell ref="AM18:AN18"/>
    <mergeCell ref="AK26:AL26"/>
    <mergeCell ref="AM26:AN26"/>
    <mergeCell ref="AE19:AF19"/>
    <mergeCell ref="AI14:AJ14"/>
    <mergeCell ref="AK14:AL14"/>
    <mergeCell ref="AM14:AN14"/>
    <mergeCell ref="AI16:AJ16"/>
    <mergeCell ref="AK16:AL16"/>
    <mergeCell ref="AM16:AN16"/>
    <mergeCell ref="AI17:AJ17"/>
    <mergeCell ref="AK17:AL17"/>
    <mergeCell ref="AO20:AP21"/>
    <mergeCell ref="AA22:AB22"/>
    <mergeCell ref="AC22:AD22"/>
    <mergeCell ref="AE22:AF22"/>
    <mergeCell ref="AG22:AH22"/>
    <mergeCell ref="AI22:AJ22"/>
    <mergeCell ref="AK22:AL22"/>
    <mergeCell ref="AM22:AN22"/>
    <mergeCell ref="AC23:AD23"/>
    <mergeCell ref="AE23:AF23"/>
    <mergeCell ref="AO22:AP24"/>
    <mergeCell ref="AI26:AJ26"/>
    <mergeCell ref="U26:V26"/>
    <mergeCell ref="W26:X26"/>
    <mergeCell ref="Y26:Z26"/>
    <mergeCell ref="AA26:AB26"/>
    <mergeCell ref="AG23:AH23"/>
    <mergeCell ref="AI23:AJ23"/>
    <mergeCell ref="AK23:AL23"/>
    <mergeCell ref="AM23:AN23"/>
    <mergeCell ref="AI24:AJ24"/>
    <mergeCell ref="AK24:AL24"/>
    <mergeCell ref="AM24:AN24"/>
    <mergeCell ref="AA24:AB24"/>
    <mergeCell ref="AC24:AD24"/>
    <mergeCell ref="AE24:AF24"/>
    <mergeCell ref="AG24:AH24"/>
    <mergeCell ref="Y23:Z23"/>
    <mergeCell ref="AA23:AB23"/>
    <mergeCell ref="Q22:R22"/>
    <mergeCell ref="K26:L26"/>
    <mergeCell ref="M26:N26"/>
    <mergeCell ref="O26:P26"/>
    <mergeCell ref="Q26:R26"/>
    <mergeCell ref="S26:T26"/>
    <mergeCell ref="AC26:AD26"/>
    <mergeCell ref="AE26:AF26"/>
    <mergeCell ref="AG26:AH26"/>
    <mergeCell ref="S22:T22"/>
    <mergeCell ref="U22:V22"/>
    <mergeCell ref="W22:X22"/>
    <mergeCell ref="W18:X18"/>
    <mergeCell ref="B20:D21"/>
    <mergeCell ref="Y22:Z22"/>
    <mergeCell ref="K23:L23"/>
    <mergeCell ref="M23:N23"/>
    <mergeCell ref="O23:P23"/>
    <mergeCell ref="Q23:R23"/>
    <mergeCell ref="S23:T23"/>
    <mergeCell ref="U23:V23"/>
    <mergeCell ref="W23:X23"/>
    <mergeCell ref="B22:D24"/>
    <mergeCell ref="E22:H24"/>
    <mergeCell ref="I22:J24"/>
    <mergeCell ref="K24:L24"/>
    <mergeCell ref="M24:N24"/>
    <mergeCell ref="O24:P24"/>
    <mergeCell ref="Q24:R24"/>
    <mergeCell ref="S24:T24"/>
    <mergeCell ref="U24:V24"/>
    <mergeCell ref="W24:X24"/>
    <mergeCell ref="Y24:Z24"/>
    <mergeCell ref="K22:L22"/>
    <mergeCell ref="M22:N22"/>
    <mergeCell ref="O22:P22"/>
    <mergeCell ref="Y18:Z18"/>
    <mergeCell ref="AA18:AB18"/>
    <mergeCell ref="S15:T15"/>
    <mergeCell ref="AK15:AL15"/>
    <mergeCell ref="W14:X14"/>
    <mergeCell ref="Y14:Z14"/>
    <mergeCell ref="AA14:AB14"/>
    <mergeCell ref="D4:F4"/>
    <mergeCell ref="D9:F9"/>
    <mergeCell ref="B12:D13"/>
    <mergeCell ref="E12:J13"/>
    <mergeCell ref="H4:AN4"/>
    <mergeCell ref="H9:AN9"/>
    <mergeCell ref="D6:AN6"/>
    <mergeCell ref="B14:D16"/>
    <mergeCell ref="E14:H16"/>
    <mergeCell ref="I14:J16"/>
    <mergeCell ref="K14:L14"/>
    <mergeCell ref="M14:N14"/>
    <mergeCell ref="O14:P14"/>
    <mergeCell ref="Q14:R14"/>
    <mergeCell ref="S14:T14"/>
    <mergeCell ref="U14:V14"/>
    <mergeCell ref="K16:L16"/>
    <mergeCell ref="AO12:AP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K12:AN12"/>
    <mergeCell ref="AC14:AD14"/>
    <mergeCell ref="AE14:AF14"/>
    <mergeCell ref="AG14:AH14"/>
    <mergeCell ref="W16:X16"/>
    <mergeCell ref="Y16:Z16"/>
    <mergeCell ref="AA16:AB16"/>
    <mergeCell ref="AC16:AD16"/>
    <mergeCell ref="AE16:AF16"/>
    <mergeCell ref="AG16:AH16"/>
    <mergeCell ref="AA19:AB19"/>
    <mergeCell ref="AC18:AD18"/>
    <mergeCell ref="AG19:AH19"/>
    <mergeCell ref="AI19:AJ19"/>
    <mergeCell ref="AK19:AL19"/>
    <mergeCell ref="AM19:AN19"/>
    <mergeCell ref="K15:L15"/>
    <mergeCell ref="M15:N15"/>
    <mergeCell ref="O15:P15"/>
    <mergeCell ref="Q15:R15"/>
    <mergeCell ref="AM15:AN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M16:N16"/>
    <mergeCell ref="O16:P16"/>
    <mergeCell ref="Q16:R16"/>
    <mergeCell ref="S16:T16"/>
    <mergeCell ref="U16:V16"/>
    <mergeCell ref="B17:D19"/>
    <mergeCell ref="E17:H19"/>
    <mergeCell ref="I17:J19"/>
    <mergeCell ref="K17:L17"/>
    <mergeCell ref="M17:N17"/>
    <mergeCell ref="O17:P17"/>
    <mergeCell ref="Q17:R17"/>
    <mergeCell ref="S17:T17"/>
    <mergeCell ref="U17:V17"/>
    <mergeCell ref="K18:L18"/>
    <mergeCell ref="M18:N18"/>
    <mergeCell ref="O18:P18"/>
    <mergeCell ref="Q18:R18"/>
    <mergeCell ref="K19:L19"/>
    <mergeCell ref="M19:N19"/>
    <mergeCell ref="O19:P19"/>
    <mergeCell ref="Q19:R19"/>
    <mergeCell ref="S19:T19"/>
    <mergeCell ref="U19:V19"/>
    <mergeCell ref="S18:T18"/>
    <mergeCell ref="U18:V18"/>
    <mergeCell ref="AO17:AP19"/>
    <mergeCell ref="E20:J21"/>
    <mergeCell ref="K20:AN20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W17:X17"/>
    <mergeCell ref="Y17:Z17"/>
    <mergeCell ref="AA17:AB17"/>
    <mergeCell ref="AM17:AN17"/>
    <mergeCell ref="W19:X19"/>
    <mergeCell ref="Y19:Z19"/>
    <mergeCell ref="B25:D26"/>
    <mergeCell ref="E25:J26"/>
    <mergeCell ref="K25:AN25"/>
    <mergeCell ref="AO25:AP26"/>
    <mergeCell ref="B27:D29"/>
    <mergeCell ref="E27:H29"/>
    <mergeCell ref="I27:J29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9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B30:J30"/>
    <mergeCell ref="K30:L30"/>
    <mergeCell ref="M30:N30"/>
    <mergeCell ref="O30:P30"/>
    <mergeCell ref="Q30:R30"/>
    <mergeCell ref="S30:T30"/>
    <mergeCell ref="U30:V30"/>
    <mergeCell ref="W30:X30"/>
    <mergeCell ref="Y30:Z30"/>
    <mergeCell ref="AR13:BB13"/>
    <mergeCell ref="AR14:BB16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E28:AF28"/>
    <mergeCell ref="AG28:AH28"/>
    <mergeCell ref="AI28:AJ28"/>
    <mergeCell ref="AK28:AL28"/>
    <mergeCell ref="AM28:AN28"/>
    <mergeCell ref="AC29:AD29"/>
    <mergeCell ref="AE29:AF29"/>
    <mergeCell ref="AG29:AH29"/>
    <mergeCell ref="AI29:AJ29"/>
    <mergeCell ref="AK29:AL29"/>
    <mergeCell ref="AM29:AN29"/>
    <mergeCell ref="AC17:AD17"/>
    <mergeCell ref="AE17:AF17"/>
    <mergeCell ref="AG17:AH17"/>
  </mergeCells>
  <phoneticPr fontId="1" type="noConversion"/>
  <conditionalFormatting sqref="K23:L23">
    <cfRule type="expression" dxfId="6" priority="30">
      <formula>$AO$22/$I$22&gt;0</formula>
    </cfRule>
  </conditionalFormatting>
  <conditionalFormatting sqref="K28:L28">
    <cfRule type="expression" dxfId="5" priority="15">
      <formula>AND($AO$22/$I$22&lt;=K26,$AO$22/$I$22+$AO$27/$I$27&gt;=K26)</formula>
    </cfRule>
  </conditionalFormatting>
  <conditionalFormatting sqref="K15:AN15">
    <cfRule type="expression" dxfId="4" priority="46">
      <formula>$AO$14/$I$14&gt;=K13*-1</formula>
    </cfRule>
  </conditionalFormatting>
  <conditionalFormatting sqref="K18:AN18">
    <cfRule type="expression" dxfId="3" priority="31">
      <formula>AND($AO$14/$I$14&lt;K13*-1,$AO$14/$I$14+$AO$17/$I$17&gt;=K13*-1)</formula>
    </cfRule>
  </conditionalFormatting>
  <conditionalFormatting sqref="M23:AN23">
    <cfRule type="expression" dxfId="2" priority="16">
      <formula>$AO$22/$I$22&gt;M21</formula>
    </cfRule>
  </conditionalFormatting>
  <conditionalFormatting sqref="M28:AN28">
    <cfRule type="expression" dxfId="1" priority="1">
      <formula>AND($AO$22/$I$22&lt;M26+1,$AO$22/$I$22+$AO$27/$I$27&gt;=M26+1)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>&amp;L&amp;G&amp;R&amp;G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3:V36"/>
  <sheetViews>
    <sheetView view="pageBreakPreview" topLeftCell="A13" zoomScale="115" zoomScaleNormal="100" zoomScaleSheetLayoutView="115" workbookViewId="0">
      <selection activeCell="I28" sqref="I28"/>
    </sheetView>
  </sheetViews>
  <sheetFormatPr defaultRowHeight="16.5" x14ac:dyDescent="0.3"/>
  <cols>
    <col min="1" max="14" width="6.5" customWidth="1"/>
    <col min="16" max="21" width="12.625" customWidth="1"/>
  </cols>
  <sheetData>
    <row r="3" spans="1:21" ht="23.25" customHeight="1" x14ac:dyDescent="0.3">
      <c r="A3" s="35"/>
      <c r="B3" s="412">
        <v>6</v>
      </c>
      <c r="C3" s="412"/>
      <c r="D3" s="62"/>
      <c r="E3" s="413" t="s">
        <v>258</v>
      </c>
      <c r="F3" s="413"/>
      <c r="G3" s="413"/>
      <c r="H3" s="413"/>
      <c r="I3" s="413"/>
      <c r="J3" s="413"/>
      <c r="K3" s="413"/>
      <c r="L3" s="413"/>
      <c r="M3" s="413"/>
      <c r="N3" s="35"/>
    </row>
    <row r="4" spans="1:21" ht="24.95" customHeight="1" x14ac:dyDescent="0.3">
      <c r="A4" s="414"/>
      <c r="B4" s="414"/>
      <c r="C4" s="414"/>
      <c r="D4" s="414"/>
      <c r="E4" s="414"/>
      <c r="F4" s="414"/>
      <c r="G4" s="37"/>
      <c r="H4" s="37"/>
      <c r="I4" s="37"/>
      <c r="J4" s="37"/>
      <c r="K4" s="37"/>
      <c r="L4" s="37"/>
      <c r="M4" s="37"/>
      <c r="N4" s="37"/>
    </row>
    <row r="5" spans="1:21" ht="24.95" customHeight="1" x14ac:dyDescent="0.3">
      <c r="A5" s="415" t="s">
        <v>199</v>
      </c>
      <c r="B5" s="406"/>
      <c r="C5" s="406"/>
      <c r="D5" s="403"/>
      <c r="E5" s="402" t="s">
        <v>200</v>
      </c>
      <c r="F5" s="406"/>
      <c r="G5" s="403"/>
      <c r="H5" s="422" t="s">
        <v>744</v>
      </c>
      <c r="I5" s="423"/>
      <c r="J5" s="402" t="s">
        <v>201</v>
      </c>
      <c r="K5" s="403"/>
      <c r="L5" s="402" t="s">
        <v>202</v>
      </c>
      <c r="M5" s="406"/>
      <c r="N5" s="407"/>
    </row>
    <row r="6" spans="1:21" ht="11.1" customHeight="1" x14ac:dyDescent="0.3">
      <c r="A6" s="416"/>
      <c r="B6" s="417"/>
      <c r="C6" s="417"/>
      <c r="D6" s="418"/>
      <c r="E6" s="404"/>
      <c r="F6" s="408"/>
      <c r="G6" s="405"/>
      <c r="H6" s="424"/>
      <c r="I6" s="425"/>
      <c r="J6" s="404"/>
      <c r="K6" s="405"/>
      <c r="L6" s="404"/>
      <c r="M6" s="408"/>
      <c r="N6" s="409"/>
    </row>
    <row r="7" spans="1:21" s="29" customFormat="1" ht="39.950000000000003" customHeight="1" thickBot="1" x14ac:dyDescent="0.35">
      <c r="A7" s="419"/>
      <c r="B7" s="420"/>
      <c r="C7" s="420"/>
      <c r="D7" s="421"/>
      <c r="E7" s="177" t="s">
        <v>203</v>
      </c>
      <c r="F7" s="178" t="s">
        <v>204</v>
      </c>
      <c r="G7" s="179" t="s">
        <v>205</v>
      </c>
      <c r="H7" s="180" t="s">
        <v>206</v>
      </c>
      <c r="I7" s="181" t="s">
        <v>207</v>
      </c>
      <c r="J7" s="182" t="s">
        <v>208</v>
      </c>
      <c r="K7" s="181" t="s">
        <v>209</v>
      </c>
      <c r="L7" s="180" t="s">
        <v>203</v>
      </c>
      <c r="M7" s="178" t="s">
        <v>204</v>
      </c>
      <c r="N7" s="178" t="s">
        <v>205</v>
      </c>
    </row>
    <row r="8" spans="1:21" ht="23.1" customHeight="1" thickTop="1" thickBot="1" x14ac:dyDescent="0.35">
      <c r="A8" s="426" t="s">
        <v>794</v>
      </c>
      <c r="B8" s="426"/>
      <c r="C8" s="426"/>
      <c r="D8" s="427"/>
      <c r="E8" s="38">
        <v>3.58</v>
      </c>
      <c r="F8" s="39">
        <v>0</v>
      </c>
      <c r="G8" s="40">
        <v>0</v>
      </c>
      <c r="H8" s="41" t="s">
        <v>1</v>
      </c>
      <c r="I8" s="42">
        <v>1</v>
      </c>
      <c r="J8" s="41">
        <f>$T$25</f>
        <v>1.4</v>
      </c>
      <c r="K8" s="43" t="s">
        <v>23</v>
      </c>
      <c r="L8" s="44">
        <f>E8*I8*J8</f>
        <v>5.0119999999999996</v>
      </c>
      <c r="M8" s="45">
        <f>F8*I8*J8</f>
        <v>0</v>
      </c>
      <c r="N8" s="184">
        <f>G8*I8*J8</f>
        <v>0</v>
      </c>
      <c r="P8" s="435" t="s">
        <v>698</v>
      </c>
      <c r="Q8" s="435"/>
      <c r="R8" s="435"/>
      <c r="S8" s="435"/>
      <c r="T8" s="435"/>
      <c r="U8" s="435"/>
    </row>
    <row r="9" spans="1:21" ht="23.1" customHeight="1" x14ac:dyDescent="0.3">
      <c r="A9" s="410" t="s">
        <v>210</v>
      </c>
      <c r="B9" s="410"/>
      <c r="C9" s="410"/>
      <c r="D9" s="411"/>
      <c r="E9" s="46">
        <v>3.58</v>
      </c>
      <c r="F9" s="47">
        <v>0</v>
      </c>
      <c r="G9" s="48">
        <v>0</v>
      </c>
      <c r="H9" s="49" t="s">
        <v>1</v>
      </c>
      <c r="I9" s="50">
        <v>1</v>
      </c>
      <c r="J9" s="41">
        <f>$T$25</f>
        <v>1.4</v>
      </c>
      <c r="K9" s="52" t="s">
        <v>23</v>
      </c>
      <c r="L9" s="53">
        <f>E9*I9*J9</f>
        <v>5.0119999999999996</v>
      </c>
      <c r="M9" s="47">
        <f>F9*I9*J9</f>
        <v>0</v>
      </c>
      <c r="N9" s="185">
        <f>G9*I9*J9</f>
        <v>0</v>
      </c>
      <c r="P9" s="436" t="s">
        <v>699</v>
      </c>
      <c r="Q9" s="437"/>
      <c r="R9" s="438" t="s">
        <v>700</v>
      </c>
      <c r="S9" s="439"/>
      <c r="T9" s="437" t="s">
        <v>701</v>
      </c>
      <c r="U9" s="440"/>
    </row>
    <row r="10" spans="1:21" ht="23.1" customHeight="1" thickBot="1" x14ac:dyDescent="0.35">
      <c r="A10" s="428" t="s">
        <v>260</v>
      </c>
      <c r="B10" s="428"/>
      <c r="C10" s="410" t="s">
        <v>211</v>
      </c>
      <c r="D10" s="411"/>
      <c r="E10" s="46">
        <v>0.13</v>
      </c>
      <c r="F10" s="47">
        <v>0.28000000000000003</v>
      </c>
      <c r="G10" s="48">
        <v>0.16</v>
      </c>
      <c r="H10" s="49" t="s">
        <v>0</v>
      </c>
      <c r="I10" s="124">
        <f>'8.성능점검대상기계설비의수량-24.01.24'!$Y$7</f>
        <v>0</v>
      </c>
      <c r="J10" s="51" t="s">
        <v>23</v>
      </c>
      <c r="K10" s="54">
        <f>$R$23</f>
        <v>1.18</v>
      </c>
      <c r="L10" s="75">
        <f t="shared" ref="L10:L23" si="0">E10*I10*K10</f>
        <v>0</v>
      </c>
      <c r="M10" s="76">
        <f t="shared" ref="M10:M23" si="1">F10*I10*K10</f>
        <v>0</v>
      </c>
      <c r="N10" s="186">
        <f t="shared" ref="N10:N23" si="2">G10*I10*K10</f>
        <v>0</v>
      </c>
      <c r="P10" s="127" t="s">
        <v>702</v>
      </c>
      <c r="Q10" s="128" t="s">
        <v>703</v>
      </c>
      <c r="R10" s="129" t="s">
        <v>704</v>
      </c>
      <c r="S10" s="130" t="s">
        <v>703</v>
      </c>
      <c r="T10" s="131" t="s">
        <v>705</v>
      </c>
      <c r="U10" s="132" t="s">
        <v>201</v>
      </c>
    </row>
    <row r="11" spans="1:21" ht="23.1" customHeight="1" thickTop="1" x14ac:dyDescent="0.3">
      <c r="A11" s="428"/>
      <c r="B11" s="428"/>
      <c r="C11" s="410" t="s">
        <v>212</v>
      </c>
      <c r="D11" s="411"/>
      <c r="E11" s="46">
        <v>0.1</v>
      </c>
      <c r="F11" s="47">
        <v>0.25</v>
      </c>
      <c r="G11" s="48">
        <v>0.17</v>
      </c>
      <c r="H11" s="49" t="s">
        <v>0</v>
      </c>
      <c r="I11" s="124">
        <f>'8.성능점검대상기계설비의수량-24.01.24'!$Y$8</f>
        <v>0</v>
      </c>
      <c r="J11" s="51" t="s">
        <v>23</v>
      </c>
      <c r="K11" s="54">
        <f t="shared" ref="K11:K23" si="3">$R$23</f>
        <v>1.18</v>
      </c>
      <c r="L11" s="75">
        <f t="shared" si="0"/>
        <v>0</v>
      </c>
      <c r="M11" s="76">
        <f t="shared" si="1"/>
        <v>0</v>
      </c>
      <c r="N11" s="186">
        <f t="shared" si="2"/>
        <v>0</v>
      </c>
      <c r="P11" s="133">
        <v>0</v>
      </c>
      <c r="Q11" s="134">
        <v>0</v>
      </c>
      <c r="R11" s="135">
        <v>0</v>
      </c>
      <c r="S11" s="136">
        <v>0</v>
      </c>
      <c r="T11" s="137">
        <v>0</v>
      </c>
      <c r="U11" s="138">
        <v>1</v>
      </c>
    </row>
    <row r="12" spans="1:21" ht="23.1" customHeight="1" x14ac:dyDescent="0.3">
      <c r="A12" s="428"/>
      <c r="B12" s="428"/>
      <c r="C12" s="410" t="s">
        <v>179</v>
      </c>
      <c r="D12" s="411"/>
      <c r="E12" s="46">
        <v>0.1</v>
      </c>
      <c r="F12" s="47">
        <v>0.27</v>
      </c>
      <c r="G12" s="48">
        <v>0.17</v>
      </c>
      <c r="H12" s="49" t="s">
        <v>0</v>
      </c>
      <c r="I12" s="124">
        <f>'8.성능점검대상기계설비의수량-24.01.24'!$Y$9</f>
        <v>0</v>
      </c>
      <c r="J12" s="51" t="s">
        <v>23</v>
      </c>
      <c r="K12" s="54">
        <f t="shared" si="3"/>
        <v>1.18</v>
      </c>
      <c r="L12" s="75">
        <f t="shared" si="0"/>
        <v>0</v>
      </c>
      <c r="M12" s="76">
        <f t="shared" si="1"/>
        <v>0</v>
      </c>
      <c r="N12" s="186">
        <f t="shared" si="2"/>
        <v>0</v>
      </c>
      <c r="P12" s="139">
        <v>300</v>
      </c>
      <c r="Q12" s="140">
        <v>0.2</v>
      </c>
      <c r="R12" s="141">
        <v>10000</v>
      </c>
      <c r="S12" s="142">
        <v>1</v>
      </c>
      <c r="T12" s="143">
        <v>5.01</v>
      </c>
      <c r="U12" s="144">
        <v>1.05</v>
      </c>
    </row>
    <row r="13" spans="1:21" ht="23.1" customHeight="1" x14ac:dyDescent="0.3">
      <c r="A13" s="428"/>
      <c r="B13" s="428"/>
      <c r="C13" s="410" t="s">
        <v>213</v>
      </c>
      <c r="D13" s="411"/>
      <c r="E13" s="46">
        <v>0.1</v>
      </c>
      <c r="F13" s="47">
        <v>0.28000000000000003</v>
      </c>
      <c r="G13" s="48">
        <v>0.19</v>
      </c>
      <c r="H13" s="49" t="s">
        <v>0</v>
      </c>
      <c r="I13" s="124">
        <f>'8.성능점검대상기계설비의수량-24.01.24'!$Y$10</f>
        <v>0</v>
      </c>
      <c r="J13" s="51" t="s">
        <v>23</v>
      </c>
      <c r="K13" s="54">
        <f t="shared" si="3"/>
        <v>1.18</v>
      </c>
      <c r="L13" s="75">
        <f t="shared" si="0"/>
        <v>0</v>
      </c>
      <c r="M13" s="76">
        <f t="shared" si="1"/>
        <v>0</v>
      </c>
      <c r="N13" s="186">
        <f t="shared" si="2"/>
        <v>0</v>
      </c>
      <c r="P13" s="139">
        <v>501</v>
      </c>
      <c r="Q13" s="140">
        <v>0.2</v>
      </c>
      <c r="R13" s="141">
        <v>15000.01</v>
      </c>
      <c r="S13" s="142">
        <v>1.1000000000000001</v>
      </c>
      <c r="T13" s="143">
        <v>10.01</v>
      </c>
      <c r="U13" s="144">
        <v>1.0900000000000001</v>
      </c>
    </row>
    <row r="14" spans="1:21" ht="23.1" customHeight="1" x14ac:dyDescent="0.3">
      <c r="A14" s="428"/>
      <c r="B14" s="428"/>
      <c r="C14" s="410" t="s">
        <v>180</v>
      </c>
      <c r="D14" s="411"/>
      <c r="E14" s="46">
        <v>0.04</v>
      </c>
      <c r="F14" s="47">
        <v>0.16</v>
      </c>
      <c r="G14" s="48">
        <v>0.11</v>
      </c>
      <c r="H14" s="49" t="s">
        <v>0</v>
      </c>
      <c r="I14" s="124">
        <f>'8.성능점검대상기계설비의수량-24.01.24'!$Y$11</f>
        <v>5</v>
      </c>
      <c r="J14" s="51" t="s">
        <v>23</v>
      </c>
      <c r="K14" s="54">
        <f t="shared" si="3"/>
        <v>1.18</v>
      </c>
      <c r="L14" s="53">
        <f t="shared" si="0"/>
        <v>0.23599999999999999</v>
      </c>
      <c r="M14" s="47">
        <f t="shared" si="1"/>
        <v>0.94399999999999995</v>
      </c>
      <c r="N14" s="185">
        <f t="shared" si="2"/>
        <v>0.64900000000000002</v>
      </c>
      <c r="P14" s="139">
        <v>1001</v>
      </c>
      <c r="Q14" s="140">
        <v>0.4</v>
      </c>
      <c r="R14" s="141">
        <v>30000.01</v>
      </c>
      <c r="S14" s="142">
        <v>1.4</v>
      </c>
      <c r="T14" s="143">
        <v>15.01</v>
      </c>
      <c r="U14" s="144">
        <v>1.1399999999999999</v>
      </c>
    </row>
    <row r="15" spans="1:21" ht="23.1" customHeight="1" x14ac:dyDescent="0.3">
      <c r="A15" s="428"/>
      <c r="B15" s="428"/>
      <c r="C15" s="410" t="s">
        <v>214</v>
      </c>
      <c r="D15" s="411"/>
      <c r="E15" s="46">
        <v>0.02</v>
      </c>
      <c r="F15" s="47">
        <v>0.16</v>
      </c>
      <c r="G15" s="48">
        <v>7.0000000000000007E-2</v>
      </c>
      <c r="H15" s="49" t="s">
        <v>0</v>
      </c>
      <c r="I15" s="124">
        <f>'8.성능점검대상기계설비의수량-24.01.24'!$Y$12</f>
        <v>11</v>
      </c>
      <c r="J15" s="51" t="s">
        <v>23</v>
      </c>
      <c r="K15" s="54">
        <f t="shared" si="3"/>
        <v>1.18</v>
      </c>
      <c r="L15" s="53">
        <f t="shared" si="0"/>
        <v>0.2596</v>
      </c>
      <c r="M15" s="47">
        <f t="shared" si="1"/>
        <v>2.0768</v>
      </c>
      <c r="N15" s="185">
        <f t="shared" si="2"/>
        <v>0.90859999999999996</v>
      </c>
      <c r="P15" s="139">
        <v>2001</v>
      </c>
      <c r="Q15" s="140">
        <v>0.6</v>
      </c>
      <c r="R15" s="141">
        <v>60000.01</v>
      </c>
      <c r="S15" s="142">
        <v>1.8</v>
      </c>
      <c r="T15" s="143">
        <v>20.010000000000002</v>
      </c>
      <c r="U15" s="144">
        <v>1.18</v>
      </c>
    </row>
    <row r="16" spans="1:21" ht="23.1" customHeight="1" x14ac:dyDescent="0.3">
      <c r="A16" s="428"/>
      <c r="B16" s="428"/>
      <c r="C16" s="410" t="s">
        <v>215</v>
      </c>
      <c r="D16" s="411"/>
      <c r="E16" s="46">
        <v>0.1</v>
      </c>
      <c r="F16" s="47">
        <v>0.21</v>
      </c>
      <c r="G16" s="48">
        <v>0.13</v>
      </c>
      <c r="H16" s="49" t="s">
        <v>0</v>
      </c>
      <c r="I16" s="124">
        <f>'8.성능점검대상기계설비의수량-24.01.24'!$Y$13</f>
        <v>6</v>
      </c>
      <c r="J16" s="51" t="s">
        <v>23</v>
      </c>
      <c r="K16" s="54">
        <f t="shared" si="3"/>
        <v>1.18</v>
      </c>
      <c r="L16" s="53">
        <f t="shared" si="0"/>
        <v>0.70800000000000007</v>
      </c>
      <c r="M16" s="47">
        <f t="shared" si="1"/>
        <v>1.4867999999999999</v>
      </c>
      <c r="N16" s="185">
        <f t="shared" si="2"/>
        <v>0.9204</v>
      </c>
      <c r="P16" s="216">
        <v>2501</v>
      </c>
      <c r="Q16" s="217">
        <v>0.8</v>
      </c>
      <c r="R16" s="218">
        <v>100000.01</v>
      </c>
      <c r="S16" s="219">
        <v>2</v>
      </c>
      <c r="T16" s="220">
        <v>25.01</v>
      </c>
      <c r="U16" s="221">
        <v>1.2</v>
      </c>
    </row>
    <row r="17" spans="1:22" ht="23.1" customHeight="1" thickBot="1" x14ac:dyDescent="0.35">
      <c r="A17" s="428"/>
      <c r="B17" s="428"/>
      <c r="C17" s="410" t="s">
        <v>216</v>
      </c>
      <c r="D17" s="411"/>
      <c r="E17" s="46">
        <v>0.09</v>
      </c>
      <c r="F17" s="47">
        <v>0.23</v>
      </c>
      <c r="G17" s="48">
        <v>0.09</v>
      </c>
      <c r="H17" s="49" t="s">
        <v>0</v>
      </c>
      <c r="I17" s="124">
        <f>SUM('8.성능점검대상기계설비의수량-24.01.24'!Y14:Y16)</f>
        <v>0</v>
      </c>
      <c r="J17" s="51" t="s">
        <v>23</v>
      </c>
      <c r="K17" s="54">
        <f t="shared" si="3"/>
        <v>1.18</v>
      </c>
      <c r="L17" s="53">
        <f t="shared" si="0"/>
        <v>0</v>
      </c>
      <c r="M17" s="47">
        <f t="shared" si="1"/>
        <v>0</v>
      </c>
      <c r="N17" s="185">
        <f t="shared" si="2"/>
        <v>0</v>
      </c>
      <c r="P17" s="145">
        <v>3001</v>
      </c>
      <c r="Q17" s="146">
        <v>1</v>
      </c>
      <c r="R17" s="147">
        <v>200000.01</v>
      </c>
      <c r="S17" s="148">
        <v>2.5</v>
      </c>
      <c r="T17" s="149"/>
      <c r="U17" s="150"/>
    </row>
    <row r="18" spans="1:22" ht="23.1" customHeight="1" x14ac:dyDescent="0.3">
      <c r="A18" s="428"/>
      <c r="B18" s="428"/>
      <c r="C18" s="410" t="s">
        <v>181</v>
      </c>
      <c r="D18" s="411"/>
      <c r="E18" s="46">
        <v>0.04</v>
      </c>
      <c r="F18" s="47">
        <v>0.11</v>
      </c>
      <c r="G18" s="48">
        <v>0.17</v>
      </c>
      <c r="H18" s="49" t="s">
        <v>0</v>
      </c>
      <c r="I18" s="124">
        <f>'8.성능점검대상기계설비의수량-24.01.24'!$Y$17</f>
        <v>5</v>
      </c>
      <c r="J18" s="51" t="s">
        <v>23</v>
      </c>
      <c r="K18" s="54">
        <f t="shared" si="3"/>
        <v>1.18</v>
      </c>
      <c r="L18" s="53">
        <f t="shared" si="0"/>
        <v>0.23599999999999999</v>
      </c>
      <c r="M18" s="47">
        <f t="shared" si="1"/>
        <v>0.64900000000000002</v>
      </c>
      <c r="N18" s="185">
        <f t="shared" si="2"/>
        <v>1.0030000000000001</v>
      </c>
      <c r="P18" s="446" t="s">
        <v>706</v>
      </c>
      <c r="Q18" s="446"/>
      <c r="R18" s="446"/>
      <c r="S18" s="446"/>
      <c r="T18" s="446"/>
      <c r="U18" s="446"/>
    </row>
    <row r="19" spans="1:22" ht="23.1" customHeight="1" x14ac:dyDescent="0.3">
      <c r="A19" s="428"/>
      <c r="B19" s="428"/>
      <c r="C19" s="410" t="s">
        <v>182</v>
      </c>
      <c r="D19" s="411"/>
      <c r="E19" s="46">
        <v>0.08</v>
      </c>
      <c r="F19" s="47">
        <v>0.16</v>
      </c>
      <c r="G19" s="48">
        <v>0.18</v>
      </c>
      <c r="H19" s="49" t="s">
        <v>0</v>
      </c>
      <c r="I19" s="124">
        <f>'8.성능점검대상기계설비의수량-24.01.24'!$Y$18</f>
        <v>0</v>
      </c>
      <c r="J19" s="51" t="s">
        <v>23</v>
      </c>
      <c r="K19" s="54">
        <f t="shared" si="3"/>
        <v>1.18</v>
      </c>
      <c r="L19" s="53">
        <f t="shared" si="0"/>
        <v>0</v>
      </c>
      <c r="M19" s="47">
        <f t="shared" si="1"/>
        <v>0</v>
      </c>
      <c r="N19" s="185">
        <f t="shared" si="2"/>
        <v>0</v>
      </c>
    </row>
    <row r="20" spans="1:22" ht="23.1" customHeight="1" thickBot="1" x14ac:dyDescent="0.35">
      <c r="A20" s="410" t="s">
        <v>183</v>
      </c>
      <c r="B20" s="410"/>
      <c r="C20" s="410" t="s">
        <v>217</v>
      </c>
      <c r="D20" s="411"/>
      <c r="E20" s="46">
        <v>0.04</v>
      </c>
      <c r="F20" s="47">
        <v>0.18</v>
      </c>
      <c r="G20" s="48">
        <v>0.11</v>
      </c>
      <c r="H20" s="49" t="s">
        <v>0</v>
      </c>
      <c r="I20" s="124">
        <f>'8.성능점검대상기계설비의수량-24.01.24'!$Y$19</f>
        <v>0</v>
      </c>
      <c r="J20" s="51" t="s">
        <v>23</v>
      </c>
      <c r="K20" s="54">
        <f t="shared" si="3"/>
        <v>1.18</v>
      </c>
      <c r="L20" s="53">
        <f t="shared" si="0"/>
        <v>0</v>
      </c>
      <c r="M20" s="47">
        <f t="shared" si="1"/>
        <v>0</v>
      </c>
      <c r="N20" s="185">
        <f t="shared" si="2"/>
        <v>0</v>
      </c>
      <c r="P20" s="447" t="s">
        <v>707</v>
      </c>
      <c r="Q20" s="447"/>
      <c r="R20" s="447"/>
    </row>
    <row r="21" spans="1:22" ht="23.1" customHeight="1" x14ac:dyDescent="0.3">
      <c r="A21" s="410"/>
      <c r="B21" s="410"/>
      <c r="C21" s="410" t="s">
        <v>218</v>
      </c>
      <c r="D21" s="411"/>
      <c r="E21" s="46">
        <v>0.04</v>
      </c>
      <c r="F21" s="47">
        <v>0.11</v>
      </c>
      <c r="G21" s="48">
        <v>0.13</v>
      </c>
      <c r="H21" s="49" t="s">
        <v>0</v>
      </c>
      <c r="I21" s="124">
        <f>'8.성능점검대상기계설비의수량-24.01.24'!$Y$20</f>
        <v>0</v>
      </c>
      <c r="J21" s="51" t="s">
        <v>23</v>
      </c>
      <c r="K21" s="54">
        <f t="shared" si="3"/>
        <v>1.18</v>
      </c>
      <c r="L21" s="53">
        <f t="shared" si="0"/>
        <v>0</v>
      </c>
      <c r="M21" s="47">
        <f t="shared" si="1"/>
        <v>0</v>
      </c>
      <c r="N21" s="185">
        <f t="shared" si="2"/>
        <v>0</v>
      </c>
      <c r="P21" s="448" t="s">
        <v>708</v>
      </c>
      <c r="Q21" s="449"/>
      <c r="R21" s="154">
        <f>VLOOKUP(정보입력!F10,'6.투입인력산정표-24.01.24'!P11:Q17,2)</f>
        <v>0</v>
      </c>
    </row>
    <row r="22" spans="1:22" ht="23.1" customHeight="1" x14ac:dyDescent="0.3">
      <c r="A22" s="410" t="s">
        <v>184</v>
      </c>
      <c r="B22" s="410"/>
      <c r="C22" s="410" t="s">
        <v>184</v>
      </c>
      <c r="D22" s="411"/>
      <c r="E22" s="46">
        <v>0.04</v>
      </c>
      <c r="F22" s="47">
        <v>0.11</v>
      </c>
      <c r="G22" s="48">
        <v>0.13</v>
      </c>
      <c r="H22" s="49" t="s">
        <v>0</v>
      </c>
      <c r="I22" s="124">
        <f>'8.성능점검대상기계설비의수량-24.01.24'!$Y$21</f>
        <v>11</v>
      </c>
      <c r="J22" s="51" t="s">
        <v>23</v>
      </c>
      <c r="K22" s="54">
        <f t="shared" si="3"/>
        <v>1.18</v>
      </c>
      <c r="L22" s="53">
        <f t="shared" si="0"/>
        <v>0.51919999999999999</v>
      </c>
      <c r="M22" s="47">
        <f t="shared" si="1"/>
        <v>1.4278</v>
      </c>
      <c r="N22" s="185">
        <f t="shared" si="2"/>
        <v>1.6874</v>
      </c>
      <c r="P22" s="450" t="s">
        <v>709</v>
      </c>
      <c r="Q22" s="451"/>
      <c r="R22" s="156">
        <f>VLOOKUP(정보입력!F9,'6.투입인력산정표-24.01.24'!R11:S17,2)</f>
        <v>1.4</v>
      </c>
    </row>
    <row r="23" spans="1:22" ht="23.1" customHeight="1" thickBot="1" x14ac:dyDescent="0.35">
      <c r="A23" s="410"/>
      <c r="B23" s="410"/>
      <c r="C23" s="410" t="s">
        <v>219</v>
      </c>
      <c r="D23" s="411"/>
      <c r="E23" s="46">
        <v>0.04</v>
      </c>
      <c r="F23" s="47">
        <v>0.1</v>
      </c>
      <c r="G23" s="48">
        <v>0.1</v>
      </c>
      <c r="H23" s="49" t="s">
        <v>0</v>
      </c>
      <c r="I23" s="124">
        <f>'8.성능점검대상기계설비의수량-24.01.24'!Y22</f>
        <v>0</v>
      </c>
      <c r="J23" s="51" t="s">
        <v>23</v>
      </c>
      <c r="K23" s="54">
        <f t="shared" si="3"/>
        <v>1.18</v>
      </c>
      <c r="L23" s="53">
        <f t="shared" si="0"/>
        <v>0</v>
      </c>
      <c r="M23" s="47">
        <f t="shared" si="1"/>
        <v>0</v>
      </c>
      <c r="N23" s="185">
        <f t="shared" si="2"/>
        <v>0</v>
      </c>
      <c r="P23" s="441" t="s">
        <v>710</v>
      </c>
      <c r="Q23" s="442"/>
      <c r="R23" s="153">
        <f>VLOOKUP(정보입력!G12,'6.투입인력산정표-24.01.24'!T11:U17,2)</f>
        <v>1.18</v>
      </c>
    </row>
    <row r="24" spans="1:22" ht="23.1" customHeight="1" thickBot="1" x14ac:dyDescent="0.35">
      <c r="A24" s="410" t="s">
        <v>185</v>
      </c>
      <c r="B24" s="410"/>
      <c r="C24" s="410"/>
      <c r="D24" s="411"/>
      <c r="E24" s="46">
        <v>0.04</v>
      </c>
      <c r="F24" s="47">
        <v>0.35</v>
      </c>
      <c r="G24" s="48">
        <v>0.2</v>
      </c>
      <c r="H24" s="49" t="s">
        <v>1</v>
      </c>
      <c r="I24" s="124">
        <f>'8.성능점검대상기계설비의수량-24.01.24'!$Y$23</f>
        <v>1</v>
      </c>
      <c r="J24" s="41">
        <f>$T$25</f>
        <v>1.4</v>
      </c>
      <c r="K24" s="52" t="s">
        <v>23</v>
      </c>
      <c r="L24" s="53">
        <f t="shared" ref="L24:L35" si="4">E24*I24*J24</f>
        <v>5.5999999999999994E-2</v>
      </c>
      <c r="M24" s="47">
        <f t="shared" ref="M24:M35" si="5">F24*I24*J24</f>
        <v>0.48999999999999994</v>
      </c>
      <c r="N24" s="185">
        <f t="shared" ref="N24:N35" si="6">G24*I24*J24</f>
        <v>0.27999999999999997</v>
      </c>
    </row>
    <row r="25" spans="1:22" ht="23.1" customHeight="1" thickBot="1" x14ac:dyDescent="0.35">
      <c r="A25" s="410" t="s">
        <v>187</v>
      </c>
      <c r="B25" s="410"/>
      <c r="C25" s="410" t="s">
        <v>187</v>
      </c>
      <c r="D25" s="411"/>
      <c r="E25" s="46">
        <v>0.04</v>
      </c>
      <c r="F25" s="47">
        <v>0.23</v>
      </c>
      <c r="G25" s="48">
        <v>0.1</v>
      </c>
      <c r="H25" s="49" t="s">
        <v>1</v>
      </c>
      <c r="I25" s="124">
        <f>'8.성능점검대상기계설비의수량-24.01.24'!$Y$24</f>
        <v>1</v>
      </c>
      <c r="J25" s="41">
        <f t="shared" ref="J25:J35" si="7">$T$25</f>
        <v>1.4</v>
      </c>
      <c r="K25" s="52" t="s">
        <v>23</v>
      </c>
      <c r="L25" s="53">
        <f t="shared" si="4"/>
        <v>5.5999999999999994E-2</v>
      </c>
      <c r="M25" s="47">
        <f t="shared" si="5"/>
        <v>0.32200000000000001</v>
      </c>
      <c r="N25" s="185">
        <f t="shared" si="6"/>
        <v>0.13999999999999999</v>
      </c>
      <c r="P25" s="151" t="s">
        <v>703</v>
      </c>
      <c r="Q25" s="443" t="s">
        <v>711</v>
      </c>
      <c r="R25" s="444"/>
      <c r="S25" s="445"/>
      <c r="T25" s="152">
        <v>1.4</v>
      </c>
      <c r="U25" s="157" t="s">
        <v>720</v>
      </c>
      <c r="V25" s="158"/>
    </row>
    <row r="26" spans="1:22" ht="23.1" customHeight="1" x14ac:dyDescent="0.3">
      <c r="A26" s="410"/>
      <c r="B26" s="410"/>
      <c r="C26" s="410" t="s">
        <v>188</v>
      </c>
      <c r="D26" s="411"/>
      <c r="E26" s="46">
        <v>0.04</v>
      </c>
      <c r="F26" s="47">
        <v>0.21</v>
      </c>
      <c r="G26" s="48">
        <v>0.13</v>
      </c>
      <c r="H26" s="49" t="s">
        <v>1</v>
      </c>
      <c r="I26" s="124">
        <f>'8.성능점검대상기계설비의수량-24.01.24'!$Y$25</f>
        <v>1</v>
      </c>
      <c r="J26" s="41">
        <f t="shared" si="7"/>
        <v>1.4</v>
      </c>
      <c r="K26" s="52" t="s">
        <v>23</v>
      </c>
      <c r="L26" s="53">
        <f t="shared" si="4"/>
        <v>5.5999999999999994E-2</v>
      </c>
      <c r="M26" s="47">
        <f t="shared" si="5"/>
        <v>0.29399999999999998</v>
      </c>
      <c r="N26" s="185">
        <f t="shared" si="6"/>
        <v>0.182</v>
      </c>
    </row>
    <row r="27" spans="1:22" ht="23.1" customHeight="1" x14ac:dyDescent="0.3">
      <c r="A27" s="410" t="s">
        <v>189</v>
      </c>
      <c r="B27" s="410"/>
      <c r="C27" s="410"/>
      <c r="D27" s="411"/>
      <c r="E27" s="46">
        <v>0.04</v>
      </c>
      <c r="F27" s="47">
        <v>0.28999999999999998</v>
      </c>
      <c r="G27" s="48">
        <v>0.17</v>
      </c>
      <c r="H27" s="49" t="s">
        <v>1</v>
      </c>
      <c r="I27" s="124">
        <f>IF(OR('8.성능점검대상기계설비의수량-24.01.24'!Y26=1,'8.성능점검대상기계설비의수량-24.01.24'!Y27=1),1,0)</f>
        <v>1</v>
      </c>
      <c r="J27" s="41">
        <f t="shared" si="7"/>
        <v>1.4</v>
      </c>
      <c r="K27" s="52" t="s">
        <v>23</v>
      </c>
      <c r="L27" s="53">
        <f t="shared" si="4"/>
        <v>5.5999999999999994E-2</v>
      </c>
      <c r="M27" s="47">
        <f t="shared" si="5"/>
        <v>0.40599999999999997</v>
      </c>
      <c r="N27" s="185">
        <f t="shared" si="6"/>
        <v>0.23799999999999999</v>
      </c>
    </row>
    <row r="28" spans="1:22" ht="23.1" customHeight="1" x14ac:dyDescent="0.3">
      <c r="A28" s="428" t="s">
        <v>259</v>
      </c>
      <c r="B28" s="410"/>
      <c r="C28" s="433" t="s">
        <v>767</v>
      </c>
      <c r="D28" s="434"/>
      <c r="E28" s="46">
        <v>0.04</v>
      </c>
      <c r="F28" s="47">
        <v>0.28999999999999998</v>
      </c>
      <c r="G28" s="48">
        <v>0.17</v>
      </c>
      <c r="H28" s="49" t="s">
        <v>1</v>
      </c>
      <c r="I28" s="124">
        <f>'8.성능점검대상기계설비의수량-24.01.24'!$Y$28</f>
        <v>1</v>
      </c>
      <c r="J28" s="41">
        <f t="shared" si="7"/>
        <v>1.4</v>
      </c>
      <c r="K28" s="52" t="s">
        <v>23</v>
      </c>
      <c r="L28" s="53">
        <f t="shared" si="4"/>
        <v>5.5999999999999994E-2</v>
      </c>
      <c r="M28" s="47">
        <f t="shared" si="5"/>
        <v>0.40599999999999997</v>
      </c>
      <c r="N28" s="185">
        <f t="shared" si="6"/>
        <v>0.23799999999999999</v>
      </c>
    </row>
    <row r="29" spans="1:22" ht="23.1" customHeight="1" x14ac:dyDescent="0.3">
      <c r="A29" s="410"/>
      <c r="B29" s="410"/>
      <c r="C29" s="410" t="s">
        <v>8</v>
      </c>
      <c r="D29" s="411"/>
      <c r="E29" s="46">
        <v>0.04</v>
      </c>
      <c r="F29" s="47">
        <v>0.28999999999999998</v>
      </c>
      <c r="G29" s="48">
        <v>0.17</v>
      </c>
      <c r="H29" s="49" t="s">
        <v>1</v>
      </c>
      <c r="I29" s="124">
        <f>'8.성능점검대상기계설비의수량-24.01.24'!$Y$29</f>
        <v>1</v>
      </c>
      <c r="J29" s="41">
        <f t="shared" si="7"/>
        <v>1.4</v>
      </c>
      <c r="K29" s="52" t="s">
        <v>23</v>
      </c>
      <c r="L29" s="53">
        <f t="shared" si="4"/>
        <v>5.5999999999999994E-2</v>
      </c>
      <c r="M29" s="47">
        <f t="shared" si="5"/>
        <v>0.40599999999999997</v>
      </c>
      <c r="N29" s="185">
        <f t="shared" si="6"/>
        <v>0.23799999999999999</v>
      </c>
    </row>
    <row r="30" spans="1:22" ht="23.1" customHeight="1" x14ac:dyDescent="0.3">
      <c r="A30" s="410" t="s">
        <v>190</v>
      </c>
      <c r="B30" s="410"/>
      <c r="C30" s="410"/>
      <c r="D30" s="411"/>
      <c r="E30" s="46">
        <v>0.04</v>
      </c>
      <c r="F30" s="47">
        <v>1.1299999999999999</v>
      </c>
      <c r="G30" s="48">
        <v>1.25</v>
      </c>
      <c r="H30" s="49" t="s">
        <v>1</v>
      </c>
      <c r="I30" s="124">
        <f>'8.성능점검대상기계설비의수량-24.01.24'!$Y$30</f>
        <v>1</v>
      </c>
      <c r="J30" s="41">
        <f t="shared" si="7"/>
        <v>1.4</v>
      </c>
      <c r="K30" s="52" t="s">
        <v>23</v>
      </c>
      <c r="L30" s="53">
        <f t="shared" si="4"/>
        <v>5.5999999999999994E-2</v>
      </c>
      <c r="M30" s="47">
        <f t="shared" si="5"/>
        <v>1.5819999999999999</v>
      </c>
      <c r="N30" s="185">
        <f t="shared" si="6"/>
        <v>1.75</v>
      </c>
    </row>
    <row r="31" spans="1:22" ht="23.1" customHeight="1" x14ac:dyDescent="0.3">
      <c r="A31" s="410" t="s">
        <v>191</v>
      </c>
      <c r="B31" s="410"/>
      <c r="C31" s="410"/>
      <c r="D31" s="411"/>
      <c r="E31" s="46">
        <v>0.04</v>
      </c>
      <c r="F31" s="47">
        <v>0.52</v>
      </c>
      <c r="G31" s="48">
        <v>0.4</v>
      </c>
      <c r="H31" s="49" t="s">
        <v>1</v>
      </c>
      <c r="I31" s="124">
        <f>'8.성능점검대상기계설비의수량-24.01.24'!$Y$31</f>
        <v>1</v>
      </c>
      <c r="J31" s="41">
        <f t="shared" si="7"/>
        <v>1.4</v>
      </c>
      <c r="K31" s="52" t="s">
        <v>23</v>
      </c>
      <c r="L31" s="53">
        <f t="shared" si="4"/>
        <v>5.5999999999999994E-2</v>
      </c>
      <c r="M31" s="47">
        <f t="shared" si="5"/>
        <v>0.72799999999999998</v>
      </c>
      <c r="N31" s="185">
        <f t="shared" si="6"/>
        <v>0.55999999999999994</v>
      </c>
    </row>
    <row r="32" spans="1:22" ht="23.1" customHeight="1" x14ac:dyDescent="0.3">
      <c r="A32" s="410" t="s">
        <v>192</v>
      </c>
      <c r="B32" s="410"/>
      <c r="C32" s="410"/>
      <c r="D32" s="411"/>
      <c r="E32" s="46">
        <v>0.04</v>
      </c>
      <c r="F32" s="47">
        <v>0.96</v>
      </c>
      <c r="G32" s="48">
        <v>1</v>
      </c>
      <c r="H32" s="49" t="s">
        <v>1</v>
      </c>
      <c r="I32" s="124">
        <f>'8.성능점검대상기계설비의수량-24.01.24'!$Y$32</f>
        <v>1</v>
      </c>
      <c r="J32" s="41">
        <f t="shared" si="7"/>
        <v>1.4</v>
      </c>
      <c r="K32" s="52" t="s">
        <v>23</v>
      </c>
      <c r="L32" s="53">
        <f t="shared" si="4"/>
        <v>5.5999999999999994E-2</v>
      </c>
      <c r="M32" s="47">
        <f t="shared" si="5"/>
        <v>1.3439999999999999</v>
      </c>
      <c r="N32" s="185">
        <f t="shared" si="6"/>
        <v>1.4</v>
      </c>
    </row>
    <row r="33" spans="1:14" ht="23.1" customHeight="1" x14ac:dyDescent="0.3">
      <c r="A33" s="410" t="s">
        <v>193</v>
      </c>
      <c r="B33" s="410"/>
      <c r="C33" s="410"/>
      <c r="D33" s="411"/>
      <c r="E33" s="46">
        <v>0.1</v>
      </c>
      <c r="F33" s="47">
        <v>0.75</v>
      </c>
      <c r="G33" s="48">
        <v>0.5</v>
      </c>
      <c r="H33" s="49" t="s">
        <v>1</v>
      </c>
      <c r="I33" s="124">
        <f>'8.성능점검대상기계설비의수량-24.01.24'!$Y$33</f>
        <v>1</v>
      </c>
      <c r="J33" s="41">
        <f t="shared" si="7"/>
        <v>1.4</v>
      </c>
      <c r="K33" s="52" t="s">
        <v>23</v>
      </c>
      <c r="L33" s="53">
        <f t="shared" si="4"/>
        <v>0.13999999999999999</v>
      </c>
      <c r="M33" s="47">
        <f t="shared" si="5"/>
        <v>1.0499999999999998</v>
      </c>
      <c r="N33" s="185">
        <f t="shared" si="6"/>
        <v>0.7</v>
      </c>
    </row>
    <row r="34" spans="1:14" ht="23.1" customHeight="1" x14ac:dyDescent="0.3">
      <c r="A34" s="410" t="s">
        <v>220</v>
      </c>
      <c r="B34" s="410"/>
      <c r="C34" s="410"/>
      <c r="D34" s="411"/>
      <c r="E34" s="46">
        <v>0.04</v>
      </c>
      <c r="F34" s="47">
        <v>0.47</v>
      </c>
      <c r="G34" s="48">
        <v>0.42</v>
      </c>
      <c r="H34" s="49" t="s">
        <v>1</v>
      </c>
      <c r="I34" s="124">
        <f>'8.성능점검대상기계설비의수량-24.01.24'!$Y$34</f>
        <v>1</v>
      </c>
      <c r="J34" s="41">
        <f t="shared" si="7"/>
        <v>1.4</v>
      </c>
      <c r="K34" s="52" t="s">
        <v>23</v>
      </c>
      <c r="L34" s="53">
        <f t="shared" si="4"/>
        <v>5.5999999999999994E-2</v>
      </c>
      <c r="M34" s="47">
        <f t="shared" si="5"/>
        <v>0.65799999999999992</v>
      </c>
      <c r="N34" s="185">
        <f t="shared" si="6"/>
        <v>0.58799999999999997</v>
      </c>
    </row>
    <row r="35" spans="1:14" ht="23.1" customHeight="1" thickBot="1" x14ac:dyDescent="0.35">
      <c r="A35" s="429" t="s">
        <v>221</v>
      </c>
      <c r="B35" s="429"/>
      <c r="C35" s="429"/>
      <c r="D35" s="430"/>
      <c r="E35" s="55">
        <v>0.42</v>
      </c>
      <c r="F35" s="56">
        <v>2.46</v>
      </c>
      <c r="G35" s="57">
        <v>2.71</v>
      </c>
      <c r="H35" s="58" t="s">
        <v>1</v>
      </c>
      <c r="I35" s="125">
        <v>1</v>
      </c>
      <c r="J35" s="41">
        <f t="shared" si="7"/>
        <v>1.4</v>
      </c>
      <c r="K35" s="59" t="s">
        <v>23</v>
      </c>
      <c r="L35" s="60">
        <f t="shared" si="4"/>
        <v>0.58799999999999997</v>
      </c>
      <c r="M35" s="56">
        <f t="shared" si="5"/>
        <v>3.444</v>
      </c>
      <c r="N35" s="187">
        <f t="shared" si="6"/>
        <v>3.7939999999999996</v>
      </c>
    </row>
    <row r="36" spans="1:14" ht="23.1" customHeight="1" thickBot="1" x14ac:dyDescent="0.35">
      <c r="A36" s="431" t="s">
        <v>222</v>
      </c>
      <c r="B36" s="431"/>
      <c r="C36" s="431"/>
      <c r="D36" s="432"/>
      <c r="E36" s="188"/>
      <c r="F36" s="189"/>
      <c r="G36" s="190"/>
      <c r="H36" s="191"/>
      <c r="I36" s="192">
        <f>'8.성능점검대상기계설비의수량-24.01.24'!Y35</f>
        <v>0</v>
      </c>
      <c r="J36" s="193"/>
      <c r="K36" s="194"/>
      <c r="L36" s="195">
        <f>SUM(L8:L35)</f>
        <v>13.270799999999992</v>
      </c>
      <c r="M36" s="196">
        <f t="shared" ref="M36:N36" si="8">SUM(M8:M35)</f>
        <v>17.714400000000001</v>
      </c>
      <c r="N36" s="197">
        <f t="shared" si="8"/>
        <v>15.276399999999999</v>
      </c>
    </row>
  </sheetData>
  <protectedRanges>
    <protectedRange sqref="T25" name="범위1"/>
  </protectedRanges>
  <mergeCells count="52">
    <mergeCell ref="Q25:S25"/>
    <mergeCell ref="P18:U18"/>
    <mergeCell ref="P20:R20"/>
    <mergeCell ref="P21:Q21"/>
    <mergeCell ref="P22:Q22"/>
    <mergeCell ref="C23:D23"/>
    <mergeCell ref="P8:U8"/>
    <mergeCell ref="P9:Q9"/>
    <mergeCell ref="R9:S9"/>
    <mergeCell ref="T9:U9"/>
    <mergeCell ref="C14:D14"/>
    <mergeCell ref="C13:D13"/>
    <mergeCell ref="P23:Q23"/>
    <mergeCell ref="A34:D34"/>
    <mergeCell ref="A35:D35"/>
    <mergeCell ref="A36:D36"/>
    <mergeCell ref="A27:D27"/>
    <mergeCell ref="A30:D30"/>
    <mergeCell ref="A31:D31"/>
    <mergeCell ref="A32:D32"/>
    <mergeCell ref="A33:D33"/>
    <mergeCell ref="A28:B29"/>
    <mergeCell ref="C28:D28"/>
    <mergeCell ref="C29:D29"/>
    <mergeCell ref="C25:D25"/>
    <mergeCell ref="C26:D26"/>
    <mergeCell ref="A24:D24"/>
    <mergeCell ref="C17:D17"/>
    <mergeCell ref="A10:B19"/>
    <mergeCell ref="A20:B21"/>
    <mergeCell ref="A22:B23"/>
    <mergeCell ref="C21:D21"/>
    <mergeCell ref="C20:D20"/>
    <mergeCell ref="C19:D19"/>
    <mergeCell ref="C18:D18"/>
    <mergeCell ref="C10:D10"/>
    <mergeCell ref="C16:D16"/>
    <mergeCell ref="C15:D15"/>
    <mergeCell ref="A25:B26"/>
    <mergeCell ref="C22:D22"/>
    <mergeCell ref="J5:K6"/>
    <mergeCell ref="L5:N6"/>
    <mergeCell ref="C11:D11"/>
    <mergeCell ref="C12:D12"/>
    <mergeCell ref="B3:C3"/>
    <mergeCell ref="E3:M3"/>
    <mergeCell ref="A4:F4"/>
    <mergeCell ref="A5:D7"/>
    <mergeCell ref="E5:G6"/>
    <mergeCell ref="H5:I6"/>
    <mergeCell ref="A8:D8"/>
    <mergeCell ref="A9:D9"/>
  </mergeCells>
  <phoneticPr fontId="1" type="noConversion"/>
  <dataValidations disablePrompts="1" count="1">
    <dataValidation type="list" allowBlank="1" showInputMessage="1" showErrorMessage="1" sqref="T25">
      <formula1>$R$21:$R$22</formula1>
    </dataValidation>
  </dataValidations>
  <pageMargins left="0.7" right="0.7" top="0.75" bottom="0.75" header="0.3" footer="0.3"/>
  <pageSetup paperSize="9" scale="87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>&amp;L&amp;G&amp;R&amp;G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4"/>
  <sheetViews>
    <sheetView view="pageBreakPreview" zoomScaleNormal="100" zoomScaleSheetLayoutView="100" workbookViewId="0"/>
  </sheetViews>
  <sheetFormatPr defaultRowHeight="16.5" x14ac:dyDescent="0.3"/>
  <cols>
    <col min="1" max="1" width="4.5" customWidth="1"/>
    <col min="2" max="28" width="3.25" customWidth="1"/>
    <col min="29" max="29" width="4.5" customWidth="1"/>
    <col min="30" max="44" width="3.25" customWidth="1"/>
  </cols>
  <sheetData>
    <row r="1" spans="1:38" s="5" customFormat="1" ht="16.5" customHeight="1" x14ac:dyDescent="0.3"/>
    <row r="2" spans="1:38" s="7" customFormat="1" ht="18" customHeight="1" x14ac:dyDescent="0.3">
      <c r="A2" s="8"/>
      <c r="B2" s="61"/>
      <c r="C2" s="477">
        <v>7</v>
      </c>
      <c r="D2" s="333"/>
      <c r="E2" s="61"/>
      <c r="F2" s="334" t="s">
        <v>261</v>
      </c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4"/>
    </row>
    <row r="3" spans="1:38" s="1" customFormat="1" ht="16.5" customHeight="1" x14ac:dyDescent="0.3"/>
    <row r="4" spans="1:38" s="1" customFormat="1" ht="18" customHeight="1" x14ac:dyDescent="0.3">
      <c r="B4" s="484" t="s">
        <v>223</v>
      </c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484"/>
      <c r="P4" s="484"/>
      <c r="Q4" s="484"/>
      <c r="R4" s="484"/>
      <c r="S4" s="484"/>
      <c r="T4" s="484"/>
      <c r="U4" s="484"/>
      <c r="V4" s="484"/>
      <c r="W4" s="484"/>
      <c r="X4" s="484"/>
      <c r="Y4" s="484"/>
      <c r="Z4" s="484"/>
      <c r="AA4" s="484"/>
      <c r="AB4" s="484"/>
    </row>
    <row r="5" spans="1:38" s="1" customFormat="1" ht="18" customHeight="1" x14ac:dyDescent="0.3"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4"/>
      <c r="AE5" s="8"/>
      <c r="AF5" s="8"/>
      <c r="AG5" s="8"/>
      <c r="AH5" s="8"/>
      <c r="AI5" s="8"/>
      <c r="AJ5" s="8"/>
      <c r="AK5" s="8"/>
      <c r="AL5" s="8"/>
    </row>
    <row r="6" spans="1:38" s="1" customFormat="1" ht="15" x14ac:dyDescent="0.3">
      <c r="B6" s="462" t="s">
        <v>224</v>
      </c>
      <c r="C6" s="462"/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2"/>
    </row>
    <row r="7" spans="1:38" s="1" customFormat="1" ht="15.75" thickBot="1" x14ac:dyDescent="0.35">
      <c r="B7" s="462"/>
      <c r="C7" s="462"/>
      <c r="D7" s="462"/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</row>
    <row r="8" spans="1:38" s="5" customFormat="1" ht="18" customHeight="1" x14ac:dyDescent="0.3">
      <c r="B8" s="485" t="s">
        <v>2</v>
      </c>
      <c r="C8" s="486"/>
      <c r="D8" s="486"/>
      <c r="E8" s="486"/>
      <c r="F8" s="486" t="s">
        <v>225</v>
      </c>
      <c r="G8" s="486"/>
      <c r="H8" s="486"/>
      <c r="I8" s="486"/>
      <c r="J8" s="486"/>
      <c r="K8" s="486" t="s">
        <v>200</v>
      </c>
      <c r="L8" s="486"/>
      <c r="M8" s="486"/>
      <c r="N8" s="486"/>
      <c r="O8" s="486"/>
      <c r="P8" s="486"/>
      <c r="Q8" s="486" t="s">
        <v>226</v>
      </c>
      <c r="R8" s="486"/>
      <c r="S8" s="486" t="s">
        <v>227</v>
      </c>
      <c r="T8" s="486"/>
      <c r="U8" s="486"/>
      <c r="V8" s="486"/>
      <c r="W8" s="486"/>
      <c r="X8" s="486"/>
      <c r="Y8" s="486"/>
      <c r="Z8" s="486"/>
      <c r="AA8" s="486"/>
      <c r="AB8" s="489"/>
    </row>
    <row r="9" spans="1:38" s="5" customFormat="1" ht="18" customHeight="1" thickBot="1" x14ac:dyDescent="0.35">
      <c r="B9" s="487"/>
      <c r="C9" s="488"/>
      <c r="D9" s="488"/>
      <c r="E9" s="488"/>
      <c r="F9" s="488"/>
      <c r="G9" s="488"/>
      <c r="H9" s="488"/>
      <c r="I9" s="488"/>
      <c r="J9" s="488"/>
      <c r="K9" s="488" t="s">
        <v>204</v>
      </c>
      <c r="L9" s="488"/>
      <c r="M9" s="488" t="s">
        <v>205</v>
      </c>
      <c r="N9" s="488"/>
      <c r="O9" s="488" t="s">
        <v>204</v>
      </c>
      <c r="P9" s="488"/>
      <c r="Q9" s="488"/>
      <c r="R9" s="488"/>
      <c r="S9" s="488" t="s">
        <v>228</v>
      </c>
      <c r="T9" s="488"/>
      <c r="U9" s="488"/>
      <c r="V9" s="488"/>
      <c r="W9" s="488"/>
      <c r="X9" s="488" t="s">
        <v>209</v>
      </c>
      <c r="Y9" s="488"/>
      <c r="Z9" s="488"/>
      <c r="AA9" s="488"/>
      <c r="AB9" s="490"/>
    </row>
    <row r="10" spans="1:38" s="5" customFormat="1" ht="23.25" customHeight="1" x14ac:dyDescent="0.3">
      <c r="B10" s="478" t="s">
        <v>794</v>
      </c>
      <c r="C10" s="479"/>
      <c r="D10" s="479"/>
      <c r="E10" s="479"/>
      <c r="F10" s="479"/>
      <c r="G10" s="479"/>
      <c r="H10" s="479"/>
      <c r="I10" s="479"/>
      <c r="J10" s="479"/>
      <c r="K10" s="480">
        <v>3.58</v>
      </c>
      <c r="L10" s="480"/>
      <c r="M10" s="481" t="s">
        <v>23</v>
      </c>
      <c r="N10" s="481"/>
      <c r="O10" s="481" t="s">
        <v>23</v>
      </c>
      <c r="P10" s="481"/>
      <c r="Q10" s="482" t="s">
        <v>186</v>
      </c>
      <c r="R10" s="482"/>
      <c r="S10" s="482" t="s">
        <v>195</v>
      </c>
      <c r="T10" s="482"/>
      <c r="U10" s="482"/>
      <c r="V10" s="482"/>
      <c r="W10" s="482"/>
      <c r="X10" s="482"/>
      <c r="Y10" s="482"/>
      <c r="Z10" s="482"/>
      <c r="AA10" s="482"/>
      <c r="AB10" s="483"/>
      <c r="AE10" s="5" t="s">
        <v>795</v>
      </c>
    </row>
    <row r="11" spans="1:38" s="5" customFormat="1" ht="23.25" customHeight="1" x14ac:dyDescent="0.3">
      <c r="B11" s="473" t="s">
        <v>229</v>
      </c>
      <c r="C11" s="465"/>
      <c r="D11" s="465"/>
      <c r="E11" s="465"/>
      <c r="F11" s="465"/>
      <c r="G11" s="465"/>
      <c r="H11" s="465"/>
      <c r="I11" s="465"/>
      <c r="J11" s="465"/>
      <c r="K11" s="456">
        <v>3.58</v>
      </c>
      <c r="L11" s="456"/>
      <c r="M11" s="476" t="s">
        <v>23</v>
      </c>
      <c r="N11" s="476"/>
      <c r="O11" s="476" t="s">
        <v>23</v>
      </c>
      <c r="P11" s="476"/>
      <c r="Q11" s="455" t="s">
        <v>186</v>
      </c>
      <c r="R11" s="455"/>
      <c r="S11" s="455" t="s">
        <v>195</v>
      </c>
      <c r="T11" s="455"/>
      <c r="U11" s="455"/>
      <c r="V11" s="455"/>
      <c r="W11" s="455"/>
      <c r="X11" s="455"/>
      <c r="Y11" s="455"/>
      <c r="Z11" s="455"/>
      <c r="AA11" s="455"/>
      <c r="AB11" s="467"/>
    </row>
    <row r="12" spans="1:38" s="5" customFormat="1" ht="23.25" customHeight="1" x14ac:dyDescent="0.3">
      <c r="B12" s="474" t="s">
        <v>230</v>
      </c>
      <c r="C12" s="465"/>
      <c r="D12" s="465"/>
      <c r="E12" s="465"/>
      <c r="F12" s="465" t="s">
        <v>211</v>
      </c>
      <c r="G12" s="465"/>
      <c r="H12" s="465"/>
      <c r="I12" s="465"/>
      <c r="J12" s="465"/>
      <c r="K12" s="456">
        <v>0.13</v>
      </c>
      <c r="L12" s="456"/>
      <c r="M12" s="456">
        <v>0.28000000000000003</v>
      </c>
      <c r="N12" s="456"/>
      <c r="O12" s="456">
        <v>0.16</v>
      </c>
      <c r="P12" s="456"/>
      <c r="Q12" s="455" t="s">
        <v>231</v>
      </c>
      <c r="R12" s="455"/>
      <c r="S12" s="455"/>
      <c r="T12" s="455"/>
      <c r="U12" s="455"/>
      <c r="V12" s="455"/>
      <c r="W12" s="455"/>
      <c r="X12" s="455" t="s">
        <v>195</v>
      </c>
      <c r="Y12" s="455"/>
      <c r="Z12" s="455"/>
      <c r="AA12" s="455"/>
      <c r="AB12" s="467"/>
    </row>
    <row r="13" spans="1:38" s="5" customFormat="1" ht="23.25" customHeight="1" x14ac:dyDescent="0.3">
      <c r="B13" s="473"/>
      <c r="C13" s="465"/>
      <c r="D13" s="465"/>
      <c r="E13" s="465"/>
      <c r="F13" s="465" t="s">
        <v>212</v>
      </c>
      <c r="G13" s="465"/>
      <c r="H13" s="465"/>
      <c r="I13" s="465"/>
      <c r="J13" s="465"/>
      <c r="K13" s="456">
        <v>0.1</v>
      </c>
      <c r="L13" s="456"/>
      <c r="M13" s="456">
        <v>0.25</v>
      </c>
      <c r="N13" s="456"/>
      <c r="O13" s="456">
        <v>0.17</v>
      </c>
      <c r="P13" s="456"/>
      <c r="Q13" s="455" t="s">
        <v>231</v>
      </c>
      <c r="R13" s="455"/>
      <c r="S13" s="455"/>
      <c r="T13" s="455"/>
      <c r="U13" s="455"/>
      <c r="V13" s="455"/>
      <c r="W13" s="455"/>
      <c r="X13" s="455" t="s">
        <v>195</v>
      </c>
      <c r="Y13" s="455"/>
      <c r="Z13" s="455"/>
      <c r="AA13" s="455"/>
      <c r="AB13" s="467"/>
    </row>
    <row r="14" spans="1:38" s="5" customFormat="1" ht="23.25" customHeight="1" x14ac:dyDescent="0.3">
      <c r="B14" s="473"/>
      <c r="C14" s="465"/>
      <c r="D14" s="465"/>
      <c r="E14" s="465"/>
      <c r="F14" s="465" t="s">
        <v>179</v>
      </c>
      <c r="G14" s="465"/>
      <c r="H14" s="465"/>
      <c r="I14" s="465"/>
      <c r="J14" s="465"/>
      <c r="K14" s="456">
        <v>0.1</v>
      </c>
      <c r="L14" s="456"/>
      <c r="M14" s="456">
        <v>0.27</v>
      </c>
      <c r="N14" s="456"/>
      <c r="O14" s="456">
        <v>0.17</v>
      </c>
      <c r="P14" s="456"/>
      <c r="Q14" s="455" t="s">
        <v>231</v>
      </c>
      <c r="R14" s="455"/>
      <c r="S14" s="455"/>
      <c r="T14" s="455"/>
      <c r="U14" s="455"/>
      <c r="V14" s="455"/>
      <c r="W14" s="455"/>
      <c r="X14" s="455" t="s">
        <v>195</v>
      </c>
      <c r="Y14" s="455"/>
      <c r="Z14" s="455"/>
      <c r="AA14" s="455"/>
      <c r="AB14" s="467"/>
    </row>
    <row r="15" spans="1:38" s="5" customFormat="1" ht="23.25" customHeight="1" x14ac:dyDescent="0.3">
      <c r="B15" s="473"/>
      <c r="C15" s="465"/>
      <c r="D15" s="465"/>
      <c r="E15" s="465"/>
      <c r="F15" s="465" t="s">
        <v>213</v>
      </c>
      <c r="G15" s="465"/>
      <c r="H15" s="465"/>
      <c r="I15" s="465"/>
      <c r="J15" s="465"/>
      <c r="K15" s="456">
        <v>0.1</v>
      </c>
      <c r="L15" s="456"/>
      <c r="M15" s="456">
        <v>0.28000000000000003</v>
      </c>
      <c r="N15" s="456"/>
      <c r="O15" s="456">
        <v>0.19</v>
      </c>
      <c r="P15" s="456"/>
      <c r="Q15" s="455" t="s">
        <v>231</v>
      </c>
      <c r="R15" s="455"/>
      <c r="S15" s="455"/>
      <c r="T15" s="455"/>
      <c r="U15" s="455"/>
      <c r="V15" s="455"/>
      <c r="W15" s="455"/>
      <c r="X15" s="455" t="s">
        <v>195</v>
      </c>
      <c r="Y15" s="455"/>
      <c r="Z15" s="455"/>
      <c r="AA15" s="455"/>
      <c r="AB15" s="467"/>
    </row>
    <row r="16" spans="1:38" s="5" customFormat="1" ht="23.25" customHeight="1" x14ac:dyDescent="0.3">
      <c r="B16" s="473"/>
      <c r="C16" s="465"/>
      <c r="D16" s="465"/>
      <c r="E16" s="465"/>
      <c r="F16" s="465" t="s">
        <v>180</v>
      </c>
      <c r="G16" s="465"/>
      <c r="H16" s="465"/>
      <c r="I16" s="465"/>
      <c r="J16" s="465"/>
      <c r="K16" s="456">
        <v>0.04</v>
      </c>
      <c r="L16" s="456"/>
      <c r="M16" s="456">
        <v>0.16</v>
      </c>
      <c r="N16" s="456"/>
      <c r="O16" s="456">
        <v>0.11</v>
      </c>
      <c r="P16" s="456"/>
      <c r="Q16" s="455" t="s">
        <v>231</v>
      </c>
      <c r="R16" s="455"/>
      <c r="S16" s="455"/>
      <c r="T16" s="455"/>
      <c r="U16" s="455"/>
      <c r="V16" s="455"/>
      <c r="W16" s="455"/>
      <c r="X16" s="455" t="s">
        <v>195</v>
      </c>
      <c r="Y16" s="455"/>
      <c r="Z16" s="455"/>
      <c r="AA16" s="455"/>
      <c r="AB16" s="467"/>
    </row>
    <row r="17" spans="2:28" s="5" customFormat="1" ht="23.25" customHeight="1" x14ac:dyDescent="0.3">
      <c r="B17" s="473"/>
      <c r="C17" s="465"/>
      <c r="D17" s="465"/>
      <c r="E17" s="465"/>
      <c r="F17" s="465" t="s">
        <v>214</v>
      </c>
      <c r="G17" s="465"/>
      <c r="H17" s="465"/>
      <c r="I17" s="465"/>
      <c r="J17" s="465"/>
      <c r="K17" s="456">
        <v>0.02</v>
      </c>
      <c r="L17" s="456"/>
      <c r="M17" s="456">
        <v>0.16</v>
      </c>
      <c r="N17" s="456"/>
      <c r="O17" s="456">
        <v>7.0000000000000007E-2</v>
      </c>
      <c r="P17" s="456"/>
      <c r="Q17" s="455" t="s">
        <v>231</v>
      </c>
      <c r="R17" s="455"/>
      <c r="S17" s="455"/>
      <c r="T17" s="455"/>
      <c r="U17" s="455"/>
      <c r="V17" s="455"/>
      <c r="W17" s="455"/>
      <c r="X17" s="455" t="s">
        <v>195</v>
      </c>
      <c r="Y17" s="455"/>
      <c r="Z17" s="455"/>
      <c r="AA17" s="455"/>
      <c r="AB17" s="467"/>
    </row>
    <row r="18" spans="2:28" s="5" customFormat="1" ht="23.25" customHeight="1" x14ac:dyDescent="0.3">
      <c r="B18" s="473"/>
      <c r="C18" s="465"/>
      <c r="D18" s="465"/>
      <c r="E18" s="465"/>
      <c r="F18" s="465" t="s">
        <v>215</v>
      </c>
      <c r="G18" s="465"/>
      <c r="H18" s="465"/>
      <c r="I18" s="465"/>
      <c r="J18" s="465"/>
      <c r="K18" s="456">
        <v>0.1</v>
      </c>
      <c r="L18" s="456"/>
      <c r="M18" s="456">
        <v>0.21</v>
      </c>
      <c r="N18" s="456"/>
      <c r="O18" s="456">
        <v>0.13</v>
      </c>
      <c r="P18" s="456"/>
      <c r="Q18" s="455" t="s">
        <v>231</v>
      </c>
      <c r="R18" s="455"/>
      <c r="S18" s="455"/>
      <c r="T18" s="455"/>
      <c r="U18" s="455"/>
      <c r="V18" s="455"/>
      <c r="W18" s="455"/>
      <c r="X18" s="455" t="s">
        <v>195</v>
      </c>
      <c r="Y18" s="455"/>
      <c r="Z18" s="455"/>
      <c r="AA18" s="455"/>
      <c r="AB18" s="467"/>
    </row>
    <row r="19" spans="2:28" s="5" customFormat="1" ht="23.25" customHeight="1" x14ac:dyDescent="0.3">
      <c r="B19" s="473"/>
      <c r="C19" s="465"/>
      <c r="D19" s="465"/>
      <c r="E19" s="465"/>
      <c r="F19" s="465" t="s">
        <v>232</v>
      </c>
      <c r="G19" s="465"/>
      <c r="H19" s="465"/>
      <c r="I19" s="465"/>
      <c r="J19" s="465"/>
      <c r="K19" s="456">
        <v>0.09</v>
      </c>
      <c r="L19" s="456"/>
      <c r="M19" s="456">
        <v>0.23</v>
      </c>
      <c r="N19" s="456"/>
      <c r="O19" s="456">
        <v>0.09</v>
      </c>
      <c r="P19" s="456"/>
      <c r="Q19" s="455" t="s">
        <v>231</v>
      </c>
      <c r="R19" s="455"/>
      <c r="S19" s="455"/>
      <c r="T19" s="455"/>
      <c r="U19" s="455"/>
      <c r="V19" s="455"/>
      <c r="W19" s="455"/>
      <c r="X19" s="455" t="s">
        <v>195</v>
      </c>
      <c r="Y19" s="455"/>
      <c r="Z19" s="455"/>
      <c r="AA19" s="455"/>
      <c r="AB19" s="467"/>
    </row>
    <row r="20" spans="2:28" s="5" customFormat="1" ht="23.25" customHeight="1" x14ac:dyDescent="0.3">
      <c r="B20" s="473"/>
      <c r="C20" s="465"/>
      <c r="D20" s="465"/>
      <c r="E20" s="465"/>
      <c r="F20" s="465" t="s">
        <v>181</v>
      </c>
      <c r="G20" s="465"/>
      <c r="H20" s="465"/>
      <c r="I20" s="465"/>
      <c r="J20" s="465"/>
      <c r="K20" s="456">
        <v>0.04</v>
      </c>
      <c r="L20" s="456"/>
      <c r="M20" s="456">
        <v>0.11</v>
      </c>
      <c r="N20" s="456"/>
      <c r="O20" s="456">
        <v>0.17</v>
      </c>
      <c r="P20" s="456"/>
      <c r="Q20" s="455" t="s">
        <v>231</v>
      </c>
      <c r="R20" s="455"/>
      <c r="S20" s="455"/>
      <c r="T20" s="455"/>
      <c r="U20" s="455"/>
      <c r="V20" s="455"/>
      <c r="W20" s="455"/>
      <c r="X20" s="455" t="s">
        <v>195</v>
      </c>
      <c r="Y20" s="455"/>
      <c r="Z20" s="455"/>
      <c r="AA20" s="455"/>
      <c r="AB20" s="467"/>
    </row>
    <row r="21" spans="2:28" s="5" customFormat="1" ht="23.25" customHeight="1" x14ac:dyDescent="0.3">
      <c r="B21" s="473"/>
      <c r="C21" s="465"/>
      <c r="D21" s="465"/>
      <c r="E21" s="465"/>
      <c r="F21" s="465" t="s">
        <v>182</v>
      </c>
      <c r="G21" s="465"/>
      <c r="H21" s="465"/>
      <c r="I21" s="465"/>
      <c r="J21" s="465"/>
      <c r="K21" s="456">
        <v>0.08</v>
      </c>
      <c r="L21" s="456"/>
      <c r="M21" s="456">
        <v>0.16</v>
      </c>
      <c r="N21" s="456"/>
      <c r="O21" s="456">
        <v>0.18</v>
      </c>
      <c r="P21" s="456"/>
      <c r="Q21" s="455" t="s">
        <v>231</v>
      </c>
      <c r="R21" s="455"/>
      <c r="S21" s="455"/>
      <c r="T21" s="455"/>
      <c r="U21" s="455"/>
      <c r="V21" s="455"/>
      <c r="W21" s="455"/>
      <c r="X21" s="455" t="s">
        <v>195</v>
      </c>
      <c r="Y21" s="455"/>
      <c r="Z21" s="455"/>
      <c r="AA21" s="455"/>
      <c r="AB21" s="467"/>
    </row>
    <row r="22" spans="2:28" s="5" customFormat="1" ht="23.25" customHeight="1" x14ac:dyDescent="0.3">
      <c r="B22" s="473"/>
      <c r="C22" s="465"/>
      <c r="D22" s="465"/>
      <c r="E22" s="465"/>
      <c r="F22" s="465" t="s">
        <v>217</v>
      </c>
      <c r="G22" s="465"/>
      <c r="H22" s="465"/>
      <c r="I22" s="465"/>
      <c r="J22" s="465"/>
      <c r="K22" s="456">
        <v>0.04</v>
      </c>
      <c r="L22" s="456"/>
      <c r="M22" s="456">
        <v>0.18</v>
      </c>
      <c r="N22" s="456"/>
      <c r="O22" s="456">
        <v>0.11</v>
      </c>
      <c r="P22" s="456"/>
      <c r="Q22" s="455" t="s">
        <v>231</v>
      </c>
      <c r="R22" s="455"/>
      <c r="S22" s="455"/>
      <c r="T22" s="455"/>
      <c r="U22" s="455"/>
      <c r="V22" s="455"/>
      <c r="W22" s="455"/>
      <c r="X22" s="455" t="s">
        <v>195</v>
      </c>
      <c r="Y22" s="455"/>
      <c r="Z22" s="455"/>
      <c r="AA22" s="455"/>
      <c r="AB22" s="467"/>
    </row>
    <row r="23" spans="2:28" s="5" customFormat="1" ht="23.25" customHeight="1" x14ac:dyDescent="0.3">
      <c r="B23" s="473"/>
      <c r="C23" s="465"/>
      <c r="D23" s="465"/>
      <c r="E23" s="465"/>
      <c r="F23" s="465" t="s">
        <v>218</v>
      </c>
      <c r="G23" s="465"/>
      <c r="H23" s="465"/>
      <c r="I23" s="465"/>
      <c r="J23" s="465"/>
      <c r="K23" s="456">
        <v>0.04</v>
      </c>
      <c r="L23" s="456"/>
      <c r="M23" s="456">
        <v>0.11</v>
      </c>
      <c r="N23" s="456"/>
      <c r="O23" s="456">
        <v>0.13</v>
      </c>
      <c r="P23" s="456"/>
      <c r="Q23" s="455" t="s">
        <v>231</v>
      </c>
      <c r="R23" s="455"/>
      <c r="S23" s="455"/>
      <c r="T23" s="455"/>
      <c r="U23" s="455"/>
      <c r="V23" s="455"/>
      <c r="W23" s="455"/>
      <c r="X23" s="455" t="s">
        <v>195</v>
      </c>
      <c r="Y23" s="455"/>
      <c r="Z23" s="455"/>
      <c r="AA23" s="455"/>
      <c r="AB23" s="467"/>
    </row>
    <row r="24" spans="2:28" s="5" customFormat="1" ht="23.25" customHeight="1" x14ac:dyDescent="0.3">
      <c r="B24" s="473"/>
      <c r="C24" s="465"/>
      <c r="D24" s="465"/>
      <c r="E24" s="465"/>
      <c r="F24" s="465" t="s">
        <v>184</v>
      </c>
      <c r="G24" s="465"/>
      <c r="H24" s="465"/>
      <c r="I24" s="465"/>
      <c r="J24" s="465"/>
      <c r="K24" s="456">
        <v>0.04</v>
      </c>
      <c r="L24" s="456"/>
      <c r="M24" s="456">
        <v>0.11</v>
      </c>
      <c r="N24" s="456"/>
      <c r="O24" s="456">
        <v>0.13</v>
      </c>
      <c r="P24" s="456"/>
      <c r="Q24" s="455" t="s">
        <v>231</v>
      </c>
      <c r="R24" s="455"/>
      <c r="S24" s="455"/>
      <c r="T24" s="455"/>
      <c r="U24" s="455"/>
      <c r="V24" s="455"/>
      <c r="W24" s="455"/>
      <c r="X24" s="455" t="s">
        <v>195</v>
      </c>
      <c r="Y24" s="455"/>
      <c r="Z24" s="455"/>
      <c r="AA24" s="455"/>
      <c r="AB24" s="467"/>
    </row>
    <row r="25" spans="2:28" s="5" customFormat="1" ht="23.25" customHeight="1" x14ac:dyDescent="0.3">
      <c r="B25" s="473"/>
      <c r="C25" s="465"/>
      <c r="D25" s="465"/>
      <c r="E25" s="465"/>
      <c r="F25" s="465" t="s">
        <v>219</v>
      </c>
      <c r="G25" s="465"/>
      <c r="H25" s="465"/>
      <c r="I25" s="465"/>
      <c r="J25" s="465"/>
      <c r="K25" s="456">
        <v>0.04</v>
      </c>
      <c r="L25" s="456"/>
      <c r="M25" s="456">
        <v>0.1</v>
      </c>
      <c r="N25" s="456"/>
      <c r="O25" s="456">
        <v>0.1</v>
      </c>
      <c r="P25" s="456"/>
      <c r="Q25" s="455" t="s">
        <v>231</v>
      </c>
      <c r="R25" s="455"/>
      <c r="S25" s="455"/>
      <c r="T25" s="455"/>
      <c r="U25" s="455"/>
      <c r="V25" s="455"/>
      <c r="W25" s="455"/>
      <c r="X25" s="455" t="s">
        <v>195</v>
      </c>
      <c r="Y25" s="455"/>
      <c r="Z25" s="455"/>
      <c r="AA25" s="455"/>
      <c r="AB25" s="467"/>
    </row>
    <row r="26" spans="2:28" s="5" customFormat="1" ht="23.25" customHeight="1" x14ac:dyDescent="0.3">
      <c r="B26" s="473" t="s">
        <v>185</v>
      </c>
      <c r="C26" s="465"/>
      <c r="D26" s="465"/>
      <c r="E26" s="465"/>
      <c r="F26" s="465"/>
      <c r="G26" s="465"/>
      <c r="H26" s="465"/>
      <c r="I26" s="465"/>
      <c r="J26" s="465"/>
      <c r="K26" s="456">
        <v>0.04</v>
      </c>
      <c r="L26" s="456"/>
      <c r="M26" s="456">
        <v>0.35</v>
      </c>
      <c r="N26" s="456"/>
      <c r="O26" s="456">
        <v>0.2</v>
      </c>
      <c r="P26" s="456"/>
      <c r="Q26" s="455" t="s">
        <v>186</v>
      </c>
      <c r="R26" s="455"/>
      <c r="S26" s="455" t="s">
        <v>195</v>
      </c>
      <c r="T26" s="455"/>
      <c r="U26" s="455"/>
      <c r="V26" s="455"/>
      <c r="W26" s="455"/>
      <c r="X26" s="455"/>
      <c r="Y26" s="455"/>
      <c r="Z26" s="455"/>
      <c r="AA26" s="455"/>
      <c r="AB26" s="467"/>
    </row>
    <row r="27" spans="2:28" s="5" customFormat="1" ht="23.25" customHeight="1" x14ac:dyDescent="0.3">
      <c r="B27" s="473" t="s">
        <v>187</v>
      </c>
      <c r="C27" s="465"/>
      <c r="D27" s="465"/>
      <c r="E27" s="465"/>
      <c r="F27" s="465" t="s">
        <v>187</v>
      </c>
      <c r="G27" s="465"/>
      <c r="H27" s="465"/>
      <c r="I27" s="465"/>
      <c r="J27" s="465"/>
      <c r="K27" s="456">
        <v>0.04</v>
      </c>
      <c r="L27" s="456"/>
      <c r="M27" s="456">
        <v>0.23</v>
      </c>
      <c r="N27" s="456"/>
      <c r="O27" s="456">
        <v>0.1</v>
      </c>
      <c r="P27" s="456"/>
      <c r="Q27" s="455" t="s">
        <v>186</v>
      </c>
      <c r="R27" s="455"/>
      <c r="S27" s="455" t="s">
        <v>195</v>
      </c>
      <c r="T27" s="455"/>
      <c r="U27" s="455"/>
      <c r="V27" s="455"/>
      <c r="W27" s="455"/>
      <c r="X27" s="455"/>
      <c r="Y27" s="455"/>
      <c r="Z27" s="455"/>
      <c r="AA27" s="455"/>
      <c r="AB27" s="467"/>
    </row>
    <row r="28" spans="2:28" s="5" customFormat="1" ht="23.25" customHeight="1" x14ac:dyDescent="0.3">
      <c r="B28" s="473"/>
      <c r="C28" s="465"/>
      <c r="D28" s="465"/>
      <c r="E28" s="465"/>
      <c r="F28" s="465" t="s">
        <v>188</v>
      </c>
      <c r="G28" s="465"/>
      <c r="H28" s="465"/>
      <c r="I28" s="465"/>
      <c r="J28" s="465"/>
      <c r="K28" s="456">
        <v>0.04</v>
      </c>
      <c r="L28" s="456"/>
      <c r="M28" s="456">
        <v>0.21</v>
      </c>
      <c r="N28" s="456"/>
      <c r="O28" s="456">
        <v>0.13</v>
      </c>
      <c r="P28" s="456"/>
      <c r="Q28" s="455" t="s">
        <v>186</v>
      </c>
      <c r="R28" s="455"/>
      <c r="S28" s="455" t="s">
        <v>195</v>
      </c>
      <c r="T28" s="455"/>
      <c r="U28" s="455"/>
      <c r="V28" s="455"/>
      <c r="W28" s="455"/>
      <c r="X28" s="455"/>
      <c r="Y28" s="455"/>
      <c r="Z28" s="455"/>
      <c r="AA28" s="455"/>
      <c r="AB28" s="467"/>
    </row>
    <row r="29" spans="2:28" s="5" customFormat="1" ht="23.25" customHeight="1" x14ac:dyDescent="0.3">
      <c r="B29" s="473" t="s">
        <v>189</v>
      </c>
      <c r="C29" s="465"/>
      <c r="D29" s="465"/>
      <c r="E29" s="465"/>
      <c r="F29" s="465"/>
      <c r="G29" s="465"/>
      <c r="H29" s="465"/>
      <c r="I29" s="465"/>
      <c r="J29" s="465"/>
      <c r="K29" s="456">
        <v>0.04</v>
      </c>
      <c r="L29" s="456"/>
      <c r="M29" s="456">
        <v>0.28999999999999998</v>
      </c>
      <c r="N29" s="456"/>
      <c r="O29" s="456">
        <v>0.17</v>
      </c>
      <c r="P29" s="456"/>
      <c r="Q29" s="455" t="s">
        <v>186</v>
      </c>
      <c r="R29" s="455"/>
      <c r="S29" s="455" t="s">
        <v>195</v>
      </c>
      <c r="T29" s="455"/>
      <c r="U29" s="455"/>
      <c r="V29" s="455"/>
      <c r="W29" s="455"/>
      <c r="X29" s="455"/>
      <c r="Y29" s="455"/>
      <c r="Z29" s="455"/>
      <c r="AA29" s="455"/>
      <c r="AB29" s="467"/>
    </row>
    <row r="30" spans="2:28" s="5" customFormat="1" ht="23.25" customHeight="1" x14ac:dyDescent="0.3">
      <c r="B30" s="474" t="s">
        <v>233</v>
      </c>
      <c r="C30" s="465"/>
      <c r="D30" s="465"/>
      <c r="E30" s="465"/>
      <c r="F30" s="475" t="s">
        <v>767</v>
      </c>
      <c r="G30" s="475"/>
      <c r="H30" s="475"/>
      <c r="I30" s="475"/>
      <c r="J30" s="475"/>
      <c r="K30" s="456">
        <v>0.04</v>
      </c>
      <c r="L30" s="456"/>
      <c r="M30" s="456">
        <v>0.28999999999999998</v>
      </c>
      <c r="N30" s="456"/>
      <c r="O30" s="456">
        <v>0.17</v>
      </c>
      <c r="P30" s="456"/>
      <c r="Q30" s="455" t="s">
        <v>186</v>
      </c>
      <c r="R30" s="455"/>
      <c r="S30" s="455" t="s">
        <v>195</v>
      </c>
      <c r="T30" s="455"/>
      <c r="U30" s="455"/>
      <c r="V30" s="455"/>
      <c r="W30" s="455"/>
      <c r="X30" s="455"/>
      <c r="Y30" s="455"/>
      <c r="Z30" s="455"/>
      <c r="AA30" s="455"/>
      <c r="AB30" s="467"/>
    </row>
    <row r="31" spans="2:28" s="5" customFormat="1" ht="23.25" customHeight="1" x14ac:dyDescent="0.3">
      <c r="B31" s="473"/>
      <c r="C31" s="465"/>
      <c r="D31" s="465"/>
      <c r="E31" s="465"/>
      <c r="F31" s="465" t="s">
        <v>8</v>
      </c>
      <c r="G31" s="465"/>
      <c r="H31" s="465"/>
      <c r="I31" s="465"/>
      <c r="J31" s="465"/>
      <c r="K31" s="456">
        <v>0.04</v>
      </c>
      <c r="L31" s="456"/>
      <c r="M31" s="456">
        <v>0.28999999999999998</v>
      </c>
      <c r="N31" s="456"/>
      <c r="O31" s="456">
        <v>0.17</v>
      </c>
      <c r="P31" s="456"/>
      <c r="Q31" s="455" t="s">
        <v>186</v>
      </c>
      <c r="R31" s="455"/>
      <c r="S31" s="455" t="s">
        <v>195</v>
      </c>
      <c r="T31" s="455"/>
      <c r="U31" s="455"/>
      <c r="V31" s="455"/>
      <c r="W31" s="455"/>
      <c r="X31" s="455"/>
      <c r="Y31" s="455"/>
      <c r="Z31" s="455"/>
      <c r="AA31" s="455"/>
      <c r="AB31" s="467"/>
    </row>
    <row r="32" spans="2:28" s="5" customFormat="1" ht="23.25" customHeight="1" x14ac:dyDescent="0.3">
      <c r="B32" s="473" t="s">
        <v>190</v>
      </c>
      <c r="C32" s="465"/>
      <c r="D32" s="465"/>
      <c r="E32" s="465"/>
      <c r="F32" s="465"/>
      <c r="G32" s="465"/>
      <c r="H32" s="465"/>
      <c r="I32" s="465"/>
      <c r="J32" s="465"/>
      <c r="K32" s="456">
        <v>0.04</v>
      </c>
      <c r="L32" s="456"/>
      <c r="M32" s="456">
        <v>1.1299999999999999</v>
      </c>
      <c r="N32" s="456"/>
      <c r="O32" s="456">
        <v>1.25</v>
      </c>
      <c r="P32" s="456"/>
      <c r="Q32" s="455" t="s">
        <v>186</v>
      </c>
      <c r="R32" s="455"/>
      <c r="S32" s="455" t="s">
        <v>195</v>
      </c>
      <c r="T32" s="455"/>
      <c r="U32" s="455"/>
      <c r="V32" s="455"/>
      <c r="W32" s="455"/>
      <c r="X32" s="455"/>
      <c r="Y32" s="455"/>
      <c r="Z32" s="455"/>
      <c r="AA32" s="455"/>
      <c r="AB32" s="467"/>
    </row>
    <row r="33" spans="2:31" s="5" customFormat="1" ht="23.25" customHeight="1" x14ac:dyDescent="0.3">
      <c r="B33" s="473" t="s">
        <v>191</v>
      </c>
      <c r="C33" s="465"/>
      <c r="D33" s="465"/>
      <c r="E33" s="465"/>
      <c r="F33" s="465"/>
      <c r="G33" s="465"/>
      <c r="H33" s="465"/>
      <c r="I33" s="465"/>
      <c r="J33" s="465"/>
      <c r="K33" s="456">
        <v>0.04</v>
      </c>
      <c r="L33" s="456"/>
      <c r="M33" s="456">
        <v>0.52</v>
      </c>
      <c r="N33" s="456"/>
      <c r="O33" s="456">
        <v>0.4</v>
      </c>
      <c r="P33" s="456"/>
      <c r="Q33" s="455" t="s">
        <v>186</v>
      </c>
      <c r="R33" s="455"/>
      <c r="S33" s="455" t="s">
        <v>195</v>
      </c>
      <c r="T33" s="455"/>
      <c r="U33" s="455"/>
      <c r="V33" s="455"/>
      <c r="W33" s="455"/>
      <c r="X33" s="455"/>
      <c r="Y33" s="455"/>
      <c r="Z33" s="455"/>
      <c r="AA33" s="455"/>
      <c r="AB33" s="467"/>
    </row>
    <row r="34" spans="2:31" s="5" customFormat="1" ht="23.25" customHeight="1" x14ac:dyDescent="0.3">
      <c r="B34" s="473" t="s">
        <v>192</v>
      </c>
      <c r="C34" s="465"/>
      <c r="D34" s="465"/>
      <c r="E34" s="465"/>
      <c r="F34" s="465"/>
      <c r="G34" s="465"/>
      <c r="H34" s="465"/>
      <c r="I34" s="465"/>
      <c r="J34" s="465"/>
      <c r="K34" s="456">
        <v>0.04</v>
      </c>
      <c r="L34" s="456"/>
      <c r="M34" s="456">
        <v>0.96</v>
      </c>
      <c r="N34" s="456"/>
      <c r="O34" s="456">
        <v>1</v>
      </c>
      <c r="P34" s="456"/>
      <c r="Q34" s="455" t="s">
        <v>186</v>
      </c>
      <c r="R34" s="455"/>
      <c r="S34" s="455" t="s">
        <v>195</v>
      </c>
      <c r="T34" s="455"/>
      <c r="U34" s="455"/>
      <c r="V34" s="455"/>
      <c r="W34" s="455"/>
      <c r="X34" s="455"/>
      <c r="Y34" s="455"/>
      <c r="Z34" s="455"/>
      <c r="AA34" s="455"/>
      <c r="AB34" s="467"/>
    </row>
    <row r="35" spans="2:31" s="5" customFormat="1" ht="23.25" customHeight="1" x14ac:dyDescent="0.3">
      <c r="B35" s="473" t="s">
        <v>193</v>
      </c>
      <c r="C35" s="465"/>
      <c r="D35" s="465"/>
      <c r="E35" s="465"/>
      <c r="F35" s="465"/>
      <c r="G35" s="465"/>
      <c r="H35" s="465"/>
      <c r="I35" s="465"/>
      <c r="J35" s="465"/>
      <c r="K35" s="456">
        <v>0.1</v>
      </c>
      <c r="L35" s="456"/>
      <c r="M35" s="456">
        <v>0.75</v>
      </c>
      <c r="N35" s="456"/>
      <c r="O35" s="456">
        <v>0.5</v>
      </c>
      <c r="P35" s="456"/>
      <c r="Q35" s="455" t="s">
        <v>186</v>
      </c>
      <c r="R35" s="455"/>
      <c r="S35" s="455" t="s">
        <v>195</v>
      </c>
      <c r="T35" s="455"/>
      <c r="U35" s="455"/>
      <c r="V35" s="455"/>
      <c r="W35" s="455"/>
      <c r="X35" s="455"/>
      <c r="Y35" s="455"/>
      <c r="Z35" s="455"/>
      <c r="AA35" s="455"/>
      <c r="AB35" s="467"/>
    </row>
    <row r="36" spans="2:31" s="5" customFormat="1" ht="23.25" customHeight="1" x14ac:dyDescent="0.3">
      <c r="B36" s="473" t="s">
        <v>220</v>
      </c>
      <c r="C36" s="465"/>
      <c r="D36" s="465"/>
      <c r="E36" s="465"/>
      <c r="F36" s="465"/>
      <c r="G36" s="465"/>
      <c r="H36" s="465"/>
      <c r="I36" s="465"/>
      <c r="J36" s="465"/>
      <c r="K36" s="456">
        <v>0.04</v>
      </c>
      <c r="L36" s="456"/>
      <c r="M36" s="456">
        <v>0.47</v>
      </c>
      <c r="N36" s="456"/>
      <c r="O36" s="456">
        <v>0.42</v>
      </c>
      <c r="P36" s="456"/>
      <c r="Q36" s="455" t="s">
        <v>186</v>
      </c>
      <c r="R36" s="455"/>
      <c r="S36" s="455" t="s">
        <v>195</v>
      </c>
      <c r="T36" s="455"/>
      <c r="U36" s="455"/>
      <c r="V36" s="455"/>
      <c r="W36" s="455"/>
      <c r="X36" s="455"/>
      <c r="Y36" s="455"/>
      <c r="Z36" s="455"/>
      <c r="AA36" s="455"/>
      <c r="AB36" s="467"/>
    </row>
    <row r="37" spans="2:31" s="5" customFormat="1" ht="23.25" customHeight="1" thickBot="1" x14ac:dyDescent="0.35">
      <c r="B37" s="468" t="s">
        <v>234</v>
      </c>
      <c r="C37" s="469"/>
      <c r="D37" s="469"/>
      <c r="E37" s="469"/>
      <c r="F37" s="469"/>
      <c r="G37" s="469"/>
      <c r="H37" s="469"/>
      <c r="I37" s="469"/>
      <c r="J37" s="469"/>
      <c r="K37" s="470">
        <v>0.42</v>
      </c>
      <c r="L37" s="470"/>
      <c r="M37" s="470">
        <v>2.46</v>
      </c>
      <c r="N37" s="470"/>
      <c r="O37" s="470">
        <v>2.71</v>
      </c>
      <c r="P37" s="470"/>
      <c r="Q37" s="471" t="s">
        <v>186</v>
      </c>
      <c r="R37" s="471"/>
      <c r="S37" s="471" t="s">
        <v>195</v>
      </c>
      <c r="T37" s="471"/>
      <c r="U37" s="471"/>
      <c r="V37" s="471"/>
      <c r="W37" s="471"/>
      <c r="X37" s="471"/>
      <c r="Y37" s="471"/>
      <c r="Z37" s="471"/>
      <c r="AA37" s="471"/>
      <c r="AB37" s="472"/>
    </row>
    <row r="38" spans="2:31" s="5" customFormat="1" ht="18" customHeight="1" x14ac:dyDescent="0.3"/>
    <row r="39" spans="2:31" s="5" customFormat="1" ht="18" customHeight="1" x14ac:dyDescent="0.3">
      <c r="B39" s="453" t="s">
        <v>235</v>
      </c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</row>
    <row r="40" spans="2:31" s="5" customFormat="1" ht="18" customHeight="1" x14ac:dyDescent="0.3">
      <c r="B40" s="457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457"/>
      <c r="P40" s="457"/>
      <c r="Q40" s="457"/>
      <c r="R40" s="457"/>
      <c r="S40" s="457"/>
      <c r="T40" s="457"/>
      <c r="U40" s="457"/>
      <c r="V40" s="457"/>
      <c r="W40" s="457"/>
      <c r="X40" s="457"/>
      <c r="Y40" s="457"/>
      <c r="Z40" s="457"/>
      <c r="AA40" s="457"/>
      <c r="AB40" s="457"/>
    </row>
    <row r="41" spans="2:31" s="5" customFormat="1" ht="18" customHeight="1" x14ac:dyDescent="0.3">
      <c r="B41" s="457"/>
      <c r="C41" s="457"/>
      <c r="D41" s="457"/>
      <c r="E41" s="457"/>
      <c r="F41" s="457"/>
      <c r="G41" s="457"/>
      <c r="H41" s="457"/>
      <c r="I41" s="457"/>
      <c r="J41" s="457"/>
      <c r="K41" s="457"/>
      <c r="L41" s="457"/>
      <c r="M41" s="457"/>
      <c r="N41" s="457"/>
      <c r="O41" s="457"/>
      <c r="P41" s="457"/>
      <c r="Q41" s="457"/>
      <c r="R41" s="457"/>
      <c r="S41" s="457"/>
      <c r="T41" s="457"/>
      <c r="U41" s="457"/>
      <c r="V41" s="457"/>
      <c r="W41" s="457"/>
      <c r="X41" s="457"/>
      <c r="Y41" s="457"/>
      <c r="Z41" s="457"/>
      <c r="AA41" s="457"/>
      <c r="AB41" s="457"/>
    </row>
    <row r="42" spans="2:31" s="5" customFormat="1" ht="18" customHeight="1" x14ac:dyDescent="0.3"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</row>
    <row r="43" spans="2:31" s="5" customFormat="1" ht="18" customHeight="1" x14ac:dyDescent="0.3"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</row>
    <row r="44" spans="2:31" s="1" customFormat="1" ht="15" x14ac:dyDescent="0.3">
      <c r="B44" s="458" t="s">
        <v>236</v>
      </c>
      <c r="C44" s="459"/>
      <c r="D44" s="459"/>
      <c r="E44" s="459"/>
      <c r="F44" s="459"/>
      <c r="G44" s="459"/>
      <c r="H44" s="459"/>
      <c r="I44" s="459"/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60"/>
      <c r="AE44" s="5" t="s">
        <v>795</v>
      </c>
    </row>
    <row r="45" spans="2:31" s="1" customFormat="1" ht="15" x14ac:dyDescent="0.3">
      <c r="B45" s="461"/>
      <c r="C45" s="462"/>
      <c r="D45" s="462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3"/>
    </row>
    <row r="46" spans="2:31" s="1" customFormat="1" ht="14.25" customHeight="1" x14ac:dyDescent="0.3">
      <c r="B46" s="461"/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3"/>
    </row>
    <row r="47" spans="2:31" s="1" customFormat="1" ht="14.25" customHeight="1" x14ac:dyDescent="0.3">
      <c r="B47" s="67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</row>
    <row r="48" spans="2:31" s="5" customFormat="1" ht="18" customHeight="1" x14ac:dyDescent="0.3">
      <c r="B48" s="464" t="s">
        <v>237</v>
      </c>
      <c r="C48" s="464"/>
      <c r="D48" s="464"/>
      <c r="E48" s="464"/>
      <c r="F48" s="464"/>
      <c r="G48" s="464"/>
      <c r="H48" s="464"/>
      <c r="I48" s="464"/>
      <c r="J48" s="464"/>
      <c r="K48" s="464" t="s">
        <v>238</v>
      </c>
      <c r="L48" s="464"/>
      <c r="M48" s="464"/>
      <c r="N48" s="464"/>
      <c r="O48" s="464"/>
      <c r="P48" s="464"/>
      <c r="Q48" s="464"/>
      <c r="R48" s="464"/>
      <c r="S48" s="464"/>
      <c r="T48" s="464" t="s">
        <v>239</v>
      </c>
      <c r="U48" s="464"/>
      <c r="V48" s="464"/>
      <c r="W48" s="464"/>
      <c r="X48" s="464"/>
      <c r="Y48" s="464"/>
      <c r="Z48" s="464"/>
      <c r="AA48" s="464"/>
      <c r="AB48" s="464"/>
    </row>
    <row r="49" spans="2:28" s="5" customFormat="1" ht="18" customHeight="1" x14ac:dyDescent="0.3">
      <c r="B49" s="464"/>
      <c r="C49" s="464"/>
      <c r="D49" s="464"/>
      <c r="E49" s="464"/>
      <c r="F49" s="464"/>
      <c r="G49" s="464"/>
      <c r="H49" s="464"/>
      <c r="I49" s="464"/>
      <c r="J49" s="464"/>
      <c r="K49" s="464"/>
      <c r="L49" s="464"/>
      <c r="M49" s="464"/>
      <c r="N49" s="464"/>
      <c r="O49" s="464"/>
      <c r="P49" s="464"/>
      <c r="Q49" s="464"/>
      <c r="R49" s="464"/>
      <c r="S49" s="464"/>
      <c r="T49" s="464"/>
      <c r="U49" s="464"/>
      <c r="V49" s="464"/>
      <c r="W49" s="464"/>
      <c r="X49" s="464"/>
      <c r="Y49" s="464"/>
      <c r="Z49" s="464"/>
      <c r="AA49" s="464"/>
      <c r="AB49" s="464"/>
    </row>
    <row r="50" spans="2:28" s="5" customFormat="1" ht="18" customHeight="1" x14ac:dyDescent="0.3">
      <c r="B50" s="465" t="s">
        <v>240</v>
      </c>
      <c r="C50" s="465"/>
      <c r="D50" s="465"/>
      <c r="E50" s="465"/>
      <c r="F50" s="465"/>
      <c r="G50" s="465"/>
      <c r="H50" s="465"/>
      <c r="I50" s="466" t="s">
        <v>241</v>
      </c>
      <c r="J50" s="465"/>
      <c r="K50" s="465" t="s">
        <v>242</v>
      </c>
      <c r="L50" s="465"/>
      <c r="M50" s="465"/>
      <c r="N50" s="465"/>
      <c r="O50" s="465"/>
      <c r="P50" s="465"/>
      <c r="Q50" s="465"/>
      <c r="R50" s="466" t="s">
        <v>241</v>
      </c>
      <c r="S50" s="465"/>
      <c r="T50" s="465" t="s">
        <v>209</v>
      </c>
      <c r="U50" s="465"/>
      <c r="V50" s="465"/>
      <c r="W50" s="465"/>
      <c r="X50" s="465"/>
      <c r="Y50" s="465"/>
      <c r="Z50" s="465"/>
      <c r="AA50" s="466" t="s">
        <v>241</v>
      </c>
      <c r="AB50" s="466"/>
    </row>
    <row r="51" spans="2:28" s="5" customFormat="1" ht="18" customHeight="1" x14ac:dyDescent="0.3">
      <c r="B51" s="465"/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  <c r="O51" s="465"/>
      <c r="P51" s="465"/>
      <c r="Q51" s="465"/>
      <c r="R51" s="465"/>
      <c r="S51" s="465"/>
      <c r="T51" s="465"/>
      <c r="U51" s="465"/>
      <c r="V51" s="465"/>
      <c r="W51" s="465"/>
      <c r="X51" s="465"/>
      <c r="Y51" s="465"/>
      <c r="Z51" s="465"/>
      <c r="AA51" s="466"/>
      <c r="AB51" s="466"/>
    </row>
    <row r="52" spans="2:28" s="5" customFormat="1" ht="21" customHeight="1" x14ac:dyDescent="0.3">
      <c r="B52" s="455" t="s">
        <v>807</v>
      </c>
      <c r="C52" s="455"/>
      <c r="D52" s="455"/>
      <c r="E52" s="455"/>
      <c r="F52" s="455"/>
      <c r="G52" s="455"/>
      <c r="H52" s="455"/>
      <c r="I52" s="456">
        <v>1</v>
      </c>
      <c r="J52" s="456"/>
      <c r="K52" s="454" t="s">
        <v>813</v>
      </c>
      <c r="L52" s="455"/>
      <c r="M52" s="455"/>
      <c r="N52" s="455"/>
      <c r="O52" s="455"/>
      <c r="P52" s="455"/>
      <c r="Q52" s="455"/>
      <c r="R52" s="456">
        <v>0.2</v>
      </c>
      <c r="S52" s="456"/>
      <c r="T52" s="455" t="s">
        <v>263</v>
      </c>
      <c r="U52" s="455"/>
      <c r="V52" s="455"/>
      <c r="W52" s="455"/>
      <c r="X52" s="455"/>
      <c r="Y52" s="455"/>
      <c r="Z52" s="455"/>
      <c r="AA52" s="456">
        <v>1</v>
      </c>
      <c r="AB52" s="456"/>
    </row>
    <row r="53" spans="2:28" s="5" customFormat="1" ht="21" customHeight="1" x14ac:dyDescent="0.3">
      <c r="B53" s="455"/>
      <c r="C53" s="455"/>
      <c r="D53" s="455"/>
      <c r="E53" s="455"/>
      <c r="F53" s="455"/>
      <c r="G53" s="455"/>
      <c r="H53" s="455"/>
      <c r="I53" s="456"/>
      <c r="J53" s="456"/>
      <c r="K53" s="455"/>
      <c r="L53" s="455"/>
      <c r="M53" s="455"/>
      <c r="N53" s="455"/>
      <c r="O53" s="455"/>
      <c r="P53" s="455"/>
      <c r="Q53" s="455"/>
      <c r="R53" s="456"/>
      <c r="S53" s="456"/>
      <c r="T53" s="455"/>
      <c r="U53" s="455"/>
      <c r="V53" s="455"/>
      <c r="W53" s="455"/>
      <c r="X53" s="455"/>
      <c r="Y53" s="455"/>
      <c r="Z53" s="455"/>
      <c r="AA53" s="456"/>
      <c r="AB53" s="456"/>
    </row>
    <row r="54" spans="2:28" s="5" customFormat="1" ht="21" customHeight="1" x14ac:dyDescent="0.3">
      <c r="B54" s="455"/>
      <c r="C54" s="455"/>
      <c r="D54" s="455"/>
      <c r="E54" s="455"/>
      <c r="F54" s="455"/>
      <c r="G54" s="455"/>
      <c r="H54" s="455"/>
      <c r="I54" s="456"/>
      <c r="J54" s="456"/>
      <c r="K54" s="455"/>
      <c r="L54" s="455"/>
      <c r="M54" s="455"/>
      <c r="N54" s="455"/>
      <c r="O54" s="455"/>
      <c r="P54" s="455"/>
      <c r="Q54" s="455"/>
      <c r="R54" s="456"/>
      <c r="S54" s="456"/>
      <c r="T54" s="455"/>
      <c r="U54" s="455"/>
      <c r="V54" s="455"/>
      <c r="W54" s="455"/>
      <c r="X54" s="455"/>
      <c r="Y54" s="455"/>
      <c r="Z54" s="455"/>
      <c r="AA54" s="456"/>
      <c r="AB54" s="456"/>
    </row>
    <row r="55" spans="2:28" s="5" customFormat="1" ht="21" customHeight="1" x14ac:dyDescent="0.3">
      <c r="B55" s="455"/>
      <c r="C55" s="455"/>
      <c r="D55" s="455"/>
      <c r="E55" s="455"/>
      <c r="F55" s="455"/>
      <c r="G55" s="455"/>
      <c r="H55" s="455"/>
      <c r="I55" s="456"/>
      <c r="J55" s="456"/>
      <c r="K55" s="455"/>
      <c r="L55" s="455"/>
      <c r="M55" s="455"/>
      <c r="N55" s="455"/>
      <c r="O55" s="455"/>
      <c r="P55" s="455"/>
      <c r="Q55" s="455"/>
      <c r="R55" s="456"/>
      <c r="S55" s="456"/>
      <c r="T55" s="455"/>
      <c r="U55" s="455"/>
      <c r="V55" s="455"/>
      <c r="W55" s="455"/>
      <c r="X55" s="455"/>
      <c r="Y55" s="455"/>
      <c r="Z55" s="455"/>
      <c r="AA55" s="456"/>
      <c r="AB55" s="456"/>
    </row>
    <row r="56" spans="2:28" s="5" customFormat="1" ht="21" customHeight="1" x14ac:dyDescent="0.3">
      <c r="B56" s="455"/>
      <c r="C56" s="455"/>
      <c r="D56" s="455"/>
      <c r="E56" s="455"/>
      <c r="F56" s="455"/>
      <c r="G56" s="455"/>
      <c r="H56" s="455"/>
      <c r="I56" s="456"/>
      <c r="J56" s="456"/>
      <c r="K56" s="455"/>
      <c r="L56" s="455"/>
      <c r="M56" s="455"/>
      <c r="N56" s="455"/>
      <c r="O56" s="455"/>
      <c r="P56" s="455"/>
      <c r="Q56" s="455"/>
      <c r="R56" s="456"/>
      <c r="S56" s="456"/>
      <c r="T56" s="455"/>
      <c r="U56" s="455"/>
      <c r="V56" s="455"/>
      <c r="W56" s="455"/>
      <c r="X56" s="455"/>
      <c r="Y56" s="455"/>
      <c r="Z56" s="455"/>
      <c r="AA56" s="456"/>
      <c r="AB56" s="456"/>
    </row>
    <row r="57" spans="2:28" s="5" customFormat="1" ht="21" customHeight="1" x14ac:dyDescent="0.3">
      <c r="B57" s="455" t="s">
        <v>808</v>
      </c>
      <c r="C57" s="455"/>
      <c r="D57" s="455"/>
      <c r="E57" s="455"/>
      <c r="F57" s="455"/>
      <c r="G57" s="455"/>
      <c r="H57" s="455"/>
      <c r="I57" s="456">
        <v>1.1000000000000001</v>
      </c>
      <c r="J57" s="456"/>
      <c r="K57" s="454" t="s">
        <v>814</v>
      </c>
      <c r="L57" s="455"/>
      <c r="M57" s="455"/>
      <c r="N57" s="455"/>
      <c r="O57" s="455"/>
      <c r="P57" s="455"/>
      <c r="Q57" s="455"/>
      <c r="R57" s="456">
        <v>0.2</v>
      </c>
      <c r="S57" s="456"/>
      <c r="T57" s="455" t="s">
        <v>264</v>
      </c>
      <c r="U57" s="455"/>
      <c r="V57" s="455"/>
      <c r="W57" s="455"/>
      <c r="X57" s="455"/>
      <c r="Y57" s="455"/>
      <c r="Z57" s="455"/>
      <c r="AA57" s="456">
        <v>1.05</v>
      </c>
      <c r="AB57" s="456"/>
    </row>
    <row r="58" spans="2:28" s="5" customFormat="1" ht="21" customHeight="1" x14ac:dyDescent="0.3">
      <c r="B58" s="455"/>
      <c r="C58" s="455"/>
      <c r="D58" s="455"/>
      <c r="E58" s="455"/>
      <c r="F58" s="455"/>
      <c r="G58" s="455"/>
      <c r="H58" s="455"/>
      <c r="I58" s="456"/>
      <c r="J58" s="456"/>
      <c r="K58" s="455"/>
      <c r="L58" s="455"/>
      <c r="M58" s="455"/>
      <c r="N58" s="455"/>
      <c r="O58" s="455"/>
      <c r="P58" s="455"/>
      <c r="Q58" s="455"/>
      <c r="R58" s="456"/>
      <c r="S58" s="456"/>
      <c r="T58" s="455"/>
      <c r="U58" s="455"/>
      <c r="V58" s="455"/>
      <c r="W58" s="455"/>
      <c r="X58" s="455"/>
      <c r="Y58" s="455"/>
      <c r="Z58" s="455"/>
      <c r="AA58" s="456"/>
      <c r="AB58" s="456"/>
    </row>
    <row r="59" spans="2:28" s="5" customFormat="1" ht="21" customHeight="1" x14ac:dyDescent="0.3">
      <c r="B59" s="455"/>
      <c r="C59" s="455"/>
      <c r="D59" s="455"/>
      <c r="E59" s="455"/>
      <c r="F59" s="455"/>
      <c r="G59" s="455"/>
      <c r="H59" s="455"/>
      <c r="I59" s="456"/>
      <c r="J59" s="456"/>
      <c r="K59" s="455"/>
      <c r="L59" s="455"/>
      <c r="M59" s="455"/>
      <c r="N59" s="455"/>
      <c r="O59" s="455"/>
      <c r="P59" s="455"/>
      <c r="Q59" s="455"/>
      <c r="R59" s="456"/>
      <c r="S59" s="456"/>
      <c r="T59" s="455"/>
      <c r="U59" s="455"/>
      <c r="V59" s="455"/>
      <c r="W59" s="455"/>
      <c r="X59" s="455"/>
      <c r="Y59" s="455"/>
      <c r="Z59" s="455"/>
      <c r="AA59" s="456"/>
      <c r="AB59" s="456"/>
    </row>
    <row r="60" spans="2:28" s="5" customFormat="1" ht="21" customHeight="1" x14ac:dyDescent="0.3">
      <c r="B60" s="455"/>
      <c r="C60" s="455"/>
      <c r="D60" s="455"/>
      <c r="E60" s="455"/>
      <c r="F60" s="455"/>
      <c r="G60" s="455"/>
      <c r="H60" s="455"/>
      <c r="I60" s="456"/>
      <c r="J60" s="456"/>
      <c r="K60" s="455"/>
      <c r="L60" s="455"/>
      <c r="M60" s="455"/>
      <c r="N60" s="455"/>
      <c r="O60" s="455"/>
      <c r="P60" s="455"/>
      <c r="Q60" s="455"/>
      <c r="R60" s="456"/>
      <c r="S60" s="456"/>
      <c r="T60" s="455"/>
      <c r="U60" s="455"/>
      <c r="V60" s="455"/>
      <c r="W60" s="455"/>
      <c r="X60" s="455"/>
      <c r="Y60" s="455"/>
      <c r="Z60" s="455"/>
      <c r="AA60" s="456"/>
      <c r="AB60" s="456"/>
    </row>
    <row r="61" spans="2:28" s="5" customFormat="1" ht="21" customHeight="1" x14ac:dyDescent="0.3">
      <c r="B61" s="455"/>
      <c r="C61" s="455"/>
      <c r="D61" s="455"/>
      <c r="E61" s="455"/>
      <c r="F61" s="455"/>
      <c r="G61" s="455"/>
      <c r="H61" s="455"/>
      <c r="I61" s="456"/>
      <c r="J61" s="456"/>
      <c r="K61" s="455"/>
      <c r="L61" s="455"/>
      <c r="M61" s="455"/>
      <c r="N61" s="455"/>
      <c r="O61" s="455"/>
      <c r="P61" s="455"/>
      <c r="Q61" s="455"/>
      <c r="R61" s="456"/>
      <c r="S61" s="456"/>
      <c r="T61" s="455"/>
      <c r="U61" s="455"/>
      <c r="V61" s="455"/>
      <c r="W61" s="455"/>
      <c r="X61" s="455"/>
      <c r="Y61" s="455"/>
      <c r="Z61" s="455"/>
      <c r="AA61" s="456"/>
      <c r="AB61" s="456"/>
    </row>
    <row r="62" spans="2:28" s="5" customFormat="1" ht="21" customHeight="1" x14ac:dyDescent="0.3">
      <c r="B62" s="455" t="s">
        <v>809</v>
      </c>
      <c r="C62" s="455"/>
      <c r="D62" s="455"/>
      <c r="E62" s="455"/>
      <c r="F62" s="455"/>
      <c r="G62" s="455"/>
      <c r="H62" s="455"/>
      <c r="I62" s="456">
        <v>1.4</v>
      </c>
      <c r="J62" s="456"/>
      <c r="K62" s="454" t="s">
        <v>815</v>
      </c>
      <c r="L62" s="455"/>
      <c r="M62" s="455"/>
      <c r="N62" s="455"/>
      <c r="O62" s="455"/>
      <c r="P62" s="455"/>
      <c r="Q62" s="455"/>
      <c r="R62" s="456">
        <v>0.4</v>
      </c>
      <c r="S62" s="456"/>
      <c r="T62" s="455" t="s">
        <v>265</v>
      </c>
      <c r="U62" s="455"/>
      <c r="V62" s="455"/>
      <c r="W62" s="455"/>
      <c r="X62" s="455"/>
      <c r="Y62" s="455"/>
      <c r="Z62" s="455"/>
      <c r="AA62" s="456">
        <v>1.0900000000000001</v>
      </c>
      <c r="AB62" s="456"/>
    </row>
    <row r="63" spans="2:28" s="5" customFormat="1" ht="21" customHeight="1" x14ac:dyDescent="0.3">
      <c r="B63" s="455"/>
      <c r="C63" s="455"/>
      <c r="D63" s="455"/>
      <c r="E63" s="455"/>
      <c r="F63" s="455"/>
      <c r="G63" s="455"/>
      <c r="H63" s="455"/>
      <c r="I63" s="456"/>
      <c r="J63" s="456"/>
      <c r="K63" s="455"/>
      <c r="L63" s="455"/>
      <c r="M63" s="455"/>
      <c r="N63" s="455"/>
      <c r="O63" s="455"/>
      <c r="P63" s="455"/>
      <c r="Q63" s="455"/>
      <c r="R63" s="456"/>
      <c r="S63" s="456"/>
      <c r="T63" s="455"/>
      <c r="U63" s="455"/>
      <c r="V63" s="455"/>
      <c r="W63" s="455"/>
      <c r="X63" s="455"/>
      <c r="Y63" s="455"/>
      <c r="Z63" s="455"/>
      <c r="AA63" s="456"/>
      <c r="AB63" s="456"/>
    </row>
    <row r="64" spans="2:28" s="5" customFormat="1" ht="21" customHeight="1" x14ac:dyDescent="0.3">
      <c r="B64" s="455"/>
      <c r="C64" s="455"/>
      <c r="D64" s="455"/>
      <c r="E64" s="455"/>
      <c r="F64" s="455"/>
      <c r="G64" s="455"/>
      <c r="H64" s="455"/>
      <c r="I64" s="456"/>
      <c r="J64" s="456"/>
      <c r="K64" s="455"/>
      <c r="L64" s="455"/>
      <c r="M64" s="455"/>
      <c r="N64" s="455"/>
      <c r="O64" s="455"/>
      <c r="P64" s="455"/>
      <c r="Q64" s="455"/>
      <c r="R64" s="456"/>
      <c r="S64" s="456"/>
      <c r="T64" s="455"/>
      <c r="U64" s="455"/>
      <c r="V64" s="455"/>
      <c r="W64" s="455"/>
      <c r="X64" s="455"/>
      <c r="Y64" s="455"/>
      <c r="Z64" s="455"/>
      <c r="AA64" s="456"/>
      <c r="AB64" s="456"/>
    </row>
    <row r="65" spans="2:33" s="5" customFormat="1" ht="21" customHeight="1" x14ac:dyDescent="0.3">
      <c r="B65" s="455"/>
      <c r="C65" s="455"/>
      <c r="D65" s="455"/>
      <c r="E65" s="455"/>
      <c r="F65" s="455"/>
      <c r="G65" s="455"/>
      <c r="H65" s="455"/>
      <c r="I65" s="456"/>
      <c r="J65" s="456"/>
      <c r="K65" s="455"/>
      <c r="L65" s="455"/>
      <c r="M65" s="455"/>
      <c r="N65" s="455"/>
      <c r="O65" s="455"/>
      <c r="P65" s="455"/>
      <c r="Q65" s="455"/>
      <c r="R65" s="456"/>
      <c r="S65" s="456"/>
      <c r="T65" s="455"/>
      <c r="U65" s="455"/>
      <c r="V65" s="455"/>
      <c r="W65" s="455"/>
      <c r="X65" s="455"/>
      <c r="Y65" s="455"/>
      <c r="Z65" s="455"/>
      <c r="AA65" s="456"/>
      <c r="AB65" s="456"/>
    </row>
    <row r="66" spans="2:33" s="5" customFormat="1" ht="21" customHeight="1" x14ac:dyDescent="0.3">
      <c r="B66" s="455"/>
      <c r="C66" s="455"/>
      <c r="D66" s="455"/>
      <c r="E66" s="455"/>
      <c r="F66" s="455"/>
      <c r="G66" s="455"/>
      <c r="H66" s="455"/>
      <c r="I66" s="456"/>
      <c r="J66" s="456"/>
      <c r="K66" s="455"/>
      <c r="L66" s="455"/>
      <c r="M66" s="455"/>
      <c r="N66" s="455"/>
      <c r="O66" s="455"/>
      <c r="P66" s="455"/>
      <c r="Q66" s="455"/>
      <c r="R66" s="456"/>
      <c r="S66" s="456"/>
      <c r="T66" s="455"/>
      <c r="U66" s="455"/>
      <c r="V66" s="455"/>
      <c r="W66" s="455"/>
      <c r="X66" s="455"/>
      <c r="Y66" s="455"/>
      <c r="Z66" s="455"/>
      <c r="AA66" s="456"/>
      <c r="AB66" s="456"/>
    </row>
    <row r="67" spans="2:33" s="5" customFormat="1" ht="21" customHeight="1" x14ac:dyDescent="0.3">
      <c r="B67" s="455" t="s">
        <v>810</v>
      </c>
      <c r="C67" s="455"/>
      <c r="D67" s="455"/>
      <c r="E67" s="455"/>
      <c r="F67" s="455"/>
      <c r="G67" s="455"/>
      <c r="H67" s="455"/>
      <c r="I67" s="456">
        <v>1.8</v>
      </c>
      <c r="J67" s="456"/>
      <c r="K67" s="454" t="s">
        <v>816</v>
      </c>
      <c r="L67" s="455"/>
      <c r="M67" s="455"/>
      <c r="N67" s="455"/>
      <c r="O67" s="455"/>
      <c r="P67" s="455"/>
      <c r="Q67" s="455"/>
      <c r="R67" s="456">
        <v>0.6</v>
      </c>
      <c r="S67" s="456"/>
      <c r="T67" s="455" t="s">
        <v>266</v>
      </c>
      <c r="U67" s="455"/>
      <c r="V67" s="455"/>
      <c r="W67" s="455"/>
      <c r="X67" s="455"/>
      <c r="Y67" s="455"/>
      <c r="Z67" s="455"/>
      <c r="AA67" s="456">
        <v>1.1399999999999999</v>
      </c>
      <c r="AB67" s="456"/>
    </row>
    <row r="68" spans="2:33" s="5" customFormat="1" ht="21" customHeight="1" x14ac:dyDescent="0.3">
      <c r="B68" s="455"/>
      <c r="C68" s="455"/>
      <c r="D68" s="455"/>
      <c r="E68" s="455"/>
      <c r="F68" s="455"/>
      <c r="G68" s="455"/>
      <c r="H68" s="455"/>
      <c r="I68" s="456"/>
      <c r="J68" s="456"/>
      <c r="K68" s="455"/>
      <c r="L68" s="455"/>
      <c r="M68" s="455"/>
      <c r="N68" s="455"/>
      <c r="O68" s="455"/>
      <c r="P68" s="455"/>
      <c r="Q68" s="455"/>
      <c r="R68" s="456"/>
      <c r="S68" s="456"/>
      <c r="T68" s="455"/>
      <c r="U68" s="455"/>
      <c r="V68" s="455"/>
      <c r="W68" s="455"/>
      <c r="X68" s="455"/>
      <c r="Y68" s="455"/>
      <c r="Z68" s="455"/>
      <c r="AA68" s="456"/>
      <c r="AB68" s="456"/>
    </row>
    <row r="69" spans="2:33" s="5" customFormat="1" ht="21" customHeight="1" x14ac:dyDescent="0.3">
      <c r="B69" s="455"/>
      <c r="C69" s="455"/>
      <c r="D69" s="455"/>
      <c r="E69" s="455"/>
      <c r="F69" s="455"/>
      <c r="G69" s="455"/>
      <c r="H69" s="455"/>
      <c r="I69" s="456"/>
      <c r="J69" s="456"/>
      <c r="K69" s="455"/>
      <c r="L69" s="455"/>
      <c r="M69" s="455"/>
      <c r="N69" s="455"/>
      <c r="O69" s="455"/>
      <c r="P69" s="455"/>
      <c r="Q69" s="455"/>
      <c r="R69" s="456"/>
      <c r="S69" s="456"/>
      <c r="T69" s="455"/>
      <c r="U69" s="455"/>
      <c r="V69" s="455"/>
      <c r="W69" s="455"/>
      <c r="X69" s="455"/>
      <c r="Y69" s="455"/>
      <c r="Z69" s="455"/>
      <c r="AA69" s="456"/>
      <c r="AB69" s="456"/>
    </row>
    <row r="70" spans="2:33" s="5" customFormat="1" ht="21" customHeight="1" x14ac:dyDescent="0.3">
      <c r="B70" s="455"/>
      <c r="C70" s="455"/>
      <c r="D70" s="455"/>
      <c r="E70" s="455"/>
      <c r="F70" s="455"/>
      <c r="G70" s="455"/>
      <c r="H70" s="455"/>
      <c r="I70" s="456"/>
      <c r="J70" s="456"/>
      <c r="K70" s="455"/>
      <c r="L70" s="455"/>
      <c r="M70" s="455"/>
      <c r="N70" s="455"/>
      <c r="O70" s="455"/>
      <c r="P70" s="455"/>
      <c r="Q70" s="455"/>
      <c r="R70" s="456"/>
      <c r="S70" s="456"/>
      <c r="T70" s="455"/>
      <c r="U70" s="455"/>
      <c r="V70" s="455"/>
      <c r="W70" s="455"/>
      <c r="X70" s="455"/>
      <c r="Y70" s="455"/>
      <c r="Z70" s="455"/>
      <c r="AA70" s="456"/>
      <c r="AB70" s="456"/>
    </row>
    <row r="71" spans="2:33" s="5" customFormat="1" ht="21" customHeight="1" x14ac:dyDescent="0.3">
      <c r="B71" s="455"/>
      <c r="C71" s="455"/>
      <c r="D71" s="455"/>
      <c r="E71" s="455"/>
      <c r="F71" s="455"/>
      <c r="G71" s="455"/>
      <c r="H71" s="455"/>
      <c r="I71" s="456"/>
      <c r="J71" s="456"/>
      <c r="K71" s="455"/>
      <c r="L71" s="455"/>
      <c r="M71" s="455"/>
      <c r="N71" s="455"/>
      <c r="O71" s="455"/>
      <c r="P71" s="455"/>
      <c r="Q71" s="455"/>
      <c r="R71" s="456"/>
      <c r="S71" s="456"/>
      <c r="T71" s="455"/>
      <c r="U71" s="455"/>
      <c r="V71" s="455"/>
      <c r="W71" s="455"/>
      <c r="X71" s="455"/>
      <c r="Y71" s="455"/>
      <c r="Z71" s="455"/>
      <c r="AA71" s="456"/>
      <c r="AB71" s="456"/>
    </row>
    <row r="72" spans="2:33" s="5" customFormat="1" ht="21" customHeight="1" x14ac:dyDescent="0.3">
      <c r="B72" s="455" t="s">
        <v>811</v>
      </c>
      <c r="C72" s="455"/>
      <c r="D72" s="455"/>
      <c r="E72" s="455"/>
      <c r="F72" s="455"/>
      <c r="G72" s="455"/>
      <c r="H72" s="455"/>
      <c r="I72" s="456">
        <v>2</v>
      </c>
      <c r="J72" s="456"/>
      <c r="K72" s="454" t="s">
        <v>817</v>
      </c>
      <c r="L72" s="455"/>
      <c r="M72" s="455"/>
      <c r="N72" s="455"/>
      <c r="O72" s="455"/>
      <c r="P72" s="455"/>
      <c r="Q72" s="455"/>
      <c r="R72" s="456">
        <v>0.8</v>
      </c>
      <c r="S72" s="456"/>
      <c r="T72" s="455" t="s">
        <v>267</v>
      </c>
      <c r="U72" s="455"/>
      <c r="V72" s="455"/>
      <c r="W72" s="455"/>
      <c r="X72" s="455"/>
      <c r="Y72" s="455"/>
      <c r="Z72" s="455"/>
      <c r="AA72" s="456">
        <v>1.18</v>
      </c>
      <c r="AB72" s="456"/>
    </row>
    <row r="73" spans="2:33" s="5" customFormat="1" ht="21" customHeight="1" x14ac:dyDescent="0.3">
      <c r="B73" s="455"/>
      <c r="C73" s="455"/>
      <c r="D73" s="455"/>
      <c r="E73" s="455"/>
      <c r="F73" s="455"/>
      <c r="G73" s="455"/>
      <c r="H73" s="455"/>
      <c r="I73" s="456"/>
      <c r="J73" s="456"/>
      <c r="K73" s="455"/>
      <c r="L73" s="455"/>
      <c r="M73" s="455"/>
      <c r="N73" s="455"/>
      <c r="O73" s="455"/>
      <c r="P73" s="455"/>
      <c r="Q73" s="455"/>
      <c r="R73" s="456"/>
      <c r="S73" s="456"/>
      <c r="T73" s="455"/>
      <c r="U73" s="455"/>
      <c r="V73" s="455"/>
      <c r="W73" s="455"/>
      <c r="X73" s="455"/>
      <c r="Y73" s="455"/>
      <c r="Z73" s="455"/>
      <c r="AA73" s="456"/>
      <c r="AB73" s="456"/>
    </row>
    <row r="74" spans="2:33" s="5" customFormat="1" ht="21" customHeight="1" x14ac:dyDescent="0.3">
      <c r="B74" s="455"/>
      <c r="C74" s="455"/>
      <c r="D74" s="455"/>
      <c r="E74" s="455"/>
      <c r="F74" s="455"/>
      <c r="G74" s="455"/>
      <c r="H74" s="455"/>
      <c r="I74" s="456"/>
      <c r="J74" s="456"/>
      <c r="K74" s="455"/>
      <c r="L74" s="455"/>
      <c r="M74" s="455"/>
      <c r="N74" s="455"/>
      <c r="O74" s="455"/>
      <c r="P74" s="455"/>
      <c r="Q74" s="455"/>
      <c r="R74" s="456"/>
      <c r="S74" s="456"/>
      <c r="T74" s="455"/>
      <c r="U74" s="455"/>
      <c r="V74" s="455"/>
      <c r="W74" s="455"/>
      <c r="X74" s="455"/>
      <c r="Y74" s="455"/>
      <c r="Z74" s="455"/>
      <c r="AA74" s="456"/>
      <c r="AB74" s="456"/>
    </row>
    <row r="75" spans="2:33" s="5" customFormat="1" ht="21" customHeight="1" x14ac:dyDescent="0.3">
      <c r="B75" s="455"/>
      <c r="C75" s="455"/>
      <c r="D75" s="455"/>
      <c r="E75" s="455"/>
      <c r="F75" s="455"/>
      <c r="G75" s="455"/>
      <c r="H75" s="455"/>
      <c r="I75" s="456"/>
      <c r="J75" s="456"/>
      <c r="K75" s="455"/>
      <c r="L75" s="455"/>
      <c r="M75" s="455"/>
      <c r="N75" s="455"/>
      <c r="O75" s="455"/>
      <c r="P75" s="455"/>
      <c r="Q75" s="455"/>
      <c r="R75" s="456"/>
      <c r="S75" s="456"/>
      <c r="T75" s="455"/>
      <c r="U75" s="455"/>
      <c r="V75" s="455"/>
      <c r="W75" s="455"/>
      <c r="X75" s="455"/>
      <c r="Y75" s="455"/>
      <c r="Z75" s="455"/>
      <c r="AA75" s="456"/>
      <c r="AB75" s="456"/>
      <c r="AG75" s="5" t="s">
        <v>520</v>
      </c>
    </row>
    <row r="76" spans="2:33" s="5" customFormat="1" ht="21" customHeight="1" x14ac:dyDescent="0.3">
      <c r="B76" s="455"/>
      <c r="C76" s="455"/>
      <c r="D76" s="455"/>
      <c r="E76" s="455"/>
      <c r="F76" s="455"/>
      <c r="G76" s="455"/>
      <c r="H76" s="455"/>
      <c r="I76" s="456"/>
      <c r="J76" s="456"/>
      <c r="K76" s="455"/>
      <c r="L76" s="455"/>
      <c r="M76" s="455"/>
      <c r="N76" s="455"/>
      <c r="O76" s="455"/>
      <c r="P76" s="455"/>
      <c r="Q76" s="455"/>
      <c r="R76" s="456"/>
      <c r="S76" s="456"/>
      <c r="T76" s="455"/>
      <c r="U76" s="455"/>
      <c r="V76" s="455"/>
      <c r="W76" s="455"/>
      <c r="X76" s="455"/>
      <c r="Y76" s="455"/>
      <c r="Z76" s="455"/>
      <c r="AA76" s="456"/>
      <c r="AB76" s="456"/>
    </row>
    <row r="77" spans="2:33" s="5" customFormat="1" ht="21" customHeight="1" x14ac:dyDescent="0.3">
      <c r="B77" s="455" t="s">
        <v>812</v>
      </c>
      <c r="C77" s="455"/>
      <c r="D77" s="455"/>
      <c r="E77" s="455"/>
      <c r="F77" s="455"/>
      <c r="G77" s="455"/>
      <c r="H77" s="455"/>
      <c r="I77" s="456">
        <v>2.5</v>
      </c>
      <c r="J77" s="456"/>
      <c r="K77" s="454" t="s">
        <v>818</v>
      </c>
      <c r="L77" s="455"/>
      <c r="M77" s="455"/>
      <c r="N77" s="455"/>
      <c r="O77" s="455"/>
      <c r="P77" s="455"/>
      <c r="Q77" s="455"/>
      <c r="R77" s="456">
        <v>1</v>
      </c>
      <c r="S77" s="456"/>
      <c r="T77" s="455" t="s">
        <v>268</v>
      </c>
      <c r="U77" s="455"/>
      <c r="V77" s="455"/>
      <c r="W77" s="455"/>
      <c r="X77" s="455"/>
      <c r="Y77" s="455"/>
      <c r="Z77" s="455"/>
      <c r="AA77" s="456">
        <v>1.2</v>
      </c>
      <c r="AB77" s="456"/>
    </row>
    <row r="78" spans="2:33" s="5" customFormat="1" ht="21" customHeight="1" x14ac:dyDescent="0.3">
      <c r="B78" s="455"/>
      <c r="C78" s="455"/>
      <c r="D78" s="455"/>
      <c r="E78" s="455"/>
      <c r="F78" s="455"/>
      <c r="G78" s="455"/>
      <c r="H78" s="455"/>
      <c r="I78" s="456"/>
      <c r="J78" s="456"/>
      <c r="K78" s="455"/>
      <c r="L78" s="455"/>
      <c r="M78" s="455"/>
      <c r="N78" s="455"/>
      <c r="O78" s="455"/>
      <c r="P78" s="455"/>
      <c r="Q78" s="455"/>
      <c r="R78" s="456"/>
      <c r="S78" s="456"/>
      <c r="T78" s="455"/>
      <c r="U78" s="455"/>
      <c r="V78" s="455"/>
      <c r="W78" s="455"/>
      <c r="X78" s="455"/>
      <c r="Y78" s="455"/>
      <c r="Z78" s="455"/>
      <c r="AA78" s="456"/>
      <c r="AB78" s="456"/>
    </row>
    <row r="79" spans="2:33" s="5" customFormat="1" ht="21" customHeight="1" x14ac:dyDescent="0.3">
      <c r="B79" s="455"/>
      <c r="C79" s="455"/>
      <c r="D79" s="455"/>
      <c r="E79" s="455"/>
      <c r="F79" s="455"/>
      <c r="G79" s="455"/>
      <c r="H79" s="455"/>
      <c r="I79" s="456"/>
      <c r="J79" s="456"/>
      <c r="K79" s="455"/>
      <c r="L79" s="455"/>
      <c r="M79" s="455"/>
      <c r="N79" s="455"/>
      <c r="O79" s="455"/>
      <c r="P79" s="455"/>
      <c r="Q79" s="455"/>
      <c r="R79" s="456"/>
      <c r="S79" s="456"/>
      <c r="T79" s="455"/>
      <c r="U79" s="455"/>
      <c r="V79" s="455"/>
      <c r="W79" s="455"/>
      <c r="X79" s="455"/>
      <c r="Y79" s="455"/>
      <c r="Z79" s="455"/>
      <c r="AA79" s="456"/>
      <c r="AB79" s="456"/>
    </row>
    <row r="80" spans="2:33" s="5" customFormat="1" ht="21" customHeight="1" x14ac:dyDescent="0.3">
      <c r="B80" s="455"/>
      <c r="C80" s="455"/>
      <c r="D80" s="455"/>
      <c r="E80" s="455"/>
      <c r="F80" s="455"/>
      <c r="G80" s="455"/>
      <c r="H80" s="455"/>
      <c r="I80" s="456"/>
      <c r="J80" s="456"/>
      <c r="K80" s="455"/>
      <c r="L80" s="455"/>
      <c r="M80" s="455"/>
      <c r="N80" s="455"/>
      <c r="O80" s="455"/>
      <c r="P80" s="455"/>
      <c r="Q80" s="455"/>
      <c r="R80" s="456"/>
      <c r="S80" s="456"/>
      <c r="T80" s="455"/>
      <c r="U80" s="455"/>
      <c r="V80" s="455"/>
      <c r="W80" s="455"/>
      <c r="X80" s="455"/>
      <c r="Y80" s="455"/>
      <c r="Z80" s="455"/>
      <c r="AA80" s="456"/>
      <c r="AB80" s="456"/>
    </row>
    <row r="81" spans="2:28" s="5" customFormat="1" ht="21" customHeight="1" x14ac:dyDescent="0.3">
      <c r="B81" s="455"/>
      <c r="C81" s="455"/>
      <c r="D81" s="455"/>
      <c r="E81" s="455"/>
      <c r="F81" s="455"/>
      <c r="G81" s="455"/>
      <c r="H81" s="455"/>
      <c r="I81" s="456"/>
      <c r="J81" s="456"/>
      <c r="K81" s="455"/>
      <c r="L81" s="455"/>
      <c r="M81" s="455"/>
      <c r="N81" s="455"/>
      <c r="O81" s="455"/>
      <c r="P81" s="455"/>
      <c r="Q81" s="455"/>
      <c r="R81" s="456"/>
      <c r="S81" s="456"/>
      <c r="T81" s="455"/>
      <c r="U81" s="455"/>
      <c r="V81" s="455"/>
      <c r="W81" s="455"/>
      <c r="X81" s="455"/>
      <c r="Y81" s="455"/>
      <c r="Z81" s="455"/>
      <c r="AA81" s="456"/>
      <c r="AB81" s="456"/>
    </row>
    <row r="82" spans="2:28" s="5" customFormat="1" ht="18" customHeight="1" x14ac:dyDescent="0.3">
      <c r="B82" s="452" t="s">
        <v>819</v>
      </c>
      <c r="C82" s="452"/>
      <c r="D82" s="452"/>
      <c r="E82" s="452"/>
      <c r="F82" s="452"/>
      <c r="G82" s="452"/>
      <c r="H82" s="452"/>
      <c r="I82" s="452"/>
      <c r="J82" s="452"/>
      <c r="K82" s="452"/>
      <c r="L82" s="452"/>
      <c r="M82" s="452"/>
      <c r="N82" s="452"/>
      <c r="O82" s="452"/>
      <c r="P82" s="452"/>
      <c r="Q82" s="452"/>
      <c r="R82" s="452"/>
      <c r="S82" s="452"/>
      <c r="T82" s="452"/>
      <c r="U82" s="452"/>
      <c r="V82" s="452"/>
      <c r="W82" s="452"/>
      <c r="X82" s="452"/>
      <c r="Y82" s="452"/>
      <c r="Z82" s="452"/>
      <c r="AA82" s="452"/>
      <c r="AB82" s="452"/>
    </row>
    <row r="83" spans="2:28" s="5" customFormat="1" ht="18" customHeight="1" x14ac:dyDescent="0.3">
      <c r="B83" s="453"/>
      <c r="C83" s="453"/>
      <c r="D83" s="453"/>
      <c r="E83" s="453"/>
      <c r="F83" s="453"/>
      <c r="G83" s="453"/>
      <c r="H83" s="453"/>
      <c r="I83" s="453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  <c r="U83" s="453"/>
      <c r="V83" s="453"/>
      <c r="W83" s="453"/>
      <c r="X83" s="453"/>
      <c r="Y83" s="453"/>
      <c r="Z83" s="453"/>
      <c r="AA83" s="453"/>
      <c r="AB83" s="453"/>
    </row>
    <row r="84" spans="2:28" s="5" customFormat="1" ht="18" customHeight="1" x14ac:dyDescent="0.3">
      <c r="B84" s="453"/>
      <c r="C84" s="453"/>
      <c r="D84" s="453"/>
      <c r="E84" s="453"/>
      <c r="F84" s="453"/>
      <c r="G84" s="453"/>
      <c r="H84" s="453"/>
      <c r="I84" s="453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  <c r="U84" s="453"/>
      <c r="V84" s="453"/>
      <c r="W84" s="453"/>
      <c r="X84" s="453"/>
      <c r="Y84" s="453"/>
      <c r="Z84" s="453"/>
      <c r="AA84" s="453"/>
      <c r="AB84" s="453"/>
    </row>
  </sheetData>
  <mergeCells count="261">
    <mergeCell ref="AA67:AB71"/>
    <mergeCell ref="AA72:AB76"/>
    <mergeCell ref="AA77:AB81"/>
    <mergeCell ref="R52:S56"/>
    <mergeCell ref="K57:Q61"/>
    <mergeCell ref="R57:S61"/>
    <mergeCell ref="K62:Q66"/>
    <mergeCell ref="R62:S66"/>
    <mergeCell ref="K67:Q71"/>
    <mergeCell ref="R67:S71"/>
    <mergeCell ref="K72:Q76"/>
    <mergeCell ref="R72:S76"/>
    <mergeCell ref="K52:Q56"/>
    <mergeCell ref="F2:AA2"/>
    <mergeCell ref="C2:D2"/>
    <mergeCell ref="B10:J10"/>
    <mergeCell ref="K10:L10"/>
    <mergeCell ref="M10:N10"/>
    <mergeCell ref="O10:P10"/>
    <mergeCell ref="Q10:R10"/>
    <mergeCell ref="S10:W10"/>
    <mergeCell ref="X10:AB10"/>
    <mergeCell ref="B4:AB5"/>
    <mergeCell ref="B6:AB7"/>
    <mergeCell ref="B8:E9"/>
    <mergeCell ref="F8:J9"/>
    <mergeCell ref="K8:P8"/>
    <mergeCell ref="Q8:R9"/>
    <mergeCell ref="S8:AB8"/>
    <mergeCell ref="K9:L9"/>
    <mergeCell ref="M9:N9"/>
    <mergeCell ref="O9:P9"/>
    <mergeCell ref="S9:W9"/>
    <mergeCell ref="X9:AB9"/>
    <mergeCell ref="K13:L13"/>
    <mergeCell ref="M13:N13"/>
    <mergeCell ref="O13:P13"/>
    <mergeCell ref="Q13:R13"/>
    <mergeCell ref="S13:W13"/>
    <mergeCell ref="X13:AB13"/>
    <mergeCell ref="X11:AB11"/>
    <mergeCell ref="B12:E25"/>
    <mergeCell ref="F12:J12"/>
    <mergeCell ref="K12:L12"/>
    <mergeCell ref="M12:N12"/>
    <mergeCell ref="O12:P12"/>
    <mergeCell ref="Q12:R12"/>
    <mergeCell ref="S12:W12"/>
    <mergeCell ref="X12:AB12"/>
    <mergeCell ref="F13:J13"/>
    <mergeCell ref="B11:J11"/>
    <mergeCell ref="K11:L11"/>
    <mergeCell ref="M11:N11"/>
    <mergeCell ref="O11:P11"/>
    <mergeCell ref="Q11:R11"/>
    <mergeCell ref="S11:W11"/>
    <mergeCell ref="X14:AB14"/>
    <mergeCell ref="F15:J15"/>
    <mergeCell ref="K15:L15"/>
    <mergeCell ref="M15:N15"/>
    <mergeCell ref="O15:P15"/>
    <mergeCell ref="Q15:R15"/>
    <mergeCell ref="S15:W15"/>
    <mergeCell ref="X15:AB15"/>
    <mergeCell ref="F14:J14"/>
    <mergeCell ref="K14:L14"/>
    <mergeCell ref="M14:N14"/>
    <mergeCell ref="O14:P14"/>
    <mergeCell ref="Q14:R14"/>
    <mergeCell ref="S14:W14"/>
    <mergeCell ref="X16:AB16"/>
    <mergeCell ref="F17:J17"/>
    <mergeCell ref="K17:L17"/>
    <mergeCell ref="M17:N17"/>
    <mergeCell ref="O17:P17"/>
    <mergeCell ref="Q17:R17"/>
    <mergeCell ref="S17:W17"/>
    <mergeCell ref="X17:AB17"/>
    <mergeCell ref="F16:J16"/>
    <mergeCell ref="K16:L16"/>
    <mergeCell ref="M16:N16"/>
    <mergeCell ref="O16:P16"/>
    <mergeCell ref="Q16:R16"/>
    <mergeCell ref="S16:W16"/>
    <mergeCell ref="X18:AB18"/>
    <mergeCell ref="F19:J19"/>
    <mergeCell ref="K19:L19"/>
    <mergeCell ref="M19:N19"/>
    <mergeCell ref="O19:P19"/>
    <mergeCell ref="Q19:R19"/>
    <mergeCell ref="S19:W19"/>
    <mergeCell ref="X19:AB19"/>
    <mergeCell ref="F18:J18"/>
    <mergeCell ref="K18:L18"/>
    <mergeCell ref="M18:N18"/>
    <mergeCell ref="O18:P18"/>
    <mergeCell ref="Q18:R18"/>
    <mergeCell ref="S18:W18"/>
    <mergeCell ref="X20:AB20"/>
    <mergeCell ref="F21:J21"/>
    <mergeCell ref="K21:L21"/>
    <mergeCell ref="M21:N21"/>
    <mergeCell ref="O21:P21"/>
    <mergeCell ref="Q21:R21"/>
    <mergeCell ref="S21:W21"/>
    <mergeCell ref="X21:AB21"/>
    <mergeCell ref="F20:J20"/>
    <mergeCell ref="K20:L20"/>
    <mergeCell ref="M20:N20"/>
    <mergeCell ref="O20:P20"/>
    <mergeCell ref="Q20:R20"/>
    <mergeCell ref="S20:W20"/>
    <mergeCell ref="X22:AB22"/>
    <mergeCell ref="F23:J23"/>
    <mergeCell ref="K23:L23"/>
    <mergeCell ref="M23:N23"/>
    <mergeCell ref="O23:P23"/>
    <mergeCell ref="Q23:R23"/>
    <mergeCell ref="S23:W23"/>
    <mergeCell ref="X23:AB23"/>
    <mergeCell ref="F22:J22"/>
    <mergeCell ref="K22:L22"/>
    <mergeCell ref="M22:N22"/>
    <mergeCell ref="O22:P22"/>
    <mergeCell ref="Q22:R22"/>
    <mergeCell ref="S22:W22"/>
    <mergeCell ref="X24:AB24"/>
    <mergeCell ref="F25:J25"/>
    <mergeCell ref="K25:L25"/>
    <mergeCell ref="M25:N25"/>
    <mergeCell ref="O25:P25"/>
    <mergeCell ref="Q25:R25"/>
    <mergeCell ref="S25:W25"/>
    <mergeCell ref="X25:AB25"/>
    <mergeCell ref="F24:J24"/>
    <mergeCell ref="K24:L24"/>
    <mergeCell ref="M24:N24"/>
    <mergeCell ref="O24:P24"/>
    <mergeCell ref="Q24:R24"/>
    <mergeCell ref="S24:W24"/>
    <mergeCell ref="K28:L28"/>
    <mergeCell ref="M28:N28"/>
    <mergeCell ref="O28:P28"/>
    <mergeCell ref="Q28:R28"/>
    <mergeCell ref="S28:W28"/>
    <mergeCell ref="X28:AB28"/>
    <mergeCell ref="X26:AB26"/>
    <mergeCell ref="B27:E28"/>
    <mergeCell ref="F27:J27"/>
    <mergeCell ref="K27:L27"/>
    <mergeCell ref="M27:N27"/>
    <mergeCell ref="O27:P27"/>
    <mergeCell ref="Q27:R27"/>
    <mergeCell ref="S27:W27"/>
    <mergeCell ref="X27:AB27"/>
    <mergeCell ref="F28:J28"/>
    <mergeCell ref="B26:J26"/>
    <mergeCell ref="K26:L26"/>
    <mergeCell ref="M26:N26"/>
    <mergeCell ref="O26:P26"/>
    <mergeCell ref="Q26:R26"/>
    <mergeCell ref="S26:W26"/>
    <mergeCell ref="K31:L31"/>
    <mergeCell ref="M31:N31"/>
    <mergeCell ref="O31:P31"/>
    <mergeCell ref="Q31:R31"/>
    <mergeCell ref="S31:W31"/>
    <mergeCell ref="X31:AB31"/>
    <mergeCell ref="X29:AB29"/>
    <mergeCell ref="B30:E31"/>
    <mergeCell ref="F30:J30"/>
    <mergeCell ref="K30:L30"/>
    <mergeCell ref="M30:N30"/>
    <mergeCell ref="O30:P30"/>
    <mergeCell ref="Q30:R30"/>
    <mergeCell ref="S30:W30"/>
    <mergeCell ref="X30:AB30"/>
    <mergeCell ref="F31:J31"/>
    <mergeCell ref="B29:J29"/>
    <mergeCell ref="K29:L29"/>
    <mergeCell ref="M29:N29"/>
    <mergeCell ref="O29:P29"/>
    <mergeCell ref="Q29:R29"/>
    <mergeCell ref="S29:W29"/>
    <mergeCell ref="X32:AB32"/>
    <mergeCell ref="B33:J33"/>
    <mergeCell ref="K33:L33"/>
    <mergeCell ref="M33:N33"/>
    <mergeCell ref="O33:P33"/>
    <mergeCell ref="Q33:R33"/>
    <mergeCell ref="S33:W33"/>
    <mergeCell ref="X33:AB33"/>
    <mergeCell ref="B32:J32"/>
    <mergeCell ref="K32:L32"/>
    <mergeCell ref="M32:N32"/>
    <mergeCell ref="O32:P32"/>
    <mergeCell ref="Q32:R32"/>
    <mergeCell ref="S32:W32"/>
    <mergeCell ref="X34:AB34"/>
    <mergeCell ref="B35:J35"/>
    <mergeCell ref="K35:L35"/>
    <mergeCell ref="M35:N35"/>
    <mergeCell ref="O35:P35"/>
    <mergeCell ref="Q35:R35"/>
    <mergeCell ref="S35:W35"/>
    <mergeCell ref="X35:AB35"/>
    <mergeCell ref="B34:J34"/>
    <mergeCell ref="K34:L34"/>
    <mergeCell ref="M34:N34"/>
    <mergeCell ref="O34:P34"/>
    <mergeCell ref="Q34:R34"/>
    <mergeCell ref="S34:W34"/>
    <mergeCell ref="X36:AB36"/>
    <mergeCell ref="B37:J37"/>
    <mergeCell ref="K37:L37"/>
    <mergeCell ref="M37:N37"/>
    <mergeCell ref="O37:P37"/>
    <mergeCell ref="Q37:R37"/>
    <mergeCell ref="S37:W37"/>
    <mergeCell ref="X37:AB37"/>
    <mergeCell ref="B36:J36"/>
    <mergeCell ref="K36:L36"/>
    <mergeCell ref="M36:N36"/>
    <mergeCell ref="O36:P36"/>
    <mergeCell ref="Q36:R36"/>
    <mergeCell ref="S36:W36"/>
    <mergeCell ref="B39:AB41"/>
    <mergeCell ref="B44:AB46"/>
    <mergeCell ref="B48:J49"/>
    <mergeCell ref="K48:S49"/>
    <mergeCell ref="T48:AB49"/>
    <mergeCell ref="B50:H51"/>
    <mergeCell ref="I50:J51"/>
    <mergeCell ref="K50:Q51"/>
    <mergeCell ref="R50:S51"/>
    <mergeCell ref="T50:Z51"/>
    <mergeCell ref="AA50:AB51"/>
    <mergeCell ref="B82:AB84"/>
    <mergeCell ref="K77:Q81"/>
    <mergeCell ref="R77:S81"/>
    <mergeCell ref="B52:H56"/>
    <mergeCell ref="B57:H61"/>
    <mergeCell ref="B62:H66"/>
    <mergeCell ref="B67:H71"/>
    <mergeCell ref="B72:H76"/>
    <mergeCell ref="B77:H81"/>
    <mergeCell ref="I52:J56"/>
    <mergeCell ref="I57:J61"/>
    <mergeCell ref="I62:J66"/>
    <mergeCell ref="I67:J71"/>
    <mergeCell ref="I72:J76"/>
    <mergeCell ref="I77:J81"/>
    <mergeCell ref="T52:Z56"/>
    <mergeCell ref="T57:Z61"/>
    <mergeCell ref="T62:Z66"/>
    <mergeCell ref="T67:Z71"/>
    <mergeCell ref="T72:Z76"/>
    <mergeCell ref="T77:Z81"/>
    <mergeCell ref="AA52:AB56"/>
    <mergeCell ref="AA57:AB61"/>
    <mergeCell ref="AA62:AB66"/>
  </mergeCells>
  <phoneticPr fontId="1" type="noConversion"/>
  <pageMargins left="0.7" right="0.7" top="0.75" bottom="0.75" header="0.3" footer="0.3"/>
  <pageSetup paperSize="9" scale="83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>&amp;L&amp;G&amp;R&amp;G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A81"/>
  <sheetViews>
    <sheetView showGridLines="0" view="pageBreakPreview" zoomScale="115" zoomScaleNormal="100" zoomScaleSheetLayoutView="115" workbookViewId="0">
      <selection activeCell="AR13" sqref="AR13"/>
    </sheetView>
  </sheetViews>
  <sheetFormatPr defaultColWidth="3.25" defaultRowHeight="18" customHeight="1" x14ac:dyDescent="0.3"/>
  <cols>
    <col min="1" max="5" width="3.25" style="1"/>
    <col min="6" max="15" width="3.625" style="1" customWidth="1"/>
    <col min="16" max="17" width="3.25" style="1" customWidth="1"/>
    <col min="18" max="18" width="6.375" style="1" customWidth="1"/>
    <col min="19" max="24" width="3.25" style="1"/>
    <col min="25" max="25" width="6.375" style="1" customWidth="1"/>
    <col min="26" max="16384" width="3.25" style="1"/>
  </cols>
  <sheetData>
    <row r="2" spans="1:27" ht="14.25" customHeight="1" x14ac:dyDescent="0.3"/>
    <row r="3" spans="1:27" ht="18" customHeight="1" x14ac:dyDescent="0.3">
      <c r="A3" s="8"/>
      <c r="B3" s="491">
        <v>8</v>
      </c>
      <c r="C3" s="491"/>
      <c r="D3" s="491"/>
      <c r="E3" s="8"/>
      <c r="F3" s="550" t="s">
        <v>269</v>
      </c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70"/>
    </row>
    <row r="4" spans="1:27" ht="14.25" customHeight="1" x14ac:dyDescent="0.3">
      <c r="A4" s="3"/>
      <c r="B4" s="2"/>
      <c r="C4" s="2"/>
    </row>
    <row r="5" spans="1:27" ht="23.25" customHeight="1" x14ac:dyDescent="0.3">
      <c r="A5" s="492" t="s">
        <v>270</v>
      </c>
      <c r="B5" s="492"/>
      <c r="C5" s="492"/>
      <c r="D5" s="492"/>
      <c r="E5" s="492"/>
      <c r="F5" s="492" t="s">
        <v>271</v>
      </c>
      <c r="G5" s="492"/>
      <c r="H5" s="492"/>
      <c r="I5" s="492"/>
      <c r="J5" s="492"/>
      <c r="K5" s="492"/>
      <c r="L5" s="492"/>
      <c r="M5" s="492"/>
      <c r="N5" s="492"/>
      <c r="O5" s="492"/>
      <c r="P5" s="493" t="s">
        <v>272</v>
      </c>
      <c r="Q5" s="492"/>
      <c r="R5" s="493" t="s">
        <v>273</v>
      </c>
      <c r="S5" s="492" t="s">
        <v>274</v>
      </c>
      <c r="T5" s="492"/>
      <c r="U5" s="492"/>
      <c r="V5" s="492"/>
      <c r="W5" s="492"/>
      <c r="X5" s="492"/>
      <c r="Y5" s="493" t="s">
        <v>275</v>
      </c>
    </row>
    <row r="6" spans="1:27" ht="15" customHeight="1" x14ac:dyDescent="0.3">
      <c r="A6" s="492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2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</row>
    <row r="7" spans="1:27" ht="23.1" customHeight="1" x14ac:dyDescent="0.3">
      <c r="A7" s="521" t="s">
        <v>178</v>
      </c>
      <c r="B7" s="513"/>
      <c r="C7" s="513"/>
      <c r="D7" s="513"/>
      <c r="E7" s="514"/>
      <c r="F7" s="525" t="s">
        <v>276</v>
      </c>
      <c r="G7" s="525"/>
      <c r="H7" s="525"/>
      <c r="I7" s="525"/>
      <c r="J7" s="525"/>
      <c r="K7" s="525"/>
      <c r="L7" s="525"/>
      <c r="M7" s="525"/>
      <c r="N7" s="525"/>
      <c r="O7" s="525"/>
      <c r="P7" s="526" t="str">
        <f>IF(R7=0,"×","○")</f>
        <v>×</v>
      </c>
      <c r="Q7" s="527"/>
      <c r="R7" s="160">
        <f>IF(COUNTIF('9.성능점검대상기계설비현황-24.01.24'!M:M,"냉동기")=0,0,COUNTIF('9.성능점검대상기계설비현황-24.01.24'!M:M,"냉동기"))</f>
        <v>0</v>
      </c>
      <c r="S7" s="528" t="s">
        <v>277</v>
      </c>
      <c r="T7" s="529"/>
      <c r="U7" s="529"/>
      <c r="V7" s="529"/>
      <c r="W7" s="529"/>
      <c r="X7" s="530"/>
      <c r="Y7" s="167">
        <f>ROUNDUP(R7*0.5,0)</f>
        <v>0</v>
      </c>
    </row>
    <row r="8" spans="1:27" ht="23.1" customHeight="1" x14ac:dyDescent="0.3">
      <c r="A8" s="512"/>
      <c r="B8" s="513"/>
      <c r="C8" s="513"/>
      <c r="D8" s="513"/>
      <c r="E8" s="514"/>
      <c r="F8" s="494" t="s">
        <v>278</v>
      </c>
      <c r="G8" s="494"/>
      <c r="H8" s="494"/>
      <c r="I8" s="494"/>
      <c r="J8" s="494"/>
      <c r="K8" s="494"/>
      <c r="L8" s="494"/>
      <c r="M8" s="494"/>
      <c r="N8" s="494"/>
      <c r="O8" s="494"/>
      <c r="P8" s="495" t="str">
        <f t="shared" ref="P8:P22" si="0">IF(R8=0,"×","○")</f>
        <v>×</v>
      </c>
      <c r="Q8" s="496"/>
      <c r="R8" s="161">
        <f>IF(COUNTIF('9.성능점검대상기계설비현황-24.01.24'!M:M,"냉각탑")=0,0,COUNTIF('9.성능점검대상기계설비현황-24.01.24'!M:M,"냉각탑"))</f>
        <v>0</v>
      </c>
      <c r="S8" s="497" t="s">
        <v>277</v>
      </c>
      <c r="T8" s="498"/>
      <c r="U8" s="498"/>
      <c r="V8" s="498"/>
      <c r="W8" s="498"/>
      <c r="X8" s="499"/>
      <c r="Y8" s="167">
        <f>ROUNDUP(R8*0.5,0)</f>
        <v>0</v>
      </c>
    </row>
    <row r="9" spans="1:27" ht="23.1" customHeight="1" x14ac:dyDescent="0.3">
      <c r="A9" s="512"/>
      <c r="B9" s="513"/>
      <c r="C9" s="513"/>
      <c r="D9" s="513"/>
      <c r="E9" s="514"/>
      <c r="F9" s="494" t="s">
        <v>279</v>
      </c>
      <c r="G9" s="494"/>
      <c r="H9" s="494"/>
      <c r="I9" s="494"/>
      <c r="J9" s="494"/>
      <c r="K9" s="494"/>
      <c r="L9" s="494"/>
      <c r="M9" s="494"/>
      <c r="N9" s="494"/>
      <c r="O9" s="494"/>
      <c r="P9" s="495" t="str">
        <f t="shared" si="0"/>
        <v>×</v>
      </c>
      <c r="Q9" s="496"/>
      <c r="R9" s="161">
        <f>IF(COUNTIF('9.성능점검대상기계설비현황-24.01.24'!M:M,"축열조")=0,0,COUNTIF('9.성능점검대상기계설비현황-24.01.24'!M:M,"축열조"))</f>
        <v>0</v>
      </c>
      <c r="S9" s="497" t="s">
        <v>280</v>
      </c>
      <c r="T9" s="498"/>
      <c r="U9" s="498"/>
      <c r="V9" s="498"/>
      <c r="W9" s="498"/>
      <c r="X9" s="499"/>
      <c r="Y9" s="168">
        <f>R9</f>
        <v>0</v>
      </c>
    </row>
    <row r="10" spans="1:27" ht="31.5" customHeight="1" x14ac:dyDescent="0.3">
      <c r="A10" s="512"/>
      <c r="B10" s="513"/>
      <c r="C10" s="513"/>
      <c r="D10" s="513"/>
      <c r="E10" s="514"/>
      <c r="F10" s="500" t="s">
        <v>772</v>
      </c>
      <c r="G10" s="494"/>
      <c r="H10" s="494"/>
      <c r="I10" s="494"/>
      <c r="J10" s="494"/>
      <c r="K10" s="494"/>
      <c r="L10" s="494"/>
      <c r="M10" s="494"/>
      <c r="N10" s="494"/>
      <c r="O10" s="494"/>
      <c r="P10" s="506" t="str">
        <f t="shared" si="0"/>
        <v>×</v>
      </c>
      <c r="Q10" s="496"/>
      <c r="R10" s="161">
        <f>IF(COUNTIF('9.성능점검대상기계설비현황-24.01.24'!M:M,"보일러")=0,0,COUNTIF('9.성능점검대상기계설비현황-24.01.24'!M:M,"보일러"))</f>
        <v>0</v>
      </c>
      <c r="S10" s="497" t="s">
        <v>277</v>
      </c>
      <c r="T10" s="498"/>
      <c r="U10" s="498"/>
      <c r="V10" s="498"/>
      <c r="W10" s="498"/>
      <c r="X10" s="499"/>
      <c r="Y10" s="167">
        <f>ROUNDUP(R10*0.5,0)</f>
        <v>0</v>
      </c>
      <c r="AA10" s="1" t="s">
        <v>793</v>
      </c>
    </row>
    <row r="11" spans="1:27" ht="23.1" customHeight="1" x14ac:dyDescent="0.3">
      <c r="A11" s="512"/>
      <c r="B11" s="513"/>
      <c r="C11" s="513"/>
      <c r="D11" s="513"/>
      <c r="E11" s="514"/>
      <c r="F11" s="494" t="s">
        <v>281</v>
      </c>
      <c r="G11" s="494"/>
      <c r="H11" s="494"/>
      <c r="I11" s="494"/>
      <c r="J11" s="494"/>
      <c r="K11" s="494"/>
      <c r="L11" s="494"/>
      <c r="M11" s="494"/>
      <c r="N11" s="494"/>
      <c r="O11" s="494"/>
      <c r="P11" s="495" t="str">
        <f t="shared" si="0"/>
        <v>○</v>
      </c>
      <c r="Q11" s="496"/>
      <c r="R11" s="161">
        <f>IF(COUNTIF('9.성능점검대상기계설비현황-24.01.24'!M:M,"열교환기")=0,0,COUNTIF('9.성능점검대상기계설비현황-24.01.24'!M:M,"열교환기"))</f>
        <v>9</v>
      </c>
      <c r="S11" s="497" t="s">
        <v>277</v>
      </c>
      <c r="T11" s="498"/>
      <c r="U11" s="498"/>
      <c r="V11" s="498"/>
      <c r="W11" s="498"/>
      <c r="X11" s="499"/>
      <c r="Y11" s="167">
        <f>ROUNDUP(R11*0.5,0)</f>
        <v>5</v>
      </c>
    </row>
    <row r="12" spans="1:27" ht="31.5" customHeight="1" x14ac:dyDescent="0.3">
      <c r="A12" s="512"/>
      <c r="B12" s="513"/>
      <c r="C12" s="513"/>
      <c r="D12" s="513"/>
      <c r="E12" s="514"/>
      <c r="F12" s="500" t="s">
        <v>282</v>
      </c>
      <c r="G12" s="500"/>
      <c r="H12" s="500"/>
      <c r="I12" s="500"/>
      <c r="J12" s="500"/>
      <c r="K12" s="500"/>
      <c r="L12" s="500"/>
      <c r="M12" s="500"/>
      <c r="N12" s="500"/>
      <c r="O12" s="500"/>
      <c r="P12" s="501" t="str">
        <f t="shared" si="0"/>
        <v>○</v>
      </c>
      <c r="Q12" s="502"/>
      <c r="R12" s="162">
        <f>IF(COUNTIF('9.성능점검대상기계설비현황-24.01.24'!M:M,"팽창탱크")=0,0,COUNTIF('9.성능점검대상기계설비현황-24.01.24'!M:M,"팽창탱크"))</f>
        <v>11</v>
      </c>
      <c r="S12" s="503" t="s">
        <v>280</v>
      </c>
      <c r="T12" s="504"/>
      <c r="U12" s="504"/>
      <c r="V12" s="504"/>
      <c r="W12" s="504"/>
      <c r="X12" s="505"/>
      <c r="Y12" s="169">
        <f>R12</f>
        <v>11</v>
      </c>
    </row>
    <row r="13" spans="1:27" ht="31.5" customHeight="1" x14ac:dyDescent="0.3">
      <c r="A13" s="512"/>
      <c r="B13" s="513"/>
      <c r="C13" s="513"/>
      <c r="D13" s="513"/>
      <c r="E13" s="514"/>
      <c r="F13" s="547" t="s">
        <v>770</v>
      </c>
      <c r="G13" s="548"/>
      <c r="H13" s="548"/>
      <c r="I13" s="548"/>
      <c r="J13" s="548"/>
      <c r="K13" s="548"/>
      <c r="L13" s="548"/>
      <c r="M13" s="548"/>
      <c r="N13" s="548"/>
      <c r="O13" s="549"/>
      <c r="P13" s="501" t="str">
        <f t="shared" si="0"/>
        <v>○</v>
      </c>
      <c r="Q13" s="502"/>
      <c r="R13" s="162">
        <f>IF(COUNTIF('9.성능점검대상기계설비현황-24.01.24'!M:M,"펌프")=0,0,COUNTIF('9.성능점검대상기계설비현황-24.01.24'!M:M,"펌프"))</f>
        <v>28</v>
      </c>
      <c r="S13" s="497" t="s">
        <v>284</v>
      </c>
      <c r="T13" s="498"/>
      <c r="U13" s="498"/>
      <c r="V13" s="498"/>
      <c r="W13" s="498"/>
      <c r="X13" s="499"/>
      <c r="Y13" s="168">
        <f>ROUNDUP(R13*0.2,0)</f>
        <v>6</v>
      </c>
      <c r="AA13" s="1" t="s">
        <v>793</v>
      </c>
    </row>
    <row r="14" spans="1:27" ht="23.1" customHeight="1" x14ac:dyDescent="0.3">
      <c r="A14" s="512"/>
      <c r="B14" s="513"/>
      <c r="C14" s="513"/>
      <c r="D14" s="513"/>
      <c r="E14" s="514"/>
      <c r="F14" s="494" t="s">
        <v>283</v>
      </c>
      <c r="G14" s="494"/>
      <c r="H14" s="494"/>
      <c r="I14" s="494"/>
      <c r="J14" s="494"/>
      <c r="K14" s="494"/>
      <c r="L14" s="494"/>
      <c r="M14" s="494"/>
      <c r="N14" s="494"/>
      <c r="O14" s="494"/>
      <c r="P14" s="495" t="str">
        <f t="shared" si="0"/>
        <v>×</v>
      </c>
      <c r="Q14" s="496"/>
      <c r="R14" s="161">
        <f>IF(COUNTIF('9.성능점검대상기계설비현황-24.01.24'!M:M,"신재생에너지(지열)")=0,0,COUNTIF('9.성능점검대상기계설비현황-24.01.24'!M:M,"신재생에너지(지열)"))</f>
        <v>0</v>
      </c>
      <c r="S14" s="497" t="s">
        <v>280</v>
      </c>
      <c r="T14" s="498"/>
      <c r="U14" s="498"/>
      <c r="V14" s="498"/>
      <c r="W14" s="498"/>
      <c r="X14" s="499"/>
      <c r="Y14" s="168">
        <f t="shared" ref="Y14:Y16" si="1">IF(R14="","",R14)</f>
        <v>0</v>
      </c>
    </row>
    <row r="15" spans="1:27" ht="23.1" customHeight="1" x14ac:dyDescent="0.3">
      <c r="A15" s="512"/>
      <c r="B15" s="513"/>
      <c r="C15" s="513"/>
      <c r="D15" s="513"/>
      <c r="E15" s="514"/>
      <c r="F15" s="494" t="s">
        <v>285</v>
      </c>
      <c r="G15" s="494"/>
      <c r="H15" s="494"/>
      <c r="I15" s="494"/>
      <c r="J15" s="494"/>
      <c r="K15" s="494"/>
      <c r="L15" s="494"/>
      <c r="M15" s="494"/>
      <c r="N15" s="494"/>
      <c r="O15" s="494"/>
      <c r="P15" s="495" t="str">
        <f t="shared" si="0"/>
        <v>×</v>
      </c>
      <c r="Q15" s="496"/>
      <c r="R15" s="161">
        <f>IF(COUNTIF('9.성능점검대상기계설비현황-24.01.24'!M:M,"신재생에너지(태양열)")=0,0,COUNTIF('9.성능점검대상기계설비현황-24.01.24'!M:M,"신재생에너지(태양열)"))</f>
        <v>0</v>
      </c>
      <c r="S15" s="497" t="s">
        <v>280</v>
      </c>
      <c r="T15" s="498"/>
      <c r="U15" s="498"/>
      <c r="V15" s="498"/>
      <c r="W15" s="498"/>
      <c r="X15" s="499"/>
      <c r="Y15" s="168">
        <f t="shared" si="1"/>
        <v>0</v>
      </c>
    </row>
    <row r="16" spans="1:27" ht="23.1" customHeight="1" x14ac:dyDescent="0.3">
      <c r="A16" s="512"/>
      <c r="B16" s="513"/>
      <c r="C16" s="513"/>
      <c r="D16" s="513"/>
      <c r="E16" s="514"/>
      <c r="F16" s="494" t="s">
        <v>286</v>
      </c>
      <c r="G16" s="494"/>
      <c r="H16" s="494"/>
      <c r="I16" s="494"/>
      <c r="J16" s="494"/>
      <c r="K16" s="494"/>
      <c r="L16" s="494"/>
      <c r="M16" s="494"/>
      <c r="N16" s="494"/>
      <c r="O16" s="494"/>
      <c r="P16" s="495" t="str">
        <f t="shared" si="0"/>
        <v>×</v>
      </c>
      <c r="Q16" s="496"/>
      <c r="R16" s="161">
        <f>IF(COUNTIF('9.성능점검대상기계설비현황-24.01.24'!M:M,"신재생에너지(연료전지)")=0,0,COUNTIF('9.성능점검대상기계설비현황-24.01.24'!M:M,"신재생에너지(연료전지)"))</f>
        <v>0</v>
      </c>
      <c r="S16" s="497" t="s">
        <v>280</v>
      </c>
      <c r="T16" s="498"/>
      <c r="U16" s="498"/>
      <c r="V16" s="498"/>
      <c r="W16" s="498"/>
      <c r="X16" s="499"/>
      <c r="Y16" s="168">
        <f t="shared" si="1"/>
        <v>0</v>
      </c>
    </row>
    <row r="17" spans="1:27" ht="45" customHeight="1" x14ac:dyDescent="0.3">
      <c r="A17" s="512"/>
      <c r="B17" s="513"/>
      <c r="C17" s="513"/>
      <c r="D17" s="513"/>
      <c r="E17" s="514"/>
      <c r="F17" s="507" t="s">
        <v>788</v>
      </c>
      <c r="G17" s="508"/>
      <c r="H17" s="508"/>
      <c r="I17" s="508"/>
      <c r="J17" s="508"/>
      <c r="K17" s="508"/>
      <c r="L17" s="508"/>
      <c r="M17" s="508"/>
      <c r="N17" s="508"/>
      <c r="O17" s="508"/>
      <c r="P17" s="495" t="str">
        <f t="shared" si="0"/>
        <v>○</v>
      </c>
      <c r="Q17" s="496"/>
      <c r="R17" s="161">
        <f>IF(COUNTIF('9.성능점검대상기계설비현황-24.01.24'!M:M,"패키지에어컨")=0,0,COUNTIF('9.성능점검대상기계설비현황-24.01.24'!M:M,"패키지에어컨"))</f>
        <v>23</v>
      </c>
      <c r="S17" s="497" t="s">
        <v>334</v>
      </c>
      <c r="T17" s="498"/>
      <c r="U17" s="498"/>
      <c r="V17" s="498"/>
      <c r="W17" s="498"/>
      <c r="X17" s="499"/>
      <c r="Y17" s="168">
        <f>IF(R17="","",ROUNDUP(R17*0.2,0))</f>
        <v>5</v>
      </c>
      <c r="AA17" s="1" t="s">
        <v>793</v>
      </c>
    </row>
    <row r="18" spans="1:27" ht="23.1" customHeight="1" x14ac:dyDescent="0.3">
      <c r="A18" s="522"/>
      <c r="B18" s="523"/>
      <c r="C18" s="523"/>
      <c r="D18" s="523"/>
      <c r="E18" s="524"/>
      <c r="F18" s="494" t="s">
        <v>774</v>
      </c>
      <c r="G18" s="494"/>
      <c r="H18" s="494"/>
      <c r="I18" s="494"/>
      <c r="J18" s="494"/>
      <c r="K18" s="494"/>
      <c r="L18" s="494"/>
      <c r="M18" s="494"/>
      <c r="N18" s="494"/>
      <c r="O18" s="494"/>
      <c r="P18" s="495" t="str">
        <f t="shared" si="0"/>
        <v>×</v>
      </c>
      <c r="Q18" s="496"/>
      <c r="R18" s="161">
        <f>IF(COUNTIF('9.성능점검대상기계설비현황-24.01.24'!M:M,"항온항습기")=0,0,COUNTIF('9.성능점검대상기계설비현황-24.01.24'!M:M,"항온항습기"))</f>
        <v>0</v>
      </c>
      <c r="S18" s="497" t="s">
        <v>284</v>
      </c>
      <c r="T18" s="498"/>
      <c r="U18" s="498"/>
      <c r="V18" s="498"/>
      <c r="W18" s="498"/>
      <c r="X18" s="499"/>
      <c r="Y18" s="168">
        <f t="shared" ref="Y18:Y20" si="2">IF(R18="","",ROUNDUP(R18*0.2,0))</f>
        <v>0</v>
      </c>
      <c r="AA18" s="1" t="s">
        <v>793</v>
      </c>
    </row>
    <row r="19" spans="1:27" ht="23.1" customHeight="1" x14ac:dyDescent="0.3">
      <c r="A19" s="515" t="s">
        <v>287</v>
      </c>
      <c r="B19" s="516"/>
      <c r="C19" s="516"/>
      <c r="D19" s="516"/>
      <c r="E19" s="517"/>
      <c r="F19" s="494" t="s">
        <v>776</v>
      </c>
      <c r="G19" s="494"/>
      <c r="H19" s="494"/>
      <c r="I19" s="494"/>
      <c r="J19" s="494"/>
      <c r="K19" s="494"/>
      <c r="L19" s="494"/>
      <c r="M19" s="494"/>
      <c r="N19" s="494"/>
      <c r="O19" s="494"/>
      <c r="P19" s="495" t="str">
        <f t="shared" si="0"/>
        <v>×</v>
      </c>
      <c r="Q19" s="496"/>
      <c r="R19" s="161">
        <f>IF(COUNTIF('9.성능점검대상기계설비현황-24.01.24'!M:M,"공기조화기")=0,0,COUNTIF('9.성능점검대상기계설비현황-24.01.24'!M:M,"공기조화기"))</f>
        <v>0</v>
      </c>
      <c r="S19" s="497" t="s">
        <v>284</v>
      </c>
      <c r="T19" s="498"/>
      <c r="U19" s="498"/>
      <c r="V19" s="498"/>
      <c r="W19" s="498"/>
      <c r="X19" s="499"/>
      <c r="Y19" s="168">
        <f t="shared" si="2"/>
        <v>0</v>
      </c>
      <c r="AA19" s="1" t="s">
        <v>793</v>
      </c>
    </row>
    <row r="20" spans="1:27" ht="23.1" customHeight="1" x14ac:dyDescent="0.3">
      <c r="A20" s="518"/>
      <c r="B20" s="519"/>
      <c r="C20" s="519"/>
      <c r="D20" s="519"/>
      <c r="E20" s="520"/>
      <c r="F20" s="494" t="s">
        <v>778</v>
      </c>
      <c r="G20" s="494"/>
      <c r="H20" s="494"/>
      <c r="I20" s="494"/>
      <c r="J20" s="494"/>
      <c r="K20" s="494"/>
      <c r="L20" s="494"/>
      <c r="M20" s="494"/>
      <c r="N20" s="494"/>
      <c r="O20" s="494"/>
      <c r="P20" s="495" t="str">
        <f t="shared" si="0"/>
        <v>×</v>
      </c>
      <c r="Q20" s="496"/>
      <c r="R20" s="161">
        <f>IF(COUNTIF('9.성능점검대상기계설비현황-24.01.24'!M:M,"팬코일유닛")=0,0,COUNTIF('9.성능점검대상기계설비현황-24.01.24'!M:M,"팬코일유닛"))</f>
        <v>0</v>
      </c>
      <c r="S20" s="497" t="s">
        <v>284</v>
      </c>
      <c r="T20" s="498"/>
      <c r="U20" s="498"/>
      <c r="V20" s="498"/>
      <c r="W20" s="498"/>
      <c r="X20" s="499"/>
      <c r="Y20" s="168">
        <f t="shared" si="2"/>
        <v>0</v>
      </c>
      <c r="AA20" s="1" t="s">
        <v>793</v>
      </c>
    </row>
    <row r="21" spans="1:27" ht="31.5" customHeight="1" x14ac:dyDescent="0.3">
      <c r="A21" s="509" t="s">
        <v>288</v>
      </c>
      <c r="B21" s="510"/>
      <c r="C21" s="510"/>
      <c r="D21" s="510"/>
      <c r="E21" s="511"/>
      <c r="F21" s="500" t="s">
        <v>780</v>
      </c>
      <c r="G21" s="500"/>
      <c r="H21" s="500"/>
      <c r="I21" s="500"/>
      <c r="J21" s="500"/>
      <c r="K21" s="500"/>
      <c r="L21" s="500"/>
      <c r="M21" s="500"/>
      <c r="N21" s="500"/>
      <c r="O21" s="500"/>
      <c r="P21" s="501" t="str">
        <f t="shared" si="0"/>
        <v>○</v>
      </c>
      <c r="Q21" s="502"/>
      <c r="R21" s="162">
        <f>IF(COUNTIF('9.성능점검대상기계설비현황-24.01.24'!M:M,"환기설비")=0,0,COUNTIF('9.성능점검대상기계설비현황-24.01.24'!M:M,"환기설비"))</f>
        <v>53</v>
      </c>
      <c r="S21" s="503" t="s">
        <v>284</v>
      </c>
      <c r="T21" s="504"/>
      <c r="U21" s="504"/>
      <c r="V21" s="504"/>
      <c r="W21" s="504"/>
      <c r="X21" s="505"/>
      <c r="Y21" s="168">
        <f>IF(R21="","",ROUNDUP(R21*0.2,0))</f>
        <v>11</v>
      </c>
      <c r="AA21" s="1" t="s">
        <v>793</v>
      </c>
    </row>
    <row r="22" spans="1:27" ht="45" customHeight="1" x14ac:dyDescent="0.3">
      <c r="A22" s="512"/>
      <c r="B22" s="513"/>
      <c r="C22" s="513"/>
      <c r="D22" s="513"/>
      <c r="E22" s="514"/>
      <c r="F22" s="500" t="s">
        <v>786</v>
      </c>
      <c r="G22" s="500"/>
      <c r="H22" s="500"/>
      <c r="I22" s="500"/>
      <c r="J22" s="500"/>
      <c r="K22" s="500"/>
      <c r="L22" s="500"/>
      <c r="M22" s="500"/>
      <c r="N22" s="500"/>
      <c r="O22" s="500"/>
      <c r="P22" s="501" t="str">
        <f t="shared" si="0"/>
        <v>×</v>
      </c>
      <c r="Q22" s="502"/>
      <c r="R22" s="161">
        <f>IF(COUNTIF('9.성능점검대상기계설비현황-24.01.24'!M:M,"필터")=0,0,COUNTIF('9.성능점검대상기계설비현황-24.01.24'!M:M,"필터"))</f>
        <v>0</v>
      </c>
      <c r="S22" s="503" t="s">
        <v>280</v>
      </c>
      <c r="T22" s="504"/>
      <c r="U22" s="504"/>
      <c r="V22" s="504"/>
      <c r="W22" s="504"/>
      <c r="X22" s="505"/>
      <c r="Y22" s="168">
        <f>IF(R22="","",R22)</f>
        <v>0</v>
      </c>
      <c r="AA22" s="1" t="s">
        <v>793</v>
      </c>
    </row>
    <row r="23" spans="1:27" ht="23.1" customHeight="1" x14ac:dyDescent="0.3">
      <c r="A23" s="531" t="s">
        <v>289</v>
      </c>
      <c r="B23" s="532"/>
      <c r="C23" s="532"/>
      <c r="D23" s="532"/>
      <c r="E23" s="533"/>
      <c r="F23" s="494" t="s">
        <v>289</v>
      </c>
      <c r="G23" s="494"/>
      <c r="H23" s="494"/>
      <c r="I23" s="494"/>
      <c r="J23" s="494"/>
      <c r="K23" s="494"/>
      <c r="L23" s="494"/>
      <c r="M23" s="494"/>
      <c r="N23" s="494"/>
      <c r="O23" s="494"/>
      <c r="P23" s="495" t="str">
        <f>IF(Y23=0,"×","○")</f>
        <v>○</v>
      </c>
      <c r="Q23" s="496"/>
      <c r="R23" s="503" t="s">
        <v>186</v>
      </c>
      <c r="S23" s="504"/>
      <c r="T23" s="504"/>
      <c r="U23" s="504"/>
      <c r="V23" s="504"/>
      <c r="W23" s="504"/>
      <c r="X23" s="505"/>
      <c r="Y23" s="168">
        <f>IF(COUNTIF('9.성능점검대상기계설비현황-24.01.24'!M:M,"위생기구설비")=0,0,COUNTIF('9.성능점검대상기계설비현황-24.01.24'!M:M,"위생기구설비"))</f>
        <v>1</v>
      </c>
    </row>
    <row r="24" spans="1:27" ht="31.5" customHeight="1" x14ac:dyDescent="0.3">
      <c r="A24" s="509" t="s">
        <v>290</v>
      </c>
      <c r="B24" s="510"/>
      <c r="C24" s="510"/>
      <c r="D24" s="510"/>
      <c r="E24" s="511"/>
      <c r="F24" s="500" t="s">
        <v>783</v>
      </c>
      <c r="G24" s="494"/>
      <c r="H24" s="494"/>
      <c r="I24" s="494"/>
      <c r="J24" s="494"/>
      <c r="K24" s="494"/>
      <c r="L24" s="494"/>
      <c r="M24" s="494"/>
      <c r="N24" s="494"/>
      <c r="O24" s="494"/>
      <c r="P24" s="495" t="str">
        <f t="shared" ref="P24:P34" si="3">IF(Y24=0,"×","○")</f>
        <v>○</v>
      </c>
      <c r="Q24" s="496"/>
      <c r="R24" s="534"/>
      <c r="S24" s="311"/>
      <c r="T24" s="311"/>
      <c r="U24" s="311"/>
      <c r="V24" s="311"/>
      <c r="W24" s="311"/>
      <c r="X24" s="535"/>
      <c r="Y24" s="168">
        <f>IF(COUNTIF('9.성능점검대상기계설비현황-24.01.24'!M:M,"급수펌프, 급탕탱크 등")=0,0,COUNTIF('9.성능점검대상기계설비현황-24.01.24'!M:M,"급수펌프, 급탕탱크 등"))</f>
        <v>1</v>
      </c>
      <c r="AA24" s="1" t="s">
        <v>793</v>
      </c>
    </row>
    <row r="25" spans="1:27" ht="23.1" customHeight="1" x14ac:dyDescent="0.3">
      <c r="A25" s="522"/>
      <c r="B25" s="523"/>
      <c r="C25" s="523"/>
      <c r="D25" s="523"/>
      <c r="E25" s="524"/>
      <c r="F25" s="494" t="s">
        <v>670</v>
      </c>
      <c r="G25" s="494"/>
      <c r="H25" s="494"/>
      <c r="I25" s="494"/>
      <c r="J25" s="494"/>
      <c r="K25" s="494"/>
      <c r="L25" s="494"/>
      <c r="M25" s="494"/>
      <c r="N25" s="494"/>
      <c r="O25" s="494"/>
      <c r="P25" s="495" t="str">
        <f t="shared" si="3"/>
        <v>○</v>
      </c>
      <c r="Q25" s="496"/>
      <c r="R25" s="534"/>
      <c r="S25" s="311"/>
      <c r="T25" s="311"/>
      <c r="U25" s="311"/>
      <c r="V25" s="311"/>
      <c r="W25" s="311"/>
      <c r="X25" s="535"/>
      <c r="Y25" s="168">
        <f>IF(COUNTIF('9.성능점검대상기계설비현황-24.01.24'!M:M,"고·저수조")=0,0,COUNTIF('9.성능점검대상기계설비현황-24.01.24'!M:M,"고·저수조"))</f>
        <v>1</v>
      </c>
    </row>
    <row r="26" spans="1:27" ht="23.1" customHeight="1" x14ac:dyDescent="0.3">
      <c r="A26" s="515" t="s">
        <v>291</v>
      </c>
      <c r="B26" s="510"/>
      <c r="C26" s="510"/>
      <c r="D26" s="510"/>
      <c r="E26" s="511"/>
      <c r="F26" s="508" t="s">
        <v>785</v>
      </c>
      <c r="G26" s="508"/>
      <c r="H26" s="508"/>
      <c r="I26" s="508"/>
      <c r="J26" s="508"/>
      <c r="K26" s="508"/>
      <c r="L26" s="508"/>
      <c r="M26" s="508"/>
      <c r="N26" s="508"/>
      <c r="O26" s="508"/>
      <c r="P26" s="495" t="str">
        <f t="shared" si="3"/>
        <v>○</v>
      </c>
      <c r="Q26" s="496"/>
      <c r="R26" s="534"/>
      <c r="S26" s="311"/>
      <c r="T26" s="311"/>
      <c r="U26" s="311"/>
      <c r="V26" s="311"/>
      <c r="W26" s="311"/>
      <c r="X26" s="535"/>
      <c r="Y26" s="168">
        <f>IF(COUNTIF('9.성능점검대상기계설비현황-24.01.24'!M:M,"오·배수 통기 및 우수배수설비")=0,0,COUNTIF('9.성능점검대상기계설비현황-24.01.24'!M:M,"오·배수 통기 및 우수배수설비"))</f>
        <v>1</v>
      </c>
      <c r="AA26" s="1" t="s">
        <v>793</v>
      </c>
    </row>
    <row r="27" spans="1:27" ht="23.1" customHeight="1" x14ac:dyDescent="0.3">
      <c r="A27" s="522"/>
      <c r="B27" s="523"/>
      <c r="C27" s="523"/>
      <c r="D27" s="523"/>
      <c r="E27" s="524"/>
      <c r="F27" s="494" t="s">
        <v>292</v>
      </c>
      <c r="G27" s="494"/>
      <c r="H27" s="494"/>
      <c r="I27" s="494"/>
      <c r="J27" s="494"/>
      <c r="K27" s="494"/>
      <c r="L27" s="494"/>
      <c r="M27" s="494"/>
      <c r="N27" s="494"/>
      <c r="O27" s="494"/>
      <c r="P27" s="495" t="str">
        <f t="shared" si="3"/>
        <v>○</v>
      </c>
      <c r="Q27" s="496"/>
      <c r="R27" s="534"/>
      <c r="S27" s="311"/>
      <c r="T27" s="311"/>
      <c r="U27" s="311"/>
      <c r="V27" s="311"/>
      <c r="W27" s="311"/>
      <c r="X27" s="535"/>
      <c r="Y27" s="168">
        <f>IF(COUNTIF('9.성능점검대상기계설비현황-24.01.24'!M:M,"오·배수 통기 및 우수배수설비")=0,0,COUNTIF('9.성능점검대상기계설비현황-24.01.24'!M:M,"오·배수 통기 및 우수배수설비"))</f>
        <v>1</v>
      </c>
    </row>
    <row r="28" spans="1:27" ht="23.1" customHeight="1" x14ac:dyDescent="0.3">
      <c r="A28" s="515" t="s">
        <v>293</v>
      </c>
      <c r="B28" s="510"/>
      <c r="C28" s="510"/>
      <c r="D28" s="510"/>
      <c r="E28" s="511"/>
      <c r="F28" s="494" t="s">
        <v>767</v>
      </c>
      <c r="G28" s="494"/>
      <c r="H28" s="494"/>
      <c r="I28" s="494"/>
      <c r="J28" s="494"/>
      <c r="K28" s="494"/>
      <c r="L28" s="494"/>
      <c r="M28" s="494"/>
      <c r="N28" s="494"/>
      <c r="O28" s="494"/>
      <c r="P28" s="495" t="str">
        <f t="shared" si="3"/>
        <v>○</v>
      </c>
      <c r="Q28" s="496"/>
      <c r="R28" s="534"/>
      <c r="S28" s="311"/>
      <c r="T28" s="311"/>
      <c r="U28" s="311"/>
      <c r="V28" s="311"/>
      <c r="W28" s="311"/>
      <c r="X28" s="535"/>
      <c r="Y28" s="168">
        <f>IF(COUNTIF('9.성능점검대상기계설비현황-24.01.24'!M:M,"오수정화설비")=0,0,COUNTIF('9.성능점검대상기계설비현황-24.01.24'!M:M,"오수정화설비"))</f>
        <v>1</v>
      </c>
    </row>
    <row r="29" spans="1:27" ht="23.1" customHeight="1" x14ac:dyDescent="0.3">
      <c r="A29" s="522"/>
      <c r="B29" s="523"/>
      <c r="C29" s="523"/>
      <c r="D29" s="523"/>
      <c r="E29" s="524"/>
      <c r="F29" s="494" t="s">
        <v>294</v>
      </c>
      <c r="G29" s="494"/>
      <c r="H29" s="494"/>
      <c r="I29" s="494"/>
      <c r="J29" s="494"/>
      <c r="K29" s="494"/>
      <c r="L29" s="494"/>
      <c r="M29" s="494"/>
      <c r="N29" s="494"/>
      <c r="O29" s="494"/>
      <c r="P29" s="495" t="str">
        <f t="shared" si="3"/>
        <v>○</v>
      </c>
      <c r="Q29" s="496"/>
      <c r="R29" s="534"/>
      <c r="S29" s="311"/>
      <c r="T29" s="311"/>
      <c r="U29" s="311"/>
      <c r="V29" s="311"/>
      <c r="W29" s="311"/>
      <c r="X29" s="535"/>
      <c r="Y29" s="168">
        <f>IF(COUNTIF('9.성능점검대상기계설비현황-24.01.24'!M:M,"물 재이용설비")=0,0,COUNTIF('9.성능점검대상기계설비현황-24.01.24'!M:M,"물 재이용설비"))</f>
        <v>1</v>
      </c>
    </row>
    <row r="30" spans="1:27" ht="23.1" customHeight="1" x14ac:dyDescent="0.3">
      <c r="A30" s="531" t="s">
        <v>295</v>
      </c>
      <c r="B30" s="532"/>
      <c r="C30" s="532"/>
      <c r="D30" s="532"/>
      <c r="E30" s="533"/>
      <c r="F30" s="494" t="s">
        <v>295</v>
      </c>
      <c r="G30" s="494"/>
      <c r="H30" s="494"/>
      <c r="I30" s="494"/>
      <c r="J30" s="494"/>
      <c r="K30" s="494"/>
      <c r="L30" s="494"/>
      <c r="M30" s="494"/>
      <c r="N30" s="494"/>
      <c r="O30" s="494"/>
      <c r="P30" s="495" t="str">
        <f t="shared" si="3"/>
        <v>○</v>
      </c>
      <c r="Q30" s="496"/>
      <c r="R30" s="534"/>
      <c r="S30" s="311"/>
      <c r="T30" s="311"/>
      <c r="U30" s="311"/>
      <c r="V30" s="311"/>
      <c r="W30" s="311"/>
      <c r="X30" s="535"/>
      <c r="Y30" s="168">
        <f>IF(COUNTIF('9.성능점검대상기계설비현황-24.01.24'!M:M,"배관설비")=0,0,COUNTIF('9.성능점검대상기계설비현황-24.01.24'!M:M,"배관설비"))</f>
        <v>1</v>
      </c>
    </row>
    <row r="31" spans="1:27" ht="23.1" customHeight="1" x14ac:dyDescent="0.3">
      <c r="A31" s="531" t="s">
        <v>296</v>
      </c>
      <c r="B31" s="532"/>
      <c r="C31" s="532"/>
      <c r="D31" s="532"/>
      <c r="E31" s="533"/>
      <c r="F31" s="494" t="s">
        <v>296</v>
      </c>
      <c r="G31" s="494"/>
      <c r="H31" s="494"/>
      <c r="I31" s="494"/>
      <c r="J31" s="494"/>
      <c r="K31" s="494"/>
      <c r="L31" s="494"/>
      <c r="M31" s="494"/>
      <c r="N31" s="494"/>
      <c r="O31" s="494"/>
      <c r="P31" s="495" t="str">
        <f t="shared" si="3"/>
        <v>○</v>
      </c>
      <c r="Q31" s="496"/>
      <c r="R31" s="534"/>
      <c r="S31" s="311"/>
      <c r="T31" s="311"/>
      <c r="U31" s="311"/>
      <c r="V31" s="311"/>
      <c r="W31" s="311"/>
      <c r="X31" s="535"/>
      <c r="Y31" s="168">
        <f>IF(COUNTIF('9.성능점검대상기계설비현황-24.01.24'!M:M,"덕트설비")=0,0,COUNTIF('9.성능점검대상기계설비현황-24.01.24'!M:M,"덕트설비"))</f>
        <v>1</v>
      </c>
    </row>
    <row r="32" spans="1:27" ht="23.1" customHeight="1" x14ac:dyDescent="0.3">
      <c r="A32" s="531" t="s">
        <v>297</v>
      </c>
      <c r="B32" s="532"/>
      <c r="C32" s="532"/>
      <c r="D32" s="532"/>
      <c r="E32" s="533"/>
      <c r="F32" s="494" t="s">
        <v>790</v>
      </c>
      <c r="G32" s="494"/>
      <c r="H32" s="494"/>
      <c r="I32" s="494"/>
      <c r="J32" s="494"/>
      <c r="K32" s="494"/>
      <c r="L32" s="494"/>
      <c r="M32" s="494"/>
      <c r="N32" s="494"/>
      <c r="O32" s="494"/>
      <c r="P32" s="495" t="str">
        <f t="shared" si="3"/>
        <v>○</v>
      </c>
      <c r="Q32" s="496"/>
      <c r="R32" s="534"/>
      <c r="S32" s="311"/>
      <c r="T32" s="311"/>
      <c r="U32" s="311"/>
      <c r="V32" s="311"/>
      <c r="W32" s="311"/>
      <c r="X32" s="535"/>
      <c r="Y32" s="168">
        <f>IF(COUNTIF('9.성능점검대상기계설비현황-24.01.24'!M:M,"보온설비")=0,0,COUNTIF('9.성능점검대상기계설비현황-24.01.24'!M:M,"보온설비"))</f>
        <v>1</v>
      </c>
      <c r="AA32" s="1" t="s">
        <v>793</v>
      </c>
    </row>
    <row r="33" spans="1:27" ht="31.5" customHeight="1" x14ac:dyDescent="0.3">
      <c r="A33" s="531" t="s">
        <v>193</v>
      </c>
      <c r="B33" s="532"/>
      <c r="C33" s="532"/>
      <c r="D33" s="532"/>
      <c r="E33" s="533"/>
      <c r="F33" s="500" t="s">
        <v>792</v>
      </c>
      <c r="G33" s="500"/>
      <c r="H33" s="500"/>
      <c r="I33" s="500"/>
      <c r="J33" s="500"/>
      <c r="K33" s="500"/>
      <c r="L33" s="500"/>
      <c r="M33" s="500"/>
      <c r="N33" s="500"/>
      <c r="O33" s="500"/>
      <c r="P33" s="495" t="str">
        <f t="shared" si="3"/>
        <v>○</v>
      </c>
      <c r="Q33" s="496"/>
      <c r="R33" s="534"/>
      <c r="S33" s="311"/>
      <c r="T33" s="311"/>
      <c r="U33" s="311"/>
      <c r="V33" s="311"/>
      <c r="W33" s="311"/>
      <c r="X33" s="535"/>
      <c r="Y33" s="168">
        <f>IF(COUNTIF('9.성능점검대상기계설비현황-24.01.24'!M:M,"자동제어설비")=0,0,COUNTIF('9.성능점검대상기계설비현황-24.01.24'!M:M,"자동제어설비"))</f>
        <v>1</v>
      </c>
      <c r="AA33" s="1" t="s">
        <v>793</v>
      </c>
    </row>
    <row r="34" spans="1:27" ht="23.1" customHeight="1" x14ac:dyDescent="0.3">
      <c r="A34" s="539" t="s">
        <v>298</v>
      </c>
      <c r="B34" s="540"/>
      <c r="C34" s="540"/>
      <c r="D34" s="540"/>
      <c r="E34" s="540"/>
      <c r="F34" s="541" t="s">
        <v>298</v>
      </c>
      <c r="G34" s="541"/>
      <c r="H34" s="541"/>
      <c r="I34" s="541"/>
      <c r="J34" s="541"/>
      <c r="K34" s="541"/>
      <c r="L34" s="541"/>
      <c r="M34" s="541"/>
      <c r="N34" s="541"/>
      <c r="O34" s="541"/>
      <c r="P34" s="542" t="str">
        <f t="shared" si="3"/>
        <v>○</v>
      </c>
      <c r="Q34" s="543"/>
      <c r="R34" s="536"/>
      <c r="S34" s="537"/>
      <c r="T34" s="537"/>
      <c r="U34" s="537"/>
      <c r="V34" s="537"/>
      <c r="W34" s="537"/>
      <c r="X34" s="538"/>
      <c r="Y34" s="170">
        <f>IF(COUNTIF('9.성능점검대상기계설비현황-24.01.24'!M:M,"방음·방진·내진 설비")=0,0,COUNTIF('9.성능점검대상기계설비현황-24.01.24'!M:M,"방음·방진·내진 설비"))</f>
        <v>1</v>
      </c>
    </row>
    <row r="35" spans="1:27" ht="23.25" customHeight="1" x14ac:dyDescent="0.3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spans="1:27" ht="17.25" customHeight="1" x14ac:dyDescent="0.3">
      <c r="A36" s="457" t="s">
        <v>299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457"/>
      <c r="P36" s="457"/>
      <c r="Q36" s="457"/>
      <c r="R36" s="457"/>
      <c r="S36" s="457"/>
      <c r="T36" s="457"/>
      <c r="U36" s="457"/>
      <c r="V36" s="457"/>
      <c r="W36" s="457"/>
      <c r="X36" s="457"/>
      <c r="Y36" s="457"/>
    </row>
    <row r="37" spans="1:27" ht="17.25" customHeight="1" x14ac:dyDescent="0.3">
      <c r="A37" s="544" t="s">
        <v>300</v>
      </c>
      <c r="B37" s="544"/>
      <c r="C37" s="544"/>
      <c r="D37" s="544"/>
      <c r="E37" s="544"/>
      <c r="F37" s="544"/>
      <c r="G37" s="544"/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</row>
    <row r="38" spans="1:27" ht="17.25" customHeight="1" x14ac:dyDescent="0.3">
      <c r="A38" s="544" t="s">
        <v>301</v>
      </c>
      <c r="B38" s="544"/>
      <c r="C38" s="544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</row>
    <row r="39" spans="1:27" ht="17.25" customHeight="1" x14ac:dyDescent="0.3">
      <c r="A39" s="544" t="s">
        <v>196</v>
      </c>
      <c r="B39" s="544"/>
      <c r="C39" s="544"/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</row>
    <row r="40" spans="1:27" ht="24.95" customHeight="1" x14ac:dyDescent="0.3">
      <c r="A40" s="545" t="s">
        <v>796</v>
      </c>
      <c r="B40" s="544"/>
      <c r="C40" s="544"/>
      <c r="D40" s="544"/>
      <c r="E40" s="544"/>
      <c r="F40" s="544"/>
      <c r="G40" s="544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</row>
    <row r="41" spans="1:27" ht="17.25" customHeight="1" x14ac:dyDescent="0.3">
      <c r="A41" s="544" t="s">
        <v>302</v>
      </c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</row>
    <row r="42" spans="1:27" ht="17.25" customHeight="1" x14ac:dyDescent="0.3">
      <c r="A42" s="544" t="s">
        <v>303</v>
      </c>
      <c r="B42" s="544"/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</row>
    <row r="43" spans="1:27" ht="17.25" customHeight="1" x14ac:dyDescent="0.3">
      <c r="A43" s="545" t="s">
        <v>304</v>
      </c>
      <c r="B43" s="545"/>
      <c r="C43" s="545"/>
      <c r="D43" s="545"/>
      <c r="E43" s="545"/>
      <c r="F43" s="545"/>
      <c r="G43" s="545"/>
      <c r="H43" s="545"/>
      <c r="I43" s="545"/>
      <c r="J43" s="545"/>
      <c r="K43" s="545"/>
      <c r="L43" s="545"/>
      <c r="M43" s="545"/>
      <c r="N43" s="545"/>
      <c r="O43" s="545"/>
      <c r="P43" s="545"/>
      <c r="Q43" s="545"/>
      <c r="R43" s="545"/>
      <c r="S43" s="545"/>
      <c r="T43" s="545"/>
      <c r="U43" s="545"/>
      <c r="V43" s="545"/>
      <c r="W43" s="545"/>
      <c r="X43" s="545"/>
      <c r="Y43" s="545"/>
    </row>
    <row r="44" spans="1:27" ht="17.25" customHeight="1" x14ac:dyDescent="0.3">
      <c r="A44" s="545"/>
      <c r="B44" s="545"/>
      <c r="C44" s="545"/>
      <c r="D44" s="545"/>
      <c r="E44" s="545"/>
      <c r="F44" s="545"/>
      <c r="G44" s="545"/>
      <c r="H44" s="545"/>
      <c r="I44" s="545"/>
      <c r="J44" s="545"/>
      <c r="K44" s="545"/>
      <c r="L44" s="545"/>
      <c r="M44" s="545"/>
      <c r="N44" s="545"/>
      <c r="O44" s="545"/>
      <c r="P44" s="545"/>
      <c r="Q44" s="545"/>
      <c r="R44" s="545"/>
      <c r="S44" s="545"/>
      <c r="T44" s="545"/>
      <c r="U44" s="545"/>
      <c r="V44" s="545"/>
      <c r="W44" s="545"/>
      <c r="X44" s="545"/>
      <c r="Y44" s="545"/>
    </row>
    <row r="45" spans="1:27" ht="17.25" customHeight="1" x14ac:dyDescent="0.3">
      <c r="A45" s="544" t="s">
        <v>756</v>
      </c>
      <c r="B45" s="544"/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</row>
    <row r="46" spans="1:27" ht="17.25" customHeight="1" x14ac:dyDescent="0.3">
      <c r="A46" s="545" t="s">
        <v>305</v>
      </c>
      <c r="B46" s="544"/>
      <c r="C46" s="544"/>
      <c r="D46" s="544"/>
      <c r="E46" s="544"/>
      <c r="F46" s="544"/>
      <c r="G46" s="544"/>
      <c r="H46" s="544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</row>
    <row r="47" spans="1:27" ht="17.25" customHeight="1" x14ac:dyDescent="0.3">
      <c r="A47" s="544"/>
      <c r="B47" s="544"/>
      <c r="C47" s="544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</row>
    <row r="48" spans="1:27" ht="17.25" customHeight="1" x14ac:dyDescent="0.3">
      <c r="A48" s="544" t="s">
        <v>306</v>
      </c>
      <c r="B48" s="544"/>
      <c r="C48" s="544"/>
      <c r="D48" s="544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</row>
    <row r="49" spans="1:25" ht="17.25" customHeight="1" x14ac:dyDescent="0.3">
      <c r="A49" s="457" t="s">
        <v>307</v>
      </c>
      <c r="B49" s="457"/>
      <c r="C49" s="457"/>
      <c r="D49" s="457"/>
      <c r="E49" s="457"/>
      <c r="F49" s="457"/>
      <c r="G49" s="457"/>
      <c r="H49" s="457"/>
      <c r="I49" s="457"/>
      <c r="J49" s="457"/>
      <c r="K49" s="457"/>
      <c r="L49" s="457"/>
      <c r="M49" s="457"/>
      <c r="N49" s="457"/>
      <c r="O49" s="457"/>
      <c r="P49" s="457"/>
      <c r="Q49" s="457"/>
      <c r="R49" s="457"/>
      <c r="S49" s="457"/>
      <c r="T49" s="457"/>
      <c r="U49" s="457"/>
      <c r="V49" s="457"/>
      <c r="W49" s="457"/>
      <c r="X49" s="457"/>
      <c r="Y49" s="457"/>
    </row>
    <row r="50" spans="1:25" ht="17.25" customHeight="1" x14ac:dyDescent="0.3">
      <c r="A50" s="544" t="s">
        <v>308</v>
      </c>
      <c r="B50" s="544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</row>
    <row r="51" spans="1:25" ht="17.25" customHeight="1" x14ac:dyDescent="0.3">
      <c r="A51" s="544" t="s">
        <v>797</v>
      </c>
      <c r="B51" s="544"/>
      <c r="C51" s="544"/>
      <c r="D51" s="544"/>
      <c r="E51" s="544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</row>
    <row r="52" spans="1:25" ht="17.25" customHeight="1" x14ac:dyDescent="0.3">
      <c r="A52" s="457" t="s">
        <v>309</v>
      </c>
      <c r="B52" s="457"/>
      <c r="C52" s="457"/>
      <c r="D52" s="457"/>
      <c r="E52" s="457"/>
      <c r="F52" s="457"/>
      <c r="G52" s="457"/>
      <c r="H52" s="457"/>
      <c r="I52" s="457"/>
      <c r="J52" s="457"/>
      <c r="K52" s="457"/>
      <c r="L52" s="457"/>
      <c r="M52" s="457"/>
      <c r="N52" s="457"/>
      <c r="O52" s="457"/>
      <c r="P52" s="457"/>
      <c r="Q52" s="457"/>
      <c r="R52" s="457"/>
      <c r="S52" s="457"/>
      <c r="T52" s="457"/>
      <c r="U52" s="457"/>
      <c r="V52" s="457"/>
      <c r="W52" s="457"/>
      <c r="X52" s="457"/>
      <c r="Y52" s="457"/>
    </row>
    <row r="53" spans="1:25" ht="17.25" customHeight="1" x14ac:dyDescent="0.3">
      <c r="A53" s="544" t="s">
        <v>310</v>
      </c>
      <c r="B53" s="544"/>
      <c r="C53" s="544"/>
      <c r="D53" s="544"/>
      <c r="E53" s="544"/>
      <c r="F53" s="544"/>
      <c r="G53" s="544"/>
      <c r="H53" s="544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</row>
    <row r="54" spans="1:25" ht="17.25" customHeight="1" x14ac:dyDescent="0.3">
      <c r="A54" s="544" t="s">
        <v>798</v>
      </c>
      <c r="B54" s="544"/>
      <c r="C54" s="544"/>
      <c r="D54" s="544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</row>
    <row r="55" spans="1:25" ht="17.25" customHeight="1" x14ac:dyDescent="0.3">
      <c r="A55" s="457" t="s">
        <v>311</v>
      </c>
      <c r="B55" s="457"/>
      <c r="C55" s="457"/>
      <c r="D55" s="457"/>
      <c r="E55" s="457"/>
      <c r="F55" s="457"/>
      <c r="G55" s="457"/>
      <c r="H55" s="457"/>
      <c r="I55" s="457"/>
      <c r="J55" s="457"/>
      <c r="K55" s="457"/>
      <c r="L55" s="457"/>
      <c r="M55" s="457"/>
      <c r="N55" s="457"/>
      <c r="O55" s="457"/>
      <c r="P55" s="457"/>
      <c r="Q55" s="457"/>
      <c r="R55" s="457"/>
      <c r="S55" s="457"/>
      <c r="T55" s="457"/>
      <c r="U55" s="457"/>
      <c r="V55" s="457"/>
      <c r="W55" s="457"/>
      <c r="X55" s="457"/>
      <c r="Y55" s="457"/>
    </row>
    <row r="56" spans="1:25" ht="17.25" customHeight="1" x14ac:dyDescent="0.3">
      <c r="A56" s="544" t="s">
        <v>312</v>
      </c>
      <c r="B56" s="544"/>
      <c r="C56" s="544"/>
      <c r="D56" s="544"/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</row>
    <row r="57" spans="1:25" ht="17.25" customHeight="1" x14ac:dyDescent="0.3">
      <c r="A57" s="457" t="s">
        <v>313</v>
      </c>
      <c r="B57" s="457"/>
      <c r="C57" s="457"/>
      <c r="D57" s="457"/>
      <c r="E57" s="457"/>
      <c r="F57" s="457"/>
      <c r="G57" s="457"/>
      <c r="H57" s="457"/>
      <c r="I57" s="457"/>
      <c r="J57" s="457"/>
      <c r="K57" s="457"/>
      <c r="L57" s="457"/>
      <c r="M57" s="457"/>
      <c r="N57" s="457"/>
      <c r="O57" s="457"/>
      <c r="P57" s="457"/>
      <c r="Q57" s="457"/>
      <c r="R57" s="457"/>
      <c r="S57" s="457"/>
      <c r="T57" s="457"/>
      <c r="U57" s="457"/>
      <c r="V57" s="457"/>
      <c r="W57" s="457"/>
      <c r="X57" s="457"/>
      <c r="Y57" s="457"/>
    </row>
    <row r="58" spans="1:25" ht="17.25" customHeight="1" x14ac:dyDescent="0.3">
      <c r="A58" s="544" t="s">
        <v>799</v>
      </c>
      <c r="B58" s="544"/>
      <c r="C58" s="544"/>
      <c r="D58" s="544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</row>
    <row r="59" spans="1:25" ht="17.25" customHeight="1" x14ac:dyDescent="0.3">
      <c r="A59" s="544" t="s">
        <v>314</v>
      </c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</row>
    <row r="60" spans="1:25" ht="17.25" customHeight="1" x14ac:dyDescent="0.3">
      <c r="A60" s="457" t="s">
        <v>315</v>
      </c>
      <c r="B60" s="457"/>
      <c r="C60" s="457"/>
      <c r="D60" s="457"/>
      <c r="E60" s="457"/>
      <c r="F60" s="457"/>
      <c r="G60" s="457"/>
      <c r="H60" s="457"/>
      <c r="I60" s="457"/>
      <c r="J60" s="457"/>
      <c r="K60" s="457"/>
      <c r="L60" s="457"/>
      <c r="M60" s="457"/>
      <c r="N60" s="457"/>
      <c r="O60" s="457"/>
      <c r="P60" s="457"/>
      <c r="Q60" s="457"/>
      <c r="R60" s="457"/>
      <c r="S60" s="457"/>
      <c r="T60" s="457"/>
      <c r="U60" s="457"/>
      <c r="V60" s="457"/>
      <c r="W60" s="457"/>
      <c r="X60" s="457"/>
      <c r="Y60" s="457"/>
    </row>
    <row r="61" spans="1:25" ht="17.25" customHeight="1" x14ac:dyDescent="0.3">
      <c r="A61" s="544" t="s">
        <v>316</v>
      </c>
      <c r="B61" s="544"/>
      <c r="C61" s="544"/>
      <c r="D61" s="544"/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</row>
    <row r="62" spans="1:25" ht="17.25" customHeight="1" x14ac:dyDescent="0.3">
      <c r="A62" s="544" t="s">
        <v>317</v>
      </c>
      <c r="B62" s="544"/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</row>
    <row r="63" spans="1:25" ht="17.25" customHeight="1" x14ac:dyDescent="0.3">
      <c r="A63" s="544" t="s">
        <v>800</v>
      </c>
      <c r="B63" s="544"/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</row>
    <row r="64" spans="1:25" ht="17.25" customHeight="1" x14ac:dyDescent="0.3">
      <c r="A64" s="457" t="s">
        <v>197</v>
      </c>
      <c r="B64" s="457"/>
      <c r="C64" s="457"/>
      <c r="D64" s="457"/>
      <c r="E64" s="457"/>
      <c r="F64" s="457"/>
      <c r="G64" s="457"/>
      <c r="H64" s="457"/>
      <c r="I64" s="457"/>
      <c r="J64" s="457"/>
      <c r="K64" s="457"/>
      <c r="L64" s="457"/>
      <c r="M64" s="457"/>
      <c r="N64" s="457"/>
      <c r="O64" s="457"/>
      <c r="P64" s="457"/>
      <c r="Q64" s="457"/>
      <c r="R64" s="457"/>
      <c r="S64" s="457"/>
      <c r="T64" s="457"/>
      <c r="U64" s="457"/>
      <c r="V64" s="457"/>
      <c r="W64" s="457"/>
      <c r="X64" s="457"/>
      <c r="Y64" s="457"/>
    </row>
    <row r="65" spans="1:25" ht="17.25" customHeight="1" x14ac:dyDescent="0.3">
      <c r="A65" s="544" t="s">
        <v>318</v>
      </c>
      <c r="B65" s="544"/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</row>
    <row r="66" spans="1:25" ht="17.25" customHeight="1" x14ac:dyDescent="0.3">
      <c r="A66" s="544" t="s">
        <v>319</v>
      </c>
      <c r="B66" s="544"/>
      <c r="C66" s="544"/>
      <c r="D66" s="544"/>
      <c r="E66" s="544"/>
      <c r="F66" s="544"/>
      <c r="G66" s="544"/>
      <c r="H66" s="544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</row>
    <row r="67" spans="1:25" ht="17.25" customHeight="1" x14ac:dyDescent="0.3">
      <c r="A67" s="457" t="s">
        <v>320</v>
      </c>
      <c r="B67" s="457"/>
      <c r="C67" s="457"/>
      <c r="D67" s="457"/>
      <c r="E67" s="457"/>
      <c r="F67" s="457"/>
      <c r="G67" s="457"/>
      <c r="H67" s="457"/>
      <c r="I67" s="457"/>
      <c r="J67" s="457"/>
      <c r="K67" s="457"/>
      <c r="L67" s="457"/>
      <c r="M67" s="457"/>
      <c r="N67" s="457"/>
      <c r="O67" s="457"/>
      <c r="P67" s="457"/>
      <c r="Q67" s="457"/>
      <c r="R67" s="457"/>
      <c r="S67" s="457"/>
      <c r="T67" s="457"/>
      <c r="U67" s="457"/>
      <c r="V67" s="457"/>
      <c r="W67" s="457"/>
      <c r="X67" s="457"/>
      <c r="Y67" s="457"/>
    </row>
    <row r="68" spans="1:25" ht="17.25" customHeight="1" x14ac:dyDescent="0.3">
      <c r="A68" s="544" t="s">
        <v>321</v>
      </c>
      <c r="B68" s="544"/>
      <c r="C68" s="544"/>
      <c r="D68" s="544"/>
      <c r="E68" s="544"/>
      <c r="F68" s="544"/>
      <c r="G68" s="544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</row>
    <row r="69" spans="1:25" ht="17.25" customHeight="1" x14ac:dyDescent="0.3">
      <c r="A69" s="457" t="s">
        <v>322</v>
      </c>
      <c r="B69" s="457"/>
      <c r="C69" s="457"/>
      <c r="D69" s="457"/>
      <c r="E69" s="457"/>
      <c r="F69" s="457"/>
      <c r="G69" s="457"/>
      <c r="H69" s="457"/>
      <c r="I69" s="457"/>
      <c r="J69" s="457"/>
      <c r="K69" s="457"/>
      <c r="L69" s="457"/>
      <c r="M69" s="457"/>
      <c r="N69" s="457"/>
      <c r="O69" s="457"/>
      <c r="P69" s="457"/>
      <c r="Q69" s="457"/>
      <c r="R69" s="457"/>
      <c r="S69" s="457"/>
      <c r="T69" s="457"/>
      <c r="U69" s="457"/>
      <c r="V69" s="457"/>
      <c r="W69" s="457"/>
      <c r="X69" s="457"/>
      <c r="Y69" s="457"/>
    </row>
    <row r="70" spans="1:25" ht="17.25" customHeight="1" x14ac:dyDescent="0.3">
      <c r="A70" s="544" t="s">
        <v>323</v>
      </c>
      <c r="B70" s="544"/>
      <c r="C70" s="544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</row>
    <row r="71" spans="1:25" ht="17.25" customHeight="1" x14ac:dyDescent="0.3">
      <c r="A71" s="457" t="s">
        <v>324</v>
      </c>
      <c r="B71" s="457"/>
      <c r="C71" s="457"/>
      <c r="D71" s="457"/>
      <c r="E71" s="457"/>
      <c r="F71" s="457"/>
      <c r="G71" s="457"/>
      <c r="H71" s="457"/>
      <c r="I71" s="457"/>
      <c r="J71" s="457"/>
      <c r="K71" s="457"/>
      <c r="L71" s="457"/>
      <c r="M71" s="457"/>
      <c r="N71" s="457"/>
      <c r="O71" s="457"/>
      <c r="P71" s="457"/>
      <c r="Q71" s="457"/>
      <c r="R71" s="457"/>
      <c r="S71" s="457"/>
      <c r="T71" s="457"/>
      <c r="U71" s="457"/>
      <c r="V71" s="457"/>
      <c r="W71" s="457"/>
      <c r="X71" s="457"/>
      <c r="Y71" s="457"/>
    </row>
    <row r="72" spans="1:25" ht="17.25" customHeight="1" x14ac:dyDescent="0.3">
      <c r="A72" s="544" t="s">
        <v>198</v>
      </c>
      <c r="B72" s="544"/>
      <c r="C72" s="544"/>
      <c r="D72" s="544"/>
      <c r="E72" s="544"/>
      <c r="F72" s="544"/>
      <c r="G72" s="544"/>
      <c r="H72" s="544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</row>
    <row r="73" spans="1:25" ht="17.25" customHeight="1" x14ac:dyDescent="0.3">
      <c r="A73" s="457" t="s">
        <v>325</v>
      </c>
      <c r="B73" s="457"/>
      <c r="C73" s="457"/>
      <c r="D73" s="457"/>
      <c r="E73" s="457"/>
      <c r="F73" s="457"/>
      <c r="G73" s="457"/>
      <c r="H73" s="457"/>
      <c r="I73" s="457"/>
      <c r="J73" s="457"/>
      <c r="K73" s="457"/>
      <c r="L73" s="457"/>
      <c r="M73" s="457"/>
      <c r="N73" s="457"/>
      <c r="O73" s="457"/>
      <c r="P73" s="457"/>
      <c r="Q73" s="457"/>
      <c r="R73" s="457"/>
      <c r="S73" s="457"/>
      <c r="T73" s="457"/>
      <c r="U73" s="457"/>
      <c r="V73" s="457"/>
      <c r="W73" s="457"/>
      <c r="X73" s="457"/>
      <c r="Y73" s="457"/>
    </row>
    <row r="74" spans="1:25" ht="17.25" customHeight="1" x14ac:dyDescent="0.3">
      <c r="A74" s="544" t="s">
        <v>801</v>
      </c>
      <c r="B74" s="544"/>
      <c r="C74" s="544"/>
      <c r="D74" s="544"/>
      <c r="E74" s="544"/>
      <c r="F74" s="544"/>
      <c r="G74" s="544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</row>
    <row r="75" spans="1:25" ht="17.25" customHeight="1" x14ac:dyDescent="0.3">
      <c r="A75" s="457" t="s">
        <v>326</v>
      </c>
      <c r="B75" s="457"/>
      <c r="C75" s="457"/>
      <c r="D75" s="457"/>
      <c r="E75" s="457"/>
      <c r="F75" s="457"/>
      <c r="G75" s="457"/>
      <c r="H75" s="457"/>
      <c r="I75" s="457"/>
      <c r="J75" s="457"/>
      <c r="K75" s="457"/>
      <c r="L75" s="457"/>
      <c r="M75" s="457"/>
      <c r="N75" s="457"/>
      <c r="O75" s="457"/>
      <c r="P75" s="457"/>
      <c r="Q75" s="457"/>
      <c r="R75" s="457"/>
      <c r="S75" s="457"/>
      <c r="T75" s="457"/>
      <c r="U75" s="457"/>
      <c r="V75" s="457"/>
      <c r="W75" s="457"/>
      <c r="X75" s="457"/>
      <c r="Y75" s="457"/>
    </row>
    <row r="76" spans="1:25" ht="17.25" customHeight="1" x14ac:dyDescent="0.3">
      <c r="A76" s="544" t="s">
        <v>327</v>
      </c>
      <c r="B76" s="544"/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</row>
    <row r="77" spans="1:25" ht="17.25" customHeight="1" x14ac:dyDescent="0.3">
      <c r="A77" s="457" t="s">
        <v>328</v>
      </c>
      <c r="B77" s="457"/>
      <c r="C77" s="457"/>
      <c r="D77" s="457"/>
      <c r="E77" s="457"/>
      <c r="F77" s="457"/>
      <c r="G77" s="457"/>
      <c r="H77" s="457"/>
      <c r="I77" s="457"/>
      <c r="J77" s="457"/>
      <c r="K77" s="457"/>
      <c r="L77" s="457"/>
      <c r="M77" s="457"/>
      <c r="N77" s="457"/>
      <c r="O77" s="457"/>
      <c r="P77" s="457"/>
      <c r="Q77" s="457"/>
      <c r="R77" s="457"/>
      <c r="S77" s="457"/>
      <c r="T77" s="457"/>
      <c r="U77" s="457"/>
      <c r="V77" s="457"/>
      <c r="W77" s="457"/>
      <c r="X77" s="457"/>
      <c r="Y77" s="457"/>
    </row>
    <row r="78" spans="1:25" ht="17.25" customHeight="1" x14ac:dyDescent="0.3">
      <c r="A78" s="545" t="s">
        <v>329</v>
      </c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</row>
    <row r="79" spans="1:25" ht="17.25" customHeight="1" x14ac:dyDescent="0.3">
      <c r="A79" s="544"/>
      <c r="B79" s="544"/>
      <c r="C79" s="544"/>
      <c r="D79" s="544"/>
      <c r="E79" s="544"/>
      <c r="F79" s="544"/>
      <c r="G79" s="544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</row>
    <row r="80" spans="1:25" ht="17.25" customHeight="1" x14ac:dyDescent="0.3">
      <c r="A80" s="457" t="s">
        <v>330</v>
      </c>
      <c r="B80" s="457"/>
      <c r="C80" s="457"/>
      <c r="D80" s="457"/>
      <c r="E80" s="457"/>
      <c r="F80" s="457"/>
      <c r="G80" s="457"/>
      <c r="H80" s="457"/>
      <c r="I80" s="457"/>
      <c r="J80" s="457"/>
      <c r="K80" s="457"/>
      <c r="L80" s="457"/>
      <c r="M80" s="457"/>
      <c r="N80" s="457"/>
      <c r="O80" s="457"/>
      <c r="P80" s="457"/>
      <c r="Q80" s="457"/>
      <c r="R80" s="457"/>
      <c r="S80" s="457"/>
      <c r="T80" s="457"/>
      <c r="U80" s="457"/>
      <c r="V80" s="457"/>
      <c r="W80" s="457"/>
      <c r="X80" s="457"/>
      <c r="Y80" s="457"/>
    </row>
    <row r="81" spans="1:25" ht="17.25" customHeight="1" x14ac:dyDescent="0.3">
      <c r="A81" s="546" t="s">
        <v>331</v>
      </c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46"/>
      <c r="P81" s="546"/>
      <c r="Q81" s="546"/>
      <c r="R81" s="546"/>
      <c r="S81" s="546"/>
      <c r="T81" s="546"/>
      <c r="U81" s="546"/>
      <c r="V81" s="546"/>
      <c r="W81" s="546"/>
      <c r="X81" s="546"/>
      <c r="Y81" s="546"/>
    </row>
  </sheetData>
  <mergeCells count="136">
    <mergeCell ref="A81:Y81"/>
    <mergeCell ref="F13:O13"/>
    <mergeCell ref="P13:Q13"/>
    <mergeCell ref="S13:X13"/>
    <mergeCell ref="F3:X3"/>
    <mergeCell ref="A74:Y74"/>
    <mergeCell ref="A75:Y75"/>
    <mergeCell ref="A76:Y76"/>
    <mergeCell ref="A77:Y77"/>
    <mergeCell ref="A78:Y79"/>
    <mergeCell ref="A80:Y80"/>
    <mergeCell ref="A68:Y68"/>
    <mergeCell ref="A69:Y69"/>
    <mergeCell ref="A70:Y70"/>
    <mergeCell ref="A71:Y71"/>
    <mergeCell ref="A72:Y72"/>
    <mergeCell ref="A73:Y73"/>
    <mergeCell ref="A62:Y62"/>
    <mergeCell ref="A63:Y63"/>
    <mergeCell ref="A64:Y64"/>
    <mergeCell ref="A65:Y65"/>
    <mergeCell ref="A66:Y66"/>
    <mergeCell ref="A67:Y67"/>
    <mergeCell ref="A56:Y56"/>
    <mergeCell ref="A57:Y57"/>
    <mergeCell ref="A58:Y58"/>
    <mergeCell ref="A59:Y59"/>
    <mergeCell ref="A60:Y60"/>
    <mergeCell ref="A61:Y61"/>
    <mergeCell ref="A50:Y50"/>
    <mergeCell ref="A51:Y51"/>
    <mergeCell ref="A52:Y52"/>
    <mergeCell ref="A53:Y53"/>
    <mergeCell ref="A54:Y54"/>
    <mergeCell ref="A55:Y55"/>
    <mergeCell ref="A42:Y42"/>
    <mergeCell ref="A43:Y44"/>
    <mergeCell ref="A45:Y45"/>
    <mergeCell ref="A46:Y47"/>
    <mergeCell ref="A48:Y48"/>
    <mergeCell ref="A49:Y49"/>
    <mergeCell ref="A36:Y36"/>
    <mergeCell ref="A37:Y37"/>
    <mergeCell ref="A38:Y38"/>
    <mergeCell ref="A39:Y39"/>
    <mergeCell ref="A40:Y40"/>
    <mergeCell ref="A41:Y41"/>
    <mergeCell ref="F29:O29"/>
    <mergeCell ref="P29:Q29"/>
    <mergeCell ref="A30:E30"/>
    <mergeCell ref="F30:O30"/>
    <mergeCell ref="P30:Q30"/>
    <mergeCell ref="A33:E33"/>
    <mergeCell ref="F33:O33"/>
    <mergeCell ref="P33:Q33"/>
    <mergeCell ref="A34:E34"/>
    <mergeCell ref="F34:O34"/>
    <mergeCell ref="P34:Q34"/>
    <mergeCell ref="P25:Q25"/>
    <mergeCell ref="A26:E27"/>
    <mergeCell ref="F26:O26"/>
    <mergeCell ref="P26:Q26"/>
    <mergeCell ref="F27:O27"/>
    <mergeCell ref="P27:Q27"/>
    <mergeCell ref="S22:X22"/>
    <mergeCell ref="A23:E23"/>
    <mergeCell ref="F23:O23"/>
    <mergeCell ref="P23:Q23"/>
    <mergeCell ref="R23:X34"/>
    <mergeCell ref="A24:E25"/>
    <mergeCell ref="F24:O24"/>
    <mergeCell ref="P24:Q24"/>
    <mergeCell ref="F25:O25"/>
    <mergeCell ref="A31:E31"/>
    <mergeCell ref="F31:O31"/>
    <mergeCell ref="P31:Q31"/>
    <mergeCell ref="A32:E32"/>
    <mergeCell ref="F32:O32"/>
    <mergeCell ref="P32:Q32"/>
    <mergeCell ref="A28:E29"/>
    <mergeCell ref="F28:O28"/>
    <mergeCell ref="P28:Q28"/>
    <mergeCell ref="P20:Q20"/>
    <mergeCell ref="S20:X20"/>
    <mergeCell ref="A21:E22"/>
    <mergeCell ref="F21:O21"/>
    <mergeCell ref="P21:Q21"/>
    <mergeCell ref="S21:X21"/>
    <mergeCell ref="F22:O22"/>
    <mergeCell ref="P22:Q22"/>
    <mergeCell ref="F18:O18"/>
    <mergeCell ref="P18:Q18"/>
    <mergeCell ref="S18:X18"/>
    <mergeCell ref="A19:E20"/>
    <mergeCell ref="F19:O19"/>
    <mergeCell ref="P19:Q19"/>
    <mergeCell ref="S19:X19"/>
    <mergeCell ref="F20:O20"/>
    <mergeCell ref="A7:E18"/>
    <mergeCell ref="F7:O7"/>
    <mergeCell ref="P7:Q7"/>
    <mergeCell ref="S7:X7"/>
    <mergeCell ref="F8:O8"/>
    <mergeCell ref="P8:Q8"/>
    <mergeCell ref="S8:X8"/>
    <mergeCell ref="F16:O16"/>
    <mergeCell ref="P16:Q16"/>
    <mergeCell ref="S16:X16"/>
    <mergeCell ref="F17:O17"/>
    <mergeCell ref="P17:Q17"/>
    <mergeCell ref="S17:X17"/>
    <mergeCell ref="F14:O14"/>
    <mergeCell ref="P14:Q14"/>
    <mergeCell ref="S14:X14"/>
    <mergeCell ref="F15:O15"/>
    <mergeCell ref="P15:Q15"/>
    <mergeCell ref="S15:X15"/>
    <mergeCell ref="F12:O12"/>
    <mergeCell ref="P12:Q12"/>
    <mergeCell ref="S12:X12"/>
    <mergeCell ref="P9:Q9"/>
    <mergeCell ref="S9:X9"/>
    <mergeCell ref="F10:O10"/>
    <mergeCell ref="P10:Q10"/>
    <mergeCell ref="S10:X10"/>
    <mergeCell ref="F9:O9"/>
    <mergeCell ref="B3:D3"/>
    <mergeCell ref="A5:E6"/>
    <mergeCell ref="F5:O6"/>
    <mergeCell ref="P5:Q6"/>
    <mergeCell ref="R5:R6"/>
    <mergeCell ref="S5:X6"/>
    <mergeCell ref="Y5:Y6"/>
    <mergeCell ref="F11:O11"/>
    <mergeCell ref="P11:Q11"/>
    <mergeCell ref="S11:X11"/>
  </mergeCells>
  <phoneticPr fontId="1" type="noConversion"/>
  <dataValidations count="1">
    <dataValidation showDropDown="1" showInputMessage="1" showErrorMessage="1" sqref="P7:Q34"/>
  </dataValidations>
  <printOptions horizontalCentered="1"/>
  <pageMargins left="0.70866141732283472" right="0.70866141732283472" top="0.59055118110236227" bottom="0.70866141732283472" header="0.31496062992125984" footer="0.31496062992125984"/>
  <pageSetup paperSize="9" scale="87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>&amp;L&amp;G&amp;R&amp;G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R141"/>
  <sheetViews>
    <sheetView view="pageBreakPreview" zoomScale="115" zoomScaleNormal="100" zoomScaleSheetLayoutView="115" workbookViewId="0">
      <pane xSplit="7" ySplit="6" topLeftCell="H16" activePane="bottomRight" state="frozen"/>
      <selection pane="topRight" activeCell="H1" sqref="H1"/>
      <selection pane="bottomLeft" activeCell="A7" sqref="A7"/>
      <selection pane="bottomRight" activeCell="O38" sqref="O38"/>
    </sheetView>
  </sheetViews>
  <sheetFormatPr defaultRowHeight="19.5" customHeight="1" x14ac:dyDescent="0.3"/>
  <cols>
    <col min="1" max="1" width="3" style="84" customWidth="1"/>
    <col min="2" max="2" width="10.125" style="84" customWidth="1"/>
    <col min="3" max="3" width="9.625" style="101" customWidth="1"/>
    <col min="4" max="4" width="2" style="83" customWidth="1"/>
    <col min="5" max="5" width="16.5" style="4" bestFit="1" customWidth="1"/>
    <col min="6" max="6" width="7.5" style="102" bestFit="1" customWidth="1"/>
    <col min="7" max="7" width="3.875" style="83" customWidth="1"/>
    <col min="8" max="8" width="28" style="84" customWidth="1"/>
    <col min="9" max="9" width="27.875" style="84" customWidth="1"/>
    <col min="10" max="10" width="16.25" style="4" customWidth="1"/>
    <col min="11" max="11" width="4.375" style="84" customWidth="1"/>
    <col min="12" max="12" width="13.375" style="84" customWidth="1"/>
    <col min="13" max="13" width="8.875" style="96" bestFit="1" customWidth="1"/>
    <col min="14" max="16384" width="9" style="84"/>
  </cols>
  <sheetData>
    <row r="1" spans="2:18" s="5" customFormat="1" ht="9.75" customHeight="1" x14ac:dyDescent="0.3">
      <c r="C1" s="97"/>
      <c r="D1" s="64"/>
      <c r="E1" s="1"/>
      <c r="F1" s="78"/>
      <c r="G1" s="64"/>
      <c r="J1" s="1"/>
      <c r="M1" s="96"/>
      <c r="N1" s="84"/>
      <c r="O1" s="84"/>
      <c r="P1" s="84"/>
      <c r="Q1" s="84"/>
      <c r="R1" s="84"/>
    </row>
    <row r="2" spans="2:18" s="5" customFormat="1" ht="9.75" customHeight="1" x14ac:dyDescent="0.3">
      <c r="C2" s="97"/>
      <c r="D2" s="64"/>
      <c r="E2" s="1"/>
      <c r="F2" s="78"/>
      <c r="G2" s="64"/>
      <c r="J2" s="1"/>
      <c r="M2" s="96"/>
      <c r="N2" s="84"/>
      <c r="O2" s="84"/>
      <c r="P2" s="84"/>
      <c r="Q2" s="84"/>
      <c r="R2" s="84"/>
    </row>
    <row r="3" spans="2:18" s="5" customFormat="1" ht="9.75" customHeight="1" x14ac:dyDescent="0.3">
      <c r="C3" s="97"/>
      <c r="D3" s="64"/>
      <c r="E3" s="1"/>
      <c r="F3" s="78"/>
      <c r="G3" s="64"/>
      <c r="J3" s="1"/>
      <c r="M3" s="96"/>
      <c r="N3" s="84"/>
      <c r="O3" s="84"/>
      <c r="P3" s="84"/>
      <c r="Q3" s="84"/>
      <c r="R3" s="84"/>
    </row>
    <row r="4" spans="2:18" s="5" customFormat="1" ht="19.5" customHeight="1" x14ac:dyDescent="0.3">
      <c r="B4" s="79"/>
      <c r="C4" s="98">
        <v>9</v>
      </c>
      <c r="D4" s="81"/>
      <c r="E4" s="586" t="s">
        <v>332</v>
      </c>
      <c r="F4" s="586"/>
      <c r="G4" s="586"/>
      <c r="H4" s="586"/>
      <c r="I4" s="586"/>
      <c r="J4" s="586"/>
      <c r="K4" s="586"/>
      <c r="L4" s="79"/>
      <c r="M4" s="96"/>
      <c r="N4" s="84"/>
      <c r="O4" s="84"/>
      <c r="P4" s="84"/>
      <c r="Q4" s="84"/>
      <c r="R4" s="84"/>
    </row>
    <row r="5" spans="2:18" s="5" customFormat="1" ht="24" customHeight="1" x14ac:dyDescent="0.3">
      <c r="B5" s="99"/>
      <c r="C5" s="587"/>
      <c r="D5" s="587"/>
      <c r="E5" s="587"/>
      <c r="F5" s="587"/>
      <c r="G5" s="587"/>
      <c r="H5" s="99"/>
      <c r="I5" s="83"/>
      <c r="J5" s="100"/>
      <c r="K5" s="85"/>
      <c r="L5" s="85" t="str">
        <f>"건물명 : "&amp;정보입력!C7</f>
        <v>건물명 : 오산원당초</v>
      </c>
      <c r="M5" s="96"/>
      <c r="N5" s="84"/>
      <c r="O5" s="84"/>
      <c r="P5" s="84"/>
      <c r="Q5" s="84"/>
      <c r="R5" s="84"/>
    </row>
    <row r="6" spans="2:18" s="5" customFormat="1" ht="24" customHeight="1" x14ac:dyDescent="0.3">
      <c r="B6" s="214" t="s">
        <v>243</v>
      </c>
      <c r="C6" s="202" t="s">
        <v>244</v>
      </c>
      <c r="D6" s="588" t="s">
        <v>245</v>
      </c>
      <c r="E6" s="588"/>
      <c r="F6" s="588"/>
      <c r="G6" s="201" t="s">
        <v>207</v>
      </c>
      <c r="H6" s="201" t="s">
        <v>246</v>
      </c>
      <c r="I6" s="215" t="s">
        <v>247</v>
      </c>
      <c r="J6" s="201" t="s">
        <v>248</v>
      </c>
      <c r="K6" s="215" t="s">
        <v>249</v>
      </c>
      <c r="L6" s="203" t="s">
        <v>250</v>
      </c>
      <c r="M6" s="89" t="s">
        <v>375</v>
      </c>
      <c r="N6" s="84"/>
      <c r="O6" s="84"/>
      <c r="P6" s="84"/>
      <c r="Q6" s="84"/>
      <c r="R6" s="84"/>
    </row>
    <row r="7" spans="2:18" ht="19.5" customHeight="1" x14ac:dyDescent="0.3">
      <c r="B7" s="554" t="s">
        <v>386</v>
      </c>
      <c r="C7" s="273" t="s">
        <v>387</v>
      </c>
      <c r="D7" s="589" t="s">
        <v>180</v>
      </c>
      <c r="E7" s="590"/>
      <c r="F7" s="223" t="s">
        <v>484</v>
      </c>
      <c r="G7" s="266">
        <v>1</v>
      </c>
      <c r="H7" s="254" t="s">
        <v>485</v>
      </c>
      <c r="I7" s="237">
        <v>1293000</v>
      </c>
      <c r="J7" s="254" t="s">
        <v>486</v>
      </c>
      <c r="K7" s="227"/>
      <c r="L7" s="254" t="s">
        <v>487</v>
      </c>
      <c r="M7" s="96" t="s">
        <v>180</v>
      </c>
    </row>
    <row r="8" spans="2:18" ht="19.5" customHeight="1" x14ac:dyDescent="0.3">
      <c r="B8" s="555"/>
      <c r="C8" s="274" t="s">
        <v>388</v>
      </c>
      <c r="D8" s="580" t="s">
        <v>180</v>
      </c>
      <c r="E8" s="581"/>
      <c r="F8" s="222" t="s">
        <v>484</v>
      </c>
      <c r="G8" s="267">
        <v>1</v>
      </c>
      <c r="H8" s="255" t="s">
        <v>488</v>
      </c>
      <c r="I8" s="238">
        <v>1293000</v>
      </c>
      <c r="J8" s="255" t="s">
        <v>486</v>
      </c>
      <c r="K8" s="228"/>
      <c r="L8" s="255" t="s">
        <v>487</v>
      </c>
      <c r="M8" s="96" t="s">
        <v>180</v>
      </c>
    </row>
    <row r="9" spans="2:18" ht="19.5" customHeight="1" x14ac:dyDescent="0.3">
      <c r="B9" s="555"/>
      <c r="C9" s="274" t="s">
        <v>389</v>
      </c>
      <c r="D9" s="580" t="s">
        <v>180</v>
      </c>
      <c r="E9" s="581"/>
      <c r="F9" s="222" t="s">
        <v>484</v>
      </c>
      <c r="G9" s="267">
        <v>1</v>
      </c>
      <c r="H9" s="255" t="s">
        <v>489</v>
      </c>
      <c r="I9" s="238">
        <v>769000</v>
      </c>
      <c r="J9" s="255" t="s">
        <v>486</v>
      </c>
      <c r="K9" s="228"/>
      <c r="L9" s="255" t="s">
        <v>487</v>
      </c>
      <c r="M9" s="96" t="s">
        <v>180</v>
      </c>
    </row>
    <row r="10" spans="2:18" ht="19.5" customHeight="1" x14ac:dyDescent="0.3">
      <c r="B10" s="555"/>
      <c r="C10" s="274" t="s">
        <v>390</v>
      </c>
      <c r="D10" s="580" t="s">
        <v>180</v>
      </c>
      <c r="E10" s="581"/>
      <c r="F10" s="222" t="s">
        <v>484</v>
      </c>
      <c r="G10" s="267">
        <v>1</v>
      </c>
      <c r="H10" s="255" t="s">
        <v>490</v>
      </c>
      <c r="I10" s="238">
        <v>278000</v>
      </c>
      <c r="J10" s="255" t="s">
        <v>486</v>
      </c>
      <c r="K10" s="228"/>
      <c r="L10" s="255" t="s">
        <v>487</v>
      </c>
      <c r="M10" s="96" t="s">
        <v>180</v>
      </c>
    </row>
    <row r="11" spans="2:18" ht="19.5" customHeight="1" x14ac:dyDescent="0.3">
      <c r="B11" s="555"/>
      <c r="C11" s="274" t="s">
        <v>391</v>
      </c>
      <c r="D11" s="580" t="s">
        <v>180</v>
      </c>
      <c r="E11" s="581"/>
      <c r="F11" s="222" t="s">
        <v>484</v>
      </c>
      <c r="G11" s="267">
        <v>1</v>
      </c>
      <c r="H11" s="255" t="s">
        <v>491</v>
      </c>
      <c r="I11" s="238">
        <v>278000</v>
      </c>
      <c r="J11" s="255" t="s">
        <v>486</v>
      </c>
      <c r="K11" s="228"/>
      <c r="L11" s="255" t="s">
        <v>487</v>
      </c>
      <c r="M11" s="96" t="s">
        <v>180</v>
      </c>
    </row>
    <row r="12" spans="2:18" ht="19.5" customHeight="1" x14ac:dyDescent="0.3">
      <c r="B12" s="555"/>
      <c r="C12" s="274" t="s">
        <v>392</v>
      </c>
      <c r="D12" s="580" t="s">
        <v>180</v>
      </c>
      <c r="E12" s="581"/>
      <c r="F12" s="222" t="s">
        <v>484</v>
      </c>
      <c r="G12" s="267">
        <v>1</v>
      </c>
      <c r="H12" s="255" t="s">
        <v>492</v>
      </c>
      <c r="I12" s="238">
        <v>278000</v>
      </c>
      <c r="J12" s="255" t="s">
        <v>486</v>
      </c>
      <c r="K12" s="228"/>
      <c r="L12" s="255" t="s">
        <v>487</v>
      </c>
      <c r="M12" s="96" t="s">
        <v>180</v>
      </c>
    </row>
    <row r="13" spans="2:18" ht="19.5" customHeight="1" x14ac:dyDescent="0.3">
      <c r="B13" s="555"/>
      <c r="C13" s="274" t="s">
        <v>393</v>
      </c>
      <c r="D13" s="580" t="s">
        <v>180</v>
      </c>
      <c r="E13" s="581"/>
      <c r="F13" s="222" t="s">
        <v>484</v>
      </c>
      <c r="G13" s="267">
        <v>1</v>
      </c>
      <c r="H13" s="255" t="s">
        <v>493</v>
      </c>
      <c r="I13" s="238">
        <v>278000</v>
      </c>
      <c r="J13" s="255" t="s">
        <v>486</v>
      </c>
      <c r="K13" s="228"/>
      <c r="L13" s="255" t="s">
        <v>487</v>
      </c>
      <c r="M13" s="96" t="s">
        <v>180</v>
      </c>
    </row>
    <row r="14" spans="2:18" ht="19.5" customHeight="1" x14ac:dyDescent="0.3">
      <c r="B14" s="555"/>
      <c r="C14" s="274" t="s">
        <v>394</v>
      </c>
      <c r="D14" s="580" t="s">
        <v>180</v>
      </c>
      <c r="E14" s="581"/>
      <c r="F14" s="222" t="s">
        <v>484</v>
      </c>
      <c r="G14" s="267">
        <v>1</v>
      </c>
      <c r="H14" s="255" t="s">
        <v>494</v>
      </c>
      <c r="I14" s="238">
        <v>209000</v>
      </c>
      <c r="J14" s="255" t="s">
        <v>486</v>
      </c>
      <c r="K14" s="228"/>
      <c r="L14" s="255" t="s">
        <v>487</v>
      </c>
      <c r="M14" s="96" t="s">
        <v>180</v>
      </c>
    </row>
    <row r="15" spans="2:18" ht="19.5" customHeight="1" x14ac:dyDescent="0.3">
      <c r="B15" s="555"/>
      <c r="C15" s="274" t="s">
        <v>395</v>
      </c>
      <c r="D15" s="580" t="s">
        <v>180</v>
      </c>
      <c r="E15" s="581"/>
      <c r="F15" s="222" t="s">
        <v>484</v>
      </c>
      <c r="G15" s="267">
        <v>1</v>
      </c>
      <c r="H15" s="255" t="s">
        <v>495</v>
      </c>
      <c r="I15" s="238">
        <v>209000</v>
      </c>
      <c r="J15" s="255" t="s">
        <v>486</v>
      </c>
      <c r="K15" s="228"/>
      <c r="L15" s="255" t="s">
        <v>487</v>
      </c>
      <c r="M15" s="96" t="s">
        <v>180</v>
      </c>
    </row>
    <row r="16" spans="2:18" ht="19.5" customHeight="1" x14ac:dyDescent="0.3">
      <c r="B16" s="555"/>
      <c r="C16" s="274" t="s">
        <v>396</v>
      </c>
      <c r="D16" s="580" t="s">
        <v>214</v>
      </c>
      <c r="E16" s="581"/>
      <c r="F16" s="222" t="s">
        <v>496</v>
      </c>
      <c r="G16" s="267">
        <v>1</v>
      </c>
      <c r="H16" s="255" t="s">
        <v>497</v>
      </c>
      <c r="I16" s="239">
        <v>1000</v>
      </c>
      <c r="J16" s="255" t="s">
        <v>498</v>
      </c>
      <c r="K16" s="228"/>
      <c r="L16" s="255" t="s">
        <v>487</v>
      </c>
      <c r="M16" s="96" t="s">
        <v>214</v>
      </c>
    </row>
    <row r="17" spans="2:13" ht="19.5" customHeight="1" x14ac:dyDescent="0.3">
      <c r="B17" s="555"/>
      <c r="C17" s="274" t="s">
        <v>397</v>
      </c>
      <c r="D17" s="580" t="s">
        <v>214</v>
      </c>
      <c r="E17" s="581"/>
      <c r="F17" s="222" t="s">
        <v>496</v>
      </c>
      <c r="G17" s="267">
        <v>1</v>
      </c>
      <c r="H17" s="255" t="s">
        <v>499</v>
      </c>
      <c r="I17" s="239">
        <v>1000</v>
      </c>
      <c r="J17" s="255" t="s">
        <v>486</v>
      </c>
      <c r="K17" s="228"/>
      <c r="L17" s="255" t="s">
        <v>487</v>
      </c>
      <c r="M17" s="96" t="s">
        <v>214</v>
      </c>
    </row>
    <row r="18" spans="2:13" ht="19.5" customHeight="1" x14ac:dyDescent="0.3">
      <c r="B18" s="555"/>
      <c r="C18" s="274" t="s">
        <v>339</v>
      </c>
      <c r="D18" s="580" t="s">
        <v>214</v>
      </c>
      <c r="E18" s="581"/>
      <c r="F18" s="222" t="s">
        <v>496</v>
      </c>
      <c r="G18" s="267">
        <v>1</v>
      </c>
      <c r="H18" s="255" t="s">
        <v>500</v>
      </c>
      <c r="I18" s="239">
        <v>600</v>
      </c>
      <c r="J18" s="255" t="s">
        <v>486</v>
      </c>
      <c r="K18" s="228"/>
      <c r="L18" s="255" t="s">
        <v>487</v>
      </c>
      <c r="M18" s="96" t="s">
        <v>214</v>
      </c>
    </row>
    <row r="19" spans="2:13" ht="19.5" customHeight="1" x14ac:dyDescent="0.3">
      <c r="B19" s="555"/>
      <c r="C19" s="274" t="s">
        <v>398</v>
      </c>
      <c r="D19" s="580" t="s">
        <v>214</v>
      </c>
      <c r="E19" s="581"/>
      <c r="F19" s="222" t="s">
        <v>496</v>
      </c>
      <c r="G19" s="267">
        <v>1</v>
      </c>
      <c r="H19" s="255" t="s">
        <v>501</v>
      </c>
      <c r="I19" s="239">
        <v>800</v>
      </c>
      <c r="J19" s="255" t="s">
        <v>486</v>
      </c>
      <c r="K19" s="228"/>
      <c r="L19" s="255" t="s">
        <v>502</v>
      </c>
      <c r="M19" s="96" t="s">
        <v>214</v>
      </c>
    </row>
    <row r="20" spans="2:13" ht="19.5" customHeight="1" x14ac:dyDescent="0.3">
      <c r="B20" s="555"/>
      <c r="C20" s="274" t="s">
        <v>340</v>
      </c>
      <c r="D20" s="580" t="s">
        <v>214</v>
      </c>
      <c r="E20" s="581"/>
      <c r="F20" s="224" t="s">
        <v>503</v>
      </c>
      <c r="G20" s="268">
        <v>1</v>
      </c>
      <c r="H20" s="255" t="s">
        <v>504</v>
      </c>
      <c r="I20" s="239">
        <v>300</v>
      </c>
      <c r="J20" s="255" t="s">
        <v>486</v>
      </c>
      <c r="K20" s="229"/>
      <c r="L20" s="255" t="s">
        <v>487</v>
      </c>
      <c r="M20" s="96" t="s">
        <v>214</v>
      </c>
    </row>
    <row r="21" spans="2:13" ht="19.5" customHeight="1" x14ac:dyDescent="0.3">
      <c r="B21" s="555"/>
      <c r="C21" s="274" t="s">
        <v>341</v>
      </c>
      <c r="D21" s="580" t="s">
        <v>214</v>
      </c>
      <c r="E21" s="581"/>
      <c r="F21" s="224" t="s">
        <v>503</v>
      </c>
      <c r="G21" s="268">
        <v>1</v>
      </c>
      <c r="H21" s="255" t="s">
        <v>505</v>
      </c>
      <c r="I21" s="239">
        <v>500</v>
      </c>
      <c r="J21" s="255" t="s">
        <v>486</v>
      </c>
      <c r="K21" s="229"/>
      <c r="L21" s="255" t="s">
        <v>487</v>
      </c>
      <c r="M21" s="96" t="s">
        <v>214</v>
      </c>
    </row>
    <row r="22" spans="2:13" ht="19.5" customHeight="1" x14ac:dyDescent="0.3">
      <c r="B22" s="555"/>
      <c r="C22" s="274" t="s">
        <v>342</v>
      </c>
      <c r="D22" s="580" t="s">
        <v>214</v>
      </c>
      <c r="E22" s="581"/>
      <c r="F22" s="224" t="s">
        <v>503</v>
      </c>
      <c r="G22" s="268">
        <v>1</v>
      </c>
      <c r="H22" s="255" t="s">
        <v>506</v>
      </c>
      <c r="I22" s="239">
        <v>400</v>
      </c>
      <c r="J22" s="255" t="s">
        <v>486</v>
      </c>
      <c r="K22" s="229"/>
      <c r="L22" s="255" t="s">
        <v>487</v>
      </c>
      <c r="M22" s="96" t="s">
        <v>214</v>
      </c>
    </row>
    <row r="23" spans="2:13" ht="19.5" customHeight="1" x14ac:dyDescent="0.3">
      <c r="B23" s="555"/>
      <c r="C23" s="274" t="s">
        <v>399</v>
      </c>
      <c r="D23" s="580" t="s">
        <v>214</v>
      </c>
      <c r="E23" s="581"/>
      <c r="F23" s="224" t="s">
        <v>503</v>
      </c>
      <c r="G23" s="267">
        <v>1</v>
      </c>
      <c r="H23" s="255" t="s">
        <v>501</v>
      </c>
      <c r="I23" s="239">
        <v>200</v>
      </c>
      <c r="J23" s="255" t="s">
        <v>486</v>
      </c>
      <c r="K23" s="228"/>
      <c r="L23" s="255" t="s">
        <v>502</v>
      </c>
      <c r="M23" s="96" t="s">
        <v>214</v>
      </c>
    </row>
    <row r="24" spans="2:13" ht="19.5" customHeight="1" x14ac:dyDescent="0.3">
      <c r="B24" s="555"/>
      <c r="C24" s="274" t="s">
        <v>400</v>
      </c>
      <c r="D24" s="580" t="s">
        <v>214</v>
      </c>
      <c r="E24" s="581"/>
      <c r="F24" s="224" t="s">
        <v>503</v>
      </c>
      <c r="G24" s="267">
        <v>1</v>
      </c>
      <c r="H24" s="255" t="s">
        <v>507</v>
      </c>
      <c r="I24" s="239">
        <v>150</v>
      </c>
      <c r="J24" s="255" t="s">
        <v>486</v>
      </c>
      <c r="K24" s="228"/>
      <c r="L24" s="255" t="s">
        <v>487</v>
      </c>
      <c r="M24" s="96" t="s">
        <v>214</v>
      </c>
    </row>
    <row r="25" spans="2:13" ht="19.5" customHeight="1" x14ac:dyDescent="0.3">
      <c r="B25" s="555"/>
      <c r="C25" s="274" t="s">
        <v>401</v>
      </c>
      <c r="D25" s="580" t="s">
        <v>214</v>
      </c>
      <c r="E25" s="581"/>
      <c r="F25" s="224" t="s">
        <v>503</v>
      </c>
      <c r="G25" s="267">
        <v>1</v>
      </c>
      <c r="H25" s="255" t="s">
        <v>507</v>
      </c>
      <c r="I25" s="239">
        <v>150</v>
      </c>
      <c r="J25" s="255" t="s">
        <v>486</v>
      </c>
      <c r="K25" s="228"/>
      <c r="L25" s="255" t="s">
        <v>487</v>
      </c>
      <c r="M25" s="96" t="s">
        <v>214</v>
      </c>
    </row>
    <row r="26" spans="2:13" ht="19.5" customHeight="1" x14ac:dyDescent="0.3">
      <c r="B26" s="555"/>
      <c r="C26" s="274" t="s">
        <v>402</v>
      </c>
      <c r="D26" s="580" t="s">
        <v>214</v>
      </c>
      <c r="E26" s="581"/>
      <c r="F26" s="224" t="s">
        <v>503</v>
      </c>
      <c r="G26" s="267">
        <v>1</v>
      </c>
      <c r="H26" s="255" t="s">
        <v>507</v>
      </c>
      <c r="I26" s="239">
        <v>150</v>
      </c>
      <c r="J26" s="255" t="s">
        <v>486</v>
      </c>
      <c r="K26" s="228"/>
      <c r="L26" s="255" t="s">
        <v>487</v>
      </c>
      <c r="M26" s="96" t="s">
        <v>214</v>
      </c>
    </row>
    <row r="27" spans="2:13" ht="19.5" customHeight="1" x14ac:dyDescent="0.3">
      <c r="B27" s="555"/>
      <c r="C27" s="275" t="s">
        <v>403</v>
      </c>
      <c r="D27" s="578" t="s">
        <v>508</v>
      </c>
      <c r="E27" s="579"/>
      <c r="F27" s="224" t="s">
        <v>509</v>
      </c>
      <c r="G27" s="268">
        <v>1</v>
      </c>
      <c r="H27" s="255" t="s">
        <v>510</v>
      </c>
      <c r="I27" s="240">
        <v>11</v>
      </c>
      <c r="J27" s="255" t="s">
        <v>486</v>
      </c>
      <c r="K27" s="229"/>
      <c r="L27" s="255" t="s">
        <v>511</v>
      </c>
      <c r="M27" s="96" t="s">
        <v>215</v>
      </c>
    </row>
    <row r="28" spans="2:13" ht="19.5" customHeight="1" x14ac:dyDescent="0.3">
      <c r="B28" s="555"/>
      <c r="C28" s="275" t="s">
        <v>404</v>
      </c>
      <c r="D28" s="578" t="s">
        <v>508</v>
      </c>
      <c r="E28" s="579"/>
      <c r="F28" s="224" t="s">
        <v>509</v>
      </c>
      <c r="G28" s="268">
        <v>1</v>
      </c>
      <c r="H28" s="255" t="s">
        <v>510</v>
      </c>
      <c r="I28" s="240">
        <v>11</v>
      </c>
      <c r="J28" s="255" t="s">
        <v>486</v>
      </c>
      <c r="K28" s="229">
        <v>1</v>
      </c>
      <c r="L28" s="255" t="s">
        <v>511</v>
      </c>
      <c r="M28" s="96" t="s">
        <v>215</v>
      </c>
    </row>
    <row r="29" spans="2:13" ht="19.5" customHeight="1" x14ac:dyDescent="0.3">
      <c r="B29" s="556"/>
      <c r="C29" s="276" t="s">
        <v>405</v>
      </c>
      <c r="D29" s="582" t="s">
        <v>508</v>
      </c>
      <c r="E29" s="583"/>
      <c r="F29" s="225" t="s">
        <v>509</v>
      </c>
      <c r="G29" s="269">
        <v>1</v>
      </c>
      <c r="H29" s="256" t="s">
        <v>512</v>
      </c>
      <c r="I29" s="241">
        <v>11</v>
      </c>
      <c r="J29" s="256" t="s">
        <v>486</v>
      </c>
      <c r="K29" s="230"/>
      <c r="L29" s="256" t="s">
        <v>511</v>
      </c>
      <c r="M29" s="96" t="s">
        <v>215</v>
      </c>
    </row>
    <row r="30" spans="2:13" ht="19.5" customHeight="1" x14ac:dyDescent="0.3">
      <c r="B30" s="554" t="s">
        <v>386</v>
      </c>
      <c r="C30" s="277" t="s">
        <v>406</v>
      </c>
      <c r="D30" s="584" t="s">
        <v>508</v>
      </c>
      <c r="E30" s="585"/>
      <c r="F30" s="226" t="s">
        <v>509</v>
      </c>
      <c r="G30" s="266">
        <v>1</v>
      </c>
      <c r="H30" s="254" t="s">
        <v>512</v>
      </c>
      <c r="I30" s="242">
        <v>11</v>
      </c>
      <c r="J30" s="254" t="s">
        <v>486</v>
      </c>
      <c r="K30" s="227">
        <v>1</v>
      </c>
      <c r="L30" s="254" t="s">
        <v>511</v>
      </c>
      <c r="M30" s="96" t="s">
        <v>215</v>
      </c>
    </row>
    <row r="31" spans="2:13" ht="19.5" customHeight="1" x14ac:dyDescent="0.3">
      <c r="B31" s="555"/>
      <c r="C31" s="275" t="s">
        <v>407</v>
      </c>
      <c r="D31" s="578" t="s">
        <v>508</v>
      </c>
      <c r="E31" s="579"/>
      <c r="F31" s="224" t="s">
        <v>509</v>
      </c>
      <c r="G31" s="267">
        <v>1</v>
      </c>
      <c r="H31" s="255" t="s">
        <v>513</v>
      </c>
      <c r="I31" s="243">
        <v>7.5</v>
      </c>
      <c r="J31" s="255" t="s">
        <v>486</v>
      </c>
      <c r="K31" s="228"/>
      <c r="L31" s="255" t="s">
        <v>511</v>
      </c>
      <c r="M31" s="96" t="s">
        <v>215</v>
      </c>
    </row>
    <row r="32" spans="2:13" ht="19.5" customHeight="1" x14ac:dyDescent="0.3">
      <c r="B32" s="555"/>
      <c r="C32" s="275" t="s">
        <v>408</v>
      </c>
      <c r="D32" s="578" t="s">
        <v>508</v>
      </c>
      <c r="E32" s="579"/>
      <c r="F32" s="224" t="s">
        <v>509</v>
      </c>
      <c r="G32" s="267">
        <v>1</v>
      </c>
      <c r="H32" s="255" t="s">
        <v>513</v>
      </c>
      <c r="I32" s="243">
        <v>7.5</v>
      </c>
      <c r="J32" s="255" t="s">
        <v>486</v>
      </c>
      <c r="K32" s="228">
        <v>1</v>
      </c>
      <c r="L32" s="255" t="s">
        <v>511</v>
      </c>
      <c r="M32" s="96" t="s">
        <v>215</v>
      </c>
    </row>
    <row r="33" spans="2:13" ht="19.5" customHeight="1" x14ac:dyDescent="0.3">
      <c r="B33" s="555"/>
      <c r="C33" s="275" t="s">
        <v>409</v>
      </c>
      <c r="D33" s="580" t="s">
        <v>514</v>
      </c>
      <c r="E33" s="581"/>
      <c r="F33" s="222" t="s">
        <v>515</v>
      </c>
      <c r="G33" s="267">
        <v>1</v>
      </c>
      <c r="H33" s="255" t="s">
        <v>510</v>
      </c>
      <c r="I33" s="243">
        <v>7.5</v>
      </c>
      <c r="J33" s="255" t="s">
        <v>486</v>
      </c>
      <c r="K33" s="228"/>
      <c r="L33" s="255" t="s">
        <v>511</v>
      </c>
      <c r="M33" s="96" t="s">
        <v>215</v>
      </c>
    </row>
    <row r="34" spans="2:13" ht="19.5" customHeight="1" x14ac:dyDescent="0.3">
      <c r="B34" s="555"/>
      <c r="C34" s="275" t="s">
        <v>410</v>
      </c>
      <c r="D34" s="580" t="s">
        <v>514</v>
      </c>
      <c r="E34" s="581"/>
      <c r="F34" s="222" t="s">
        <v>515</v>
      </c>
      <c r="G34" s="267">
        <v>1</v>
      </c>
      <c r="H34" s="255" t="s">
        <v>510</v>
      </c>
      <c r="I34" s="244">
        <v>7.5</v>
      </c>
      <c r="J34" s="255" t="s">
        <v>486</v>
      </c>
      <c r="K34" s="229"/>
      <c r="L34" s="255" t="s">
        <v>511</v>
      </c>
      <c r="M34" s="96" t="s">
        <v>215</v>
      </c>
    </row>
    <row r="35" spans="2:13" ht="19.5" customHeight="1" x14ac:dyDescent="0.3">
      <c r="B35" s="555"/>
      <c r="C35" s="275" t="s">
        <v>411</v>
      </c>
      <c r="D35" s="580" t="s">
        <v>514</v>
      </c>
      <c r="E35" s="581"/>
      <c r="F35" s="222" t="s">
        <v>515</v>
      </c>
      <c r="G35" s="267">
        <v>1</v>
      </c>
      <c r="H35" s="255" t="s">
        <v>510</v>
      </c>
      <c r="I35" s="244">
        <v>7.5</v>
      </c>
      <c r="J35" s="255" t="s">
        <v>486</v>
      </c>
      <c r="K35" s="229"/>
      <c r="L35" s="255" t="s">
        <v>511</v>
      </c>
      <c r="M35" s="96" t="s">
        <v>215</v>
      </c>
    </row>
    <row r="36" spans="2:13" ht="19.5" customHeight="1" x14ac:dyDescent="0.3">
      <c r="B36" s="555"/>
      <c r="C36" s="275" t="s">
        <v>412</v>
      </c>
      <c r="D36" s="580" t="s">
        <v>514</v>
      </c>
      <c r="E36" s="581"/>
      <c r="F36" s="222" t="s">
        <v>515</v>
      </c>
      <c r="G36" s="267">
        <v>1</v>
      </c>
      <c r="H36" s="255" t="s">
        <v>512</v>
      </c>
      <c r="I36" s="240">
        <v>11</v>
      </c>
      <c r="J36" s="255" t="s">
        <v>486</v>
      </c>
      <c r="K36" s="229"/>
      <c r="L36" s="255" t="s">
        <v>511</v>
      </c>
      <c r="M36" s="96" t="s">
        <v>215</v>
      </c>
    </row>
    <row r="37" spans="2:13" ht="19.5" customHeight="1" x14ac:dyDescent="0.3">
      <c r="B37" s="555"/>
      <c r="C37" s="275" t="s">
        <v>413</v>
      </c>
      <c r="D37" s="580" t="s">
        <v>514</v>
      </c>
      <c r="E37" s="581"/>
      <c r="F37" s="222" t="s">
        <v>515</v>
      </c>
      <c r="G37" s="267">
        <v>1</v>
      </c>
      <c r="H37" s="255" t="s">
        <v>512</v>
      </c>
      <c r="I37" s="240">
        <v>11</v>
      </c>
      <c r="J37" s="255" t="s">
        <v>486</v>
      </c>
      <c r="K37" s="229"/>
      <c r="L37" s="255" t="s">
        <v>511</v>
      </c>
      <c r="M37" s="96" t="s">
        <v>215</v>
      </c>
    </row>
    <row r="38" spans="2:13" ht="19.5" customHeight="1" x14ac:dyDescent="0.3">
      <c r="B38" s="555"/>
      <c r="C38" s="275" t="s">
        <v>414</v>
      </c>
      <c r="D38" s="580" t="s">
        <v>514</v>
      </c>
      <c r="E38" s="581"/>
      <c r="F38" s="222" t="s">
        <v>515</v>
      </c>
      <c r="G38" s="267">
        <v>1</v>
      </c>
      <c r="H38" s="255" t="s">
        <v>512</v>
      </c>
      <c r="I38" s="240">
        <v>11</v>
      </c>
      <c r="J38" s="255" t="s">
        <v>486</v>
      </c>
      <c r="K38" s="229"/>
      <c r="L38" s="255" t="s">
        <v>511</v>
      </c>
      <c r="M38" s="96" t="s">
        <v>215</v>
      </c>
    </row>
    <row r="39" spans="2:13" ht="19.5" customHeight="1" x14ac:dyDescent="0.3">
      <c r="B39" s="555"/>
      <c r="C39" s="275" t="s">
        <v>415</v>
      </c>
      <c r="D39" s="580" t="s">
        <v>514</v>
      </c>
      <c r="E39" s="581"/>
      <c r="F39" s="222" t="s">
        <v>515</v>
      </c>
      <c r="G39" s="267">
        <v>1</v>
      </c>
      <c r="H39" s="255" t="s">
        <v>513</v>
      </c>
      <c r="I39" s="244">
        <v>18.5</v>
      </c>
      <c r="J39" s="255" t="s">
        <v>486</v>
      </c>
      <c r="K39" s="229"/>
      <c r="L39" s="255" t="s">
        <v>511</v>
      </c>
      <c r="M39" s="96" t="s">
        <v>215</v>
      </c>
    </row>
    <row r="40" spans="2:13" ht="19.5" customHeight="1" x14ac:dyDescent="0.3">
      <c r="B40" s="555"/>
      <c r="C40" s="275" t="s">
        <v>416</v>
      </c>
      <c r="D40" s="580" t="s">
        <v>514</v>
      </c>
      <c r="E40" s="581"/>
      <c r="F40" s="222" t="s">
        <v>515</v>
      </c>
      <c r="G40" s="267">
        <v>1</v>
      </c>
      <c r="H40" s="255" t="s">
        <v>513</v>
      </c>
      <c r="I40" s="244">
        <v>18.5</v>
      </c>
      <c r="J40" s="255" t="s">
        <v>486</v>
      </c>
      <c r="K40" s="229"/>
      <c r="L40" s="255" t="s">
        <v>511</v>
      </c>
      <c r="M40" s="96" t="s">
        <v>215</v>
      </c>
    </row>
    <row r="41" spans="2:13" ht="19.5" customHeight="1" x14ac:dyDescent="0.3">
      <c r="B41" s="555"/>
      <c r="C41" s="275" t="s">
        <v>417</v>
      </c>
      <c r="D41" s="580" t="s">
        <v>514</v>
      </c>
      <c r="E41" s="581"/>
      <c r="F41" s="222" t="s">
        <v>515</v>
      </c>
      <c r="G41" s="267">
        <v>1</v>
      </c>
      <c r="H41" s="255" t="s">
        <v>516</v>
      </c>
      <c r="I41" s="245">
        <v>3</v>
      </c>
      <c r="J41" s="255" t="s">
        <v>498</v>
      </c>
      <c r="K41" s="228"/>
      <c r="L41" s="255" t="s">
        <v>511</v>
      </c>
      <c r="M41" s="96" t="s">
        <v>215</v>
      </c>
    </row>
    <row r="42" spans="2:13" ht="19.5" customHeight="1" x14ac:dyDescent="0.3">
      <c r="B42" s="555"/>
      <c r="C42" s="275" t="s">
        <v>418</v>
      </c>
      <c r="D42" s="580" t="s">
        <v>514</v>
      </c>
      <c r="E42" s="581"/>
      <c r="F42" s="222" t="s">
        <v>515</v>
      </c>
      <c r="G42" s="267">
        <v>1</v>
      </c>
      <c r="H42" s="255" t="s">
        <v>516</v>
      </c>
      <c r="I42" s="245">
        <v>3</v>
      </c>
      <c r="J42" s="255" t="s">
        <v>498</v>
      </c>
      <c r="K42" s="228"/>
      <c r="L42" s="255" t="s">
        <v>511</v>
      </c>
      <c r="M42" s="96" t="s">
        <v>215</v>
      </c>
    </row>
    <row r="43" spans="2:13" ht="19.5" customHeight="1" x14ac:dyDescent="0.3">
      <c r="B43" s="555"/>
      <c r="C43" s="275" t="s">
        <v>419</v>
      </c>
      <c r="D43" s="580" t="s">
        <v>514</v>
      </c>
      <c r="E43" s="581"/>
      <c r="F43" s="222" t="s">
        <v>515</v>
      </c>
      <c r="G43" s="267">
        <v>1</v>
      </c>
      <c r="H43" s="255" t="s">
        <v>517</v>
      </c>
      <c r="I43" s="243">
        <v>5.52</v>
      </c>
      <c r="J43" s="255" t="s">
        <v>518</v>
      </c>
      <c r="K43" s="228"/>
      <c r="L43" s="255" t="s">
        <v>511</v>
      </c>
      <c r="M43" s="96" t="s">
        <v>215</v>
      </c>
    </row>
    <row r="44" spans="2:13" ht="19.5" customHeight="1" x14ac:dyDescent="0.3">
      <c r="B44" s="555"/>
      <c r="C44" s="275" t="s">
        <v>420</v>
      </c>
      <c r="D44" s="580" t="s">
        <v>514</v>
      </c>
      <c r="E44" s="581"/>
      <c r="F44" s="222" t="s">
        <v>515</v>
      </c>
      <c r="G44" s="267">
        <v>1</v>
      </c>
      <c r="H44" s="255" t="s">
        <v>517</v>
      </c>
      <c r="I44" s="243">
        <v>5.52</v>
      </c>
      <c r="J44" s="255" t="s">
        <v>518</v>
      </c>
      <c r="K44" s="228"/>
      <c r="L44" s="255" t="s">
        <v>511</v>
      </c>
      <c r="M44" s="96" t="s">
        <v>215</v>
      </c>
    </row>
    <row r="45" spans="2:13" ht="19.5" customHeight="1" x14ac:dyDescent="0.3">
      <c r="B45" s="555"/>
      <c r="C45" s="275" t="s">
        <v>421</v>
      </c>
      <c r="D45" s="580" t="s">
        <v>519</v>
      </c>
      <c r="E45" s="581"/>
      <c r="F45" s="222" t="s">
        <v>509</v>
      </c>
      <c r="G45" s="267">
        <v>1</v>
      </c>
      <c r="H45" s="255" t="s">
        <v>510</v>
      </c>
      <c r="I45" s="246">
        <v>2.2000000000000002</v>
      </c>
      <c r="J45" s="255" t="s">
        <v>486</v>
      </c>
      <c r="K45" s="228" t="s">
        <v>520</v>
      </c>
      <c r="L45" s="255" t="s">
        <v>511</v>
      </c>
      <c r="M45" s="96" t="s">
        <v>215</v>
      </c>
    </row>
    <row r="46" spans="2:13" ht="19.5" customHeight="1" x14ac:dyDescent="0.3">
      <c r="B46" s="555"/>
      <c r="C46" s="275" t="s">
        <v>422</v>
      </c>
      <c r="D46" s="580" t="s">
        <v>519</v>
      </c>
      <c r="E46" s="581"/>
      <c r="F46" s="222" t="s">
        <v>509</v>
      </c>
      <c r="G46" s="267">
        <v>1</v>
      </c>
      <c r="H46" s="255" t="s">
        <v>510</v>
      </c>
      <c r="I46" s="246">
        <v>2.2000000000000002</v>
      </c>
      <c r="J46" s="255" t="s">
        <v>486</v>
      </c>
      <c r="K46" s="228">
        <v>1</v>
      </c>
      <c r="L46" s="255" t="s">
        <v>511</v>
      </c>
      <c r="M46" s="96" t="s">
        <v>215</v>
      </c>
    </row>
    <row r="47" spans="2:13" ht="19.5" customHeight="1" x14ac:dyDescent="0.3">
      <c r="B47" s="555"/>
      <c r="C47" s="275" t="s">
        <v>423</v>
      </c>
      <c r="D47" s="580" t="s">
        <v>519</v>
      </c>
      <c r="E47" s="581"/>
      <c r="F47" s="222" t="s">
        <v>509</v>
      </c>
      <c r="G47" s="267">
        <v>1</v>
      </c>
      <c r="H47" s="255" t="s">
        <v>512</v>
      </c>
      <c r="I47" s="246">
        <v>2.2000000000000002</v>
      </c>
      <c r="J47" s="255" t="s">
        <v>486</v>
      </c>
      <c r="K47" s="228" t="s">
        <v>520</v>
      </c>
      <c r="L47" s="255" t="s">
        <v>511</v>
      </c>
      <c r="M47" s="96" t="s">
        <v>215</v>
      </c>
    </row>
    <row r="48" spans="2:13" ht="19.5" customHeight="1" x14ac:dyDescent="0.3">
      <c r="B48" s="555"/>
      <c r="C48" s="275" t="s">
        <v>424</v>
      </c>
      <c r="D48" s="580" t="s">
        <v>519</v>
      </c>
      <c r="E48" s="581"/>
      <c r="F48" s="222" t="s">
        <v>509</v>
      </c>
      <c r="G48" s="267">
        <v>1</v>
      </c>
      <c r="H48" s="255" t="s">
        <v>512</v>
      </c>
      <c r="I48" s="246">
        <v>2.2000000000000002</v>
      </c>
      <c r="J48" s="255" t="s">
        <v>486</v>
      </c>
      <c r="K48" s="229">
        <v>1</v>
      </c>
      <c r="L48" s="255" t="s">
        <v>511</v>
      </c>
      <c r="M48" s="96" t="s">
        <v>215</v>
      </c>
    </row>
    <row r="49" spans="2:13" ht="19.5" customHeight="1" x14ac:dyDescent="0.3">
      <c r="B49" s="555"/>
      <c r="C49" s="275" t="s">
        <v>425</v>
      </c>
      <c r="D49" s="580" t="s">
        <v>519</v>
      </c>
      <c r="E49" s="581"/>
      <c r="F49" s="222" t="s">
        <v>509</v>
      </c>
      <c r="G49" s="267">
        <v>1</v>
      </c>
      <c r="H49" s="255" t="s">
        <v>513</v>
      </c>
      <c r="I49" s="247">
        <v>0.55000000000000004</v>
      </c>
      <c r="J49" s="255" t="s">
        <v>486</v>
      </c>
      <c r="K49" s="229" t="s">
        <v>520</v>
      </c>
      <c r="L49" s="255" t="s">
        <v>511</v>
      </c>
      <c r="M49" s="96" t="s">
        <v>215</v>
      </c>
    </row>
    <row r="50" spans="2:13" ht="19.5" customHeight="1" x14ac:dyDescent="0.3">
      <c r="B50" s="555"/>
      <c r="C50" s="275" t="s">
        <v>426</v>
      </c>
      <c r="D50" s="580" t="s">
        <v>519</v>
      </c>
      <c r="E50" s="581"/>
      <c r="F50" s="222" t="s">
        <v>509</v>
      </c>
      <c r="G50" s="267">
        <v>1</v>
      </c>
      <c r="H50" s="255" t="s">
        <v>513</v>
      </c>
      <c r="I50" s="247">
        <v>0.55000000000000004</v>
      </c>
      <c r="J50" s="255" t="s">
        <v>486</v>
      </c>
      <c r="K50" s="229">
        <v>1</v>
      </c>
      <c r="L50" s="255" t="s">
        <v>511</v>
      </c>
      <c r="M50" s="96" t="s">
        <v>215</v>
      </c>
    </row>
    <row r="51" spans="2:13" ht="19.5" customHeight="1" x14ac:dyDescent="0.3">
      <c r="B51" s="555"/>
      <c r="C51" s="275" t="s">
        <v>427</v>
      </c>
      <c r="D51" s="580" t="s">
        <v>519</v>
      </c>
      <c r="E51" s="581"/>
      <c r="F51" s="222" t="s">
        <v>509</v>
      </c>
      <c r="G51" s="267">
        <v>1</v>
      </c>
      <c r="H51" s="255" t="s">
        <v>521</v>
      </c>
      <c r="I51" s="247">
        <v>0.55000000000000004</v>
      </c>
      <c r="J51" s="255" t="s">
        <v>486</v>
      </c>
      <c r="K51" s="229"/>
      <c r="L51" s="255" t="s">
        <v>511</v>
      </c>
      <c r="M51" s="96" t="s">
        <v>215</v>
      </c>
    </row>
    <row r="52" spans="2:13" ht="19.5" customHeight="1" x14ac:dyDescent="0.3">
      <c r="B52" s="555"/>
      <c r="C52" s="275" t="s">
        <v>428</v>
      </c>
      <c r="D52" s="580" t="s">
        <v>519</v>
      </c>
      <c r="E52" s="581"/>
      <c r="F52" s="222" t="s">
        <v>509</v>
      </c>
      <c r="G52" s="267">
        <v>1</v>
      </c>
      <c r="H52" s="255" t="s">
        <v>521</v>
      </c>
      <c r="I52" s="247">
        <v>0.55000000000000004</v>
      </c>
      <c r="J52" s="255" t="s">
        <v>486</v>
      </c>
      <c r="K52" s="229"/>
      <c r="L52" s="255" t="s">
        <v>511</v>
      </c>
      <c r="M52" s="96" t="s">
        <v>215</v>
      </c>
    </row>
    <row r="53" spans="2:13" ht="19.5" customHeight="1" x14ac:dyDescent="0.3">
      <c r="B53" s="555"/>
      <c r="C53" s="275" t="s">
        <v>429</v>
      </c>
      <c r="D53" s="578" t="s">
        <v>508</v>
      </c>
      <c r="E53" s="579"/>
      <c r="F53" s="224" t="s">
        <v>509</v>
      </c>
      <c r="G53" s="267">
        <v>1</v>
      </c>
      <c r="H53" s="255" t="s">
        <v>521</v>
      </c>
      <c r="I53" s="248">
        <v>3</v>
      </c>
      <c r="J53" s="255" t="s">
        <v>486</v>
      </c>
      <c r="K53" s="229"/>
      <c r="L53" s="255" t="s">
        <v>511</v>
      </c>
      <c r="M53" s="96" t="s">
        <v>215</v>
      </c>
    </row>
    <row r="54" spans="2:13" ht="19.5" customHeight="1" x14ac:dyDescent="0.3">
      <c r="B54" s="555"/>
      <c r="C54" s="275" t="s">
        <v>430</v>
      </c>
      <c r="D54" s="578" t="s">
        <v>508</v>
      </c>
      <c r="E54" s="579"/>
      <c r="F54" s="224" t="s">
        <v>509</v>
      </c>
      <c r="G54" s="267">
        <v>1</v>
      </c>
      <c r="H54" s="255" t="s">
        <v>521</v>
      </c>
      <c r="I54" s="248">
        <v>3</v>
      </c>
      <c r="J54" s="255" t="s">
        <v>486</v>
      </c>
      <c r="K54" s="229"/>
      <c r="L54" s="255" t="s">
        <v>511</v>
      </c>
      <c r="M54" s="96" t="s">
        <v>215</v>
      </c>
    </row>
    <row r="55" spans="2:13" ht="19.5" customHeight="1" x14ac:dyDescent="0.3">
      <c r="B55" s="556"/>
      <c r="C55" s="276" t="s">
        <v>431</v>
      </c>
      <c r="D55" s="582" t="s">
        <v>181</v>
      </c>
      <c r="E55" s="583"/>
      <c r="F55" s="225" t="s">
        <v>522</v>
      </c>
      <c r="G55" s="269">
        <v>1</v>
      </c>
      <c r="H55" s="257" t="s">
        <v>523</v>
      </c>
      <c r="I55" s="249">
        <v>11180</v>
      </c>
      <c r="J55" s="256" t="s">
        <v>524</v>
      </c>
      <c r="K55" s="231"/>
      <c r="L55" s="257" t="s">
        <v>525</v>
      </c>
      <c r="M55" s="96" t="s">
        <v>181</v>
      </c>
    </row>
    <row r="56" spans="2:13" ht="19.5" customHeight="1" x14ac:dyDescent="0.3">
      <c r="B56" s="554" t="s">
        <v>386</v>
      </c>
      <c r="C56" s="277" t="s">
        <v>432</v>
      </c>
      <c r="D56" s="584" t="s">
        <v>181</v>
      </c>
      <c r="E56" s="585"/>
      <c r="F56" s="226" t="s">
        <v>522</v>
      </c>
      <c r="G56" s="266">
        <v>1</v>
      </c>
      <c r="H56" s="258" t="s">
        <v>526</v>
      </c>
      <c r="I56" s="250">
        <v>5160</v>
      </c>
      <c r="J56" s="254" t="s">
        <v>527</v>
      </c>
      <c r="K56" s="232"/>
      <c r="L56" s="258" t="s">
        <v>525</v>
      </c>
      <c r="M56" s="96" t="s">
        <v>181</v>
      </c>
    </row>
    <row r="57" spans="2:13" ht="19.5" customHeight="1" x14ac:dyDescent="0.3">
      <c r="B57" s="555"/>
      <c r="C57" s="275" t="s">
        <v>433</v>
      </c>
      <c r="D57" s="578" t="s">
        <v>181</v>
      </c>
      <c r="E57" s="579"/>
      <c r="F57" s="224" t="s">
        <v>528</v>
      </c>
      <c r="G57" s="268">
        <v>1</v>
      </c>
      <c r="H57" s="259" t="s">
        <v>529</v>
      </c>
      <c r="I57" s="251">
        <v>3440</v>
      </c>
      <c r="J57" s="255" t="s">
        <v>530</v>
      </c>
      <c r="K57" s="229"/>
      <c r="L57" s="259" t="s">
        <v>525</v>
      </c>
      <c r="M57" s="96" t="s">
        <v>181</v>
      </c>
    </row>
    <row r="58" spans="2:13" ht="19.5" customHeight="1" x14ac:dyDescent="0.3">
      <c r="B58" s="555"/>
      <c r="C58" s="275" t="s">
        <v>434</v>
      </c>
      <c r="D58" s="578" t="s">
        <v>181</v>
      </c>
      <c r="E58" s="579"/>
      <c r="F58" s="222" t="s">
        <v>522</v>
      </c>
      <c r="G58" s="267">
        <v>1</v>
      </c>
      <c r="H58" s="255" t="s">
        <v>531</v>
      </c>
      <c r="I58" s="252">
        <v>12470</v>
      </c>
      <c r="J58" s="255" t="s">
        <v>532</v>
      </c>
      <c r="K58" s="229"/>
      <c r="L58" s="259" t="s">
        <v>525</v>
      </c>
      <c r="M58" s="96" t="s">
        <v>181</v>
      </c>
    </row>
    <row r="59" spans="2:13" ht="19.5" customHeight="1" x14ac:dyDescent="0.3">
      <c r="B59" s="555"/>
      <c r="C59" s="275" t="s">
        <v>435</v>
      </c>
      <c r="D59" s="578" t="s">
        <v>181</v>
      </c>
      <c r="E59" s="579"/>
      <c r="F59" s="222" t="s">
        <v>522</v>
      </c>
      <c r="G59" s="267">
        <v>1</v>
      </c>
      <c r="H59" s="255" t="s">
        <v>531</v>
      </c>
      <c r="I59" s="252">
        <v>12470</v>
      </c>
      <c r="J59" s="255" t="s">
        <v>532</v>
      </c>
      <c r="K59" s="229"/>
      <c r="L59" s="259" t="s">
        <v>525</v>
      </c>
      <c r="M59" s="96" t="s">
        <v>181</v>
      </c>
    </row>
    <row r="60" spans="2:13" ht="19.5" customHeight="1" x14ac:dyDescent="0.3">
      <c r="B60" s="555"/>
      <c r="C60" s="275" t="s">
        <v>436</v>
      </c>
      <c r="D60" s="578" t="s">
        <v>181</v>
      </c>
      <c r="E60" s="579"/>
      <c r="F60" s="222" t="s">
        <v>522</v>
      </c>
      <c r="G60" s="267">
        <v>1</v>
      </c>
      <c r="H60" s="255" t="s">
        <v>531</v>
      </c>
      <c r="I60" s="252">
        <v>12470</v>
      </c>
      <c r="J60" s="255" t="s">
        <v>532</v>
      </c>
      <c r="K60" s="229"/>
      <c r="L60" s="259" t="s">
        <v>525</v>
      </c>
      <c r="M60" s="96" t="s">
        <v>181</v>
      </c>
    </row>
    <row r="61" spans="2:13" ht="19.5" customHeight="1" x14ac:dyDescent="0.3">
      <c r="B61" s="555"/>
      <c r="C61" s="275" t="s">
        <v>437</v>
      </c>
      <c r="D61" s="578" t="s">
        <v>181</v>
      </c>
      <c r="E61" s="579"/>
      <c r="F61" s="222" t="s">
        <v>522</v>
      </c>
      <c r="G61" s="267">
        <v>1</v>
      </c>
      <c r="H61" s="255" t="s">
        <v>531</v>
      </c>
      <c r="I61" s="252">
        <v>12470</v>
      </c>
      <c r="J61" s="255" t="s">
        <v>532</v>
      </c>
      <c r="K61" s="229"/>
      <c r="L61" s="259" t="s">
        <v>525</v>
      </c>
      <c r="M61" s="96" t="s">
        <v>181</v>
      </c>
    </row>
    <row r="62" spans="2:13" ht="19.5" customHeight="1" x14ac:dyDescent="0.3">
      <c r="B62" s="555"/>
      <c r="C62" s="275" t="s">
        <v>438</v>
      </c>
      <c r="D62" s="578" t="s">
        <v>181</v>
      </c>
      <c r="E62" s="579"/>
      <c r="F62" s="222" t="s">
        <v>522</v>
      </c>
      <c r="G62" s="267">
        <v>1</v>
      </c>
      <c r="H62" s="255" t="s">
        <v>531</v>
      </c>
      <c r="I62" s="252">
        <v>12470</v>
      </c>
      <c r="J62" s="255" t="s">
        <v>533</v>
      </c>
      <c r="K62" s="229"/>
      <c r="L62" s="259" t="s">
        <v>525</v>
      </c>
      <c r="M62" s="96" t="s">
        <v>181</v>
      </c>
    </row>
    <row r="63" spans="2:13" ht="19.5" customHeight="1" x14ac:dyDescent="0.3">
      <c r="B63" s="555"/>
      <c r="C63" s="275" t="s">
        <v>439</v>
      </c>
      <c r="D63" s="578" t="s">
        <v>181</v>
      </c>
      <c r="E63" s="579"/>
      <c r="F63" s="222" t="s">
        <v>522</v>
      </c>
      <c r="G63" s="267">
        <v>1</v>
      </c>
      <c r="H63" s="255" t="s">
        <v>531</v>
      </c>
      <c r="I63" s="252">
        <v>12470</v>
      </c>
      <c r="J63" s="255" t="s">
        <v>533</v>
      </c>
      <c r="K63" s="229"/>
      <c r="L63" s="259" t="s">
        <v>525</v>
      </c>
      <c r="M63" s="96" t="s">
        <v>181</v>
      </c>
    </row>
    <row r="64" spans="2:13" ht="19.5" customHeight="1" x14ac:dyDescent="0.3">
      <c r="B64" s="555"/>
      <c r="C64" s="275" t="s">
        <v>440</v>
      </c>
      <c r="D64" s="578" t="s">
        <v>181</v>
      </c>
      <c r="E64" s="579"/>
      <c r="F64" s="222" t="s">
        <v>522</v>
      </c>
      <c r="G64" s="267">
        <v>1</v>
      </c>
      <c r="H64" s="255" t="s">
        <v>531</v>
      </c>
      <c r="I64" s="252">
        <v>12470</v>
      </c>
      <c r="J64" s="255" t="s">
        <v>533</v>
      </c>
      <c r="K64" s="229"/>
      <c r="L64" s="259" t="s">
        <v>525</v>
      </c>
      <c r="M64" s="96" t="s">
        <v>181</v>
      </c>
    </row>
    <row r="65" spans="2:13" ht="19.5" customHeight="1" x14ac:dyDescent="0.3">
      <c r="B65" s="555"/>
      <c r="C65" s="275" t="s">
        <v>441</v>
      </c>
      <c r="D65" s="578" t="s">
        <v>181</v>
      </c>
      <c r="E65" s="579"/>
      <c r="F65" s="222" t="s">
        <v>522</v>
      </c>
      <c r="G65" s="267">
        <v>1</v>
      </c>
      <c r="H65" s="255" t="s">
        <v>531</v>
      </c>
      <c r="I65" s="252">
        <v>12470</v>
      </c>
      <c r="J65" s="255" t="s">
        <v>533</v>
      </c>
      <c r="K65" s="229"/>
      <c r="L65" s="259" t="s">
        <v>525</v>
      </c>
      <c r="M65" s="96" t="s">
        <v>181</v>
      </c>
    </row>
    <row r="66" spans="2:13" ht="19.5" customHeight="1" x14ac:dyDescent="0.3">
      <c r="B66" s="555"/>
      <c r="C66" s="275" t="s">
        <v>442</v>
      </c>
      <c r="D66" s="578" t="s">
        <v>181</v>
      </c>
      <c r="E66" s="579"/>
      <c r="F66" s="222" t="s">
        <v>522</v>
      </c>
      <c r="G66" s="267">
        <v>1</v>
      </c>
      <c r="H66" s="255" t="s">
        <v>531</v>
      </c>
      <c r="I66" s="252">
        <v>12470</v>
      </c>
      <c r="J66" s="255" t="s">
        <v>534</v>
      </c>
      <c r="K66" s="229"/>
      <c r="L66" s="259" t="s">
        <v>525</v>
      </c>
      <c r="M66" s="96" t="s">
        <v>181</v>
      </c>
    </row>
    <row r="67" spans="2:13" ht="19.5" customHeight="1" x14ac:dyDescent="0.3">
      <c r="B67" s="555"/>
      <c r="C67" s="275" t="s">
        <v>443</v>
      </c>
      <c r="D67" s="578" t="s">
        <v>181</v>
      </c>
      <c r="E67" s="579"/>
      <c r="F67" s="222" t="s">
        <v>522</v>
      </c>
      <c r="G67" s="267">
        <v>1</v>
      </c>
      <c r="H67" s="255" t="s">
        <v>531</v>
      </c>
      <c r="I67" s="252">
        <v>12470</v>
      </c>
      <c r="J67" s="255" t="s">
        <v>534</v>
      </c>
      <c r="K67" s="229"/>
      <c r="L67" s="259" t="s">
        <v>525</v>
      </c>
      <c r="M67" s="96" t="s">
        <v>181</v>
      </c>
    </row>
    <row r="68" spans="2:13" ht="19.5" customHeight="1" x14ac:dyDescent="0.3">
      <c r="B68" s="555"/>
      <c r="C68" s="275" t="s">
        <v>444</v>
      </c>
      <c r="D68" s="578" t="s">
        <v>181</v>
      </c>
      <c r="E68" s="579"/>
      <c r="F68" s="222" t="s">
        <v>522</v>
      </c>
      <c r="G68" s="267">
        <v>1</v>
      </c>
      <c r="H68" s="255" t="s">
        <v>531</v>
      </c>
      <c r="I68" s="252">
        <v>12470</v>
      </c>
      <c r="J68" s="255" t="s">
        <v>534</v>
      </c>
      <c r="K68" s="229"/>
      <c r="L68" s="259" t="s">
        <v>525</v>
      </c>
      <c r="M68" s="96" t="s">
        <v>181</v>
      </c>
    </row>
    <row r="69" spans="2:13" ht="19.5" customHeight="1" x14ac:dyDescent="0.3">
      <c r="B69" s="555"/>
      <c r="C69" s="275" t="s">
        <v>445</v>
      </c>
      <c r="D69" s="578" t="s">
        <v>181</v>
      </c>
      <c r="E69" s="579"/>
      <c r="F69" s="222" t="s">
        <v>522</v>
      </c>
      <c r="G69" s="267">
        <v>1</v>
      </c>
      <c r="H69" s="255" t="s">
        <v>531</v>
      </c>
      <c r="I69" s="252">
        <v>12470</v>
      </c>
      <c r="J69" s="255" t="s">
        <v>534</v>
      </c>
      <c r="K69" s="229"/>
      <c r="L69" s="259" t="s">
        <v>525</v>
      </c>
      <c r="M69" s="96" t="s">
        <v>181</v>
      </c>
    </row>
    <row r="70" spans="2:13" ht="19.5" customHeight="1" x14ac:dyDescent="0.3">
      <c r="B70" s="555"/>
      <c r="C70" s="275" t="s">
        <v>446</v>
      </c>
      <c r="D70" s="578" t="s">
        <v>181</v>
      </c>
      <c r="E70" s="579"/>
      <c r="F70" s="222" t="s">
        <v>522</v>
      </c>
      <c r="G70" s="267">
        <v>1</v>
      </c>
      <c r="H70" s="255" t="s">
        <v>535</v>
      </c>
      <c r="I70" s="252">
        <v>25800</v>
      </c>
      <c r="J70" s="255" t="s">
        <v>536</v>
      </c>
      <c r="K70" s="229"/>
      <c r="L70" s="259" t="s">
        <v>525</v>
      </c>
      <c r="M70" s="96" t="s">
        <v>181</v>
      </c>
    </row>
    <row r="71" spans="2:13" ht="19.5" customHeight="1" x14ac:dyDescent="0.3">
      <c r="B71" s="555"/>
      <c r="C71" s="275" t="s">
        <v>447</v>
      </c>
      <c r="D71" s="578" t="s">
        <v>181</v>
      </c>
      <c r="E71" s="579"/>
      <c r="F71" s="222" t="s">
        <v>522</v>
      </c>
      <c r="G71" s="267">
        <v>1</v>
      </c>
      <c r="H71" s="255" t="s">
        <v>535</v>
      </c>
      <c r="I71" s="252">
        <v>25800</v>
      </c>
      <c r="J71" s="255" t="s">
        <v>536</v>
      </c>
      <c r="K71" s="228"/>
      <c r="L71" s="259" t="s">
        <v>525</v>
      </c>
      <c r="M71" s="96" t="s">
        <v>181</v>
      </c>
    </row>
    <row r="72" spans="2:13" ht="19.5" customHeight="1" x14ac:dyDescent="0.3">
      <c r="B72" s="555"/>
      <c r="C72" s="274" t="s">
        <v>343</v>
      </c>
      <c r="D72" s="578" t="s">
        <v>537</v>
      </c>
      <c r="E72" s="579"/>
      <c r="F72" s="222" t="s">
        <v>538</v>
      </c>
      <c r="G72" s="267">
        <v>1</v>
      </c>
      <c r="H72" s="255" t="s">
        <v>539</v>
      </c>
      <c r="I72" s="252" t="s">
        <v>540</v>
      </c>
      <c r="J72" s="255" t="s">
        <v>541</v>
      </c>
      <c r="K72" s="228"/>
      <c r="L72" s="259" t="s">
        <v>525</v>
      </c>
      <c r="M72" s="96" t="s">
        <v>181</v>
      </c>
    </row>
    <row r="73" spans="2:13" ht="19.5" customHeight="1" x14ac:dyDescent="0.3">
      <c r="B73" s="555"/>
      <c r="C73" s="274" t="s">
        <v>344</v>
      </c>
      <c r="D73" s="578" t="s">
        <v>181</v>
      </c>
      <c r="E73" s="579"/>
      <c r="F73" s="222" t="s">
        <v>522</v>
      </c>
      <c r="G73" s="267">
        <v>1</v>
      </c>
      <c r="H73" s="255" t="s">
        <v>542</v>
      </c>
      <c r="I73" s="252" t="s">
        <v>543</v>
      </c>
      <c r="J73" s="255" t="s">
        <v>544</v>
      </c>
      <c r="K73" s="228"/>
      <c r="L73" s="255" t="s">
        <v>545</v>
      </c>
      <c r="M73" s="96" t="s">
        <v>181</v>
      </c>
    </row>
    <row r="74" spans="2:13" ht="19.5" customHeight="1" x14ac:dyDescent="0.3">
      <c r="B74" s="555"/>
      <c r="C74" s="274" t="s">
        <v>345</v>
      </c>
      <c r="D74" s="578" t="s">
        <v>537</v>
      </c>
      <c r="E74" s="579"/>
      <c r="F74" s="222" t="s">
        <v>538</v>
      </c>
      <c r="G74" s="267">
        <v>1</v>
      </c>
      <c r="H74" s="255" t="s">
        <v>546</v>
      </c>
      <c r="I74" s="252" t="s">
        <v>540</v>
      </c>
      <c r="J74" s="255" t="s">
        <v>541</v>
      </c>
      <c r="K74" s="228"/>
      <c r="L74" s="259" t="s">
        <v>525</v>
      </c>
      <c r="M74" s="96" t="s">
        <v>181</v>
      </c>
    </row>
    <row r="75" spans="2:13" ht="19.5" customHeight="1" x14ac:dyDescent="0.3">
      <c r="B75" s="555"/>
      <c r="C75" s="274" t="s">
        <v>346</v>
      </c>
      <c r="D75" s="580" t="s">
        <v>537</v>
      </c>
      <c r="E75" s="581"/>
      <c r="F75" s="222" t="s">
        <v>547</v>
      </c>
      <c r="G75" s="267">
        <v>1</v>
      </c>
      <c r="H75" s="255" t="s">
        <v>548</v>
      </c>
      <c r="I75" s="252" t="s">
        <v>549</v>
      </c>
      <c r="J75" s="255" t="s">
        <v>550</v>
      </c>
      <c r="K75" s="228"/>
      <c r="L75" s="255" t="s">
        <v>551</v>
      </c>
      <c r="M75" s="96" t="s">
        <v>181</v>
      </c>
    </row>
    <row r="76" spans="2:13" ht="19.5" customHeight="1" x14ac:dyDescent="0.3">
      <c r="B76" s="555"/>
      <c r="C76" s="274" t="s">
        <v>347</v>
      </c>
      <c r="D76" s="580" t="s">
        <v>537</v>
      </c>
      <c r="E76" s="581"/>
      <c r="F76" s="222" t="s">
        <v>547</v>
      </c>
      <c r="G76" s="267">
        <v>1</v>
      </c>
      <c r="H76" s="255" t="s">
        <v>548</v>
      </c>
      <c r="I76" s="252" t="s">
        <v>549</v>
      </c>
      <c r="J76" s="255" t="s">
        <v>550</v>
      </c>
      <c r="K76" s="228"/>
      <c r="L76" s="255" t="s">
        <v>551</v>
      </c>
      <c r="M76" s="96" t="s">
        <v>181</v>
      </c>
    </row>
    <row r="77" spans="2:13" ht="19.5" customHeight="1" x14ac:dyDescent="0.3">
      <c r="B77" s="555"/>
      <c r="C77" s="274" t="s">
        <v>348</v>
      </c>
      <c r="D77" s="580" t="s">
        <v>537</v>
      </c>
      <c r="E77" s="581"/>
      <c r="F77" s="222" t="s">
        <v>538</v>
      </c>
      <c r="G77" s="267">
        <v>1</v>
      </c>
      <c r="H77" s="255" t="s">
        <v>548</v>
      </c>
      <c r="I77" s="252" t="s">
        <v>540</v>
      </c>
      <c r="J77" s="255" t="s">
        <v>552</v>
      </c>
      <c r="K77" s="228"/>
      <c r="L77" s="255" t="s">
        <v>551</v>
      </c>
      <c r="M77" s="96" t="s">
        <v>181</v>
      </c>
    </row>
    <row r="78" spans="2:13" ht="19.5" customHeight="1" x14ac:dyDescent="0.3">
      <c r="B78" s="555" t="s">
        <v>184</v>
      </c>
      <c r="C78" s="274" t="s">
        <v>449</v>
      </c>
      <c r="D78" s="578" t="s">
        <v>367</v>
      </c>
      <c r="E78" s="579"/>
      <c r="F78" s="224" t="s">
        <v>553</v>
      </c>
      <c r="G78" s="267">
        <v>1</v>
      </c>
      <c r="H78" s="259" t="s">
        <v>554</v>
      </c>
      <c r="I78" s="234" t="s">
        <v>555</v>
      </c>
      <c r="J78" s="255" t="s">
        <v>368</v>
      </c>
      <c r="K78" s="228"/>
      <c r="L78" s="255" t="s">
        <v>556</v>
      </c>
      <c r="M78" s="96" t="s">
        <v>184</v>
      </c>
    </row>
    <row r="79" spans="2:13" ht="19.5" customHeight="1" x14ac:dyDescent="0.3">
      <c r="B79" s="555"/>
      <c r="C79" s="274" t="s">
        <v>450</v>
      </c>
      <c r="D79" s="578" t="s">
        <v>369</v>
      </c>
      <c r="E79" s="579"/>
      <c r="F79" s="224" t="s">
        <v>553</v>
      </c>
      <c r="G79" s="267">
        <v>1</v>
      </c>
      <c r="H79" s="259" t="s">
        <v>557</v>
      </c>
      <c r="I79" s="234" t="s">
        <v>555</v>
      </c>
      <c r="J79" s="255" t="s">
        <v>368</v>
      </c>
      <c r="K79" s="228"/>
      <c r="L79" s="255" t="s">
        <v>556</v>
      </c>
      <c r="M79" s="96" t="s">
        <v>184</v>
      </c>
    </row>
    <row r="80" spans="2:13" ht="19.5" customHeight="1" x14ac:dyDescent="0.3">
      <c r="B80" s="555"/>
      <c r="C80" s="274" t="s">
        <v>451</v>
      </c>
      <c r="D80" s="578" t="s">
        <v>367</v>
      </c>
      <c r="E80" s="579"/>
      <c r="F80" s="224" t="s">
        <v>553</v>
      </c>
      <c r="G80" s="267">
        <v>1</v>
      </c>
      <c r="H80" s="259" t="s">
        <v>558</v>
      </c>
      <c r="I80" s="234" t="s">
        <v>559</v>
      </c>
      <c r="J80" s="255" t="s">
        <v>370</v>
      </c>
      <c r="K80" s="228"/>
      <c r="L80" s="255" t="s">
        <v>556</v>
      </c>
      <c r="M80" s="96" t="s">
        <v>184</v>
      </c>
    </row>
    <row r="81" spans="2:13" ht="19.5" customHeight="1" x14ac:dyDescent="0.3">
      <c r="B81" s="556"/>
      <c r="C81" s="278" t="s">
        <v>452</v>
      </c>
      <c r="D81" s="582" t="s">
        <v>369</v>
      </c>
      <c r="E81" s="583"/>
      <c r="F81" s="225" t="s">
        <v>553</v>
      </c>
      <c r="G81" s="269">
        <v>1</v>
      </c>
      <c r="H81" s="257" t="s">
        <v>560</v>
      </c>
      <c r="I81" s="235" t="s">
        <v>559</v>
      </c>
      <c r="J81" s="257" t="s">
        <v>370</v>
      </c>
      <c r="K81" s="231"/>
      <c r="L81" s="256" t="s">
        <v>556</v>
      </c>
      <c r="M81" s="96" t="s">
        <v>184</v>
      </c>
    </row>
    <row r="82" spans="2:13" ht="19.5" customHeight="1" x14ac:dyDescent="0.3">
      <c r="B82" s="554" t="s">
        <v>184</v>
      </c>
      <c r="C82" s="273" t="s">
        <v>349</v>
      </c>
      <c r="D82" s="584" t="s">
        <v>367</v>
      </c>
      <c r="E82" s="585"/>
      <c r="F82" s="226" t="s">
        <v>553</v>
      </c>
      <c r="G82" s="266">
        <v>1</v>
      </c>
      <c r="H82" s="258" t="s">
        <v>558</v>
      </c>
      <c r="I82" s="236" t="s">
        <v>559</v>
      </c>
      <c r="J82" s="258" t="s">
        <v>370</v>
      </c>
      <c r="K82" s="233"/>
      <c r="L82" s="254" t="s">
        <v>556</v>
      </c>
      <c r="M82" s="96" t="s">
        <v>184</v>
      </c>
    </row>
    <row r="83" spans="2:13" ht="19.5" customHeight="1" x14ac:dyDescent="0.3">
      <c r="B83" s="555"/>
      <c r="C83" s="274" t="s">
        <v>350</v>
      </c>
      <c r="D83" s="578" t="s">
        <v>369</v>
      </c>
      <c r="E83" s="579"/>
      <c r="F83" s="224" t="s">
        <v>553</v>
      </c>
      <c r="G83" s="268">
        <v>1</v>
      </c>
      <c r="H83" s="259" t="s">
        <v>560</v>
      </c>
      <c r="I83" s="234" t="s">
        <v>559</v>
      </c>
      <c r="J83" s="259" t="s">
        <v>370</v>
      </c>
      <c r="K83" s="229"/>
      <c r="L83" s="255" t="s">
        <v>556</v>
      </c>
      <c r="M83" s="96" t="s">
        <v>184</v>
      </c>
    </row>
    <row r="84" spans="2:13" ht="19.5" customHeight="1" x14ac:dyDescent="0.3">
      <c r="B84" s="555"/>
      <c r="C84" s="274" t="s">
        <v>351</v>
      </c>
      <c r="D84" s="578" t="s">
        <v>367</v>
      </c>
      <c r="E84" s="579"/>
      <c r="F84" s="224" t="s">
        <v>553</v>
      </c>
      <c r="G84" s="268">
        <v>1</v>
      </c>
      <c r="H84" s="259" t="s">
        <v>561</v>
      </c>
      <c r="I84" s="234" t="s">
        <v>559</v>
      </c>
      <c r="J84" s="259" t="s">
        <v>371</v>
      </c>
      <c r="K84" s="229"/>
      <c r="L84" s="255" t="s">
        <v>556</v>
      </c>
      <c r="M84" s="96" t="s">
        <v>184</v>
      </c>
    </row>
    <row r="85" spans="2:13" ht="19.5" customHeight="1" x14ac:dyDescent="0.3">
      <c r="B85" s="555"/>
      <c r="C85" s="274" t="s">
        <v>352</v>
      </c>
      <c r="D85" s="578" t="s">
        <v>369</v>
      </c>
      <c r="E85" s="579"/>
      <c r="F85" s="224" t="s">
        <v>553</v>
      </c>
      <c r="G85" s="268">
        <v>1</v>
      </c>
      <c r="H85" s="259" t="s">
        <v>562</v>
      </c>
      <c r="I85" s="234" t="s">
        <v>559</v>
      </c>
      <c r="J85" s="259" t="s">
        <v>371</v>
      </c>
      <c r="K85" s="229"/>
      <c r="L85" s="255" t="s">
        <v>556</v>
      </c>
      <c r="M85" s="96" t="s">
        <v>184</v>
      </c>
    </row>
    <row r="86" spans="2:13" ht="19.5" customHeight="1" x14ac:dyDescent="0.3">
      <c r="B86" s="555"/>
      <c r="C86" s="274" t="s">
        <v>353</v>
      </c>
      <c r="D86" s="578" t="s">
        <v>367</v>
      </c>
      <c r="E86" s="579"/>
      <c r="F86" s="224" t="s">
        <v>553</v>
      </c>
      <c r="G86" s="268">
        <v>1</v>
      </c>
      <c r="H86" s="259" t="s">
        <v>561</v>
      </c>
      <c r="I86" s="234" t="s">
        <v>559</v>
      </c>
      <c r="J86" s="259" t="s">
        <v>371</v>
      </c>
      <c r="K86" s="229"/>
      <c r="L86" s="255" t="s">
        <v>556</v>
      </c>
      <c r="M86" s="96" t="s">
        <v>184</v>
      </c>
    </row>
    <row r="87" spans="2:13" ht="19.5" customHeight="1" x14ac:dyDescent="0.3">
      <c r="B87" s="555"/>
      <c r="C87" s="274" t="s">
        <v>354</v>
      </c>
      <c r="D87" s="578" t="s">
        <v>369</v>
      </c>
      <c r="E87" s="579"/>
      <c r="F87" s="224" t="s">
        <v>553</v>
      </c>
      <c r="G87" s="268">
        <v>1</v>
      </c>
      <c r="H87" s="259" t="s">
        <v>562</v>
      </c>
      <c r="I87" s="234" t="s">
        <v>559</v>
      </c>
      <c r="J87" s="259" t="s">
        <v>371</v>
      </c>
      <c r="K87" s="229"/>
      <c r="L87" s="255" t="s">
        <v>556</v>
      </c>
      <c r="M87" s="96" t="s">
        <v>184</v>
      </c>
    </row>
    <row r="88" spans="2:13" ht="19.5" customHeight="1" x14ac:dyDescent="0.3">
      <c r="B88" s="555"/>
      <c r="C88" s="274" t="s">
        <v>355</v>
      </c>
      <c r="D88" s="578" t="s">
        <v>367</v>
      </c>
      <c r="E88" s="579"/>
      <c r="F88" s="224" t="s">
        <v>553</v>
      </c>
      <c r="G88" s="268">
        <v>1</v>
      </c>
      <c r="H88" s="259" t="s">
        <v>563</v>
      </c>
      <c r="I88" s="234" t="s">
        <v>559</v>
      </c>
      <c r="J88" s="259" t="s">
        <v>372</v>
      </c>
      <c r="K88" s="229"/>
      <c r="L88" s="255" t="s">
        <v>556</v>
      </c>
      <c r="M88" s="96" t="s">
        <v>184</v>
      </c>
    </row>
    <row r="89" spans="2:13" ht="19.5" customHeight="1" x14ac:dyDescent="0.3">
      <c r="B89" s="555"/>
      <c r="C89" s="274" t="s">
        <v>356</v>
      </c>
      <c r="D89" s="578" t="s">
        <v>369</v>
      </c>
      <c r="E89" s="579"/>
      <c r="F89" s="224" t="s">
        <v>553</v>
      </c>
      <c r="G89" s="268">
        <v>1</v>
      </c>
      <c r="H89" s="259" t="s">
        <v>564</v>
      </c>
      <c r="I89" s="234" t="s">
        <v>559</v>
      </c>
      <c r="J89" s="259" t="s">
        <v>372</v>
      </c>
      <c r="K89" s="229"/>
      <c r="L89" s="255" t="s">
        <v>556</v>
      </c>
      <c r="M89" s="96" t="s">
        <v>184</v>
      </c>
    </row>
    <row r="90" spans="2:13" ht="19.5" customHeight="1" x14ac:dyDescent="0.3">
      <c r="B90" s="555"/>
      <c r="C90" s="274" t="s">
        <v>357</v>
      </c>
      <c r="D90" s="578" t="s">
        <v>367</v>
      </c>
      <c r="E90" s="579"/>
      <c r="F90" s="224" t="s">
        <v>553</v>
      </c>
      <c r="G90" s="268">
        <v>1</v>
      </c>
      <c r="H90" s="259" t="s">
        <v>563</v>
      </c>
      <c r="I90" s="234" t="s">
        <v>559</v>
      </c>
      <c r="J90" s="259" t="s">
        <v>372</v>
      </c>
      <c r="K90" s="229"/>
      <c r="L90" s="255" t="s">
        <v>556</v>
      </c>
      <c r="M90" s="96" t="s">
        <v>184</v>
      </c>
    </row>
    <row r="91" spans="2:13" ht="19.5" customHeight="1" x14ac:dyDescent="0.3">
      <c r="B91" s="555"/>
      <c r="C91" s="274" t="s">
        <v>358</v>
      </c>
      <c r="D91" s="580" t="s">
        <v>369</v>
      </c>
      <c r="E91" s="581"/>
      <c r="F91" s="222" t="s">
        <v>553</v>
      </c>
      <c r="G91" s="267">
        <v>1</v>
      </c>
      <c r="H91" s="255" t="s">
        <v>564</v>
      </c>
      <c r="I91" s="234" t="s">
        <v>559</v>
      </c>
      <c r="J91" s="259" t="s">
        <v>372</v>
      </c>
      <c r="K91" s="229"/>
      <c r="L91" s="255" t="s">
        <v>556</v>
      </c>
      <c r="M91" s="96" t="s">
        <v>184</v>
      </c>
    </row>
    <row r="92" spans="2:13" ht="19.5" customHeight="1" x14ac:dyDescent="0.3">
      <c r="B92" s="555"/>
      <c r="C92" s="274" t="s">
        <v>359</v>
      </c>
      <c r="D92" s="580" t="s">
        <v>367</v>
      </c>
      <c r="E92" s="581"/>
      <c r="F92" s="222" t="s">
        <v>553</v>
      </c>
      <c r="G92" s="267">
        <v>1</v>
      </c>
      <c r="H92" s="255" t="s">
        <v>565</v>
      </c>
      <c r="I92" s="234" t="s">
        <v>559</v>
      </c>
      <c r="J92" s="259" t="s">
        <v>373</v>
      </c>
      <c r="K92" s="229"/>
      <c r="L92" s="255" t="s">
        <v>556</v>
      </c>
      <c r="M92" s="96" t="s">
        <v>184</v>
      </c>
    </row>
    <row r="93" spans="2:13" ht="19.5" customHeight="1" x14ac:dyDescent="0.3">
      <c r="B93" s="555"/>
      <c r="C93" s="274" t="s">
        <v>360</v>
      </c>
      <c r="D93" s="580" t="s">
        <v>369</v>
      </c>
      <c r="E93" s="581"/>
      <c r="F93" s="222" t="s">
        <v>553</v>
      </c>
      <c r="G93" s="267">
        <v>1</v>
      </c>
      <c r="H93" s="255" t="s">
        <v>566</v>
      </c>
      <c r="I93" s="234" t="s">
        <v>559</v>
      </c>
      <c r="J93" s="259" t="s">
        <v>373</v>
      </c>
      <c r="K93" s="229"/>
      <c r="L93" s="255" t="s">
        <v>556</v>
      </c>
      <c r="M93" s="96" t="s">
        <v>184</v>
      </c>
    </row>
    <row r="94" spans="2:13" ht="19.5" customHeight="1" x14ac:dyDescent="0.3">
      <c r="B94" s="555"/>
      <c r="C94" s="274" t="s">
        <v>361</v>
      </c>
      <c r="D94" s="580" t="s">
        <v>367</v>
      </c>
      <c r="E94" s="581"/>
      <c r="F94" s="222" t="s">
        <v>553</v>
      </c>
      <c r="G94" s="267">
        <v>1</v>
      </c>
      <c r="H94" s="255" t="s">
        <v>565</v>
      </c>
      <c r="I94" s="234" t="s">
        <v>559</v>
      </c>
      <c r="J94" s="259" t="s">
        <v>373</v>
      </c>
      <c r="K94" s="229"/>
      <c r="L94" s="255" t="s">
        <v>556</v>
      </c>
      <c r="M94" s="96" t="s">
        <v>184</v>
      </c>
    </row>
    <row r="95" spans="2:13" ht="19.5" customHeight="1" x14ac:dyDescent="0.3">
      <c r="B95" s="555"/>
      <c r="C95" s="274" t="s">
        <v>362</v>
      </c>
      <c r="D95" s="580" t="s">
        <v>369</v>
      </c>
      <c r="E95" s="581"/>
      <c r="F95" s="222" t="s">
        <v>553</v>
      </c>
      <c r="G95" s="267">
        <v>1</v>
      </c>
      <c r="H95" s="255" t="s">
        <v>566</v>
      </c>
      <c r="I95" s="234" t="s">
        <v>559</v>
      </c>
      <c r="J95" s="259" t="s">
        <v>373</v>
      </c>
      <c r="K95" s="229"/>
      <c r="L95" s="255" t="s">
        <v>556</v>
      </c>
      <c r="M95" s="96" t="s">
        <v>184</v>
      </c>
    </row>
    <row r="96" spans="2:13" ht="19.5" customHeight="1" x14ac:dyDescent="0.3">
      <c r="B96" s="555"/>
      <c r="C96" s="274" t="s">
        <v>363</v>
      </c>
      <c r="D96" s="580" t="s">
        <v>367</v>
      </c>
      <c r="E96" s="581"/>
      <c r="F96" s="222" t="s">
        <v>553</v>
      </c>
      <c r="G96" s="267">
        <v>1</v>
      </c>
      <c r="H96" s="255" t="s">
        <v>567</v>
      </c>
      <c r="I96" s="234" t="s">
        <v>559</v>
      </c>
      <c r="J96" s="259" t="s">
        <v>374</v>
      </c>
      <c r="K96" s="229"/>
      <c r="L96" s="255" t="s">
        <v>556</v>
      </c>
      <c r="M96" s="96" t="s">
        <v>184</v>
      </c>
    </row>
    <row r="97" spans="2:13" ht="19.5" customHeight="1" x14ac:dyDescent="0.3">
      <c r="B97" s="555"/>
      <c r="C97" s="274" t="s">
        <v>364</v>
      </c>
      <c r="D97" s="580" t="s">
        <v>369</v>
      </c>
      <c r="E97" s="581"/>
      <c r="F97" s="222" t="s">
        <v>553</v>
      </c>
      <c r="G97" s="267">
        <v>1</v>
      </c>
      <c r="H97" s="255" t="s">
        <v>568</v>
      </c>
      <c r="I97" s="234" t="s">
        <v>559</v>
      </c>
      <c r="J97" s="259" t="s">
        <v>374</v>
      </c>
      <c r="K97" s="229"/>
      <c r="L97" s="255" t="s">
        <v>556</v>
      </c>
      <c r="M97" s="96" t="s">
        <v>184</v>
      </c>
    </row>
    <row r="98" spans="2:13" ht="19.5" customHeight="1" x14ac:dyDescent="0.3">
      <c r="B98" s="555"/>
      <c r="C98" s="274" t="s">
        <v>365</v>
      </c>
      <c r="D98" s="580" t="s">
        <v>367</v>
      </c>
      <c r="E98" s="581"/>
      <c r="F98" s="222" t="s">
        <v>553</v>
      </c>
      <c r="G98" s="267">
        <v>1</v>
      </c>
      <c r="H98" s="255" t="s">
        <v>567</v>
      </c>
      <c r="I98" s="234" t="s">
        <v>559</v>
      </c>
      <c r="J98" s="259" t="s">
        <v>374</v>
      </c>
      <c r="K98" s="229"/>
      <c r="L98" s="255" t="s">
        <v>556</v>
      </c>
      <c r="M98" s="96" t="s">
        <v>184</v>
      </c>
    </row>
    <row r="99" spans="2:13" ht="19.5" customHeight="1" x14ac:dyDescent="0.3">
      <c r="B99" s="555"/>
      <c r="C99" s="274" t="s">
        <v>366</v>
      </c>
      <c r="D99" s="580" t="s">
        <v>369</v>
      </c>
      <c r="E99" s="581"/>
      <c r="F99" s="222" t="s">
        <v>553</v>
      </c>
      <c r="G99" s="267">
        <v>1</v>
      </c>
      <c r="H99" s="255" t="s">
        <v>568</v>
      </c>
      <c r="I99" s="234" t="s">
        <v>559</v>
      </c>
      <c r="J99" s="259" t="s">
        <v>374</v>
      </c>
      <c r="K99" s="229"/>
      <c r="L99" s="255" t="s">
        <v>556</v>
      </c>
      <c r="M99" s="96" t="s">
        <v>184</v>
      </c>
    </row>
    <row r="100" spans="2:13" ht="19.5" customHeight="1" x14ac:dyDescent="0.3">
      <c r="B100" s="555"/>
      <c r="C100" s="274" t="s">
        <v>453</v>
      </c>
      <c r="D100" s="580" t="s">
        <v>367</v>
      </c>
      <c r="E100" s="581"/>
      <c r="F100" s="222" t="s">
        <v>553</v>
      </c>
      <c r="G100" s="267">
        <v>1</v>
      </c>
      <c r="H100" s="255" t="s">
        <v>569</v>
      </c>
      <c r="I100" s="234" t="s">
        <v>570</v>
      </c>
      <c r="J100" s="259" t="s">
        <v>571</v>
      </c>
      <c r="K100" s="229"/>
      <c r="L100" s="255" t="s">
        <v>556</v>
      </c>
      <c r="M100" s="96" t="s">
        <v>184</v>
      </c>
    </row>
    <row r="101" spans="2:13" ht="19.5" customHeight="1" x14ac:dyDescent="0.3">
      <c r="B101" s="555"/>
      <c r="C101" s="274" t="s">
        <v>454</v>
      </c>
      <c r="D101" s="580" t="s">
        <v>369</v>
      </c>
      <c r="E101" s="581"/>
      <c r="F101" s="222" t="s">
        <v>553</v>
      </c>
      <c r="G101" s="267">
        <v>1</v>
      </c>
      <c r="H101" s="255" t="s">
        <v>572</v>
      </c>
      <c r="I101" s="234" t="s">
        <v>570</v>
      </c>
      <c r="J101" s="259" t="s">
        <v>571</v>
      </c>
      <c r="K101" s="229"/>
      <c r="L101" s="255" t="s">
        <v>556</v>
      </c>
      <c r="M101" s="96" t="s">
        <v>184</v>
      </c>
    </row>
    <row r="102" spans="2:13" ht="19.5" customHeight="1" x14ac:dyDescent="0.3">
      <c r="B102" s="555"/>
      <c r="C102" s="274" t="s">
        <v>455</v>
      </c>
      <c r="D102" s="580" t="s">
        <v>367</v>
      </c>
      <c r="E102" s="581"/>
      <c r="F102" s="222" t="s">
        <v>553</v>
      </c>
      <c r="G102" s="267">
        <v>1</v>
      </c>
      <c r="H102" s="255" t="s">
        <v>569</v>
      </c>
      <c r="I102" s="234" t="s">
        <v>570</v>
      </c>
      <c r="J102" s="259" t="s">
        <v>571</v>
      </c>
      <c r="K102" s="229"/>
      <c r="L102" s="255" t="s">
        <v>556</v>
      </c>
      <c r="M102" s="96" t="s">
        <v>184</v>
      </c>
    </row>
    <row r="103" spans="2:13" ht="19.5" customHeight="1" x14ac:dyDescent="0.3">
      <c r="B103" s="555"/>
      <c r="C103" s="274" t="s">
        <v>456</v>
      </c>
      <c r="D103" s="580" t="s">
        <v>369</v>
      </c>
      <c r="E103" s="581"/>
      <c r="F103" s="222" t="s">
        <v>553</v>
      </c>
      <c r="G103" s="267">
        <v>1</v>
      </c>
      <c r="H103" s="255" t="s">
        <v>572</v>
      </c>
      <c r="I103" s="234" t="s">
        <v>570</v>
      </c>
      <c r="J103" s="259" t="s">
        <v>571</v>
      </c>
      <c r="K103" s="229"/>
      <c r="L103" s="255" t="s">
        <v>556</v>
      </c>
      <c r="M103" s="96" t="s">
        <v>184</v>
      </c>
    </row>
    <row r="104" spans="2:13" ht="19.5" customHeight="1" x14ac:dyDescent="0.3">
      <c r="B104" s="555"/>
      <c r="C104" s="274" t="s">
        <v>457</v>
      </c>
      <c r="D104" s="580" t="s">
        <v>367</v>
      </c>
      <c r="E104" s="581"/>
      <c r="F104" s="222" t="s">
        <v>553</v>
      </c>
      <c r="G104" s="267">
        <v>1</v>
      </c>
      <c r="H104" s="255" t="s">
        <v>573</v>
      </c>
      <c r="I104" s="234" t="s">
        <v>574</v>
      </c>
      <c r="J104" s="255" t="s">
        <v>486</v>
      </c>
      <c r="K104" s="229"/>
      <c r="L104" s="255" t="s">
        <v>556</v>
      </c>
      <c r="M104" s="96" t="s">
        <v>184</v>
      </c>
    </row>
    <row r="105" spans="2:13" ht="19.5" customHeight="1" x14ac:dyDescent="0.3">
      <c r="B105" s="555"/>
      <c r="C105" s="274" t="s">
        <v>458</v>
      </c>
      <c r="D105" s="580" t="s">
        <v>369</v>
      </c>
      <c r="E105" s="581"/>
      <c r="F105" s="222" t="s">
        <v>575</v>
      </c>
      <c r="G105" s="267">
        <v>1</v>
      </c>
      <c r="H105" s="255" t="s">
        <v>576</v>
      </c>
      <c r="I105" s="234" t="s">
        <v>574</v>
      </c>
      <c r="J105" s="255" t="s">
        <v>486</v>
      </c>
      <c r="K105" s="229"/>
      <c r="L105" s="255" t="s">
        <v>556</v>
      </c>
      <c r="M105" s="96" t="s">
        <v>184</v>
      </c>
    </row>
    <row r="106" spans="2:13" ht="19.5" customHeight="1" x14ac:dyDescent="0.3">
      <c r="B106" s="555"/>
      <c r="C106" s="274" t="s">
        <v>459</v>
      </c>
      <c r="D106" s="578" t="s">
        <v>367</v>
      </c>
      <c r="E106" s="579"/>
      <c r="F106" s="224" t="s">
        <v>575</v>
      </c>
      <c r="G106" s="268">
        <v>1</v>
      </c>
      <c r="H106" s="259" t="s">
        <v>577</v>
      </c>
      <c r="I106" s="234" t="s">
        <v>578</v>
      </c>
      <c r="J106" s="255" t="s">
        <v>579</v>
      </c>
      <c r="K106" s="229"/>
      <c r="L106" s="255" t="s">
        <v>556</v>
      </c>
      <c r="M106" s="96" t="s">
        <v>184</v>
      </c>
    </row>
    <row r="107" spans="2:13" ht="19.5" customHeight="1" x14ac:dyDescent="0.3">
      <c r="B107" s="556"/>
      <c r="C107" s="278" t="s">
        <v>460</v>
      </c>
      <c r="D107" s="582" t="s">
        <v>369</v>
      </c>
      <c r="E107" s="583"/>
      <c r="F107" s="225" t="s">
        <v>575</v>
      </c>
      <c r="G107" s="270">
        <v>1</v>
      </c>
      <c r="H107" s="257" t="s">
        <v>580</v>
      </c>
      <c r="I107" s="235" t="s">
        <v>578</v>
      </c>
      <c r="J107" s="256" t="s">
        <v>579</v>
      </c>
      <c r="K107" s="231"/>
      <c r="L107" s="256" t="s">
        <v>556</v>
      </c>
      <c r="M107" s="96" t="s">
        <v>184</v>
      </c>
    </row>
    <row r="108" spans="2:13" ht="19.5" customHeight="1" x14ac:dyDescent="0.3">
      <c r="B108" s="554" t="s">
        <v>184</v>
      </c>
      <c r="C108" s="273" t="s">
        <v>461</v>
      </c>
      <c r="D108" s="584" t="s">
        <v>367</v>
      </c>
      <c r="E108" s="585"/>
      <c r="F108" s="226" t="s">
        <v>509</v>
      </c>
      <c r="G108" s="271">
        <v>1</v>
      </c>
      <c r="H108" s="258" t="s">
        <v>581</v>
      </c>
      <c r="I108" s="236" t="s">
        <v>582</v>
      </c>
      <c r="J108" s="254" t="s">
        <v>583</v>
      </c>
      <c r="K108" s="233"/>
      <c r="L108" s="254" t="s">
        <v>556</v>
      </c>
      <c r="M108" s="96" t="s">
        <v>184</v>
      </c>
    </row>
    <row r="109" spans="2:13" ht="19.5" customHeight="1" x14ac:dyDescent="0.3">
      <c r="B109" s="555"/>
      <c r="C109" s="274" t="s">
        <v>462</v>
      </c>
      <c r="D109" s="578" t="s">
        <v>584</v>
      </c>
      <c r="E109" s="579"/>
      <c r="F109" s="224" t="s">
        <v>553</v>
      </c>
      <c r="G109" s="268">
        <v>1</v>
      </c>
      <c r="H109" s="259" t="s">
        <v>585</v>
      </c>
      <c r="I109" s="234" t="s">
        <v>586</v>
      </c>
      <c r="J109" s="255" t="s">
        <v>587</v>
      </c>
      <c r="K109" s="229"/>
      <c r="L109" s="255" t="s">
        <v>556</v>
      </c>
      <c r="M109" s="96" t="s">
        <v>184</v>
      </c>
    </row>
    <row r="110" spans="2:13" ht="19.5" customHeight="1" x14ac:dyDescent="0.3">
      <c r="B110" s="555"/>
      <c r="C110" s="274" t="s">
        <v>463</v>
      </c>
      <c r="D110" s="580" t="s">
        <v>584</v>
      </c>
      <c r="E110" s="581"/>
      <c r="F110" s="222" t="s">
        <v>553</v>
      </c>
      <c r="G110" s="267">
        <v>1</v>
      </c>
      <c r="H110" s="255" t="s">
        <v>588</v>
      </c>
      <c r="I110" s="234" t="s">
        <v>589</v>
      </c>
      <c r="J110" s="255" t="s">
        <v>590</v>
      </c>
      <c r="K110" s="229"/>
      <c r="L110" s="255" t="s">
        <v>556</v>
      </c>
      <c r="M110" s="96" t="s">
        <v>184</v>
      </c>
    </row>
    <row r="111" spans="2:13" ht="19.5" customHeight="1" x14ac:dyDescent="0.3">
      <c r="B111" s="555"/>
      <c r="C111" s="274" t="s">
        <v>464</v>
      </c>
      <c r="D111" s="580" t="s">
        <v>367</v>
      </c>
      <c r="E111" s="581"/>
      <c r="F111" s="222" t="s">
        <v>509</v>
      </c>
      <c r="G111" s="267">
        <v>1</v>
      </c>
      <c r="H111" s="255" t="s">
        <v>591</v>
      </c>
      <c r="I111" s="234" t="s">
        <v>592</v>
      </c>
      <c r="J111" s="255" t="s">
        <v>593</v>
      </c>
      <c r="K111" s="229"/>
      <c r="L111" s="255" t="s">
        <v>556</v>
      </c>
      <c r="M111" s="96" t="s">
        <v>184</v>
      </c>
    </row>
    <row r="112" spans="2:13" ht="19.5" customHeight="1" x14ac:dyDescent="0.3">
      <c r="B112" s="555"/>
      <c r="C112" s="274" t="s">
        <v>465</v>
      </c>
      <c r="D112" s="580" t="s">
        <v>584</v>
      </c>
      <c r="E112" s="581"/>
      <c r="F112" s="222" t="s">
        <v>553</v>
      </c>
      <c r="G112" s="267">
        <v>1</v>
      </c>
      <c r="H112" s="255" t="s">
        <v>594</v>
      </c>
      <c r="I112" s="234" t="s">
        <v>595</v>
      </c>
      <c r="J112" s="255" t="s">
        <v>590</v>
      </c>
      <c r="K112" s="229"/>
      <c r="L112" s="255" t="s">
        <v>556</v>
      </c>
      <c r="M112" s="96" t="s">
        <v>184</v>
      </c>
    </row>
    <row r="113" spans="2:13" ht="19.5" customHeight="1" x14ac:dyDescent="0.3">
      <c r="B113" s="555"/>
      <c r="C113" s="274" t="s">
        <v>466</v>
      </c>
      <c r="D113" s="580" t="s">
        <v>367</v>
      </c>
      <c r="E113" s="581"/>
      <c r="F113" s="222" t="s">
        <v>509</v>
      </c>
      <c r="G113" s="267">
        <v>1</v>
      </c>
      <c r="H113" s="255" t="s">
        <v>596</v>
      </c>
      <c r="I113" s="234" t="s">
        <v>592</v>
      </c>
      <c r="J113" s="255" t="s">
        <v>597</v>
      </c>
      <c r="K113" s="229"/>
      <c r="L113" s="255" t="s">
        <v>556</v>
      </c>
      <c r="M113" s="96" t="s">
        <v>184</v>
      </c>
    </row>
    <row r="114" spans="2:13" ht="19.5" customHeight="1" x14ac:dyDescent="0.3">
      <c r="B114" s="555"/>
      <c r="C114" s="274" t="s">
        <v>467</v>
      </c>
      <c r="D114" s="580" t="s">
        <v>584</v>
      </c>
      <c r="E114" s="581"/>
      <c r="F114" s="222" t="s">
        <v>553</v>
      </c>
      <c r="G114" s="267">
        <v>1</v>
      </c>
      <c r="H114" s="255" t="s">
        <v>598</v>
      </c>
      <c r="I114" s="234" t="s">
        <v>599</v>
      </c>
      <c r="J114" s="255" t="s">
        <v>600</v>
      </c>
      <c r="K114" s="229"/>
      <c r="L114" s="255" t="s">
        <v>601</v>
      </c>
      <c r="M114" s="96" t="s">
        <v>184</v>
      </c>
    </row>
    <row r="115" spans="2:13" ht="19.5" customHeight="1" x14ac:dyDescent="0.3">
      <c r="B115" s="555"/>
      <c r="C115" s="274" t="s">
        <v>468</v>
      </c>
      <c r="D115" s="580" t="s">
        <v>584</v>
      </c>
      <c r="E115" s="581"/>
      <c r="F115" s="222" t="s">
        <v>602</v>
      </c>
      <c r="G115" s="267">
        <v>1</v>
      </c>
      <c r="H115" s="255" t="s">
        <v>603</v>
      </c>
      <c r="I115" s="234" t="s">
        <v>604</v>
      </c>
      <c r="J115" s="255" t="s">
        <v>605</v>
      </c>
      <c r="K115" s="229"/>
      <c r="L115" s="255" t="s">
        <v>556</v>
      </c>
      <c r="M115" s="96" t="s">
        <v>184</v>
      </c>
    </row>
    <row r="116" spans="2:13" ht="19.5" customHeight="1" x14ac:dyDescent="0.3">
      <c r="B116" s="555"/>
      <c r="C116" s="274" t="s">
        <v>469</v>
      </c>
      <c r="D116" s="580" t="s">
        <v>584</v>
      </c>
      <c r="E116" s="581"/>
      <c r="F116" s="222" t="s">
        <v>602</v>
      </c>
      <c r="G116" s="267">
        <v>1</v>
      </c>
      <c r="H116" s="255" t="s">
        <v>603</v>
      </c>
      <c r="I116" s="234" t="s">
        <v>604</v>
      </c>
      <c r="J116" s="255" t="s">
        <v>605</v>
      </c>
      <c r="K116" s="229"/>
      <c r="L116" s="255" t="s">
        <v>556</v>
      </c>
      <c r="M116" s="96" t="s">
        <v>184</v>
      </c>
    </row>
    <row r="117" spans="2:13" ht="19.5" customHeight="1" x14ac:dyDescent="0.3">
      <c r="B117" s="555"/>
      <c r="C117" s="274" t="s">
        <v>470</v>
      </c>
      <c r="D117" s="580" t="s">
        <v>584</v>
      </c>
      <c r="E117" s="581"/>
      <c r="F117" s="222" t="s">
        <v>602</v>
      </c>
      <c r="G117" s="267">
        <v>1</v>
      </c>
      <c r="H117" s="255" t="s">
        <v>606</v>
      </c>
      <c r="I117" s="234" t="s">
        <v>607</v>
      </c>
      <c r="J117" s="255" t="s">
        <v>605</v>
      </c>
      <c r="K117" s="229"/>
      <c r="L117" s="255" t="s">
        <v>556</v>
      </c>
      <c r="M117" s="96" t="s">
        <v>184</v>
      </c>
    </row>
    <row r="118" spans="2:13" ht="19.5" customHeight="1" x14ac:dyDescent="0.3">
      <c r="B118" s="555"/>
      <c r="C118" s="274" t="s">
        <v>471</v>
      </c>
      <c r="D118" s="580" t="s">
        <v>584</v>
      </c>
      <c r="E118" s="581"/>
      <c r="F118" s="222" t="s">
        <v>602</v>
      </c>
      <c r="G118" s="267">
        <v>1</v>
      </c>
      <c r="H118" s="255" t="s">
        <v>608</v>
      </c>
      <c r="I118" s="234" t="s">
        <v>609</v>
      </c>
      <c r="J118" s="255" t="s">
        <v>600</v>
      </c>
      <c r="K118" s="229"/>
      <c r="L118" s="255" t="s">
        <v>556</v>
      </c>
      <c r="M118" s="96" t="s">
        <v>184</v>
      </c>
    </row>
    <row r="119" spans="2:13" ht="19.5" customHeight="1" x14ac:dyDescent="0.3">
      <c r="B119" s="555"/>
      <c r="C119" s="274" t="s">
        <v>472</v>
      </c>
      <c r="D119" s="580" t="s">
        <v>584</v>
      </c>
      <c r="E119" s="581"/>
      <c r="F119" s="222" t="s">
        <v>602</v>
      </c>
      <c r="G119" s="267">
        <v>1</v>
      </c>
      <c r="H119" s="255" t="s">
        <v>608</v>
      </c>
      <c r="I119" s="234" t="s">
        <v>609</v>
      </c>
      <c r="J119" s="255" t="s">
        <v>600</v>
      </c>
      <c r="K119" s="229"/>
      <c r="L119" s="255" t="s">
        <v>556</v>
      </c>
      <c r="M119" s="96" t="s">
        <v>184</v>
      </c>
    </row>
    <row r="120" spans="2:13" ht="19.5" customHeight="1" x14ac:dyDescent="0.3">
      <c r="B120" s="555"/>
      <c r="C120" s="274" t="s">
        <v>473</v>
      </c>
      <c r="D120" s="580" t="s">
        <v>584</v>
      </c>
      <c r="E120" s="581"/>
      <c r="F120" s="222" t="s">
        <v>602</v>
      </c>
      <c r="G120" s="267">
        <v>1</v>
      </c>
      <c r="H120" s="255" t="s">
        <v>610</v>
      </c>
      <c r="I120" s="234" t="s">
        <v>611</v>
      </c>
      <c r="J120" s="255" t="s">
        <v>600</v>
      </c>
      <c r="K120" s="229"/>
      <c r="L120" s="255" t="s">
        <v>556</v>
      </c>
      <c r="M120" s="96" t="s">
        <v>184</v>
      </c>
    </row>
    <row r="121" spans="2:13" ht="19.5" customHeight="1" x14ac:dyDescent="0.3">
      <c r="B121" s="555"/>
      <c r="C121" s="274" t="s">
        <v>474</v>
      </c>
      <c r="D121" s="580" t="s">
        <v>584</v>
      </c>
      <c r="E121" s="581"/>
      <c r="F121" s="222" t="s">
        <v>602</v>
      </c>
      <c r="G121" s="267">
        <v>1</v>
      </c>
      <c r="H121" s="255" t="s">
        <v>612</v>
      </c>
      <c r="I121" s="234" t="s">
        <v>613</v>
      </c>
      <c r="J121" s="255" t="s">
        <v>590</v>
      </c>
      <c r="K121" s="229"/>
      <c r="L121" s="255" t="s">
        <v>556</v>
      </c>
      <c r="M121" s="96" t="s">
        <v>184</v>
      </c>
    </row>
    <row r="122" spans="2:13" ht="19.5" customHeight="1" x14ac:dyDescent="0.3">
      <c r="B122" s="555"/>
      <c r="C122" s="274" t="s">
        <v>475</v>
      </c>
      <c r="D122" s="580" t="s">
        <v>584</v>
      </c>
      <c r="E122" s="581"/>
      <c r="F122" s="222" t="s">
        <v>602</v>
      </c>
      <c r="G122" s="267">
        <v>1</v>
      </c>
      <c r="H122" s="255" t="s">
        <v>612</v>
      </c>
      <c r="I122" s="234" t="s">
        <v>613</v>
      </c>
      <c r="J122" s="255" t="s">
        <v>590</v>
      </c>
      <c r="K122" s="229"/>
      <c r="L122" s="255" t="s">
        <v>556</v>
      </c>
      <c r="M122" s="96" t="s">
        <v>184</v>
      </c>
    </row>
    <row r="123" spans="2:13" ht="19.5" customHeight="1" x14ac:dyDescent="0.3">
      <c r="B123" s="555"/>
      <c r="C123" s="274" t="s">
        <v>476</v>
      </c>
      <c r="D123" s="580" t="s">
        <v>584</v>
      </c>
      <c r="E123" s="581"/>
      <c r="F123" s="222" t="s">
        <v>602</v>
      </c>
      <c r="G123" s="267">
        <v>1</v>
      </c>
      <c r="H123" s="255" t="s">
        <v>614</v>
      </c>
      <c r="I123" s="234" t="s">
        <v>615</v>
      </c>
      <c r="J123" s="255" t="s">
        <v>590</v>
      </c>
      <c r="K123" s="229"/>
      <c r="L123" s="255" t="s">
        <v>556</v>
      </c>
      <c r="M123" s="96" t="s">
        <v>184</v>
      </c>
    </row>
    <row r="124" spans="2:13" ht="19.5" customHeight="1" x14ac:dyDescent="0.3">
      <c r="B124" s="555"/>
      <c r="C124" s="274" t="s">
        <v>477</v>
      </c>
      <c r="D124" s="580" t="s">
        <v>367</v>
      </c>
      <c r="E124" s="581"/>
      <c r="F124" s="222" t="s">
        <v>509</v>
      </c>
      <c r="G124" s="267">
        <v>1</v>
      </c>
      <c r="H124" s="255" t="s">
        <v>616</v>
      </c>
      <c r="I124" s="234" t="s">
        <v>617</v>
      </c>
      <c r="J124" s="255" t="s">
        <v>593</v>
      </c>
      <c r="K124" s="229"/>
      <c r="L124" s="255"/>
      <c r="M124" s="96" t="s">
        <v>184</v>
      </c>
    </row>
    <row r="125" spans="2:13" ht="19.5" customHeight="1" x14ac:dyDescent="0.3">
      <c r="B125" s="555"/>
      <c r="C125" s="274" t="s">
        <v>478</v>
      </c>
      <c r="D125" s="580" t="s">
        <v>367</v>
      </c>
      <c r="E125" s="581"/>
      <c r="F125" s="222" t="s">
        <v>509</v>
      </c>
      <c r="G125" s="267">
        <v>1</v>
      </c>
      <c r="H125" s="255" t="s">
        <v>618</v>
      </c>
      <c r="I125" s="234" t="s">
        <v>617</v>
      </c>
      <c r="J125" s="255" t="s">
        <v>597</v>
      </c>
      <c r="K125" s="229"/>
      <c r="L125" s="255"/>
      <c r="M125" s="96" t="s">
        <v>184</v>
      </c>
    </row>
    <row r="126" spans="2:13" ht="19.5" customHeight="1" x14ac:dyDescent="0.3">
      <c r="B126" s="555"/>
      <c r="C126" s="274" t="s">
        <v>479</v>
      </c>
      <c r="D126" s="580" t="s">
        <v>367</v>
      </c>
      <c r="E126" s="581"/>
      <c r="F126" s="222" t="s">
        <v>509</v>
      </c>
      <c r="G126" s="267">
        <v>1</v>
      </c>
      <c r="H126" s="255" t="s">
        <v>619</v>
      </c>
      <c r="I126" s="234" t="s">
        <v>620</v>
      </c>
      <c r="J126" s="255" t="s">
        <v>597</v>
      </c>
      <c r="K126" s="229"/>
      <c r="L126" s="255"/>
      <c r="M126" s="96" t="s">
        <v>184</v>
      </c>
    </row>
    <row r="127" spans="2:13" ht="19.5" customHeight="1" x14ac:dyDescent="0.3">
      <c r="B127" s="555"/>
      <c r="C127" s="274" t="s">
        <v>480</v>
      </c>
      <c r="D127" s="580" t="s">
        <v>367</v>
      </c>
      <c r="E127" s="581"/>
      <c r="F127" s="222" t="s">
        <v>509</v>
      </c>
      <c r="G127" s="267">
        <v>1</v>
      </c>
      <c r="H127" s="255" t="s">
        <v>621</v>
      </c>
      <c r="I127" s="234" t="s">
        <v>592</v>
      </c>
      <c r="J127" s="255" t="s">
        <v>597</v>
      </c>
      <c r="K127" s="229"/>
      <c r="L127" s="255" t="s">
        <v>556</v>
      </c>
      <c r="M127" s="96" t="s">
        <v>184</v>
      </c>
    </row>
    <row r="128" spans="2:13" ht="19.5" customHeight="1" x14ac:dyDescent="0.3">
      <c r="B128" s="555"/>
      <c r="C128" s="274" t="s">
        <v>481</v>
      </c>
      <c r="D128" s="580" t="s">
        <v>367</v>
      </c>
      <c r="E128" s="581"/>
      <c r="F128" s="222" t="s">
        <v>509</v>
      </c>
      <c r="G128" s="267">
        <v>1</v>
      </c>
      <c r="H128" s="255" t="s">
        <v>622</v>
      </c>
      <c r="I128" s="234" t="s">
        <v>617</v>
      </c>
      <c r="J128" s="255" t="s">
        <v>597</v>
      </c>
      <c r="K128" s="229"/>
      <c r="L128" s="255"/>
      <c r="M128" s="96" t="s">
        <v>184</v>
      </c>
    </row>
    <row r="129" spans="2:13" ht="19.5" customHeight="1" x14ac:dyDescent="0.3">
      <c r="B129" s="555"/>
      <c r="C129" s="274" t="s">
        <v>482</v>
      </c>
      <c r="D129" s="580" t="s">
        <v>367</v>
      </c>
      <c r="E129" s="581"/>
      <c r="F129" s="222" t="s">
        <v>509</v>
      </c>
      <c r="G129" s="267">
        <v>1</v>
      </c>
      <c r="H129" s="255" t="s">
        <v>623</v>
      </c>
      <c r="I129" s="234" t="s">
        <v>592</v>
      </c>
      <c r="J129" s="255" t="s">
        <v>597</v>
      </c>
      <c r="K129" s="229"/>
      <c r="L129" s="255" t="s">
        <v>556</v>
      </c>
      <c r="M129" s="96" t="s">
        <v>184</v>
      </c>
    </row>
    <row r="130" spans="2:13" ht="19.5" customHeight="1" x14ac:dyDescent="0.3">
      <c r="B130" s="555"/>
      <c r="C130" s="274" t="s">
        <v>483</v>
      </c>
      <c r="D130" s="580" t="s">
        <v>584</v>
      </c>
      <c r="E130" s="581"/>
      <c r="F130" s="222" t="s">
        <v>553</v>
      </c>
      <c r="G130" s="267">
        <v>1</v>
      </c>
      <c r="H130" s="255" t="s">
        <v>624</v>
      </c>
      <c r="I130" s="234" t="s">
        <v>599</v>
      </c>
      <c r="J130" s="255" t="s">
        <v>605</v>
      </c>
      <c r="K130" s="229"/>
      <c r="L130" s="255" t="s">
        <v>556</v>
      </c>
      <c r="M130" s="96" t="s">
        <v>184</v>
      </c>
    </row>
    <row r="131" spans="2:13" ht="19.5" customHeight="1" x14ac:dyDescent="0.3">
      <c r="B131" s="557" t="s">
        <v>185</v>
      </c>
      <c r="C131" s="558"/>
      <c r="D131" s="558"/>
      <c r="E131" s="558"/>
      <c r="F131" s="552" t="s">
        <v>186</v>
      </c>
      <c r="G131" s="255">
        <v>1</v>
      </c>
      <c r="H131" s="255" t="s">
        <v>627</v>
      </c>
      <c r="I131" s="234" t="s">
        <v>628</v>
      </c>
      <c r="J131" s="263" t="s">
        <v>629</v>
      </c>
      <c r="K131" s="234"/>
      <c r="L131" s="260"/>
      <c r="M131" s="96" t="s">
        <v>376</v>
      </c>
    </row>
    <row r="132" spans="2:13" ht="19.5" customHeight="1" x14ac:dyDescent="0.3">
      <c r="B132" s="559" t="s">
        <v>630</v>
      </c>
      <c r="C132" s="279" t="s">
        <v>23</v>
      </c>
      <c r="D132" s="561" t="s">
        <v>632</v>
      </c>
      <c r="E132" s="562"/>
      <c r="F132" s="552"/>
      <c r="G132" s="255">
        <v>1</v>
      </c>
      <c r="H132" s="255" t="s">
        <v>633</v>
      </c>
      <c r="I132" s="253" t="s">
        <v>634</v>
      </c>
      <c r="J132" s="255" t="s">
        <v>486</v>
      </c>
      <c r="K132" s="234"/>
      <c r="L132" s="260"/>
      <c r="M132" s="96" t="s">
        <v>377</v>
      </c>
    </row>
    <row r="133" spans="2:13" ht="19.5" customHeight="1" x14ac:dyDescent="0.3">
      <c r="B133" s="560"/>
      <c r="C133" s="278" t="s">
        <v>635</v>
      </c>
      <c r="D133" s="563" t="s">
        <v>665</v>
      </c>
      <c r="E133" s="564"/>
      <c r="F133" s="553"/>
      <c r="G133" s="269">
        <v>1</v>
      </c>
      <c r="H133" s="256" t="s">
        <v>636</v>
      </c>
      <c r="I133" s="235" t="s">
        <v>637</v>
      </c>
      <c r="J133" s="256" t="s">
        <v>638</v>
      </c>
      <c r="K133" s="235"/>
      <c r="L133" s="261"/>
      <c r="M133" s="96" t="s">
        <v>378</v>
      </c>
    </row>
    <row r="134" spans="2:13" ht="19.5" customHeight="1" x14ac:dyDescent="0.3">
      <c r="B134" s="575" t="s">
        <v>745</v>
      </c>
      <c r="C134" s="576"/>
      <c r="D134" s="576"/>
      <c r="E134" s="577"/>
      <c r="F134" s="551" t="s">
        <v>186</v>
      </c>
      <c r="G134" s="254">
        <v>1</v>
      </c>
      <c r="H134" s="254" t="s">
        <v>639</v>
      </c>
      <c r="I134" s="236" t="s">
        <v>640</v>
      </c>
      <c r="J134" s="264" t="s">
        <v>641</v>
      </c>
      <c r="K134" s="236"/>
      <c r="L134" s="262"/>
      <c r="M134" s="96" t="s">
        <v>189</v>
      </c>
    </row>
    <row r="135" spans="2:13" ht="19.5" customHeight="1" x14ac:dyDescent="0.3">
      <c r="B135" s="573" t="s">
        <v>642</v>
      </c>
      <c r="C135" s="574"/>
      <c r="D135" s="567" t="s">
        <v>767</v>
      </c>
      <c r="E135" s="568"/>
      <c r="F135" s="552"/>
      <c r="G135" s="272">
        <v>1</v>
      </c>
      <c r="H135" s="255"/>
      <c r="I135" s="234" t="s">
        <v>643</v>
      </c>
      <c r="J135" s="265"/>
      <c r="K135" s="234"/>
      <c r="L135" s="260"/>
      <c r="M135" s="96" t="s">
        <v>767</v>
      </c>
    </row>
    <row r="136" spans="2:13" ht="19.5" customHeight="1" x14ac:dyDescent="0.3">
      <c r="B136" s="573"/>
      <c r="C136" s="574"/>
      <c r="D136" s="567" t="s">
        <v>8</v>
      </c>
      <c r="E136" s="568"/>
      <c r="F136" s="552"/>
      <c r="G136" s="272">
        <v>1</v>
      </c>
      <c r="H136" s="255"/>
      <c r="I136" s="234" t="s">
        <v>644</v>
      </c>
      <c r="J136" s="255" t="s">
        <v>645</v>
      </c>
      <c r="K136" s="234"/>
      <c r="L136" s="260"/>
      <c r="M136" s="96" t="s">
        <v>8</v>
      </c>
    </row>
    <row r="137" spans="2:13" ht="19.5" customHeight="1" x14ac:dyDescent="0.3">
      <c r="B137" s="565" t="s">
        <v>190</v>
      </c>
      <c r="C137" s="566"/>
      <c r="D137" s="567" t="s">
        <v>666</v>
      </c>
      <c r="E137" s="568"/>
      <c r="F137" s="552"/>
      <c r="G137" s="255">
        <v>1</v>
      </c>
      <c r="H137" s="255" t="s">
        <v>647</v>
      </c>
      <c r="I137" s="234" t="s">
        <v>648</v>
      </c>
      <c r="J137" s="263" t="s">
        <v>641</v>
      </c>
      <c r="K137" s="234"/>
      <c r="L137" s="260"/>
      <c r="M137" s="96" t="s">
        <v>379</v>
      </c>
    </row>
    <row r="138" spans="2:13" ht="19.5" customHeight="1" x14ac:dyDescent="0.3">
      <c r="B138" s="565" t="s">
        <v>649</v>
      </c>
      <c r="C138" s="566"/>
      <c r="D138" s="567" t="s">
        <v>650</v>
      </c>
      <c r="E138" s="568"/>
      <c r="F138" s="552"/>
      <c r="G138" s="255">
        <v>1</v>
      </c>
      <c r="H138" s="255" t="s">
        <v>651</v>
      </c>
      <c r="I138" s="234" t="s">
        <v>652</v>
      </c>
      <c r="J138" s="263" t="s">
        <v>653</v>
      </c>
      <c r="K138" s="234"/>
      <c r="L138" s="260"/>
      <c r="M138" s="96" t="s">
        <v>380</v>
      </c>
    </row>
    <row r="139" spans="2:13" ht="19.5" customHeight="1" x14ac:dyDescent="0.3">
      <c r="B139" s="565" t="s">
        <v>192</v>
      </c>
      <c r="C139" s="566"/>
      <c r="D139" s="567" t="s">
        <v>667</v>
      </c>
      <c r="E139" s="568"/>
      <c r="F139" s="552"/>
      <c r="G139" s="255">
        <v>1</v>
      </c>
      <c r="H139" s="255" t="s">
        <v>655</v>
      </c>
      <c r="I139" s="234" t="s">
        <v>656</v>
      </c>
      <c r="J139" s="263" t="s">
        <v>641</v>
      </c>
      <c r="K139" s="234"/>
      <c r="L139" s="260"/>
      <c r="M139" s="96" t="s">
        <v>381</v>
      </c>
    </row>
    <row r="140" spans="2:13" ht="19.5" customHeight="1" x14ac:dyDescent="0.3">
      <c r="B140" s="565" t="s">
        <v>193</v>
      </c>
      <c r="C140" s="566"/>
      <c r="D140" s="567" t="s">
        <v>193</v>
      </c>
      <c r="E140" s="568"/>
      <c r="F140" s="552"/>
      <c r="G140" s="255">
        <v>1</v>
      </c>
      <c r="H140" s="255" t="s">
        <v>658</v>
      </c>
      <c r="I140" s="234" t="s">
        <v>659</v>
      </c>
      <c r="J140" s="263" t="s">
        <v>660</v>
      </c>
      <c r="K140" s="234"/>
      <c r="L140" s="260"/>
      <c r="M140" s="96" t="s">
        <v>382</v>
      </c>
    </row>
    <row r="141" spans="2:13" ht="19.5" customHeight="1" x14ac:dyDescent="0.3">
      <c r="B141" s="569" t="s">
        <v>661</v>
      </c>
      <c r="C141" s="570"/>
      <c r="D141" s="571" t="s">
        <v>669</v>
      </c>
      <c r="E141" s="572"/>
      <c r="F141" s="553"/>
      <c r="G141" s="256">
        <v>1</v>
      </c>
      <c r="H141" s="256" t="s">
        <v>662</v>
      </c>
      <c r="I141" s="235" t="s">
        <v>663</v>
      </c>
      <c r="J141" s="256" t="s">
        <v>664</v>
      </c>
      <c r="K141" s="235"/>
      <c r="L141" s="261"/>
      <c r="M141" s="96" t="s">
        <v>383</v>
      </c>
    </row>
  </sheetData>
  <mergeCells count="153">
    <mergeCell ref="E4:K4"/>
    <mergeCell ref="C5:G5"/>
    <mergeCell ref="D6:F6"/>
    <mergeCell ref="D7:E7"/>
    <mergeCell ref="D8:E8"/>
    <mergeCell ref="D9:E9"/>
    <mergeCell ref="D10:E10"/>
    <mergeCell ref="D11:E11"/>
    <mergeCell ref="D12:E12"/>
    <mergeCell ref="D31:E31"/>
    <mergeCell ref="D32:E32"/>
    <mergeCell ref="D33:E33"/>
    <mergeCell ref="D34:E34"/>
    <mergeCell ref="D35:E35"/>
    <mergeCell ref="D13:E13"/>
    <mergeCell ref="D14:E14"/>
    <mergeCell ref="D15:E15"/>
    <mergeCell ref="D16:E16"/>
    <mergeCell ref="D17:E17"/>
    <mergeCell ref="D18:E18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36:E36"/>
    <mergeCell ref="D37:E37"/>
    <mergeCell ref="D38:E38"/>
    <mergeCell ref="D39:E39"/>
    <mergeCell ref="D47:E47"/>
    <mergeCell ref="D48:E48"/>
    <mergeCell ref="D49:E49"/>
    <mergeCell ref="D50:E50"/>
    <mergeCell ref="D51:E51"/>
    <mergeCell ref="D46:E46"/>
    <mergeCell ref="D40:E40"/>
    <mergeCell ref="D41:E41"/>
    <mergeCell ref="D42:E42"/>
    <mergeCell ref="D43:E43"/>
    <mergeCell ref="D44:E44"/>
    <mergeCell ref="D45:E45"/>
    <mergeCell ref="D67:E67"/>
    <mergeCell ref="D68:E68"/>
    <mergeCell ref="D69:E69"/>
    <mergeCell ref="D70:E70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78:E78"/>
    <mergeCell ref="D79:E79"/>
    <mergeCell ref="D80:E80"/>
    <mergeCell ref="D81:E81"/>
    <mergeCell ref="D91:E91"/>
    <mergeCell ref="D92:E92"/>
    <mergeCell ref="D93:E93"/>
    <mergeCell ref="D94:E94"/>
    <mergeCell ref="D71:E71"/>
    <mergeCell ref="D72:E72"/>
    <mergeCell ref="D73:E73"/>
    <mergeCell ref="D74:E74"/>
    <mergeCell ref="D75:E75"/>
    <mergeCell ref="D76:E76"/>
    <mergeCell ref="D77:E77"/>
    <mergeCell ref="D95:E95"/>
    <mergeCell ref="D96:E96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B134:E134"/>
    <mergeCell ref="F131:F133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24:E124"/>
    <mergeCell ref="D125:E125"/>
    <mergeCell ref="D126:E126"/>
    <mergeCell ref="D127:E127"/>
    <mergeCell ref="D128:E128"/>
    <mergeCell ref="D129:E129"/>
    <mergeCell ref="D118:E118"/>
    <mergeCell ref="D119:E119"/>
    <mergeCell ref="D120:E120"/>
    <mergeCell ref="D121:E121"/>
    <mergeCell ref="D122:E122"/>
    <mergeCell ref="D123:E123"/>
    <mergeCell ref="D130:E130"/>
    <mergeCell ref="F134:F141"/>
    <mergeCell ref="B7:B29"/>
    <mergeCell ref="B30:B55"/>
    <mergeCell ref="B56:B77"/>
    <mergeCell ref="B78:B81"/>
    <mergeCell ref="B82:B107"/>
    <mergeCell ref="B108:B130"/>
    <mergeCell ref="B131:E131"/>
    <mergeCell ref="B132:B133"/>
    <mergeCell ref="D132:E132"/>
    <mergeCell ref="D133:E133"/>
    <mergeCell ref="B139:C139"/>
    <mergeCell ref="D139:E139"/>
    <mergeCell ref="B140:C140"/>
    <mergeCell ref="D140:E140"/>
    <mergeCell ref="B141:C141"/>
    <mergeCell ref="D141:E141"/>
    <mergeCell ref="B135:C136"/>
    <mergeCell ref="D135:E135"/>
    <mergeCell ref="D136:E136"/>
    <mergeCell ref="B137:C137"/>
    <mergeCell ref="D137:E137"/>
    <mergeCell ref="B138:C138"/>
    <mergeCell ref="D138:E13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6" orientation="landscape" r:id="rId1"/>
  <headerFooter>
    <oddHeader>&amp;L&amp;"KoPub돋움체 Bold,보통"
기계설비 성능점검 결과보고서&amp;C
&amp;G&amp;R&amp;"KoPub돋움체 Bold,보통"
I. 기계설비 성능점검 계획서</oddHeader>
    <oddFooter>&amp;L&amp;G&amp;R&amp;G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187"/>
  <sheetViews>
    <sheetView view="pageBreakPreview" zoomScale="115" zoomScaleNormal="100" zoomScaleSheetLayoutView="11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AB7" sqref="AB7"/>
    </sheetView>
  </sheetViews>
  <sheetFormatPr defaultRowHeight="15" x14ac:dyDescent="0.3"/>
  <cols>
    <col min="1" max="1" width="9.125" style="5" customWidth="1"/>
    <col min="2" max="2" width="8.125" style="5" customWidth="1"/>
    <col min="3" max="3" width="3.875" style="5" customWidth="1"/>
    <col min="4" max="4" width="15.625" style="5" customWidth="1"/>
    <col min="5" max="5" width="10.625" style="64" customWidth="1"/>
    <col min="6" max="6" width="3.75" style="5" customWidth="1"/>
    <col min="7" max="26" width="3.125" style="5" customWidth="1"/>
    <col min="27" max="27" width="16.625" style="78" customWidth="1"/>
    <col min="28" max="28" width="52.75" style="5" bestFit="1" customWidth="1"/>
    <col min="29" max="29" width="9" style="5"/>
    <col min="30" max="30" width="30" style="5" bestFit="1" customWidth="1"/>
    <col min="31" max="31" width="4.125" style="5" bestFit="1" customWidth="1"/>
    <col min="32" max="32" width="5" style="5" bestFit="1" customWidth="1"/>
    <col min="33" max="33" width="4.125" style="5" bestFit="1" customWidth="1"/>
    <col min="34" max="34" width="4.625" style="5" bestFit="1" customWidth="1"/>
    <col min="35" max="35" width="4.125" style="5" bestFit="1" customWidth="1"/>
    <col min="36" max="36" width="5" style="5" bestFit="1" customWidth="1"/>
    <col min="37" max="37" width="4.125" style="5" bestFit="1" customWidth="1"/>
    <col min="38" max="38" width="4.625" style="5" bestFit="1" customWidth="1"/>
    <col min="39" max="39" width="4.125" style="5" bestFit="1" customWidth="1"/>
    <col min="40" max="40" width="5" style="5" bestFit="1" customWidth="1"/>
    <col min="41" max="41" width="4.125" style="5" bestFit="1" customWidth="1"/>
    <col min="42" max="42" width="4.625" style="5" bestFit="1" customWidth="1"/>
    <col min="43" max="43" width="4.125" style="5" bestFit="1" customWidth="1"/>
    <col min="44" max="44" width="5" style="5" bestFit="1" customWidth="1"/>
    <col min="45" max="45" width="4.125" style="5" bestFit="1" customWidth="1"/>
    <col min="46" max="46" width="4.625" style="5" bestFit="1" customWidth="1"/>
    <col min="47" max="47" width="4.125" style="5" bestFit="1" customWidth="1"/>
    <col min="48" max="48" width="5" style="5" bestFit="1" customWidth="1"/>
    <col min="49" max="49" width="4.125" style="5" bestFit="1" customWidth="1"/>
    <col min="50" max="50" width="4.625" style="5" bestFit="1" customWidth="1"/>
    <col min="51" max="16384" width="9" style="5"/>
  </cols>
  <sheetData>
    <row r="1" spans="1:52" ht="10.5" customHeight="1" x14ac:dyDescent="0.3"/>
    <row r="2" spans="1:52" ht="21" customHeight="1" thickBot="1" x14ac:dyDescent="0.35">
      <c r="A2" s="79"/>
      <c r="B2" s="80">
        <v>10</v>
      </c>
      <c r="C2" s="81"/>
      <c r="D2" s="586" t="s">
        <v>683</v>
      </c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586"/>
      <c r="S2" s="586"/>
      <c r="T2" s="586"/>
      <c r="U2" s="586"/>
      <c r="V2" s="586"/>
      <c r="W2" s="586"/>
      <c r="X2" s="586"/>
      <c r="Y2" s="586"/>
      <c r="Z2" s="586"/>
      <c r="AA2" s="79"/>
    </row>
    <row r="3" spans="1:52" ht="21" customHeight="1" x14ac:dyDescent="0.3">
      <c r="A3" s="82"/>
      <c r="B3" s="587"/>
      <c r="C3" s="587"/>
      <c r="D3" s="587"/>
      <c r="E3" s="587"/>
      <c r="F3" s="597" t="s">
        <v>385</v>
      </c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84"/>
      <c r="T3" s="84"/>
      <c r="U3" s="84"/>
      <c r="V3" s="84"/>
      <c r="W3" s="84"/>
      <c r="X3" s="84"/>
      <c r="Y3" s="84"/>
      <c r="Z3" s="84"/>
      <c r="AA3" s="85" t="str">
        <f>"건물명 : "&amp;정보입력!$C$7</f>
        <v>건물명 : 오산원당초</v>
      </c>
      <c r="AC3" s="609" t="s">
        <v>384</v>
      </c>
      <c r="AD3" s="612" t="s">
        <v>195</v>
      </c>
      <c r="AE3" s="614" t="str">
        <f>G4</f>
        <v>2026</v>
      </c>
      <c r="AF3" s="615"/>
      <c r="AG3" s="615"/>
      <c r="AH3" s="616"/>
      <c r="AI3" s="614" t="str">
        <f>K4</f>
        <v>2027</v>
      </c>
      <c r="AJ3" s="615"/>
      <c r="AK3" s="615"/>
      <c r="AL3" s="616"/>
      <c r="AM3" s="614" t="str">
        <f>O4</f>
        <v>2028</v>
      </c>
      <c r="AN3" s="615"/>
      <c r="AO3" s="615"/>
      <c r="AP3" s="616"/>
      <c r="AQ3" s="614" t="str">
        <f>S4</f>
        <v>2029</v>
      </c>
      <c r="AR3" s="615"/>
      <c r="AS3" s="615"/>
      <c r="AT3" s="616"/>
      <c r="AU3" s="614" t="str">
        <f>W4</f>
        <v>2030</v>
      </c>
      <c r="AV3" s="615"/>
      <c r="AW3" s="615"/>
      <c r="AX3" s="616"/>
    </row>
    <row r="4" spans="1:52" ht="19.5" customHeight="1" thickBot="1" x14ac:dyDescent="0.35">
      <c r="A4" s="598" t="s">
        <v>752</v>
      </c>
      <c r="B4" s="600" t="s">
        <v>244</v>
      </c>
      <c r="C4" s="605" t="s">
        <v>251</v>
      </c>
      <c r="D4" s="605"/>
      <c r="E4" s="606"/>
      <c r="F4" s="600" t="s">
        <v>207</v>
      </c>
      <c r="G4" s="602" t="s">
        <v>840</v>
      </c>
      <c r="H4" s="603"/>
      <c r="I4" s="603"/>
      <c r="J4" s="604"/>
      <c r="K4" s="602" t="s">
        <v>841</v>
      </c>
      <c r="L4" s="603"/>
      <c r="M4" s="603"/>
      <c r="N4" s="604"/>
      <c r="O4" s="602" t="s">
        <v>842</v>
      </c>
      <c r="P4" s="603"/>
      <c r="Q4" s="603"/>
      <c r="R4" s="604"/>
      <c r="S4" s="602" t="s">
        <v>843</v>
      </c>
      <c r="T4" s="603"/>
      <c r="U4" s="603"/>
      <c r="V4" s="604"/>
      <c r="W4" s="602" t="s">
        <v>844</v>
      </c>
      <c r="X4" s="603"/>
      <c r="Y4" s="603"/>
      <c r="Z4" s="604"/>
      <c r="AA4" s="610" t="s">
        <v>248</v>
      </c>
      <c r="AC4" s="609"/>
      <c r="AD4" s="613"/>
      <c r="AE4" s="86">
        <f>G5</f>
        <v>1</v>
      </c>
      <c r="AF4" s="87">
        <f t="shared" ref="AF4:AX4" si="0">H5</f>
        <v>5</v>
      </c>
      <c r="AG4" s="87">
        <f t="shared" si="0"/>
        <v>9</v>
      </c>
      <c r="AH4" s="88">
        <f t="shared" si="0"/>
        <v>12</v>
      </c>
      <c r="AI4" s="86">
        <f t="shared" si="0"/>
        <v>1</v>
      </c>
      <c r="AJ4" s="87">
        <f t="shared" si="0"/>
        <v>5</v>
      </c>
      <c r="AK4" s="87">
        <f t="shared" si="0"/>
        <v>9</v>
      </c>
      <c r="AL4" s="88">
        <f t="shared" si="0"/>
        <v>12</v>
      </c>
      <c r="AM4" s="86">
        <f t="shared" si="0"/>
        <v>1</v>
      </c>
      <c r="AN4" s="87">
        <f t="shared" si="0"/>
        <v>5</v>
      </c>
      <c r="AO4" s="87">
        <f t="shared" si="0"/>
        <v>9</v>
      </c>
      <c r="AP4" s="88">
        <f t="shared" si="0"/>
        <v>12</v>
      </c>
      <c r="AQ4" s="86">
        <f t="shared" si="0"/>
        <v>1</v>
      </c>
      <c r="AR4" s="87">
        <f t="shared" si="0"/>
        <v>5</v>
      </c>
      <c r="AS4" s="87">
        <f t="shared" si="0"/>
        <v>9</v>
      </c>
      <c r="AT4" s="88">
        <f t="shared" si="0"/>
        <v>12</v>
      </c>
      <c r="AU4" s="86">
        <f t="shared" si="0"/>
        <v>1</v>
      </c>
      <c r="AV4" s="87">
        <f t="shared" si="0"/>
        <v>5</v>
      </c>
      <c r="AW4" s="87">
        <f t="shared" si="0"/>
        <v>9</v>
      </c>
      <c r="AX4" s="88">
        <f t="shared" si="0"/>
        <v>12</v>
      </c>
    </row>
    <row r="5" spans="1:52" ht="19.5" customHeight="1" x14ac:dyDescent="0.3">
      <c r="A5" s="599"/>
      <c r="B5" s="601"/>
      <c r="C5" s="607"/>
      <c r="D5" s="607"/>
      <c r="E5" s="608"/>
      <c r="F5" s="601"/>
      <c r="G5" s="205">
        <v>1</v>
      </c>
      <c r="H5" s="183">
        <v>5</v>
      </c>
      <c r="I5" s="183">
        <v>9</v>
      </c>
      <c r="J5" s="206">
        <v>12</v>
      </c>
      <c r="K5" s="205">
        <v>1</v>
      </c>
      <c r="L5" s="183">
        <v>5</v>
      </c>
      <c r="M5" s="183">
        <v>9</v>
      </c>
      <c r="N5" s="206">
        <v>12</v>
      </c>
      <c r="O5" s="205">
        <v>1</v>
      </c>
      <c r="P5" s="183">
        <v>5</v>
      </c>
      <c r="Q5" s="183">
        <v>9</v>
      </c>
      <c r="R5" s="206">
        <v>12</v>
      </c>
      <c r="S5" s="205">
        <v>1</v>
      </c>
      <c r="T5" s="183">
        <v>5</v>
      </c>
      <c r="U5" s="183">
        <v>9</v>
      </c>
      <c r="V5" s="206">
        <v>12</v>
      </c>
      <c r="W5" s="205">
        <v>1</v>
      </c>
      <c r="X5" s="183">
        <v>5</v>
      </c>
      <c r="Y5" s="183">
        <v>9</v>
      </c>
      <c r="Z5" s="206">
        <v>12</v>
      </c>
      <c r="AA5" s="611"/>
      <c r="AB5" s="89" t="s">
        <v>375</v>
      </c>
      <c r="AC5" s="103" t="str">
        <f>IF(VLOOKUP(AD5,'8.성능점검대상기계설비의수량-24.01.24'!$F:$Y,20,0)=SUM(AE5:AX5)/5,"OK","NOT OK")</f>
        <v>OK</v>
      </c>
      <c r="AD5" s="90" t="str">
        <f>AZ5</f>
        <v>냉동기(헤더 포함)</v>
      </c>
      <c r="AE5" s="91">
        <f t="shared" ref="AE5:AE31" si="1">COUNTIFS($AB:$AB,$AD5,G:G,$AD$3)</f>
        <v>0</v>
      </c>
      <c r="AF5" s="92">
        <f t="shared" ref="AF5:AF31" si="2">COUNTIFS($AB:$AB,$AD5,H:H,$AD$3)</f>
        <v>0</v>
      </c>
      <c r="AG5" s="92">
        <f t="shared" ref="AG5:AG31" si="3">COUNTIFS($AB:$AB,$AD5,I:I,$AD$3)</f>
        <v>0</v>
      </c>
      <c r="AH5" s="93">
        <f t="shared" ref="AH5:AH31" si="4">COUNTIFS($AB:$AB,$AD5,J:J,$AD$3)</f>
        <v>0</v>
      </c>
      <c r="AI5" s="91">
        <f t="shared" ref="AI5:AI31" si="5">COUNTIFS($AB:$AB,$AD5,K:K,$AD$3)</f>
        <v>0</v>
      </c>
      <c r="AJ5" s="94">
        <f t="shared" ref="AJ5:AJ31" si="6">COUNTIFS($AB:$AB,$AD5,L:L,$AD$3)</f>
        <v>0</v>
      </c>
      <c r="AK5" s="92">
        <f t="shared" ref="AK5:AK31" si="7">COUNTIFS($AB:$AB,$AD5,M:M,$AD$3)</f>
        <v>0</v>
      </c>
      <c r="AL5" s="93">
        <f t="shared" ref="AL5:AL31" si="8">COUNTIFS($AB:$AB,$AD5,N:N,$AD$3)</f>
        <v>0</v>
      </c>
      <c r="AM5" s="91">
        <f t="shared" ref="AM5:AM31" si="9">COUNTIFS($AB:$AB,$AD5,O:O,$AD$3)</f>
        <v>0</v>
      </c>
      <c r="AN5" s="92">
        <f t="shared" ref="AN5:AN31" si="10">COUNTIFS($AB:$AB,$AD5,P:P,$AD$3)</f>
        <v>0</v>
      </c>
      <c r="AO5" s="92">
        <f t="shared" ref="AO5:AO31" si="11">COUNTIFS($AB:$AB,$AD5,Q:Q,$AD$3)</f>
        <v>0</v>
      </c>
      <c r="AP5" s="95">
        <f t="shared" ref="AP5:AP31" si="12">COUNTIFS($AB:$AB,$AD5,R:R,$AD$3)</f>
        <v>0</v>
      </c>
      <c r="AQ5" s="91">
        <f t="shared" ref="AQ5:AQ31" si="13">COUNTIFS($AB:$AB,$AD5,S:S,$AD$3)</f>
        <v>0</v>
      </c>
      <c r="AR5" s="92">
        <f t="shared" ref="AR5:AR31" si="14">COUNTIFS($AB:$AB,$AD5,T:T,$AD$3)</f>
        <v>0</v>
      </c>
      <c r="AS5" s="92">
        <f t="shared" ref="AS5:AS31" si="15">COUNTIFS($AB:$AB,$AD5,U:U,$AD$3)</f>
        <v>0</v>
      </c>
      <c r="AT5" s="93">
        <f t="shared" ref="AT5:AT31" si="16">COUNTIFS($AB:$AB,$AD5,V:V,$AD$3)</f>
        <v>0</v>
      </c>
      <c r="AU5" s="91">
        <f t="shared" ref="AU5:AU31" si="17">COUNTIFS($AB:$AB,$AD5,W:W,$AD$3)</f>
        <v>0</v>
      </c>
      <c r="AV5" s="92">
        <f t="shared" ref="AV5:AV31" si="18">COUNTIFS($AB:$AB,$AD5,X:X,$AD$3)</f>
        <v>0</v>
      </c>
      <c r="AW5" s="92">
        <f t="shared" ref="AW5:AW31" si="19">COUNTIFS($AB:$AB,$AD5,Y:Y,$AD$3)</f>
        <v>0</v>
      </c>
      <c r="AX5" s="93">
        <f t="shared" ref="AX5:AX31" si="20">COUNTIFS($AB:$AB,$AD5,Z:Z,$AD$3)</f>
        <v>0</v>
      </c>
      <c r="AZ5" s="5" t="s">
        <v>276</v>
      </c>
    </row>
    <row r="6" spans="1:52" s="104" customFormat="1" ht="19.5" customHeight="1" x14ac:dyDescent="0.3">
      <c r="A6" s="554" t="s">
        <v>386</v>
      </c>
      <c r="B6" s="273" t="s">
        <v>387</v>
      </c>
      <c r="C6" s="589" t="str">
        <f>VLOOKUP(B6,'9.성능점검대상기계설비현황-24.01.24'!C7:L130,2,FALSE)</f>
        <v>열교환기</v>
      </c>
      <c r="D6" s="590"/>
      <c r="E6" s="198" t="str">
        <f>VLOOKUP(B6,'9.성능점검대상기계설비현황-24.01.24'!C7:L130,4,FALSE)</f>
        <v>판형</v>
      </c>
      <c r="F6" s="266">
        <v>1</v>
      </c>
      <c r="G6" s="280" t="s">
        <v>194</v>
      </c>
      <c r="H6" s="281"/>
      <c r="I6" s="281"/>
      <c r="J6" s="282"/>
      <c r="K6" s="280"/>
      <c r="L6" s="281"/>
      <c r="M6" s="281"/>
      <c r="N6" s="282"/>
      <c r="O6" s="280" t="s">
        <v>194</v>
      </c>
      <c r="P6" s="281"/>
      <c r="Q6" s="281"/>
      <c r="R6" s="282"/>
      <c r="S6" s="280"/>
      <c r="T6" s="281"/>
      <c r="U6" s="281"/>
      <c r="V6" s="282"/>
      <c r="W6" s="280" t="s">
        <v>194</v>
      </c>
      <c r="X6" s="281"/>
      <c r="Y6" s="281"/>
      <c r="Z6" s="282"/>
      <c r="AA6" s="283" t="str">
        <f>VLOOKUP(B6,'9.성능점검대상기계설비현황-24.01.24'!$C:$L,8,0)</f>
        <v>B7F 기계실</v>
      </c>
      <c r="AB6" s="204" t="s">
        <v>746</v>
      </c>
      <c r="AC6" s="105" t="str">
        <f>IF(VLOOKUP(AD6,'8.성능점검대상기계설비의수량-24.01.24'!$F:$Y,20,0)=SUM(AE6:AX6)/5,"OK","NOT OK")</f>
        <v>OK</v>
      </c>
      <c r="AD6" s="106" t="str">
        <f>AZ6</f>
        <v>냉각탑(냉동기 관련)</v>
      </c>
      <c r="AE6" s="107">
        <f t="shared" si="1"/>
        <v>0</v>
      </c>
      <c r="AF6" s="108">
        <f t="shared" si="2"/>
        <v>0</v>
      </c>
      <c r="AG6" s="108">
        <f t="shared" si="3"/>
        <v>0</v>
      </c>
      <c r="AH6" s="109">
        <f t="shared" si="4"/>
        <v>0</v>
      </c>
      <c r="AI6" s="110">
        <f t="shared" si="5"/>
        <v>0</v>
      </c>
      <c r="AJ6" s="108">
        <f t="shared" si="6"/>
        <v>0</v>
      </c>
      <c r="AK6" s="108">
        <f t="shared" si="7"/>
        <v>0</v>
      </c>
      <c r="AL6" s="109">
        <f t="shared" si="8"/>
        <v>0</v>
      </c>
      <c r="AM6" s="107">
        <f t="shared" si="9"/>
        <v>0</v>
      </c>
      <c r="AN6" s="108">
        <f t="shared" si="10"/>
        <v>0</v>
      </c>
      <c r="AO6" s="108">
        <f t="shared" si="11"/>
        <v>0</v>
      </c>
      <c r="AP6" s="111">
        <f t="shared" si="12"/>
        <v>0</v>
      </c>
      <c r="AQ6" s="107">
        <f t="shared" si="13"/>
        <v>0</v>
      </c>
      <c r="AR6" s="108">
        <f t="shared" si="14"/>
        <v>0</v>
      </c>
      <c r="AS6" s="108">
        <f t="shared" si="15"/>
        <v>0</v>
      </c>
      <c r="AT6" s="109">
        <f t="shared" si="16"/>
        <v>0</v>
      </c>
      <c r="AU6" s="107">
        <f t="shared" si="17"/>
        <v>0</v>
      </c>
      <c r="AV6" s="108">
        <f t="shared" si="18"/>
        <v>0</v>
      </c>
      <c r="AW6" s="108">
        <f t="shared" si="19"/>
        <v>0</v>
      </c>
      <c r="AX6" s="109">
        <f t="shared" si="20"/>
        <v>0</v>
      </c>
      <c r="AZ6" s="5" t="s">
        <v>278</v>
      </c>
    </row>
    <row r="7" spans="1:52" s="104" customFormat="1" ht="19.5" customHeight="1" x14ac:dyDescent="0.3">
      <c r="A7" s="555"/>
      <c r="B7" s="274" t="s">
        <v>388</v>
      </c>
      <c r="C7" s="580" t="str">
        <f>VLOOKUP(B7,'9.성능점검대상기계설비현황-24.01.24'!C8:L131,2,FALSE)</f>
        <v>열교환기</v>
      </c>
      <c r="D7" s="581"/>
      <c r="E7" s="199" t="str">
        <f>VLOOKUP(B7,'9.성능점검대상기계설비현황-24.01.24'!C8:L131,4,FALSE)</f>
        <v>판형</v>
      </c>
      <c r="F7" s="267">
        <v>1</v>
      </c>
      <c r="G7" s="284"/>
      <c r="H7" s="285"/>
      <c r="I7" s="285"/>
      <c r="J7" s="286"/>
      <c r="K7" s="284" t="s">
        <v>194</v>
      </c>
      <c r="L7" s="285"/>
      <c r="M7" s="285"/>
      <c r="N7" s="286"/>
      <c r="O7" s="284" t="s">
        <v>194</v>
      </c>
      <c r="P7" s="285"/>
      <c r="Q7" s="285"/>
      <c r="R7" s="286"/>
      <c r="S7" s="284"/>
      <c r="T7" s="285"/>
      <c r="U7" s="285"/>
      <c r="V7" s="286"/>
      <c r="W7" s="284" t="s">
        <v>194</v>
      </c>
      <c r="X7" s="285"/>
      <c r="Y7" s="285"/>
      <c r="Z7" s="286"/>
      <c r="AA7" s="287" t="str">
        <f>VLOOKUP(B7,'9.성능점검대상기계설비현황-24.01.24'!$C:$L,8,0)</f>
        <v>B7F 기계실</v>
      </c>
      <c r="AB7" s="204" t="s">
        <v>746</v>
      </c>
      <c r="AC7" s="105" t="str">
        <f>IF(VLOOKUP(AD7,'8.성능점검대상기계설비의수량-24.01.24'!$F:$Y,20,0)=SUM(AE7:AX7)/5,"OK","NOT OK")</f>
        <v>OK</v>
      </c>
      <c r="AD7" s="106" t="str">
        <f t="shared" ref="AD7:AD23" si="21">AZ7</f>
        <v>축열조</v>
      </c>
      <c r="AE7" s="107">
        <f t="shared" si="1"/>
        <v>0</v>
      </c>
      <c r="AF7" s="108">
        <f t="shared" si="2"/>
        <v>0</v>
      </c>
      <c r="AG7" s="108">
        <f t="shared" si="3"/>
        <v>0</v>
      </c>
      <c r="AH7" s="109">
        <f t="shared" si="4"/>
        <v>0</v>
      </c>
      <c r="AI7" s="110">
        <f t="shared" si="5"/>
        <v>0</v>
      </c>
      <c r="AJ7" s="108">
        <f t="shared" si="6"/>
        <v>0</v>
      </c>
      <c r="AK7" s="108">
        <f t="shared" si="7"/>
        <v>0</v>
      </c>
      <c r="AL7" s="109">
        <f t="shared" si="8"/>
        <v>0</v>
      </c>
      <c r="AM7" s="107">
        <f t="shared" si="9"/>
        <v>0</v>
      </c>
      <c r="AN7" s="108">
        <f t="shared" si="10"/>
        <v>0</v>
      </c>
      <c r="AO7" s="108">
        <f t="shared" si="11"/>
        <v>0</v>
      </c>
      <c r="AP7" s="111">
        <f t="shared" si="12"/>
        <v>0</v>
      </c>
      <c r="AQ7" s="107">
        <f t="shared" si="13"/>
        <v>0</v>
      </c>
      <c r="AR7" s="108">
        <f t="shared" si="14"/>
        <v>0</v>
      </c>
      <c r="AS7" s="108">
        <f t="shared" si="15"/>
        <v>0</v>
      </c>
      <c r="AT7" s="109">
        <f t="shared" si="16"/>
        <v>0</v>
      </c>
      <c r="AU7" s="107">
        <f t="shared" si="17"/>
        <v>0</v>
      </c>
      <c r="AV7" s="108">
        <f t="shared" si="18"/>
        <v>0</v>
      </c>
      <c r="AW7" s="108">
        <f t="shared" si="19"/>
        <v>0</v>
      </c>
      <c r="AX7" s="109">
        <f t="shared" si="20"/>
        <v>0</v>
      </c>
      <c r="AZ7" s="5" t="s">
        <v>179</v>
      </c>
    </row>
    <row r="8" spans="1:52" s="104" customFormat="1" ht="19.5" customHeight="1" x14ac:dyDescent="0.3">
      <c r="A8" s="555"/>
      <c r="B8" s="274" t="s">
        <v>389</v>
      </c>
      <c r="C8" s="580" t="str">
        <f>VLOOKUP(B8,'9.성능점검대상기계설비현황-24.01.24'!C9:L132,2,FALSE)</f>
        <v>열교환기</v>
      </c>
      <c r="D8" s="581"/>
      <c r="E8" s="199" t="str">
        <f>VLOOKUP(B8,'9.성능점검대상기계설비현황-24.01.24'!C9:L132,4,FALSE)</f>
        <v>판형</v>
      </c>
      <c r="F8" s="267">
        <v>1</v>
      </c>
      <c r="G8" s="284"/>
      <c r="H8" s="285"/>
      <c r="I8" s="285"/>
      <c r="J8" s="286"/>
      <c r="K8" s="284" t="s">
        <v>194</v>
      </c>
      <c r="L8" s="285"/>
      <c r="M8" s="285"/>
      <c r="N8" s="286"/>
      <c r="O8" s="284"/>
      <c r="P8" s="285"/>
      <c r="Q8" s="285"/>
      <c r="R8" s="286"/>
      <c r="S8" s="284" t="s">
        <v>194</v>
      </c>
      <c r="T8" s="285"/>
      <c r="U8" s="285"/>
      <c r="V8" s="286"/>
      <c r="W8" s="284" t="s">
        <v>194</v>
      </c>
      <c r="X8" s="285"/>
      <c r="Y8" s="285"/>
      <c r="Z8" s="286"/>
      <c r="AA8" s="287" t="str">
        <f>VLOOKUP(B8,'9.성능점검대상기계설비현황-24.01.24'!$C:$L,8,0)</f>
        <v>B7F 기계실</v>
      </c>
      <c r="AB8" s="204" t="s">
        <v>746</v>
      </c>
      <c r="AC8" s="105" t="str">
        <f>IF(VLOOKUP(AD8,'8.성능점검대상기계설비의수량-24.01.24'!$F:$Y,20,0)=SUM(AE8:AX8)/5,"OK","NOT OK")</f>
        <v>OK</v>
      </c>
      <c r="AD8" s="106" t="str">
        <f t="shared" si="21"/>
        <v>보일러
(헤더 포함, 난방용량 42 kW 이하 제외)</v>
      </c>
      <c r="AE8" s="112">
        <f t="shared" si="1"/>
        <v>0</v>
      </c>
      <c r="AF8" s="113">
        <f t="shared" si="2"/>
        <v>0</v>
      </c>
      <c r="AG8" s="113">
        <f t="shared" si="3"/>
        <v>0</v>
      </c>
      <c r="AH8" s="114">
        <f t="shared" si="4"/>
        <v>0</v>
      </c>
      <c r="AI8" s="115">
        <f t="shared" si="5"/>
        <v>0</v>
      </c>
      <c r="AJ8" s="113">
        <f t="shared" si="6"/>
        <v>0</v>
      </c>
      <c r="AK8" s="113">
        <f t="shared" si="7"/>
        <v>0</v>
      </c>
      <c r="AL8" s="114">
        <f t="shared" si="8"/>
        <v>0</v>
      </c>
      <c r="AM8" s="112">
        <f t="shared" si="9"/>
        <v>0</v>
      </c>
      <c r="AN8" s="113">
        <f t="shared" si="10"/>
        <v>0</v>
      </c>
      <c r="AO8" s="113">
        <f t="shared" si="11"/>
        <v>0</v>
      </c>
      <c r="AP8" s="116">
        <f t="shared" si="12"/>
        <v>0</v>
      </c>
      <c r="AQ8" s="112">
        <f t="shared" si="13"/>
        <v>0</v>
      </c>
      <c r="AR8" s="113">
        <f t="shared" si="14"/>
        <v>0</v>
      </c>
      <c r="AS8" s="113">
        <f t="shared" si="15"/>
        <v>0</v>
      </c>
      <c r="AT8" s="114">
        <f t="shared" si="16"/>
        <v>0</v>
      </c>
      <c r="AU8" s="112">
        <f t="shared" si="17"/>
        <v>0</v>
      </c>
      <c r="AV8" s="113">
        <f t="shared" si="18"/>
        <v>0</v>
      </c>
      <c r="AW8" s="113">
        <f t="shared" si="19"/>
        <v>0</v>
      </c>
      <c r="AX8" s="114">
        <f t="shared" si="20"/>
        <v>0</v>
      </c>
      <c r="AZ8" s="5" t="s">
        <v>771</v>
      </c>
    </row>
    <row r="9" spans="1:52" s="104" customFormat="1" ht="19.5" customHeight="1" x14ac:dyDescent="0.3">
      <c r="A9" s="555"/>
      <c r="B9" s="274" t="s">
        <v>390</v>
      </c>
      <c r="C9" s="580" t="str">
        <f>VLOOKUP(B9,'9.성능점검대상기계설비현황-24.01.24'!C10:L133,2,FALSE)</f>
        <v>열교환기</v>
      </c>
      <c r="D9" s="581"/>
      <c r="E9" s="199" t="str">
        <f>VLOOKUP(B9,'9.성능점검대상기계설비현황-24.01.24'!C10:L133,4,FALSE)</f>
        <v>판형</v>
      </c>
      <c r="F9" s="267">
        <v>1</v>
      </c>
      <c r="G9" s="284"/>
      <c r="H9" s="285"/>
      <c r="I9" s="285"/>
      <c r="J9" s="286"/>
      <c r="K9" s="284" t="s">
        <v>194</v>
      </c>
      <c r="L9" s="285"/>
      <c r="M9" s="285"/>
      <c r="N9" s="286"/>
      <c r="O9" s="284"/>
      <c r="P9" s="285"/>
      <c r="Q9" s="285"/>
      <c r="R9" s="286"/>
      <c r="S9" s="284" t="s">
        <v>194</v>
      </c>
      <c r="T9" s="285"/>
      <c r="U9" s="285"/>
      <c r="V9" s="286"/>
      <c r="W9" s="284"/>
      <c r="X9" s="285"/>
      <c r="Y9" s="285"/>
      <c r="Z9" s="286"/>
      <c r="AA9" s="287" t="str">
        <f>VLOOKUP(B9,'9.성능점검대상기계설비현황-24.01.24'!$C:$L,8,0)</f>
        <v>B7F 기계실</v>
      </c>
      <c r="AB9" s="204" t="s">
        <v>746</v>
      </c>
      <c r="AC9" s="105" t="str">
        <f>IF(VLOOKUP(AD9,'8.성능점검대상기계설비의수량-24.01.24'!$F:$Y,20,0)=SUM(AE9:AX9)/5,"OK","NOT OK")</f>
        <v>OK</v>
      </c>
      <c r="AD9" s="106" t="str">
        <f t="shared" si="21"/>
        <v>열교환기</v>
      </c>
      <c r="AE9" s="112">
        <f t="shared" si="1"/>
        <v>5</v>
      </c>
      <c r="AF9" s="113">
        <f t="shared" si="2"/>
        <v>0</v>
      </c>
      <c r="AG9" s="113">
        <f t="shared" si="3"/>
        <v>0</v>
      </c>
      <c r="AH9" s="114">
        <f t="shared" si="4"/>
        <v>0</v>
      </c>
      <c r="AI9" s="112">
        <f t="shared" si="5"/>
        <v>5</v>
      </c>
      <c r="AJ9" s="113">
        <f t="shared" si="6"/>
        <v>0</v>
      </c>
      <c r="AK9" s="113">
        <f t="shared" si="7"/>
        <v>0</v>
      </c>
      <c r="AL9" s="114">
        <f t="shared" si="8"/>
        <v>0</v>
      </c>
      <c r="AM9" s="112">
        <f t="shared" si="9"/>
        <v>5</v>
      </c>
      <c r="AN9" s="113">
        <f t="shared" si="10"/>
        <v>0</v>
      </c>
      <c r="AO9" s="113">
        <f t="shared" si="11"/>
        <v>0</v>
      </c>
      <c r="AP9" s="116">
        <f t="shared" si="12"/>
        <v>0</v>
      </c>
      <c r="AQ9" s="112">
        <f t="shared" si="13"/>
        <v>5</v>
      </c>
      <c r="AR9" s="113">
        <f t="shared" si="14"/>
        <v>0</v>
      </c>
      <c r="AS9" s="113">
        <f t="shared" si="15"/>
        <v>0</v>
      </c>
      <c r="AT9" s="114">
        <f t="shared" si="16"/>
        <v>0</v>
      </c>
      <c r="AU9" s="112">
        <f t="shared" si="17"/>
        <v>5</v>
      </c>
      <c r="AV9" s="113">
        <f t="shared" si="18"/>
        <v>0</v>
      </c>
      <c r="AW9" s="113">
        <f t="shared" si="19"/>
        <v>0</v>
      </c>
      <c r="AX9" s="114">
        <f t="shared" si="20"/>
        <v>0</v>
      </c>
      <c r="AZ9" s="5" t="s">
        <v>180</v>
      </c>
    </row>
    <row r="10" spans="1:52" s="104" customFormat="1" ht="19.5" customHeight="1" x14ac:dyDescent="0.3">
      <c r="A10" s="555"/>
      <c r="B10" s="274" t="s">
        <v>391</v>
      </c>
      <c r="C10" s="580" t="str">
        <f>VLOOKUP(B10,'9.성능점검대상기계설비현황-24.01.24'!C11:L134,2,FALSE)</f>
        <v>열교환기</v>
      </c>
      <c r="D10" s="581"/>
      <c r="E10" s="199" t="str">
        <f>VLOOKUP(B10,'9.성능점검대상기계설비현황-24.01.24'!C11:L134,4,FALSE)</f>
        <v>판형</v>
      </c>
      <c r="F10" s="267">
        <v>1</v>
      </c>
      <c r="G10" s="284"/>
      <c r="H10" s="285"/>
      <c r="I10" s="285"/>
      <c r="J10" s="286"/>
      <c r="K10" s="284" t="s">
        <v>194</v>
      </c>
      <c r="L10" s="285"/>
      <c r="M10" s="285"/>
      <c r="N10" s="286"/>
      <c r="O10" s="284"/>
      <c r="P10" s="285"/>
      <c r="Q10" s="285"/>
      <c r="R10" s="286"/>
      <c r="S10" s="284" t="s">
        <v>194</v>
      </c>
      <c r="T10" s="285"/>
      <c r="U10" s="285"/>
      <c r="V10" s="286"/>
      <c r="W10" s="284"/>
      <c r="X10" s="285"/>
      <c r="Y10" s="285"/>
      <c r="Z10" s="286"/>
      <c r="AA10" s="287" t="str">
        <f>VLOOKUP(B10,'9.성능점검대상기계설비현황-24.01.24'!$C:$L,8,0)</f>
        <v>B7F 기계실</v>
      </c>
      <c r="AB10" s="204" t="s">
        <v>746</v>
      </c>
      <c r="AC10" s="105" t="str">
        <f>IF(VLOOKUP(AD10,'8.성능점검대상기계설비의수량-24.01.24'!$F:$Y,20,0)=SUM(AE10:AX10)/5,"OK","NOT OK")</f>
        <v>OK</v>
      </c>
      <c r="AD10" s="106" t="str">
        <f t="shared" si="21"/>
        <v>팽창탱크
(냉·난방, 급탕 팽창탱크 포함)</v>
      </c>
      <c r="AE10" s="112">
        <f t="shared" si="1"/>
        <v>11</v>
      </c>
      <c r="AF10" s="113">
        <f t="shared" si="2"/>
        <v>0</v>
      </c>
      <c r="AG10" s="113">
        <f t="shared" si="3"/>
        <v>0</v>
      </c>
      <c r="AH10" s="114">
        <f t="shared" si="4"/>
        <v>0</v>
      </c>
      <c r="AI10" s="112">
        <f t="shared" si="5"/>
        <v>11</v>
      </c>
      <c r="AJ10" s="113">
        <f t="shared" si="6"/>
        <v>0</v>
      </c>
      <c r="AK10" s="113">
        <f t="shared" si="7"/>
        <v>0</v>
      </c>
      <c r="AL10" s="114">
        <f t="shared" si="8"/>
        <v>0</v>
      </c>
      <c r="AM10" s="112">
        <f t="shared" si="9"/>
        <v>11</v>
      </c>
      <c r="AN10" s="113">
        <f t="shared" si="10"/>
        <v>0</v>
      </c>
      <c r="AO10" s="113">
        <f t="shared" si="11"/>
        <v>0</v>
      </c>
      <c r="AP10" s="116">
        <f t="shared" si="12"/>
        <v>0</v>
      </c>
      <c r="AQ10" s="112">
        <f t="shared" si="13"/>
        <v>11</v>
      </c>
      <c r="AR10" s="113">
        <f t="shared" si="14"/>
        <v>0</v>
      </c>
      <c r="AS10" s="113">
        <f t="shared" si="15"/>
        <v>0</v>
      </c>
      <c r="AT10" s="114">
        <f t="shared" si="16"/>
        <v>0</v>
      </c>
      <c r="AU10" s="112">
        <f t="shared" si="17"/>
        <v>11</v>
      </c>
      <c r="AV10" s="113">
        <f t="shared" si="18"/>
        <v>0</v>
      </c>
      <c r="AW10" s="113">
        <f t="shared" si="19"/>
        <v>0</v>
      </c>
      <c r="AX10" s="114">
        <f t="shared" si="20"/>
        <v>0</v>
      </c>
      <c r="AZ10" s="5" t="s">
        <v>282</v>
      </c>
    </row>
    <row r="11" spans="1:52" s="104" customFormat="1" ht="19.5" customHeight="1" x14ac:dyDescent="0.3">
      <c r="A11" s="555"/>
      <c r="B11" s="274" t="s">
        <v>392</v>
      </c>
      <c r="C11" s="580" t="str">
        <f>VLOOKUP(B11,'9.성능점검대상기계설비현황-24.01.24'!C12:L135,2,FALSE)</f>
        <v>열교환기</v>
      </c>
      <c r="D11" s="581"/>
      <c r="E11" s="199" t="str">
        <f>VLOOKUP(B11,'9.성능점검대상기계설비현황-24.01.24'!C12:L135,4,FALSE)</f>
        <v>판형</v>
      </c>
      <c r="F11" s="267">
        <v>1</v>
      </c>
      <c r="G11" s="284" t="s">
        <v>194</v>
      </c>
      <c r="H11" s="285"/>
      <c r="I11" s="285"/>
      <c r="J11" s="286"/>
      <c r="K11" s="284" t="s">
        <v>194</v>
      </c>
      <c r="L11" s="285"/>
      <c r="M11" s="285"/>
      <c r="N11" s="286"/>
      <c r="O11" s="284"/>
      <c r="P11" s="285"/>
      <c r="Q11" s="285"/>
      <c r="R11" s="286"/>
      <c r="S11" s="284" t="s">
        <v>194</v>
      </c>
      <c r="T11" s="285"/>
      <c r="U11" s="285"/>
      <c r="V11" s="286"/>
      <c r="W11" s="284"/>
      <c r="X11" s="285"/>
      <c r="Y11" s="285"/>
      <c r="Z11" s="286"/>
      <c r="AA11" s="287" t="str">
        <f>VLOOKUP(B11,'9.성능점검대상기계설비현황-24.01.24'!$C:$L,8,0)</f>
        <v>B7F 기계실</v>
      </c>
      <c r="AB11" s="204" t="s">
        <v>746</v>
      </c>
      <c r="AC11" s="105" t="str">
        <f>IF(VLOOKUP(AD11,'8.성능점검대상기계설비의수량-24.01.24'!$F:$Y,20,0)=SUM(AE11:AX11)/5,"OK","NOT OK")</f>
        <v>NOT OK</v>
      </c>
      <c r="AD11" s="106" t="str">
        <f t="shared" si="21"/>
        <v>펌프(냉·난방펌프)
(예비펌프, 모터동력 0.75 kW 이하 제외)</v>
      </c>
      <c r="AE11" s="112">
        <f t="shared" si="1"/>
        <v>5</v>
      </c>
      <c r="AF11" s="113">
        <f t="shared" si="2"/>
        <v>0</v>
      </c>
      <c r="AG11" s="113">
        <f t="shared" si="3"/>
        <v>0</v>
      </c>
      <c r="AH11" s="114">
        <f t="shared" si="4"/>
        <v>0</v>
      </c>
      <c r="AI11" s="112">
        <f t="shared" si="5"/>
        <v>5</v>
      </c>
      <c r="AJ11" s="113">
        <f t="shared" si="6"/>
        <v>0</v>
      </c>
      <c r="AK11" s="113">
        <f t="shared" si="7"/>
        <v>0</v>
      </c>
      <c r="AL11" s="114">
        <f t="shared" si="8"/>
        <v>0</v>
      </c>
      <c r="AM11" s="112">
        <f t="shared" si="9"/>
        <v>5</v>
      </c>
      <c r="AN11" s="113">
        <f t="shared" si="10"/>
        <v>0</v>
      </c>
      <c r="AO11" s="113">
        <f t="shared" si="11"/>
        <v>0</v>
      </c>
      <c r="AP11" s="116">
        <f t="shared" si="12"/>
        <v>0</v>
      </c>
      <c r="AQ11" s="112">
        <f t="shared" si="13"/>
        <v>5</v>
      </c>
      <c r="AR11" s="113">
        <f t="shared" si="14"/>
        <v>0</v>
      </c>
      <c r="AS11" s="113">
        <f t="shared" si="15"/>
        <v>0</v>
      </c>
      <c r="AT11" s="114">
        <f t="shared" si="16"/>
        <v>0</v>
      </c>
      <c r="AU11" s="112">
        <f t="shared" si="17"/>
        <v>5</v>
      </c>
      <c r="AV11" s="113">
        <f t="shared" si="18"/>
        <v>0</v>
      </c>
      <c r="AW11" s="113">
        <f t="shared" si="19"/>
        <v>0</v>
      </c>
      <c r="AX11" s="114">
        <f t="shared" si="20"/>
        <v>0</v>
      </c>
      <c r="AZ11" s="5" t="s">
        <v>769</v>
      </c>
    </row>
    <row r="12" spans="1:52" s="104" customFormat="1" ht="19.5" customHeight="1" x14ac:dyDescent="0.3">
      <c r="A12" s="555"/>
      <c r="B12" s="274" t="s">
        <v>393</v>
      </c>
      <c r="C12" s="580" t="str">
        <f>VLOOKUP(B12,'9.성능점검대상기계설비현황-24.01.24'!C13:L136,2,FALSE)</f>
        <v>열교환기</v>
      </c>
      <c r="D12" s="581"/>
      <c r="E12" s="199" t="str">
        <f>VLOOKUP(B12,'9.성능점검대상기계설비현황-24.01.24'!C13:L136,4,FALSE)</f>
        <v>판형</v>
      </c>
      <c r="F12" s="267">
        <v>1</v>
      </c>
      <c r="G12" s="284" t="s">
        <v>194</v>
      </c>
      <c r="H12" s="285"/>
      <c r="I12" s="285"/>
      <c r="J12" s="286"/>
      <c r="K12" s="284"/>
      <c r="L12" s="285"/>
      <c r="M12" s="285"/>
      <c r="N12" s="286"/>
      <c r="O12" s="284" t="s">
        <v>194</v>
      </c>
      <c r="P12" s="285"/>
      <c r="Q12" s="285"/>
      <c r="R12" s="286"/>
      <c r="S12" s="284" t="s">
        <v>194</v>
      </c>
      <c r="T12" s="285"/>
      <c r="U12" s="285"/>
      <c r="V12" s="286"/>
      <c r="W12" s="284"/>
      <c r="X12" s="285"/>
      <c r="Y12" s="285"/>
      <c r="Z12" s="286"/>
      <c r="AA12" s="287" t="str">
        <f>VLOOKUP(B12,'9.성능점검대상기계설비현황-24.01.24'!$C:$L,8,0)</f>
        <v>B7F 기계실</v>
      </c>
      <c r="AB12" s="204" t="s">
        <v>746</v>
      </c>
      <c r="AC12" s="105" t="str">
        <f>IF(VLOOKUP(AD12,'8.성능점검대상기계설비의수량-24.01.24'!$F:$Y,20,0)=SUM(AE12:AX12)/5,"OK","NOT OK")</f>
        <v>OK</v>
      </c>
      <c r="AD12" s="106" t="str">
        <f t="shared" si="21"/>
        <v>신재생에너지(지열)</v>
      </c>
      <c r="AE12" s="112">
        <f t="shared" si="1"/>
        <v>0</v>
      </c>
      <c r="AF12" s="113">
        <f t="shared" si="2"/>
        <v>0</v>
      </c>
      <c r="AG12" s="113">
        <f t="shared" si="3"/>
        <v>0</v>
      </c>
      <c r="AH12" s="114">
        <f t="shared" si="4"/>
        <v>0</v>
      </c>
      <c r="AI12" s="112">
        <f t="shared" si="5"/>
        <v>0</v>
      </c>
      <c r="AJ12" s="113">
        <f t="shared" si="6"/>
        <v>0</v>
      </c>
      <c r="AK12" s="113">
        <f t="shared" si="7"/>
        <v>0</v>
      </c>
      <c r="AL12" s="114">
        <f t="shared" si="8"/>
        <v>0</v>
      </c>
      <c r="AM12" s="112">
        <f t="shared" si="9"/>
        <v>0</v>
      </c>
      <c r="AN12" s="113">
        <f t="shared" si="10"/>
        <v>0</v>
      </c>
      <c r="AO12" s="113">
        <f t="shared" si="11"/>
        <v>0</v>
      </c>
      <c r="AP12" s="116">
        <f t="shared" si="12"/>
        <v>0</v>
      </c>
      <c r="AQ12" s="112">
        <f t="shared" si="13"/>
        <v>0</v>
      </c>
      <c r="AR12" s="113">
        <f t="shared" si="14"/>
        <v>0</v>
      </c>
      <c r="AS12" s="113">
        <f t="shared" si="15"/>
        <v>0</v>
      </c>
      <c r="AT12" s="114">
        <f t="shared" si="16"/>
        <v>0</v>
      </c>
      <c r="AU12" s="112">
        <f t="shared" si="17"/>
        <v>0</v>
      </c>
      <c r="AV12" s="113">
        <f t="shared" si="18"/>
        <v>0</v>
      </c>
      <c r="AW12" s="113">
        <f t="shared" si="19"/>
        <v>0</v>
      </c>
      <c r="AX12" s="114">
        <f t="shared" si="20"/>
        <v>0</v>
      </c>
      <c r="AZ12" s="5" t="s">
        <v>283</v>
      </c>
    </row>
    <row r="13" spans="1:52" s="104" customFormat="1" ht="19.5" customHeight="1" x14ac:dyDescent="0.3">
      <c r="A13" s="555"/>
      <c r="B13" s="274" t="s">
        <v>394</v>
      </c>
      <c r="C13" s="580" t="str">
        <f>VLOOKUP(B13,'9.성능점검대상기계설비현황-24.01.24'!C14:L137,2,FALSE)</f>
        <v>열교환기</v>
      </c>
      <c r="D13" s="581"/>
      <c r="E13" s="199" t="str">
        <f>VLOOKUP(B13,'9.성능점검대상기계설비현황-24.01.24'!C14:L137,4,FALSE)</f>
        <v>판형</v>
      </c>
      <c r="F13" s="267">
        <v>1</v>
      </c>
      <c r="G13" s="284" t="s">
        <v>194</v>
      </c>
      <c r="H13" s="285"/>
      <c r="I13" s="285"/>
      <c r="J13" s="286"/>
      <c r="K13" s="284"/>
      <c r="L13" s="285"/>
      <c r="M13" s="285"/>
      <c r="N13" s="286"/>
      <c r="O13" s="284" t="s">
        <v>194</v>
      </c>
      <c r="P13" s="285"/>
      <c r="Q13" s="285"/>
      <c r="R13" s="286"/>
      <c r="S13" s="284"/>
      <c r="T13" s="285"/>
      <c r="U13" s="285"/>
      <c r="V13" s="286"/>
      <c r="W13" s="284" t="s">
        <v>194</v>
      </c>
      <c r="X13" s="285"/>
      <c r="Y13" s="285"/>
      <c r="Z13" s="286"/>
      <c r="AA13" s="287" t="str">
        <f>VLOOKUP(B13,'9.성능점검대상기계설비현황-24.01.24'!$C:$L,8,0)</f>
        <v>B7F 기계실</v>
      </c>
      <c r="AB13" s="204" t="s">
        <v>746</v>
      </c>
      <c r="AC13" s="105" t="str">
        <f>IF(VLOOKUP(AD13,'8.성능점검대상기계설비의수량-24.01.24'!$F:$Y,20,0)=SUM(AE13:AX13)/5,"OK","NOT OK")</f>
        <v>OK</v>
      </c>
      <c r="AD13" s="106" t="str">
        <f t="shared" si="21"/>
        <v>신재생에너지(태양열)</v>
      </c>
      <c r="AE13" s="112">
        <f t="shared" si="1"/>
        <v>0</v>
      </c>
      <c r="AF13" s="113">
        <f t="shared" si="2"/>
        <v>0</v>
      </c>
      <c r="AG13" s="113">
        <f t="shared" si="3"/>
        <v>0</v>
      </c>
      <c r="AH13" s="114">
        <f t="shared" si="4"/>
        <v>0</v>
      </c>
      <c r="AI13" s="112">
        <f t="shared" si="5"/>
        <v>0</v>
      </c>
      <c r="AJ13" s="113">
        <f t="shared" si="6"/>
        <v>0</v>
      </c>
      <c r="AK13" s="113">
        <f t="shared" si="7"/>
        <v>0</v>
      </c>
      <c r="AL13" s="114">
        <f t="shared" si="8"/>
        <v>0</v>
      </c>
      <c r="AM13" s="112">
        <f t="shared" si="9"/>
        <v>0</v>
      </c>
      <c r="AN13" s="113">
        <f t="shared" si="10"/>
        <v>0</v>
      </c>
      <c r="AO13" s="113">
        <f t="shared" si="11"/>
        <v>0</v>
      </c>
      <c r="AP13" s="116">
        <f t="shared" si="12"/>
        <v>0</v>
      </c>
      <c r="AQ13" s="112">
        <f t="shared" si="13"/>
        <v>0</v>
      </c>
      <c r="AR13" s="113">
        <f t="shared" si="14"/>
        <v>0</v>
      </c>
      <c r="AS13" s="113">
        <f t="shared" si="15"/>
        <v>0</v>
      </c>
      <c r="AT13" s="114">
        <f t="shared" si="16"/>
        <v>0</v>
      </c>
      <c r="AU13" s="112">
        <f t="shared" si="17"/>
        <v>0</v>
      </c>
      <c r="AV13" s="113">
        <f t="shared" si="18"/>
        <v>0</v>
      </c>
      <c r="AW13" s="113">
        <f t="shared" si="19"/>
        <v>0</v>
      </c>
      <c r="AX13" s="114">
        <f t="shared" si="20"/>
        <v>0</v>
      </c>
      <c r="AZ13" s="5" t="s">
        <v>285</v>
      </c>
    </row>
    <row r="14" spans="1:52" s="104" customFormat="1" ht="19.5" customHeight="1" x14ac:dyDescent="0.3">
      <c r="A14" s="555"/>
      <c r="B14" s="274" t="s">
        <v>395</v>
      </c>
      <c r="C14" s="580" t="str">
        <f>VLOOKUP(B14,'9.성능점검대상기계설비현황-24.01.24'!C15:L138,2,FALSE)</f>
        <v>열교환기</v>
      </c>
      <c r="D14" s="581"/>
      <c r="E14" s="199" t="str">
        <f>VLOOKUP(B14,'9.성능점검대상기계설비현황-24.01.24'!C15:L138,4,FALSE)</f>
        <v>판형</v>
      </c>
      <c r="F14" s="267">
        <v>1</v>
      </c>
      <c r="G14" s="284" t="s">
        <v>194</v>
      </c>
      <c r="H14" s="285"/>
      <c r="I14" s="285"/>
      <c r="J14" s="286"/>
      <c r="K14" s="284"/>
      <c r="L14" s="285"/>
      <c r="M14" s="285"/>
      <c r="N14" s="286"/>
      <c r="O14" s="284" t="s">
        <v>194</v>
      </c>
      <c r="P14" s="285"/>
      <c r="Q14" s="285"/>
      <c r="R14" s="286"/>
      <c r="S14" s="284"/>
      <c r="T14" s="285"/>
      <c r="U14" s="285"/>
      <c r="V14" s="286"/>
      <c r="W14" s="284" t="s">
        <v>194</v>
      </c>
      <c r="X14" s="285"/>
      <c r="Y14" s="285"/>
      <c r="Z14" s="286"/>
      <c r="AA14" s="287" t="str">
        <f>VLOOKUP(B14,'9.성능점검대상기계설비현황-24.01.24'!$C:$L,8,0)</f>
        <v>B7F 기계실</v>
      </c>
      <c r="AB14" s="204" t="s">
        <v>746</v>
      </c>
      <c r="AC14" s="105" t="str">
        <f>IF(VLOOKUP(AD14,'8.성능점검대상기계설비의수량-24.01.24'!$F:$Y,20,0)=SUM(AE14:AX14)/5,"OK","NOT OK")</f>
        <v>OK</v>
      </c>
      <c r="AD14" s="106" t="str">
        <f t="shared" si="21"/>
        <v>신재생에너지(연료전지)</v>
      </c>
      <c r="AE14" s="112">
        <f t="shared" si="1"/>
        <v>0</v>
      </c>
      <c r="AF14" s="113">
        <f t="shared" si="2"/>
        <v>0</v>
      </c>
      <c r="AG14" s="113">
        <f t="shared" si="3"/>
        <v>0</v>
      </c>
      <c r="AH14" s="114">
        <f t="shared" si="4"/>
        <v>0</v>
      </c>
      <c r="AI14" s="112">
        <f t="shared" si="5"/>
        <v>0</v>
      </c>
      <c r="AJ14" s="113">
        <f t="shared" si="6"/>
        <v>0</v>
      </c>
      <c r="AK14" s="113">
        <f t="shared" si="7"/>
        <v>0</v>
      </c>
      <c r="AL14" s="114">
        <f t="shared" si="8"/>
        <v>0</v>
      </c>
      <c r="AM14" s="112">
        <f t="shared" si="9"/>
        <v>0</v>
      </c>
      <c r="AN14" s="113">
        <f t="shared" si="10"/>
        <v>0</v>
      </c>
      <c r="AO14" s="113">
        <f t="shared" si="11"/>
        <v>0</v>
      </c>
      <c r="AP14" s="116">
        <f t="shared" si="12"/>
        <v>0</v>
      </c>
      <c r="AQ14" s="112">
        <f t="shared" si="13"/>
        <v>0</v>
      </c>
      <c r="AR14" s="113">
        <f t="shared" si="14"/>
        <v>0</v>
      </c>
      <c r="AS14" s="113">
        <f t="shared" si="15"/>
        <v>0</v>
      </c>
      <c r="AT14" s="114">
        <f t="shared" si="16"/>
        <v>0</v>
      </c>
      <c r="AU14" s="112">
        <f t="shared" si="17"/>
        <v>0</v>
      </c>
      <c r="AV14" s="113">
        <f t="shared" si="18"/>
        <v>0</v>
      </c>
      <c r="AW14" s="113">
        <f t="shared" si="19"/>
        <v>0</v>
      </c>
      <c r="AX14" s="114">
        <f t="shared" si="20"/>
        <v>0</v>
      </c>
      <c r="AZ14" s="5" t="s">
        <v>286</v>
      </c>
    </row>
    <row r="15" spans="1:52" s="104" customFormat="1" ht="19.5" customHeight="1" x14ac:dyDescent="0.3">
      <c r="A15" s="555"/>
      <c r="B15" s="274" t="s">
        <v>396</v>
      </c>
      <c r="C15" s="580" t="str">
        <f>VLOOKUP(B15,'9.성능점검대상기계설비현황-24.01.24'!C16:L139,2,FALSE)</f>
        <v>팽창탱크</v>
      </c>
      <c r="D15" s="581"/>
      <c r="E15" s="199" t="str">
        <f>VLOOKUP(B15,'9.성능점검대상기계설비현황-24.01.24'!C16:L139,4,FALSE)</f>
        <v>펌프제어형</v>
      </c>
      <c r="F15" s="267">
        <v>1</v>
      </c>
      <c r="G15" s="284" t="s">
        <v>194</v>
      </c>
      <c r="H15" s="285"/>
      <c r="I15" s="285"/>
      <c r="J15" s="286"/>
      <c r="K15" s="284" t="s">
        <v>194</v>
      </c>
      <c r="L15" s="285"/>
      <c r="M15" s="285"/>
      <c r="N15" s="286"/>
      <c r="O15" s="284" t="s">
        <v>194</v>
      </c>
      <c r="P15" s="285"/>
      <c r="Q15" s="285"/>
      <c r="R15" s="286"/>
      <c r="S15" s="284" t="s">
        <v>194</v>
      </c>
      <c r="T15" s="285"/>
      <c r="U15" s="285"/>
      <c r="V15" s="286"/>
      <c r="W15" s="284" t="s">
        <v>194</v>
      </c>
      <c r="X15" s="285"/>
      <c r="Y15" s="285"/>
      <c r="Z15" s="286"/>
      <c r="AA15" s="287" t="str">
        <f>VLOOKUP(B15,'9.성능점검대상기계설비현황-24.01.24'!$C:$L,8,0)</f>
        <v>판매시설 B7F 기계실</v>
      </c>
      <c r="AB15" s="204" t="s">
        <v>747</v>
      </c>
      <c r="AC15" s="105" t="str">
        <f>IF(VLOOKUP(AD15,'8.성능점검대상기계설비의수량-24.01.24'!$F:$Y,20,0)=SUM(AE15:AX15)/5,"OK","NOT OK")</f>
        <v>OK</v>
      </c>
      <c r="AD15" s="106" t="str">
        <f t="shared" si="21"/>
        <v>패키지에어컨
(냉·난방용량 7.3 kW 이하 제외(실외기 
기준), 내부필터 포함)</v>
      </c>
      <c r="AE15" s="112">
        <f t="shared" si="1"/>
        <v>5</v>
      </c>
      <c r="AF15" s="113">
        <f t="shared" si="2"/>
        <v>0</v>
      </c>
      <c r="AG15" s="113">
        <f t="shared" si="3"/>
        <v>0</v>
      </c>
      <c r="AH15" s="114">
        <f t="shared" si="4"/>
        <v>0</v>
      </c>
      <c r="AI15" s="112">
        <f t="shared" si="5"/>
        <v>5</v>
      </c>
      <c r="AJ15" s="113">
        <f t="shared" si="6"/>
        <v>0</v>
      </c>
      <c r="AK15" s="113">
        <f t="shared" si="7"/>
        <v>0</v>
      </c>
      <c r="AL15" s="114">
        <f t="shared" si="8"/>
        <v>0</v>
      </c>
      <c r="AM15" s="112">
        <f t="shared" si="9"/>
        <v>5</v>
      </c>
      <c r="AN15" s="113">
        <f t="shared" si="10"/>
        <v>0</v>
      </c>
      <c r="AO15" s="113">
        <f t="shared" si="11"/>
        <v>0</v>
      </c>
      <c r="AP15" s="116">
        <f t="shared" si="12"/>
        <v>0</v>
      </c>
      <c r="AQ15" s="112">
        <f t="shared" si="13"/>
        <v>5</v>
      </c>
      <c r="AR15" s="113">
        <f t="shared" si="14"/>
        <v>0</v>
      </c>
      <c r="AS15" s="113">
        <f t="shared" si="15"/>
        <v>0</v>
      </c>
      <c r="AT15" s="114">
        <f t="shared" si="16"/>
        <v>0</v>
      </c>
      <c r="AU15" s="112">
        <f t="shared" si="17"/>
        <v>5</v>
      </c>
      <c r="AV15" s="113">
        <f t="shared" si="18"/>
        <v>0</v>
      </c>
      <c r="AW15" s="113">
        <f t="shared" si="19"/>
        <v>0</v>
      </c>
      <c r="AX15" s="114">
        <f t="shared" si="20"/>
        <v>0</v>
      </c>
      <c r="AZ15" s="5" t="s">
        <v>787</v>
      </c>
    </row>
    <row r="16" spans="1:52" s="104" customFormat="1" ht="19.5" customHeight="1" x14ac:dyDescent="0.3">
      <c r="A16" s="555"/>
      <c r="B16" s="274" t="s">
        <v>397</v>
      </c>
      <c r="C16" s="580" t="str">
        <f>VLOOKUP(B16,'9.성능점검대상기계설비현황-24.01.24'!C17:L140,2,FALSE)</f>
        <v>팽창탱크</v>
      </c>
      <c r="D16" s="581"/>
      <c r="E16" s="199" t="str">
        <f>VLOOKUP(B16,'9.성능점검대상기계설비현황-24.01.24'!C17:L140,4,FALSE)</f>
        <v>펌프제어형</v>
      </c>
      <c r="F16" s="267">
        <v>1</v>
      </c>
      <c r="G16" s="284" t="s">
        <v>194</v>
      </c>
      <c r="H16" s="285"/>
      <c r="I16" s="285"/>
      <c r="J16" s="286"/>
      <c r="K16" s="284" t="s">
        <v>194</v>
      </c>
      <c r="L16" s="285"/>
      <c r="M16" s="285"/>
      <c r="N16" s="286"/>
      <c r="O16" s="284" t="s">
        <v>194</v>
      </c>
      <c r="P16" s="285"/>
      <c r="Q16" s="285"/>
      <c r="R16" s="286"/>
      <c r="S16" s="284" t="s">
        <v>194</v>
      </c>
      <c r="T16" s="285"/>
      <c r="U16" s="285"/>
      <c r="V16" s="286"/>
      <c r="W16" s="284" t="s">
        <v>194</v>
      </c>
      <c r="X16" s="285"/>
      <c r="Y16" s="285"/>
      <c r="Z16" s="286"/>
      <c r="AA16" s="287" t="str">
        <f>VLOOKUP(B16,'9.성능점검대상기계설비현황-24.01.24'!$C:$L,8,0)</f>
        <v>B7F 기계실</v>
      </c>
      <c r="AB16" s="204" t="s">
        <v>747</v>
      </c>
      <c r="AC16" s="105" t="str">
        <f>IF(VLOOKUP(AD16,'8.성능점검대상기계설비의수량-24.01.24'!$F:$Y,20,0)=SUM(AE16:AX16)/5,"OK","NOT OK")</f>
        <v>OK</v>
      </c>
      <c r="AD16" s="106" t="str">
        <f t="shared" si="21"/>
        <v>항온항습기(내부필터 포함)</v>
      </c>
      <c r="AE16" s="112">
        <f t="shared" si="1"/>
        <v>0</v>
      </c>
      <c r="AF16" s="113">
        <f t="shared" si="2"/>
        <v>0</v>
      </c>
      <c r="AG16" s="113">
        <f t="shared" si="3"/>
        <v>0</v>
      </c>
      <c r="AH16" s="114">
        <f t="shared" si="4"/>
        <v>0</v>
      </c>
      <c r="AI16" s="112">
        <f t="shared" si="5"/>
        <v>0</v>
      </c>
      <c r="AJ16" s="113">
        <f t="shared" si="6"/>
        <v>0</v>
      </c>
      <c r="AK16" s="113">
        <f t="shared" si="7"/>
        <v>0</v>
      </c>
      <c r="AL16" s="114">
        <f t="shared" si="8"/>
        <v>0</v>
      </c>
      <c r="AM16" s="112">
        <f t="shared" si="9"/>
        <v>0</v>
      </c>
      <c r="AN16" s="113">
        <f t="shared" si="10"/>
        <v>0</v>
      </c>
      <c r="AO16" s="113">
        <f t="shared" si="11"/>
        <v>0</v>
      </c>
      <c r="AP16" s="116">
        <f t="shared" si="12"/>
        <v>0</v>
      </c>
      <c r="AQ16" s="112">
        <f t="shared" si="13"/>
        <v>0</v>
      </c>
      <c r="AR16" s="113">
        <f t="shared" si="14"/>
        <v>0</v>
      </c>
      <c r="AS16" s="113">
        <f t="shared" si="15"/>
        <v>0</v>
      </c>
      <c r="AT16" s="114">
        <f t="shared" si="16"/>
        <v>0</v>
      </c>
      <c r="AU16" s="112">
        <f t="shared" si="17"/>
        <v>0</v>
      </c>
      <c r="AV16" s="113">
        <f t="shared" si="18"/>
        <v>0</v>
      </c>
      <c r="AW16" s="113">
        <f t="shared" si="19"/>
        <v>0</v>
      </c>
      <c r="AX16" s="114">
        <f t="shared" si="20"/>
        <v>0</v>
      </c>
      <c r="AZ16" s="5" t="s">
        <v>773</v>
      </c>
    </row>
    <row r="17" spans="1:52" s="104" customFormat="1" ht="19.5" customHeight="1" x14ac:dyDescent="0.3">
      <c r="A17" s="555"/>
      <c r="B17" s="274" t="s">
        <v>339</v>
      </c>
      <c r="C17" s="580" t="str">
        <f>VLOOKUP(B17,'9.성능점검대상기계설비현황-24.01.24'!C18:L141,2,FALSE)</f>
        <v>팽창탱크</v>
      </c>
      <c r="D17" s="581"/>
      <c r="E17" s="199" t="str">
        <f>VLOOKUP(B17,'9.성능점검대상기계설비현황-24.01.24'!C18:L141,4,FALSE)</f>
        <v>펌프제어형</v>
      </c>
      <c r="F17" s="267">
        <v>1</v>
      </c>
      <c r="G17" s="284" t="s">
        <v>194</v>
      </c>
      <c r="H17" s="285"/>
      <c r="I17" s="285"/>
      <c r="J17" s="286"/>
      <c r="K17" s="284" t="s">
        <v>194</v>
      </c>
      <c r="L17" s="285"/>
      <c r="M17" s="285"/>
      <c r="N17" s="286"/>
      <c r="O17" s="284" t="s">
        <v>194</v>
      </c>
      <c r="P17" s="285"/>
      <c r="Q17" s="285"/>
      <c r="R17" s="286"/>
      <c r="S17" s="284" t="s">
        <v>194</v>
      </c>
      <c r="T17" s="285"/>
      <c r="U17" s="285"/>
      <c r="V17" s="286"/>
      <c r="W17" s="284" t="s">
        <v>194</v>
      </c>
      <c r="X17" s="285"/>
      <c r="Y17" s="285"/>
      <c r="Z17" s="286"/>
      <c r="AA17" s="287" t="str">
        <f>VLOOKUP(B17,'9.성능점검대상기계설비현황-24.01.24'!$C:$L,8,0)</f>
        <v>B7F 기계실</v>
      </c>
      <c r="AB17" s="204" t="s">
        <v>747</v>
      </c>
      <c r="AC17" s="105" t="str">
        <f>IF(VLOOKUP(AD17,'8.성능점검대상기계설비의수량-24.01.24'!$F:$Y,20,0)=SUM(AE17:AX17)/5,"OK","NOT OK")</f>
        <v>OK</v>
      </c>
      <c r="AD17" s="106" t="str">
        <f t="shared" si="21"/>
        <v>공기조화기(송풍기포함, 내부필터 포함)</v>
      </c>
      <c r="AE17" s="112">
        <f t="shared" si="1"/>
        <v>0</v>
      </c>
      <c r="AF17" s="113">
        <f t="shared" si="2"/>
        <v>0</v>
      </c>
      <c r="AG17" s="113">
        <f t="shared" si="3"/>
        <v>0</v>
      </c>
      <c r="AH17" s="114">
        <f t="shared" si="4"/>
        <v>0</v>
      </c>
      <c r="AI17" s="112">
        <f t="shared" si="5"/>
        <v>0</v>
      </c>
      <c r="AJ17" s="113">
        <f t="shared" si="6"/>
        <v>0</v>
      </c>
      <c r="AK17" s="113">
        <f t="shared" si="7"/>
        <v>0</v>
      </c>
      <c r="AL17" s="114">
        <f t="shared" si="8"/>
        <v>0</v>
      </c>
      <c r="AM17" s="112">
        <f t="shared" si="9"/>
        <v>0</v>
      </c>
      <c r="AN17" s="113">
        <f t="shared" si="10"/>
        <v>0</v>
      </c>
      <c r="AO17" s="113">
        <f t="shared" si="11"/>
        <v>0</v>
      </c>
      <c r="AP17" s="116">
        <f t="shared" si="12"/>
        <v>0</v>
      </c>
      <c r="AQ17" s="112">
        <f t="shared" si="13"/>
        <v>0</v>
      </c>
      <c r="AR17" s="113">
        <f t="shared" si="14"/>
        <v>0</v>
      </c>
      <c r="AS17" s="113">
        <f t="shared" si="15"/>
        <v>0</v>
      </c>
      <c r="AT17" s="114">
        <f t="shared" si="16"/>
        <v>0</v>
      </c>
      <c r="AU17" s="112">
        <f t="shared" si="17"/>
        <v>0</v>
      </c>
      <c r="AV17" s="113">
        <f t="shared" si="18"/>
        <v>0</v>
      </c>
      <c r="AW17" s="113">
        <f t="shared" si="19"/>
        <v>0</v>
      </c>
      <c r="AX17" s="114">
        <f t="shared" si="20"/>
        <v>0</v>
      </c>
      <c r="AZ17" s="5" t="s">
        <v>775</v>
      </c>
    </row>
    <row r="18" spans="1:52" s="104" customFormat="1" ht="19.5" customHeight="1" x14ac:dyDescent="0.3">
      <c r="A18" s="555"/>
      <c r="B18" s="274" t="s">
        <v>398</v>
      </c>
      <c r="C18" s="580" t="str">
        <f>VLOOKUP(B18,'9.성능점검대상기계설비현황-24.01.24'!C19:L142,2,FALSE)</f>
        <v>팽창탱크</v>
      </c>
      <c r="D18" s="581"/>
      <c r="E18" s="199" t="str">
        <f>VLOOKUP(B18,'9.성능점검대상기계설비현황-24.01.24'!C19:L142,4,FALSE)</f>
        <v>펌프제어형</v>
      </c>
      <c r="F18" s="267">
        <v>1</v>
      </c>
      <c r="G18" s="284" t="s">
        <v>194</v>
      </c>
      <c r="H18" s="285"/>
      <c r="I18" s="285"/>
      <c r="J18" s="286"/>
      <c r="K18" s="284" t="s">
        <v>194</v>
      </c>
      <c r="L18" s="285"/>
      <c r="M18" s="285"/>
      <c r="N18" s="286"/>
      <c r="O18" s="284" t="s">
        <v>194</v>
      </c>
      <c r="P18" s="285"/>
      <c r="Q18" s="285"/>
      <c r="R18" s="286"/>
      <c r="S18" s="284" t="s">
        <v>194</v>
      </c>
      <c r="T18" s="285"/>
      <c r="U18" s="285"/>
      <c r="V18" s="286"/>
      <c r="W18" s="284" t="s">
        <v>194</v>
      </c>
      <c r="X18" s="285"/>
      <c r="Y18" s="285"/>
      <c r="Z18" s="286"/>
      <c r="AA18" s="287" t="str">
        <f>VLOOKUP(B18,'9.성능점검대상기계설비현황-24.01.24'!$C:$L,8,0)</f>
        <v>B7F 기계실</v>
      </c>
      <c r="AB18" s="204" t="s">
        <v>747</v>
      </c>
      <c r="AC18" s="105" t="str">
        <f>IF(VLOOKUP(AD18,'8.성능점검대상기계설비의수량-24.01.24'!$F:$Y,20,0)=SUM(AE18:AX18)/5,"OK","NOT OK")</f>
        <v>OK</v>
      </c>
      <c r="AD18" s="106" t="str">
        <f t="shared" si="21"/>
        <v>팬코일 유닛(유니트 기준, 내부필터 포함)</v>
      </c>
      <c r="AE18" s="112">
        <f t="shared" si="1"/>
        <v>0</v>
      </c>
      <c r="AF18" s="113">
        <f t="shared" si="2"/>
        <v>0</v>
      </c>
      <c r="AG18" s="113">
        <f t="shared" si="3"/>
        <v>0</v>
      </c>
      <c r="AH18" s="114">
        <f t="shared" si="4"/>
        <v>0</v>
      </c>
      <c r="AI18" s="112">
        <f t="shared" si="5"/>
        <v>0</v>
      </c>
      <c r="AJ18" s="113">
        <f t="shared" si="6"/>
        <v>0</v>
      </c>
      <c r="AK18" s="113">
        <f t="shared" si="7"/>
        <v>0</v>
      </c>
      <c r="AL18" s="114">
        <f t="shared" si="8"/>
        <v>0</v>
      </c>
      <c r="AM18" s="112">
        <f t="shared" si="9"/>
        <v>0</v>
      </c>
      <c r="AN18" s="113">
        <f t="shared" si="10"/>
        <v>0</v>
      </c>
      <c r="AO18" s="113">
        <f t="shared" si="11"/>
        <v>0</v>
      </c>
      <c r="AP18" s="116">
        <f t="shared" si="12"/>
        <v>0</v>
      </c>
      <c r="AQ18" s="112">
        <f t="shared" si="13"/>
        <v>0</v>
      </c>
      <c r="AR18" s="113">
        <f t="shared" si="14"/>
        <v>0</v>
      </c>
      <c r="AS18" s="113">
        <f t="shared" si="15"/>
        <v>0</v>
      </c>
      <c r="AT18" s="114">
        <f t="shared" si="16"/>
        <v>0</v>
      </c>
      <c r="AU18" s="112">
        <f t="shared" si="17"/>
        <v>0</v>
      </c>
      <c r="AV18" s="113">
        <f t="shared" si="18"/>
        <v>0</v>
      </c>
      <c r="AW18" s="113">
        <f t="shared" si="19"/>
        <v>0</v>
      </c>
      <c r="AX18" s="114">
        <f t="shared" si="20"/>
        <v>0</v>
      </c>
      <c r="AZ18" s="5" t="s">
        <v>777</v>
      </c>
    </row>
    <row r="19" spans="1:52" s="104" customFormat="1" ht="19.5" customHeight="1" x14ac:dyDescent="0.3">
      <c r="A19" s="555"/>
      <c r="B19" s="274" t="s">
        <v>340</v>
      </c>
      <c r="C19" s="580" t="str">
        <f>VLOOKUP(B19,'9.성능점검대상기계설비현황-24.01.24'!C20:L143,2,FALSE)</f>
        <v>팽창탱크</v>
      </c>
      <c r="D19" s="581"/>
      <c r="E19" s="200" t="str">
        <f>VLOOKUP(B19,'9.성능점검대상기계설비현황-24.01.24'!C20:L143,4,FALSE)</f>
        <v>밀폐형</v>
      </c>
      <c r="F19" s="268">
        <v>1</v>
      </c>
      <c r="G19" s="284" t="s">
        <v>194</v>
      </c>
      <c r="H19" s="285"/>
      <c r="I19" s="285"/>
      <c r="J19" s="286"/>
      <c r="K19" s="284" t="s">
        <v>194</v>
      </c>
      <c r="L19" s="285"/>
      <c r="M19" s="285"/>
      <c r="N19" s="286"/>
      <c r="O19" s="284" t="s">
        <v>194</v>
      </c>
      <c r="P19" s="285"/>
      <c r="Q19" s="285"/>
      <c r="R19" s="286"/>
      <c r="S19" s="284" t="s">
        <v>194</v>
      </c>
      <c r="T19" s="285"/>
      <c r="U19" s="285"/>
      <c r="V19" s="286"/>
      <c r="W19" s="284" t="s">
        <v>194</v>
      </c>
      <c r="X19" s="285"/>
      <c r="Y19" s="285"/>
      <c r="Z19" s="286"/>
      <c r="AA19" s="287" t="str">
        <f>VLOOKUP(B19,'9.성능점검대상기계설비현황-24.01.24'!$C:$L,8,0)</f>
        <v>B7F 기계실</v>
      </c>
      <c r="AB19" s="204" t="s">
        <v>747</v>
      </c>
      <c r="AC19" s="105" t="str">
        <f>IF(VLOOKUP(AD19,'8.성능점검대상기계설비의수량-24.01.24'!$F:$Y,20,0)=SUM(AE19:AX19)/5,"OK","NOT OK")</f>
        <v>OK</v>
      </c>
      <c r="AD19" s="106" t="str">
        <f t="shared" si="21"/>
        <v>환기설비
(모터동력 0.75 kW 이하 및 벽부형 제외)</v>
      </c>
      <c r="AE19" s="112">
        <f t="shared" si="1"/>
        <v>11</v>
      </c>
      <c r="AF19" s="113">
        <f t="shared" si="2"/>
        <v>0</v>
      </c>
      <c r="AG19" s="113">
        <f t="shared" si="3"/>
        <v>0</v>
      </c>
      <c r="AH19" s="114">
        <f t="shared" si="4"/>
        <v>0</v>
      </c>
      <c r="AI19" s="112">
        <f t="shared" si="5"/>
        <v>11</v>
      </c>
      <c r="AJ19" s="113">
        <f t="shared" si="6"/>
        <v>0</v>
      </c>
      <c r="AK19" s="113">
        <f t="shared" si="7"/>
        <v>0</v>
      </c>
      <c r="AL19" s="114">
        <f t="shared" si="8"/>
        <v>0</v>
      </c>
      <c r="AM19" s="112">
        <f t="shared" si="9"/>
        <v>11</v>
      </c>
      <c r="AN19" s="113">
        <f t="shared" si="10"/>
        <v>0</v>
      </c>
      <c r="AO19" s="113">
        <f t="shared" si="11"/>
        <v>0</v>
      </c>
      <c r="AP19" s="116">
        <f t="shared" si="12"/>
        <v>0</v>
      </c>
      <c r="AQ19" s="112">
        <f t="shared" si="13"/>
        <v>11</v>
      </c>
      <c r="AR19" s="113">
        <f t="shared" si="14"/>
        <v>0</v>
      </c>
      <c r="AS19" s="113">
        <f t="shared" si="15"/>
        <v>0</v>
      </c>
      <c r="AT19" s="114">
        <f t="shared" si="16"/>
        <v>0</v>
      </c>
      <c r="AU19" s="112">
        <f t="shared" si="17"/>
        <v>11</v>
      </c>
      <c r="AV19" s="113">
        <f t="shared" si="18"/>
        <v>0</v>
      </c>
      <c r="AW19" s="113">
        <f t="shared" si="19"/>
        <v>0</v>
      </c>
      <c r="AX19" s="114">
        <f t="shared" si="20"/>
        <v>0</v>
      </c>
      <c r="AZ19" s="5" t="s">
        <v>779</v>
      </c>
    </row>
    <row r="20" spans="1:52" s="104" customFormat="1" ht="19.5" customHeight="1" x14ac:dyDescent="0.3">
      <c r="A20" s="555"/>
      <c r="B20" s="274" t="s">
        <v>341</v>
      </c>
      <c r="C20" s="580" t="str">
        <f>VLOOKUP(B20,'9.성능점검대상기계설비현황-24.01.24'!C21:L144,2,FALSE)</f>
        <v>팽창탱크</v>
      </c>
      <c r="D20" s="581"/>
      <c r="E20" s="200" t="str">
        <f>VLOOKUP(B20,'9.성능점검대상기계설비현황-24.01.24'!C21:L144,4,FALSE)</f>
        <v>밀폐형</v>
      </c>
      <c r="F20" s="268">
        <v>1</v>
      </c>
      <c r="G20" s="284" t="s">
        <v>194</v>
      </c>
      <c r="H20" s="285"/>
      <c r="I20" s="285"/>
      <c r="J20" s="286"/>
      <c r="K20" s="284" t="s">
        <v>194</v>
      </c>
      <c r="L20" s="285"/>
      <c r="M20" s="285"/>
      <c r="N20" s="286"/>
      <c r="O20" s="284" t="s">
        <v>194</v>
      </c>
      <c r="P20" s="285"/>
      <c r="Q20" s="285"/>
      <c r="R20" s="286"/>
      <c r="S20" s="284" t="s">
        <v>194</v>
      </c>
      <c r="T20" s="285"/>
      <c r="U20" s="285"/>
      <c r="V20" s="286"/>
      <c r="W20" s="284" t="s">
        <v>194</v>
      </c>
      <c r="X20" s="285"/>
      <c r="Y20" s="285"/>
      <c r="Z20" s="286"/>
      <c r="AA20" s="287" t="str">
        <f>VLOOKUP(B20,'9.성능점검대상기계설비현황-24.01.24'!$C:$L,8,0)</f>
        <v>B7F 기계실</v>
      </c>
      <c r="AB20" s="204" t="s">
        <v>747</v>
      </c>
      <c r="AC20" s="105" t="str">
        <f>IF(VLOOKUP(AD20,'8.성능점검대상기계설비의수량-24.01.24'!$F:$Y,20,0)=SUM(AE20:AX20)/5,"OK","NOT OK")</f>
        <v>OK</v>
      </c>
      <c r="AD20" s="106" t="str">
        <f t="shared" si="21"/>
        <v>필  터
(필터유닛,냄새제거 필터유닛, 특수목적필터 등 포함)</v>
      </c>
      <c r="AE20" s="112">
        <f t="shared" si="1"/>
        <v>0</v>
      </c>
      <c r="AF20" s="113">
        <f t="shared" si="2"/>
        <v>0</v>
      </c>
      <c r="AG20" s="113">
        <f t="shared" si="3"/>
        <v>0</v>
      </c>
      <c r="AH20" s="114">
        <f t="shared" si="4"/>
        <v>0</v>
      </c>
      <c r="AI20" s="112">
        <f t="shared" si="5"/>
        <v>0</v>
      </c>
      <c r="AJ20" s="113">
        <f t="shared" si="6"/>
        <v>0</v>
      </c>
      <c r="AK20" s="113">
        <f t="shared" si="7"/>
        <v>0</v>
      </c>
      <c r="AL20" s="114">
        <f t="shared" si="8"/>
        <v>0</v>
      </c>
      <c r="AM20" s="112">
        <f t="shared" si="9"/>
        <v>0</v>
      </c>
      <c r="AN20" s="113">
        <f t="shared" si="10"/>
        <v>0</v>
      </c>
      <c r="AO20" s="113">
        <f t="shared" si="11"/>
        <v>0</v>
      </c>
      <c r="AP20" s="116">
        <f t="shared" si="12"/>
        <v>0</v>
      </c>
      <c r="AQ20" s="112">
        <f t="shared" si="13"/>
        <v>0</v>
      </c>
      <c r="AR20" s="113">
        <f t="shared" si="14"/>
        <v>0</v>
      </c>
      <c r="AS20" s="113">
        <f t="shared" si="15"/>
        <v>0</v>
      </c>
      <c r="AT20" s="114">
        <f t="shared" si="16"/>
        <v>0</v>
      </c>
      <c r="AU20" s="112">
        <f t="shared" si="17"/>
        <v>0</v>
      </c>
      <c r="AV20" s="113">
        <f t="shared" si="18"/>
        <v>0</v>
      </c>
      <c r="AW20" s="113">
        <f t="shared" si="19"/>
        <v>0</v>
      </c>
      <c r="AX20" s="114">
        <f t="shared" si="20"/>
        <v>0</v>
      </c>
      <c r="AZ20" s="5" t="s">
        <v>781</v>
      </c>
    </row>
    <row r="21" spans="1:52" s="104" customFormat="1" ht="19.5" customHeight="1" x14ac:dyDescent="0.3">
      <c r="A21" s="555"/>
      <c r="B21" s="274" t="s">
        <v>342</v>
      </c>
      <c r="C21" s="580" t="str">
        <f>VLOOKUP(B21,'9.성능점검대상기계설비현황-24.01.24'!C22:L145,2,FALSE)</f>
        <v>팽창탱크</v>
      </c>
      <c r="D21" s="581"/>
      <c r="E21" s="200" t="str">
        <f>VLOOKUP(B21,'9.성능점검대상기계설비현황-24.01.24'!C22:L145,4,FALSE)</f>
        <v>밀폐형</v>
      </c>
      <c r="F21" s="268">
        <v>1</v>
      </c>
      <c r="G21" s="284" t="s">
        <v>194</v>
      </c>
      <c r="H21" s="285"/>
      <c r="I21" s="285"/>
      <c r="J21" s="286"/>
      <c r="K21" s="284" t="s">
        <v>194</v>
      </c>
      <c r="L21" s="285"/>
      <c r="M21" s="285"/>
      <c r="N21" s="286"/>
      <c r="O21" s="284" t="s">
        <v>194</v>
      </c>
      <c r="P21" s="285"/>
      <c r="Q21" s="285"/>
      <c r="R21" s="286"/>
      <c r="S21" s="284" t="s">
        <v>194</v>
      </c>
      <c r="T21" s="285"/>
      <c r="U21" s="285"/>
      <c r="V21" s="286"/>
      <c r="W21" s="284" t="s">
        <v>194</v>
      </c>
      <c r="X21" s="285"/>
      <c r="Y21" s="285"/>
      <c r="Z21" s="286"/>
      <c r="AA21" s="287" t="str">
        <f>VLOOKUP(B21,'9.성능점검대상기계설비현황-24.01.24'!$C:$L,8,0)</f>
        <v>B7F 기계실</v>
      </c>
      <c r="AB21" s="204" t="s">
        <v>747</v>
      </c>
      <c r="AC21" s="105" t="str">
        <f>IF(VLOOKUP(AD21,'8.성능점검대상기계설비의수량-24.01.24'!$F:$Y,20,0)=SUM(AE21:AX21)/5,"OK","NOT OK")</f>
        <v>OK</v>
      </c>
      <c r="AD21" s="106" t="str">
        <f t="shared" si="21"/>
        <v>위생기구설비</v>
      </c>
      <c r="AE21" s="112">
        <f t="shared" si="1"/>
        <v>1</v>
      </c>
      <c r="AF21" s="113">
        <f t="shared" si="2"/>
        <v>0</v>
      </c>
      <c r="AG21" s="113">
        <f t="shared" si="3"/>
        <v>0</v>
      </c>
      <c r="AH21" s="114">
        <f t="shared" si="4"/>
        <v>0</v>
      </c>
      <c r="AI21" s="112">
        <f t="shared" si="5"/>
        <v>1</v>
      </c>
      <c r="AJ21" s="113">
        <f t="shared" si="6"/>
        <v>0</v>
      </c>
      <c r="AK21" s="113">
        <f t="shared" si="7"/>
        <v>0</v>
      </c>
      <c r="AL21" s="114">
        <f t="shared" si="8"/>
        <v>0</v>
      </c>
      <c r="AM21" s="112">
        <f t="shared" si="9"/>
        <v>1</v>
      </c>
      <c r="AN21" s="113">
        <f t="shared" si="10"/>
        <v>0</v>
      </c>
      <c r="AO21" s="113">
        <f t="shared" si="11"/>
        <v>0</v>
      </c>
      <c r="AP21" s="116">
        <f t="shared" si="12"/>
        <v>0</v>
      </c>
      <c r="AQ21" s="112">
        <f t="shared" si="13"/>
        <v>1</v>
      </c>
      <c r="AR21" s="113">
        <f t="shared" si="14"/>
        <v>0</v>
      </c>
      <c r="AS21" s="113">
        <f t="shared" si="15"/>
        <v>0</v>
      </c>
      <c r="AT21" s="114">
        <f t="shared" si="16"/>
        <v>0</v>
      </c>
      <c r="AU21" s="112">
        <f t="shared" si="17"/>
        <v>1</v>
      </c>
      <c r="AV21" s="113">
        <f t="shared" si="18"/>
        <v>0</v>
      </c>
      <c r="AW21" s="113">
        <f t="shared" si="19"/>
        <v>0</v>
      </c>
      <c r="AX21" s="114">
        <f t="shared" si="20"/>
        <v>0</v>
      </c>
      <c r="AZ21" s="5" t="s">
        <v>185</v>
      </c>
    </row>
    <row r="22" spans="1:52" s="104" customFormat="1" ht="19.5" customHeight="1" x14ac:dyDescent="0.3">
      <c r="A22" s="555"/>
      <c r="B22" s="274" t="s">
        <v>399</v>
      </c>
      <c r="C22" s="580" t="str">
        <f>VLOOKUP(B22,'9.성능점검대상기계설비현황-24.01.24'!C23:L146,2,FALSE)</f>
        <v>팽창탱크</v>
      </c>
      <c r="D22" s="581"/>
      <c r="E22" s="200" t="str">
        <f>VLOOKUP(B22,'9.성능점검대상기계설비현황-24.01.24'!C23:L146,4,FALSE)</f>
        <v>밀폐형</v>
      </c>
      <c r="F22" s="267">
        <v>1</v>
      </c>
      <c r="G22" s="284" t="s">
        <v>194</v>
      </c>
      <c r="H22" s="285"/>
      <c r="I22" s="285"/>
      <c r="J22" s="286"/>
      <c r="K22" s="284" t="s">
        <v>194</v>
      </c>
      <c r="L22" s="285"/>
      <c r="M22" s="285"/>
      <c r="N22" s="286"/>
      <c r="O22" s="284" t="s">
        <v>194</v>
      </c>
      <c r="P22" s="285"/>
      <c r="Q22" s="285"/>
      <c r="R22" s="286"/>
      <c r="S22" s="284" t="s">
        <v>194</v>
      </c>
      <c r="T22" s="285"/>
      <c r="U22" s="285"/>
      <c r="V22" s="286"/>
      <c r="W22" s="284" t="s">
        <v>194</v>
      </c>
      <c r="X22" s="285"/>
      <c r="Y22" s="285"/>
      <c r="Z22" s="286"/>
      <c r="AA22" s="287" t="str">
        <f>VLOOKUP(B22,'9.성능점검대상기계설비현황-24.01.24'!$C:$L,8,0)</f>
        <v>B7F 기계실</v>
      </c>
      <c r="AB22" s="204" t="s">
        <v>747</v>
      </c>
      <c r="AC22" s="105" t="str">
        <f>IF(VLOOKUP(AD22,'8.성능점검대상기계설비의수량-24.01.24'!$F:$Y,20,0)=SUM(AE22:AX22)/5,"OK","NOT OK")</f>
        <v>OK</v>
      </c>
      <c r="AD22" s="106" t="str">
        <f t="shared" si="21"/>
        <v>급수펌프, 급탕탱크 등
(모터동력 0.75 kW 이하 제외)</v>
      </c>
      <c r="AE22" s="112">
        <f t="shared" si="1"/>
        <v>1</v>
      </c>
      <c r="AF22" s="113">
        <f t="shared" si="2"/>
        <v>0</v>
      </c>
      <c r="AG22" s="113">
        <f t="shared" si="3"/>
        <v>0</v>
      </c>
      <c r="AH22" s="114">
        <f t="shared" si="4"/>
        <v>0</v>
      </c>
      <c r="AI22" s="112">
        <f t="shared" si="5"/>
        <v>1</v>
      </c>
      <c r="AJ22" s="113">
        <f t="shared" si="6"/>
        <v>0</v>
      </c>
      <c r="AK22" s="113">
        <f t="shared" si="7"/>
        <v>0</v>
      </c>
      <c r="AL22" s="114">
        <f t="shared" si="8"/>
        <v>0</v>
      </c>
      <c r="AM22" s="112">
        <f t="shared" si="9"/>
        <v>1</v>
      </c>
      <c r="AN22" s="113">
        <f t="shared" si="10"/>
        <v>0</v>
      </c>
      <c r="AO22" s="113">
        <f t="shared" si="11"/>
        <v>0</v>
      </c>
      <c r="AP22" s="116">
        <f t="shared" si="12"/>
        <v>0</v>
      </c>
      <c r="AQ22" s="112">
        <f t="shared" si="13"/>
        <v>1</v>
      </c>
      <c r="AR22" s="113">
        <f t="shared" si="14"/>
        <v>0</v>
      </c>
      <c r="AS22" s="113">
        <f t="shared" si="15"/>
        <v>0</v>
      </c>
      <c r="AT22" s="114">
        <f t="shared" si="16"/>
        <v>0</v>
      </c>
      <c r="AU22" s="112">
        <f t="shared" si="17"/>
        <v>1</v>
      </c>
      <c r="AV22" s="113">
        <f t="shared" si="18"/>
        <v>0</v>
      </c>
      <c r="AW22" s="113">
        <f t="shared" si="19"/>
        <v>0</v>
      </c>
      <c r="AX22" s="114">
        <f t="shared" si="20"/>
        <v>0</v>
      </c>
      <c r="AZ22" s="5" t="s">
        <v>782</v>
      </c>
    </row>
    <row r="23" spans="1:52" s="104" customFormat="1" ht="19.5" customHeight="1" x14ac:dyDescent="0.3">
      <c r="A23" s="555"/>
      <c r="B23" s="274" t="s">
        <v>400</v>
      </c>
      <c r="C23" s="580" t="str">
        <f>VLOOKUP(B23,'9.성능점검대상기계설비현황-24.01.24'!C24:L147,2,FALSE)</f>
        <v>팽창탱크</v>
      </c>
      <c r="D23" s="581"/>
      <c r="E23" s="200" t="str">
        <f>VLOOKUP(B23,'9.성능점검대상기계설비현황-24.01.24'!C24:L147,4,FALSE)</f>
        <v>밀폐형</v>
      </c>
      <c r="F23" s="267">
        <v>1</v>
      </c>
      <c r="G23" s="284" t="s">
        <v>194</v>
      </c>
      <c r="H23" s="285"/>
      <c r="I23" s="285"/>
      <c r="J23" s="286"/>
      <c r="K23" s="284" t="s">
        <v>194</v>
      </c>
      <c r="L23" s="285"/>
      <c r="M23" s="285"/>
      <c r="N23" s="286"/>
      <c r="O23" s="284" t="s">
        <v>194</v>
      </c>
      <c r="P23" s="285"/>
      <c r="Q23" s="285"/>
      <c r="R23" s="286"/>
      <c r="S23" s="284" t="s">
        <v>194</v>
      </c>
      <c r="T23" s="285"/>
      <c r="U23" s="285"/>
      <c r="V23" s="286"/>
      <c r="W23" s="284" t="s">
        <v>194</v>
      </c>
      <c r="X23" s="285"/>
      <c r="Y23" s="285"/>
      <c r="Z23" s="286"/>
      <c r="AA23" s="287" t="str">
        <f>VLOOKUP(B23,'9.성능점검대상기계설비현황-24.01.24'!$C:$L,8,0)</f>
        <v>B7F 기계실</v>
      </c>
      <c r="AB23" s="204" t="s">
        <v>747</v>
      </c>
      <c r="AC23" s="105" t="str">
        <f>IF(VLOOKUP(AD23,'8.성능점검대상기계설비의수량-24.01.24'!$F:$Y,20,0)=SUM(AE23:AX23)/5,"OK","NOT OK")</f>
        <v>OK</v>
      </c>
      <c r="AD23" s="106" t="str">
        <f t="shared" si="21"/>
        <v>고·저수조</v>
      </c>
      <c r="AE23" s="112">
        <f t="shared" si="1"/>
        <v>1</v>
      </c>
      <c r="AF23" s="113">
        <f t="shared" si="2"/>
        <v>0</v>
      </c>
      <c r="AG23" s="113">
        <f t="shared" si="3"/>
        <v>0</v>
      </c>
      <c r="AH23" s="114">
        <f t="shared" si="4"/>
        <v>0</v>
      </c>
      <c r="AI23" s="112">
        <f t="shared" si="5"/>
        <v>1</v>
      </c>
      <c r="AJ23" s="113">
        <f t="shared" si="6"/>
        <v>0</v>
      </c>
      <c r="AK23" s="113">
        <f t="shared" si="7"/>
        <v>0</v>
      </c>
      <c r="AL23" s="114">
        <f t="shared" si="8"/>
        <v>0</v>
      </c>
      <c r="AM23" s="112">
        <f t="shared" si="9"/>
        <v>1</v>
      </c>
      <c r="AN23" s="113">
        <f t="shared" si="10"/>
        <v>0</v>
      </c>
      <c r="AO23" s="113">
        <f t="shared" si="11"/>
        <v>0</v>
      </c>
      <c r="AP23" s="116">
        <f t="shared" si="12"/>
        <v>0</v>
      </c>
      <c r="AQ23" s="112">
        <f t="shared" si="13"/>
        <v>1</v>
      </c>
      <c r="AR23" s="113">
        <f t="shared" si="14"/>
        <v>0</v>
      </c>
      <c r="AS23" s="113">
        <f t="shared" si="15"/>
        <v>0</v>
      </c>
      <c r="AT23" s="114">
        <f t="shared" si="16"/>
        <v>0</v>
      </c>
      <c r="AU23" s="112">
        <f t="shared" si="17"/>
        <v>1</v>
      </c>
      <c r="AV23" s="113">
        <f t="shared" si="18"/>
        <v>0</v>
      </c>
      <c r="AW23" s="113">
        <f t="shared" si="19"/>
        <v>0</v>
      </c>
      <c r="AX23" s="114">
        <f t="shared" si="20"/>
        <v>0</v>
      </c>
      <c r="AZ23" s="5" t="s">
        <v>188</v>
      </c>
    </row>
    <row r="24" spans="1:52" s="104" customFormat="1" ht="19.5" customHeight="1" x14ac:dyDescent="0.3">
      <c r="A24" s="555"/>
      <c r="B24" s="274" t="s">
        <v>401</v>
      </c>
      <c r="C24" s="580" t="str">
        <f>VLOOKUP(B24,'9.성능점검대상기계설비현황-24.01.24'!C25:L148,2,FALSE)</f>
        <v>팽창탱크</v>
      </c>
      <c r="D24" s="581"/>
      <c r="E24" s="200" t="str">
        <f>VLOOKUP(B24,'9.성능점검대상기계설비현황-24.01.24'!C25:L148,4,FALSE)</f>
        <v>밀폐형</v>
      </c>
      <c r="F24" s="267">
        <v>1</v>
      </c>
      <c r="G24" s="284" t="s">
        <v>194</v>
      </c>
      <c r="H24" s="285"/>
      <c r="I24" s="285"/>
      <c r="J24" s="286"/>
      <c r="K24" s="284" t="s">
        <v>194</v>
      </c>
      <c r="L24" s="285"/>
      <c r="M24" s="285"/>
      <c r="N24" s="286"/>
      <c r="O24" s="284" t="s">
        <v>194</v>
      </c>
      <c r="P24" s="285"/>
      <c r="Q24" s="285"/>
      <c r="R24" s="286"/>
      <c r="S24" s="284" t="s">
        <v>194</v>
      </c>
      <c r="T24" s="285"/>
      <c r="U24" s="285"/>
      <c r="V24" s="286"/>
      <c r="W24" s="284" t="s">
        <v>194</v>
      </c>
      <c r="X24" s="285"/>
      <c r="Y24" s="285"/>
      <c r="Z24" s="286"/>
      <c r="AA24" s="287" t="str">
        <f>VLOOKUP(B24,'9.성능점검대상기계설비현황-24.01.24'!$C:$L,8,0)</f>
        <v>B7F 기계실</v>
      </c>
      <c r="AB24" s="204" t="s">
        <v>747</v>
      </c>
      <c r="AC24" s="105" t="str">
        <f>IF(VLOOKUP(AD24,'8.성능점검대상기계설비의수량-24.01.24'!$F:$Y,20,0)=SUM(AE24:AX24)/5,"OK","NOT OK")</f>
        <v>OK</v>
      </c>
      <c r="AD24" s="117" t="str">
        <f>AZ25</f>
        <v>오·배수 통기 및 우수배수설비</v>
      </c>
      <c r="AE24" s="112">
        <f t="shared" si="1"/>
        <v>1</v>
      </c>
      <c r="AF24" s="113">
        <f t="shared" si="2"/>
        <v>0</v>
      </c>
      <c r="AG24" s="113">
        <f t="shared" si="3"/>
        <v>0</v>
      </c>
      <c r="AH24" s="114">
        <f t="shared" si="4"/>
        <v>0</v>
      </c>
      <c r="AI24" s="112">
        <f t="shared" si="5"/>
        <v>1</v>
      </c>
      <c r="AJ24" s="113">
        <f t="shared" si="6"/>
        <v>0</v>
      </c>
      <c r="AK24" s="113">
        <f t="shared" si="7"/>
        <v>0</v>
      </c>
      <c r="AL24" s="114">
        <f t="shared" si="8"/>
        <v>0</v>
      </c>
      <c r="AM24" s="112">
        <f t="shared" si="9"/>
        <v>1</v>
      </c>
      <c r="AN24" s="113">
        <f t="shared" si="10"/>
        <v>0</v>
      </c>
      <c r="AO24" s="113">
        <f t="shared" si="11"/>
        <v>0</v>
      </c>
      <c r="AP24" s="116">
        <f t="shared" si="12"/>
        <v>0</v>
      </c>
      <c r="AQ24" s="112">
        <f t="shared" si="13"/>
        <v>1</v>
      </c>
      <c r="AR24" s="113">
        <f t="shared" si="14"/>
        <v>0</v>
      </c>
      <c r="AS24" s="113">
        <f t="shared" si="15"/>
        <v>0</v>
      </c>
      <c r="AT24" s="114">
        <f t="shared" si="16"/>
        <v>0</v>
      </c>
      <c r="AU24" s="112">
        <f t="shared" si="17"/>
        <v>1</v>
      </c>
      <c r="AV24" s="113">
        <f t="shared" si="18"/>
        <v>0</v>
      </c>
      <c r="AW24" s="113">
        <f t="shared" si="19"/>
        <v>0</v>
      </c>
      <c r="AX24" s="114">
        <f t="shared" si="20"/>
        <v>0</v>
      </c>
      <c r="AZ24" s="5" t="s">
        <v>784</v>
      </c>
    </row>
    <row r="25" spans="1:52" s="104" customFormat="1" ht="19.5" customHeight="1" x14ac:dyDescent="0.3">
      <c r="A25" s="555"/>
      <c r="B25" s="274" t="s">
        <v>402</v>
      </c>
      <c r="C25" s="580" t="str">
        <f>VLOOKUP(B25,'9.성능점검대상기계설비현황-24.01.24'!C26:L149,2,FALSE)</f>
        <v>팽창탱크</v>
      </c>
      <c r="D25" s="581"/>
      <c r="E25" s="200" t="str">
        <f>VLOOKUP(B25,'9.성능점검대상기계설비현황-24.01.24'!C26:L149,4,FALSE)</f>
        <v>밀폐형</v>
      </c>
      <c r="F25" s="267">
        <v>1</v>
      </c>
      <c r="G25" s="284" t="s">
        <v>194</v>
      </c>
      <c r="H25" s="285"/>
      <c r="I25" s="285"/>
      <c r="J25" s="286"/>
      <c r="K25" s="284" t="s">
        <v>194</v>
      </c>
      <c r="L25" s="285"/>
      <c r="M25" s="285"/>
      <c r="N25" s="286"/>
      <c r="O25" s="284" t="s">
        <v>194</v>
      </c>
      <c r="P25" s="285"/>
      <c r="Q25" s="285"/>
      <c r="R25" s="286"/>
      <c r="S25" s="284" t="s">
        <v>194</v>
      </c>
      <c r="T25" s="285"/>
      <c r="U25" s="285"/>
      <c r="V25" s="286"/>
      <c r="W25" s="284" t="s">
        <v>194</v>
      </c>
      <c r="X25" s="285"/>
      <c r="Y25" s="285"/>
      <c r="Z25" s="286"/>
      <c r="AA25" s="287" t="str">
        <f>VLOOKUP(B25,'9.성능점검대상기계설비현황-24.01.24'!$C:$L,8,0)</f>
        <v>B7F 기계실</v>
      </c>
      <c r="AB25" s="204" t="s">
        <v>747</v>
      </c>
      <c r="AC25" s="105" t="str">
        <f>IF(VLOOKUP(AD25,'8.성능점검대상기계설비의수량-24.01.24'!$F:$Y,20,0)=SUM(AE25:AX25)/5,"OK","NOT OK")</f>
        <v>OK</v>
      </c>
      <c r="AD25" s="117" t="str">
        <f>AZ26</f>
        <v>오수정화설비</v>
      </c>
      <c r="AE25" s="112">
        <f t="shared" si="1"/>
        <v>1</v>
      </c>
      <c r="AF25" s="113">
        <f t="shared" si="2"/>
        <v>0</v>
      </c>
      <c r="AG25" s="113">
        <f t="shared" si="3"/>
        <v>0</v>
      </c>
      <c r="AH25" s="114">
        <f t="shared" si="4"/>
        <v>0</v>
      </c>
      <c r="AI25" s="112">
        <f t="shared" si="5"/>
        <v>1</v>
      </c>
      <c r="AJ25" s="113">
        <f t="shared" si="6"/>
        <v>0</v>
      </c>
      <c r="AK25" s="113">
        <f t="shared" si="7"/>
        <v>0</v>
      </c>
      <c r="AL25" s="114">
        <f t="shared" si="8"/>
        <v>0</v>
      </c>
      <c r="AM25" s="112">
        <f t="shared" si="9"/>
        <v>1</v>
      </c>
      <c r="AN25" s="113">
        <f t="shared" si="10"/>
        <v>0</v>
      </c>
      <c r="AO25" s="113">
        <f t="shared" si="11"/>
        <v>0</v>
      </c>
      <c r="AP25" s="116">
        <f t="shared" si="12"/>
        <v>0</v>
      </c>
      <c r="AQ25" s="112">
        <f t="shared" si="13"/>
        <v>1</v>
      </c>
      <c r="AR25" s="113">
        <f t="shared" si="14"/>
        <v>0</v>
      </c>
      <c r="AS25" s="113">
        <f t="shared" si="15"/>
        <v>0</v>
      </c>
      <c r="AT25" s="114">
        <f t="shared" si="16"/>
        <v>0</v>
      </c>
      <c r="AU25" s="112">
        <f t="shared" si="17"/>
        <v>1</v>
      </c>
      <c r="AV25" s="113">
        <f t="shared" si="18"/>
        <v>0</v>
      </c>
      <c r="AW25" s="113">
        <f t="shared" si="19"/>
        <v>0</v>
      </c>
      <c r="AX25" s="114">
        <f t="shared" si="20"/>
        <v>0</v>
      </c>
      <c r="AZ25" s="5" t="s">
        <v>189</v>
      </c>
    </row>
    <row r="26" spans="1:52" s="104" customFormat="1" ht="19.5" customHeight="1" x14ac:dyDescent="0.3">
      <c r="A26" s="555"/>
      <c r="B26" s="275" t="s">
        <v>403</v>
      </c>
      <c r="C26" s="580" t="str">
        <f>VLOOKUP(B26,'9.성능점검대상기계설비현황-24.01.24'!C27:L150,2,FALSE)</f>
        <v>난방순환펌프</v>
      </c>
      <c r="D26" s="581"/>
      <c r="E26" s="200" t="str">
        <f>VLOOKUP(B26,'9.성능점검대상기계설비현황-24.01.24'!C27:L150,4,FALSE)</f>
        <v>IN-LINE</v>
      </c>
      <c r="F26" s="268">
        <v>1</v>
      </c>
      <c r="G26" s="284"/>
      <c r="H26" s="285"/>
      <c r="I26" s="285"/>
      <c r="J26" s="286"/>
      <c r="K26" s="284" t="s">
        <v>194</v>
      </c>
      <c r="L26" s="285"/>
      <c r="M26" s="285"/>
      <c r="N26" s="286"/>
      <c r="O26" s="284"/>
      <c r="P26" s="285"/>
      <c r="Q26" s="285"/>
      <c r="R26" s="286"/>
      <c r="S26" s="284"/>
      <c r="T26" s="285"/>
      <c r="U26" s="285"/>
      <c r="V26" s="286"/>
      <c r="W26" s="284" t="s">
        <v>194</v>
      </c>
      <c r="X26" s="285"/>
      <c r="Y26" s="285"/>
      <c r="Z26" s="286"/>
      <c r="AA26" s="287" t="str">
        <f>VLOOKUP(B26,'9.성능점검대상기계설비현황-24.01.24'!$C:$L,8,0)</f>
        <v>B7F 기계실</v>
      </c>
      <c r="AB26" s="204" t="s">
        <v>769</v>
      </c>
      <c r="AC26" s="105" t="str">
        <f>IF(VLOOKUP(AD26,'8.성능점검대상기계설비의수량-24.01.24'!$F:$Y,20,0)=SUM(AE26:AX26)/5,"OK","NOT OK")</f>
        <v>OK</v>
      </c>
      <c r="AD26" s="117" t="str">
        <f t="shared" ref="AD26:AD31" si="22">AZ27</f>
        <v>물 재이용설비</v>
      </c>
      <c r="AE26" s="112">
        <f t="shared" si="1"/>
        <v>1</v>
      </c>
      <c r="AF26" s="113">
        <f t="shared" si="2"/>
        <v>0</v>
      </c>
      <c r="AG26" s="113">
        <f t="shared" si="3"/>
        <v>0</v>
      </c>
      <c r="AH26" s="114">
        <f t="shared" si="4"/>
        <v>0</v>
      </c>
      <c r="AI26" s="112">
        <f t="shared" si="5"/>
        <v>1</v>
      </c>
      <c r="AJ26" s="113">
        <f t="shared" si="6"/>
        <v>0</v>
      </c>
      <c r="AK26" s="113">
        <f t="shared" si="7"/>
        <v>0</v>
      </c>
      <c r="AL26" s="114">
        <f t="shared" si="8"/>
        <v>0</v>
      </c>
      <c r="AM26" s="112">
        <f t="shared" si="9"/>
        <v>1</v>
      </c>
      <c r="AN26" s="113">
        <f t="shared" si="10"/>
        <v>0</v>
      </c>
      <c r="AO26" s="113">
        <f t="shared" si="11"/>
        <v>0</v>
      </c>
      <c r="AP26" s="116">
        <f t="shared" si="12"/>
        <v>0</v>
      </c>
      <c r="AQ26" s="112">
        <f t="shared" si="13"/>
        <v>1</v>
      </c>
      <c r="AR26" s="113">
        <f t="shared" si="14"/>
        <v>0</v>
      </c>
      <c r="AS26" s="113">
        <f t="shared" si="15"/>
        <v>0</v>
      </c>
      <c r="AT26" s="114">
        <f t="shared" si="16"/>
        <v>0</v>
      </c>
      <c r="AU26" s="112">
        <f t="shared" si="17"/>
        <v>1</v>
      </c>
      <c r="AV26" s="113">
        <f t="shared" si="18"/>
        <v>0</v>
      </c>
      <c r="AW26" s="113">
        <f t="shared" si="19"/>
        <v>0</v>
      </c>
      <c r="AX26" s="114">
        <f t="shared" si="20"/>
        <v>0</v>
      </c>
      <c r="AZ26" s="5" t="s">
        <v>767</v>
      </c>
    </row>
    <row r="27" spans="1:52" s="104" customFormat="1" ht="19.5" customHeight="1" x14ac:dyDescent="0.3">
      <c r="A27" s="555"/>
      <c r="B27" s="275" t="s">
        <v>405</v>
      </c>
      <c r="C27" s="580" t="str">
        <f>VLOOKUP(B27,'9.성능점검대상기계설비현황-24.01.24'!C28:L151,2,FALSE)</f>
        <v>난방순환펌프</v>
      </c>
      <c r="D27" s="581"/>
      <c r="E27" s="200" t="str">
        <f>VLOOKUP(B27,'9.성능점검대상기계설비현황-24.01.24'!C28:L151,4,FALSE)</f>
        <v>IN-LINE</v>
      </c>
      <c r="F27" s="267">
        <v>1</v>
      </c>
      <c r="G27" s="284"/>
      <c r="H27" s="285"/>
      <c r="I27" s="285"/>
      <c r="J27" s="286"/>
      <c r="K27" s="284" t="s">
        <v>194</v>
      </c>
      <c r="L27" s="285"/>
      <c r="M27" s="285"/>
      <c r="N27" s="286"/>
      <c r="O27" s="284"/>
      <c r="P27" s="285"/>
      <c r="Q27" s="285"/>
      <c r="R27" s="286"/>
      <c r="S27" s="284"/>
      <c r="T27" s="285"/>
      <c r="U27" s="285"/>
      <c r="V27" s="286"/>
      <c r="W27" s="284" t="s">
        <v>194</v>
      </c>
      <c r="X27" s="285"/>
      <c r="Y27" s="285"/>
      <c r="Z27" s="286"/>
      <c r="AA27" s="287" t="str">
        <f>VLOOKUP(B27,'9.성능점검대상기계설비현황-24.01.24'!$C:$L,8,0)</f>
        <v>B7F 기계실</v>
      </c>
      <c r="AB27" s="204" t="s">
        <v>769</v>
      </c>
      <c r="AC27" s="105" t="str">
        <f>IF(VLOOKUP(AD27,'8.성능점검대상기계설비의수량-24.01.24'!$F:$Y,20,0)=SUM(AE27:AX27)/5,"OK","NOT OK")</f>
        <v>OK</v>
      </c>
      <c r="AD27" s="117" t="str">
        <f t="shared" si="22"/>
        <v>배관설비</v>
      </c>
      <c r="AE27" s="112">
        <f t="shared" si="1"/>
        <v>1</v>
      </c>
      <c r="AF27" s="113">
        <f t="shared" si="2"/>
        <v>0</v>
      </c>
      <c r="AG27" s="113">
        <f t="shared" si="3"/>
        <v>0</v>
      </c>
      <c r="AH27" s="114">
        <f t="shared" si="4"/>
        <v>0</v>
      </c>
      <c r="AI27" s="112">
        <f t="shared" si="5"/>
        <v>1</v>
      </c>
      <c r="AJ27" s="113">
        <f t="shared" si="6"/>
        <v>0</v>
      </c>
      <c r="AK27" s="113">
        <f t="shared" si="7"/>
        <v>0</v>
      </c>
      <c r="AL27" s="114">
        <f t="shared" si="8"/>
        <v>0</v>
      </c>
      <c r="AM27" s="112">
        <f t="shared" si="9"/>
        <v>1</v>
      </c>
      <c r="AN27" s="113">
        <f t="shared" si="10"/>
        <v>0</v>
      </c>
      <c r="AO27" s="113">
        <f t="shared" si="11"/>
        <v>0</v>
      </c>
      <c r="AP27" s="116">
        <f t="shared" si="12"/>
        <v>0</v>
      </c>
      <c r="AQ27" s="112">
        <f t="shared" si="13"/>
        <v>1</v>
      </c>
      <c r="AR27" s="113">
        <f t="shared" si="14"/>
        <v>0</v>
      </c>
      <c r="AS27" s="113">
        <f t="shared" si="15"/>
        <v>0</v>
      </c>
      <c r="AT27" s="114">
        <f t="shared" si="16"/>
        <v>0</v>
      </c>
      <c r="AU27" s="112">
        <f t="shared" si="17"/>
        <v>1</v>
      </c>
      <c r="AV27" s="113">
        <f t="shared" si="18"/>
        <v>0</v>
      </c>
      <c r="AW27" s="113">
        <f t="shared" si="19"/>
        <v>0</v>
      </c>
      <c r="AX27" s="114">
        <f t="shared" si="20"/>
        <v>0</v>
      </c>
      <c r="AZ27" s="5" t="s">
        <v>8</v>
      </c>
    </row>
    <row r="28" spans="1:52" s="104" customFormat="1" ht="19.5" customHeight="1" x14ac:dyDescent="0.3">
      <c r="A28" s="555" t="s">
        <v>386</v>
      </c>
      <c r="B28" s="275" t="s">
        <v>407</v>
      </c>
      <c r="C28" s="580" t="str">
        <f>VLOOKUP(B28,'9.성능점검대상기계설비현황-24.01.24'!C29:L152,2,FALSE)</f>
        <v>난방순환펌프</v>
      </c>
      <c r="D28" s="581"/>
      <c r="E28" s="200" t="str">
        <f>VLOOKUP(B28,'9.성능점검대상기계설비현황-24.01.24'!C29:L152,4,FALSE)</f>
        <v>IN-LINE</v>
      </c>
      <c r="F28" s="267">
        <v>1</v>
      </c>
      <c r="G28" s="284"/>
      <c r="H28" s="285"/>
      <c r="I28" s="285"/>
      <c r="J28" s="286"/>
      <c r="K28" s="284" t="s">
        <v>194</v>
      </c>
      <c r="L28" s="285"/>
      <c r="M28" s="285"/>
      <c r="N28" s="286"/>
      <c r="O28" s="284"/>
      <c r="P28" s="285"/>
      <c r="Q28" s="285"/>
      <c r="R28" s="286"/>
      <c r="S28" s="284"/>
      <c r="T28" s="285"/>
      <c r="U28" s="285"/>
      <c r="V28" s="286"/>
      <c r="W28" s="284" t="s">
        <v>194</v>
      </c>
      <c r="X28" s="285"/>
      <c r="Y28" s="285"/>
      <c r="Z28" s="286"/>
      <c r="AA28" s="287" t="str">
        <f>VLOOKUP(B28,'9.성능점검대상기계설비현황-24.01.24'!$C:$L,8,0)</f>
        <v>B7F 기계실</v>
      </c>
      <c r="AB28" s="204" t="s">
        <v>769</v>
      </c>
      <c r="AC28" s="105" t="str">
        <f>IF(VLOOKUP(AD28,'8.성능점검대상기계설비의수량-24.01.24'!$F:$Y,20,0)=SUM(AE28:AX28)/5,"OK","NOT OK")</f>
        <v>OK</v>
      </c>
      <c r="AD28" s="117" t="str">
        <f t="shared" si="22"/>
        <v>덕트설비</v>
      </c>
      <c r="AE28" s="112">
        <f t="shared" si="1"/>
        <v>1</v>
      </c>
      <c r="AF28" s="113">
        <f t="shared" si="2"/>
        <v>0</v>
      </c>
      <c r="AG28" s="113">
        <f t="shared" si="3"/>
        <v>0</v>
      </c>
      <c r="AH28" s="114">
        <f t="shared" si="4"/>
        <v>0</v>
      </c>
      <c r="AI28" s="112">
        <f t="shared" si="5"/>
        <v>1</v>
      </c>
      <c r="AJ28" s="113">
        <f t="shared" si="6"/>
        <v>0</v>
      </c>
      <c r="AK28" s="113">
        <f t="shared" si="7"/>
        <v>0</v>
      </c>
      <c r="AL28" s="114">
        <f t="shared" si="8"/>
        <v>0</v>
      </c>
      <c r="AM28" s="112">
        <f t="shared" si="9"/>
        <v>1</v>
      </c>
      <c r="AN28" s="113">
        <f t="shared" si="10"/>
        <v>0</v>
      </c>
      <c r="AO28" s="113">
        <f t="shared" si="11"/>
        <v>0</v>
      </c>
      <c r="AP28" s="116">
        <f t="shared" si="12"/>
        <v>0</v>
      </c>
      <c r="AQ28" s="112">
        <f t="shared" si="13"/>
        <v>1</v>
      </c>
      <c r="AR28" s="113">
        <f t="shared" si="14"/>
        <v>0</v>
      </c>
      <c r="AS28" s="113">
        <f t="shared" si="15"/>
        <v>0</v>
      </c>
      <c r="AT28" s="114">
        <f t="shared" si="16"/>
        <v>0</v>
      </c>
      <c r="AU28" s="112">
        <f t="shared" si="17"/>
        <v>1</v>
      </c>
      <c r="AV28" s="113">
        <f t="shared" si="18"/>
        <v>0</v>
      </c>
      <c r="AW28" s="113">
        <f t="shared" si="19"/>
        <v>0</v>
      </c>
      <c r="AX28" s="114">
        <f t="shared" si="20"/>
        <v>0</v>
      </c>
      <c r="AZ28" s="5" t="s">
        <v>190</v>
      </c>
    </row>
    <row r="29" spans="1:52" s="104" customFormat="1" ht="19.5" customHeight="1" x14ac:dyDescent="0.3">
      <c r="A29" s="555"/>
      <c r="B29" s="275" t="s">
        <v>409</v>
      </c>
      <c r="C29" s="580" t="str">
        <f>VLOOKUP(B29,'9.성능점검대상기계설비현황-24.01.24'!C30:L153,2,FALSE)</f>
        <v>급수펌프</v>
      </c>
      <c r="D29" s="581"/>
      <c r="E29" s="199" t="str">
        <f>VLOOKUP(B29,'9.성능점검대상기계설비현황-24.01.24'!C30:L153,4,FALSE)</f>
        <v>부스터</v>
      </c>
      <c r="F29" s="267">
        <v>1</v>
      </c>
      <c r="G29" s="284"/>
      <c r="H29" s="285"/>
      <c r="I29" s="285"/>
      <c r="J29" s="286"/>
      <c r="K29" s="284" t="s">
        <v>194</v>
      </c>
      <c r="L29" s="285"/>
      <c r="M29" s="285"/>
      <c r="N29" s="286"/>
      <c r="O29" s="284"/>
      <c r="P29" s="285"/>
      <c r="Q29" s="285"/>
      <c r="R29" s="286"/>
      <c r="S29" s="284"/>
      <c r="T29" s="285"/>
      <c r="U29" s="285"/>
      <c r="V29" s="286"/>
      <c r="W29" s="284" t="s">
        <v>194</v>
      </c>
      <c r="X29" s="285"/>
      <c r="Y29" s="285"/>
      <c r="Z29" s="286"/>
      <c r="AA29" s="287" t="str">
        <f>VLOOKUP(B29,'9.성능점검대상기계설비현황-24.01.24'!$C:$L,8,0)</f>
        <v>B7F 기계실</v>
      </c>
      <c r="AB29" s="204" t="s">
        <v>769</v>
      </c>
      <c r="AC29" s="105" t="str">
        <f>IF(VLOOKUP(AD29,'8.성능점검대상기계설비의수량-24.01.24'!$F:$Y,20,0)=SUM(AE29:AX29)/5,"OK","NOT OK")</f>
        <v>OK</v>
      </c>
      <c r="AD29" s="117" t="str">
        <f t="shared" si="22"/>
        <v>보온설비(동파방지 발열선 시스템 포함)</v>
      </c>
      <c r="AE29" s="112">
        <f t="shared" si="1"/>
        <v>1</v>
      </c>
      <c r="AF29" s="113">
        <f t="shared" si="2"/>
        <v>0</v>
      </c>
      <c r="AG29" s="113">
        <f t="shared" si="3"/>
        <v>0</v>
      </c>
      <c r="AH29" s="114">
        <f t="shared" si="4"/>
        <v>0</v>
      </c>
      <c r="AI29" s="112">
        <f t="shared" si="5"/>
        <v>1</v>
      </c>
      <c r="AJ29" s="113">
        <f t="shared" si="6"/>
        <v>0</v>
      </c>
      <c r="AK29" s="113">
        <f t="shared" si="7"/>
        <v>0</v>
      </c>
      <c r="AL29" s="114">
        <f t="shared" si="8"/>
        <v>0</v>
      </c>
      <c r="AM29" s="112">
        <f t="shared" si="9"/>
        <v>1</v>
      </c>
      <c r="AN29" s="113">
        <f t="shared" si="10"/>
        <v>0</v>
      </c>
      <c r="AO29" s="113">
        <f t="shared" si="11"/>
        <v>0</v>
      </c>
      <c r="AP29" s="116">
        <f t="shared" si="12"/>
        <v>0</v>
      </c>
      <c r="AQ29" s="112">
        <f t="shared" si="13"/>
        <v>1</v>
      </c>
      <c r="AR29" s="113">
        <f t="shared" si="14"/>
        <v>0</v>
      </c>
      <c r="AS29" s="113">
        <f t="shared" si="15"/>
        <v>0</v>
      </c>
      <c r="AT29" s="114">
        <f t="shared" si="16"/>
        <v>0</v>
      </c>
      <c r="AU29" s="112">
        <f t="shared" si="17"/>
        <v>1</v>
      </c>
      <c r="AV29" s="113">
        <f t="shared" si="18"/>
        <v>0</v>
      </c>
      <c r="AW29" s="113">
        <f t="shared" si="19"/>
        <v>0</v>
      </c>
      <c r="AX29" s="114">
        <f t="shared" si="20"/>
        <v>0</v>
      </c>
      <c r="AZ29" s="5" t="s">
        <v>191</v>
      </c>
    </row>
    <row r="30" spans="1:52" s="104" customFormat="1" ht="19.5" customHeight="1" x14ac:dyDescent="0.3">
      <c r="A30" s="555"/>
      <c r="B30" s="275" t="s">
        <v>410</v>
      </c>
      <c r="C30" s="580" t="str">
        <f>VLOOKUP(B30,'9.성능점검대상기계설비현황-24.01.24'!C31:L154,2,FALSE)</f>
        <v>급수펌프</v>
      </c>
      <c r="D30" s="581"/>
      <c r="E30" s="199" t="str">
        <f>VLOOKUP(B30,'9.성능점검대상기계설비현황-24.01.24'!C31:L154,4,FALSE)</f>
        <v>부스터</v>
      </c>
      <c r="F30" s="267">
        <v>1</v>
      </c>
      <c r="G30" s="284"/>
      <c r="H30" s="285"/>
      <c r="I30" s="285"/>
      <c r="J30" s="286"/>
      <c r="K30" s="284" t="s">
        <v>194</v>
      </c>
      <c r="L30" s="285"/>
      <c r="M30" s="285"/>
      <c r="N30" s="286"/>
      <c r="O30" s="284"/>
      <c r="P30" s="285"/>
      <c r="Q30" s="285"/>
      <c r="R30" s="286"/>
      <c r="S30" s="284"/>
      <c r="T30" s="285"/>
      <c r="U30" s="285"/>
      <c r="V30" s="286"/>
      <c r="W30" s="284"/>
      <c r="X30" s="285"/>
      <c r="Y30" s="285"/>
      <c r="Z30" s="286"/>
      <c r="AA30" s="287" t="str">
        <f>VLOOKUP(B30,'9.성능점검대상기계설비현황-24.01.24'!$C:$L,8,0)</f>
        <v>B7F 기계실</v>
      </c>
      <c r="AB30" s="204" t="s">
        <v>769</v>
      </c>
      <c r="AC30" s="105" t="str">
        <f>IF(VLOOKUP(AD30,'8.성능점검대상기계설비의수량-24.01.24'!$F:$Y,20,0)=SUM(AE30:AX30)/5,"OK","NOT OK")</f>
        <v>OK</v>
      </c>
      <c r="AD30" s="117" t="str">
        <f t="shared" si="22"/>
        <v>자동제어설비(BEMS, 원격검침시스템, 중앙감시반, 기계실, 공조실 포함)</v>
      </c>
      <c r="AE30" s="112">
        <f t="shared" si="1"/>
        <v>1</v>
      </c>
      <c r="AF30" s="113">
        <f t="shared" si="2"/>
        <v>0</v>
      </c>
      <c r="AG30" s="113">
        <f t="shared" si="3"/>
        <v>0</v>
      </c>
      <c r="AH30" s="114">
        <f t="shared" si="4"/>
        <v>0</v>
      </c>
      <c r="AI30" s="112">
        <f t="shared" si="5"/>
        <v>1</v>
      </c>
      <c r="AJ30" s="113">
        <f t="shared" si="6"/>
        <v>0</v>
      </c>
      <c r="AK30" s="113">
        <f t="shared" si="7"/>
        <v>0</v>
      </c>
      <c r="AL30" s="114">
        <f t="shared" si="8"/>
        <v>0</v>
      </c>
      <c r="AM30" s="112">
        <f t="shared" si="9"/>
        <v>1</v>
      </c>
      <c r="AN30" s="113">
        <f t="shared" si="10"/>
        <v>0</v>
      </c>
      <c r="AO30" s="113">
        <f t="shared" si="11"/>
        <v>0</v>
      </c>
      <c r="AP30" s="116">
        <f t="shared" si="12"/>
        <v>0</v>
      </c>
      <c r="AQ30" s="112">
        <f t="shared" si="13"/>
        <v>1</v>
      </c>
      <c r="AR30" s="113">
        <f t="shared" si="14"/>
        <v>0</v>
      </c>
      <c r="AS30" s="113">
        <f t="shared" si="15"/>
        <v>0</v>
      </c>
      <c r="AT30" s="114">
        <f t="shared" si="16"/>
        <v>0</v>
      </c>
      <c r="AU30" s="112">
        <f t="shared" si="17"/>
        <v>1</v>
      </c>
      <c r="AV30" s="113">
        <f t="shared" si="18"/>
        <v>0</v>
      </c>
      <c r="AW30" s="113">
        <f t="shared" si="19"/>
        <v>0</v>
      </c>
      <c r="AX30" s="114">
        <f t="shared" si="20"/>
        <v>0</v>
      </c>
      <c r="AZ30" s="5" t="s">
        <v>789</v>
      </c>
    </row>
    <row r="31" spans="1:52" s="104" customFormat="1" ht="19.5" customHeight="1" thickBot="1" x14ac:dyDescent="0.35">
      <c r="A31" s="555"/>
      <c r="B31" s="275" t="s">
        <v>411</v>
      </c>
      <c r="C31" s="580" t="str">
        <f>VLOOKUP(B31,'9.성능점검대상기계설비현황-24.01.24'!C32:L155,2,FALSE)</f>
        <v>급수펌프</v>
      </c>
      <c r="D31" s="581"/>
      <c r="E31" s="199" t="str">
        <f>VLOOKUP(B31,'9.성능점검대상기계설비현황-24.01.24'!C32:L155,4,FALSE)</f>
        <v>부스터</v>
      </c>
      <c r="F31" s="267">
        <v>1</v>
      </c>
      <c r="G31" s="284"/>
      <c r="H31" s="285"/>
      <c r="I31" s="285"/>
      <c r="J31" s="286"/>
      <c r="K31" s="284"/>
      <c r="L31" s="285"/>
      <c r="M31" s="285"/>
      <c r="N31" s="286"/>
      <c r="O31" s="284" t="s">
        <v>194</v>
      </c>
      <c r="P31" s="285"/>
      <c r="Q31" s="285"/>
      <c r="R31" s="286"/>
      <c r="S31" s="284"/>
      <c r="T31" s="285"/>
      <c r="U31" s="285"/>
      <c r="V31" s="286"/>
      <c r="W31" s="284"/>
      <c r="X31" s="285"/>
      <c r="Y31" s="285"/>
      <c r="Z31" s="286"/>
      <c r="AA31" s="287" t="str">
        <f>VLOOKUP(B31,'9.성능점검대상기계설비현황-24.01.24'!$C:$L,8,0)</f>
        <v>B7F 기계실</v>
      </c>
      <c r="AB31" s="204" t="s">
        <v>769</v>
      </c>
      <c r="AC31" s="105" t="str">
        <f>IF(VLOOKUP(AD31,'8.성능점검대상기계설비의수량-24.01.24'!$F:$Y,20,0)=SUM(AE31:AX31)/5,"OK","NOT OK")</f>
        <v>OK</v>
      </c>
      <c r="AD31" s="118" t="str">
        <f t="shared" si="22"/>
        <v>방음·방진·내진설비</v>
      </c>
      <c r="AE31" s="119">
        <f t="shared" si="1"/>
        <v>1</v>
      </c>
      <c r="AF31" s="120">
        <f t="shared" si="2"/>
        <v>0</v>
      </c>
      <c r="AG31" s="120">
        <f t="shared" si="3"/>
        <v>0</v>
      </c>
      <c r="AH31" s="121">
        <f t="shared" si="4"/>
        <v>0</v>
      </c>
      <c r="AI31" s="119">
        <f t="shared" si="5"/>
        <v>1</v>
      </c>
      <c r="AJ31" s="120">
        <f t="shared" si="6"/>
        <v>0</v>
      </c>
      <c r="AK31" s="120">
        <f t="shared" si="7"/>
        <v>0</v>
      </c>
      <c r="AL31" s="121">
        <f t="shared" si="8"/>
        <v>0</v>
      </c>
      <c r="AM31" s="119">
        <f t="shared" si="9"/>
        <v>1</v>
      </c>
      <c r="AN31" s="120">
        <f t="shared" si="10"/>
        <v>0</v>
      </c>
      <c r="AO31" s="120">
        <f t="shared" si="11"/>
        <v>0</v>
      </c>
      <c r="AP31" s="122">
        <f t="shared" si="12"/>
        <v>0</v>
      </c>
      <c r="AQ31" s="119">
        <f t="shared" si="13"/>
        <v>1</v>
      </c>
      <c r="AR31" s="120">
        <f t="shared" si="14"/>
        <v>0</v>
      </c>
      <c r="AS31" s="120">
        <f t="shared" si="15"/>
        <v>0</v>
      </c>
      <c r="AT31" s="121">
        <f t="shared" si="16"/>
        <v>0</v>
      </c>
      <c r="AU31" s="119">
        <f t="shared" si="17"/>
        <v>1</v>
      </c>
      <c r="AV31" s="120">
        <f t="shared" si="18"/>
        <v>0</v>
      </c>
      <c r="AW31" s="120">
        <f t="shared" si="19"/>
        <v>0</v>
      </c>
      <c r="AX31" s="121">
        <f t="shared" si="20"/>
        <v>0</v>
      </c>
      <c r="AZ31" s="5" t="s">
        <v>791</v>
      </c>
    </row>
    <row r="32" spans="1:52" s="104" customFormat="1" ht="19.5" customHeight="1" x14ac:dyDescent="0.3">
      <c r="A32" s="555"/>
      <c r="B32" s="275" t="s">
        <v>412</v>
      </c>
      <c r="C32" s="580" t="str">
        <f>VLOOKUP(B32,'9.성능점검대상기계설비현황-24.01.24'!C33:L156,2,FALSE)</f>
        <v>급수펌프</v>
      </c>
      <c r="D32" s="581"/>
      <c r="E32" s="199" t="str">
        <f>VLOOKUP(B32,'9.성능점검대상기계설비현황-24.01.24'!C33:L156,4,FALSE)</f>
        <v>부스터</v>
      </c>
      <c r="F32" s="267">
        <v>1</v>
      </c>
      <c r="G32" s="284"/>
      <c r="H32" s="285"/>
      <c r="I32" s="285"/>
      <c r="J32" s="286"/>
      <c r="K32" s="284"/>
      <c r="L32" s="285"/>
      <c r="M32" s="285"/>
      <c r="N32" s="286"/>
      <c r="O32" s="284" t="s">
        <v>194</v>
      </c>
      <c r="P32" s="285"/>
      <c r="Q32" s="285"/>
      <c r="R32" s="286"/>
      <c r="S32" s="284"/>
      <c r="T32" s="285"/>
      <c r="U32" s="285"/>
      <c r="V32" s="286"/>
      <c r="W32" s="284"/>
      <c r="X32" s="285"/>
      <c r="Y32" s="285"/>
      <c r="Z32" s="286"/>
      <c r="AA32" s="287" t="str">
        <f>VLOOKUP(B32,'9.성능점검대상기계설비현황-24.01.24'!$C:$L,8,0)</f>
        <v>B7F 기계실</v>
      </c>
      <c r="AB32" s="204" t="s">
        <v>769</v>
      </c>
      <c r="AC32" s="105"/>
      <c r="AZ32" s="5" t="s">
        <v>298</v>
      </c>
    </row>
    <row r="33" spans="1:29" s="104" customFormat="1" ht="19.5" customHeight="1" x14ac:dyDescent="0.3">
      <c r="A33" s="555"/>
      <c r="B33" s="275" t="s">
        <v>413</v>
      </c>
      <c r="C33" s="580" t="str">
        <f>VLOOKUP(B33,'9.성능점검대상기계설비현황-24.01.24'!C34:L157,2,FALSE)</f>
        <v>급수펌프</v>
      </c>
      <c r="D33" s="581"/>
      <c r="E33" s="199" t="str">
        <f>VLOOKUP(B33,'9.성능점검대상기계설비현황-24.01.24'!C34:L157,4,FALSE)</f>
        <v>부스터</v>
      </c>
      <c r="F33" s="267">
        <v>1</v>
      </c>
      <c r="G33" s="284"/>
      <c r="H33" s="285"/>
      <c r="I33" s="285"/>
      <c r="J33" s="286"/>
      <c r="K33" s="284"/>
      <c r="L33" s="285"/>
      <c r="M33" s="285"/>
      <c r="N33" s="286"/>
      <c r="O33" s="284" t="s">
        <v>194</v>
      </c>
      <c r="P33" s="285"/>
      <c r="Q33" s="285"/>
      <c r="R33" s="286"/>
      <c r="S33" s="284"/>
      <c r="T33" s="285"/>
      <c r="U33" s="285"/>
      <c r="V33" s="286"/>
      <c r="W33" s="284"/>
      <c r="X33" s="285"/>
      <c r="Y33" s="285"/>
      <c r="Z33" s="286"/>
      <c r="AA33" s="287" t="str">
        <f>VLOOKUP(B33,'9.성능점검대상기계설비현황-24.01.24'!$C:$L,8,0)</f>
        <v>B7F 기계실</v>
      </c>
      <c r="AB33" s="204" t="s">
        <v>769</v>
      </c>
      <c r="AC33" s="105"/>
    </row>
    <row r="34" spans="1:29" s="104" customFormat="1" ht="19.5" customHeight="1" x14ac:dyDescent="0.3">
      <c r="A34" s="555"/>
      <c r="B34" s="275" t="s">
        <v>414</v>
      </c>
      <c r="C34" s="580" t="str">
        <f>VLOOKUP(B34,'9.성능점검대상기계설비현황-24.01.24'!C35:L158,2,FALSE)</f>
        <v>급수펌프</v>
      </c>
      <c r="D34" s="581"/>
      <c r="E34" s="199" t="str">
        <f>VLOOKUP(B34,'9.성능점검대상기계설비현황-24.01.24'!C35:L158,4,FALSE)</f>
        <v>부스터</v>
      </c>
      <c r="F34" s="267">
        <v>1</v>
      </c>
      <c r="G34" s="284"/>
      <c r="H34" s="285"/>
      <c r="I34" s="285"/>
      <c r="J34" s="286"/>
      <c r="K34" s="284"/>
      <c r="L34" s="285"/>
      <c r="M34" s="285"/>
      <c r="N34" s="286"/>
      <c r="O34" s="284" t="s">
        <v>194</v>
      </c>
      <c r="P34" s="285"/>
      <c r="Q34" s="285"/>
      <c r="R34" s="286"/>
      <c r="S34" s="284"/>
      <c r="T34" s="285"/>
      <c r="U34" s="285"/>
      <c r="V34" s="286"/>
      <c r="W34" s="284"/>
      <c r="X34" s="285"/>
      <c r="Y34" s="285"/>
      <c r="Z34" s="286"/>
      <c r="AA34" s="287" t="str">
        <f>VLOOKUP(B34,'9.성능점검대상기계설비현황-24.01.24'!$C:$L,8,0)</f>
        <v>B7F 기계실</v>
      </c>
      <c r="AB34" s="204" t="s">
        <v>769</v>
      </c>
    </row>
    <row r="35" spans="1:29" s="104" customFormat="1" ht="19.5" customHeight="1" x14ac:dyDescent="0.3">
      <c r="A35" s="555"/>
      <c r="B35" s="275" t="s">
        <v>415</v>
      </c>
      <c r="C35" s="580" t="str">
        <f>VLOOKUP(B35,'9.성능점검대상기계설비현황-24.01.24'!C36:L159,2,FALSE)</f>
        <v>급수펌프</v>
      </c>
      <c r="D35" s="581"/>
      <c r="E35" s="199" t="str">
        <f>VLOOKUP(B35,'9.성능점검대상기계설비현황-24.01.24'!C36:L159,4,FALSE)</f>
        <v>부스터</v>
      </c>
      <c r="F35" s="267">
        <v>1</v>
      </c>
      <c r="G35" s="284" t="s">
        <v>194</v>
      </c>
      <c r="H35" s="285"/>
      <c r="I35" s="285"/>
      <c r="J35" s="286"/>
      <c r="K35" s="284"/>
      <c r="L35" s="285"/>
      <c r="M35" s="285"/>
      <c r="N35" s="286"/>
      <c r="O35" s="284"/>
      <c r="P35" s="285"/>
      <c r="Q35" s="285"/>
      <c r="R35" s="286"/>
      <c r="S35" s="284"/>
      <c r="T35" s="285"/>
      <c r="U35" s="285"/>
      <c r="V35" s="286"/>
      <c r="W35" s="284"/>
      <c r="X35" s="285"/>
      <c r="Y35" s="285"/>
      <c r="Z35" s="286"/>
      <c r="AA35" s="287" t="str">
        <f>VLOOKUP(B35,'9.성능점검대상기계설비현황-24.01.24'!$C:$L,8,0)</f>
        <v>B7F 기계실</v>
      </c>
      <c r="AB35" s="204" t="s">
        <v>769</v>
      </c>
    </row>
    <row r="36" spans="1:29" s="104" customFormat="1" ht="19.5" customHeight="1" x14ac:dyDescent="0.3">
      <c r="A36" s="555"/>
      <c r="B36" s="275" t="s">
        <v>416</v>
      </c>
      <c r="C36" s="580" t="str">
        <f>VLOOKUP(B36,'9.성능점검대상기계설비현황-24.01.24'!C37:L160,2,FALSE)</f>
        <v>급수펌프</v>
      </c>
      <c r="D36" s="581"/>
      <c r="E36" s="199" t="str">
        <f>VLOOKUP(B36,'9.성능점검대상기계설비현황-24.01.24'!C37:L160,4,FALSE)</f>
        <v>부스터</v>
      </c>
      <c r="F36" s="267">
        <v>1</v>
      </c>
      <c r="G36" s="284" t="s">
        <v>194</v>
      </c>
      <c r="H36" s="285"/>
      <c r="I36" s="285"/>
      <c r="J36" s="286"/>
      <c r="K36" s="284"/>
      <c r="L36" s="285"/>
      <c r="M36" s="285"/>
      <c r="N36" s="286"/>
      <c r="O36" s="284"/>
      <c r="P36" s="285"/>
      <c r="Q36" s="285"/>
      <c r="R36" s="286"/>
      <c r="S36" s="284"/>
      <c r="T36" s="285"/>
      <c r="U36" s="285"/>
      <c r="V36" s="286"/>
      <c r="W36" s="284"/>
      <c r="X36" s="285"/>
      <c r="Y36" s="285"/>
      <c r="Z36" s="286"/>
      <c r="AA36" s="287" t="str">
        <f>VLOOKUP(B36,'9.성능점검대상기계설비현황-24.01.24'!$C:$L,8,0)</f>
        <v>B7F 기계실</v>
      </c>
      <c r="AB36" s="204" t="s">
        <v>769</v>
      </c>
    </row>
    <row r="37" spans="1:29" s="104" customFormat="1" ht="19.5" customHeight="1" x14ac:dyDescent="0.3">
      <c r="A37" s="555"/>
      <c r="B37" s="275" t="s">
        <v>417</v>
      </c>
      <c r="C37" s="580" t="str">
        <f>VLOOKUP(B37,'9.성능점검대상기계설비현황-24.01.24'!C38:L161,2,FALSE)</f>
        <v>급수펌프</v>
      </c>
      <c r="D37" s="581"/>
      <c r="E37" s="199" t="str">
        <f>VLOOKUP(B37,'9.성능점검대상기계설비현황-24.01.24'!C38:L161,4,FALSE)</f>
        <v>부스터</v>
      </c>
      <c r="F37" s="267">
        <v>1</v>
      </c>
      <c r="G37" s="284" t="s">
        <v>194</v>
      </c>
      <c r="H37" s="285"/>
      <c r="I37" s="285"/>
      <c r="J37" s="286"/>
      <c r="K37" s="284"/>
      <c r="L37" s="285"/>
      <c r="M37" s="285"/>
      <c r="N37" s="286"/>
      <c r="O37" s="284"/>
      <c r="P37" s="285"/>
      <c r="Q37" s="285"/>
      <c r="R37" s="286"/>
      <c r="S37" s="284"/>
      <c r="T37" s="285"/>
      <c r="U37" s="285"/>
      <c r="V37" s="286"/>
      <c r="W37" s="284"/>
      <c r="X37" s="285"/>
      <c r="Y37" s="285"/>
      <c r="Z37" s="286"/>
      <c r="AA37" s="287" t="str">
        <f>VLOOKUP(B37,'9.성능점검대상기계설비현황-24.01.24'!$C:$L,8,0)</f>
        <v>판매시설 B7F 기계실</v>
      </c>
      <c r="AB37" s="204" t="s">
        <v>769</v>
      </c>
    </row>
    <row r="38" spans="1:29" s="104" customFormat="1" ht="19.5" customHeight="1" x14ac:dyDescent="0.3">
      <c r="A38" s="555"/>
      <c r="B38" s="275" t="s">
        <v>418</v>
      </c>
      <c r="C38" s="580" t="str">
        <f>VLOOKUP(B38,'9.성능점검대상기계설비현황-24.01.24'!C39:L162,2,FALSE)</f>
        <v>급수펌프</v>
      </c>
      <c r="D38" s="581"/>
      <c r="E38" s="199" t="str">
        <f>VLOOKUP(B38,'9.성능점검대상기계설비현황-24.01.24'!C39:L162,4,FALSE)</f>
        <v>부스터</v>
      </c>
      <c r="F38" s="267">
        <v>1</v>
      </c>
      <c r="G38" s="284" t="s">
        <v>194</v>
      </c>
      <c r="H38" s="285"/>
      <c r="I38" s="285"/>
      <c r="J38" s="286"/>
      <c r="K38" s="284"/>
      <c r="L38" s="285"/>
      <c r="M38" s="285"/>
      <c r="N38" s="286"/>
      <c r="O38" s="284"/>
      <c r="P38" s="285"/>
      <c r="Q38" s="285"/>
      <c r="R38" s="286"/>
      <c r="S38" s="284"/>
      <c r="T38" s="285"/>
      <c r="U38" s="285"/>
      <c r="V38" s="286"/>
      <c r="W38" s="284"/>
      <c r="X38" s="285"/>
      <c r="Y38" s="285"/>
      <c r="Z38" s="286"/>
      <c r="AA38" s="287" t="str">
        <f>VLOOKUP(B38,'9.성능점검대상기계설비현황-24.01.24'!$C:$L,8,0)</f>
        <v>판매시설 B7F 기계실</v>
      </c>
      <c r="AB38" s="204" t="s">
        <v>769</v>
      </c>
    </row>
    <row r="39" spans="1:29" s="104" customFormat="1" ht="19.5" customHeight="1" x14ac:dyDescent="0.3">
      <c r="A39" s="555"/>
      <c r="B39" s="275" t="s">
        <v>419</v>
      </c>
      <c r="C39" s="580" t="str">
        <f>VLOOKUP(B39,'9.성능점검대상기계설비현황-24.01.24'!C40:L163,2,FALSE)</f>
        <v>급수펌프</v>
      </c>
      <c r="D39" s="581"/>
      <c r="E39" s="199" t="str">
        <f>VLOOKUP(B39,'9.성능점검대상기계설비현황-24.01.24'!C40:L163,4,FALSE)</f>
        <v>부스터</v>
      </c>
      <c r="F39" s="267">
        <v>1</v>
      </c>
      <c r="G39" s="284"/>
      <c r="H39" s="285"/>
      <c r="I39" s="285"/>
      <c r="J39" s="286"/>
      <c r="K39" s="284"/>
      <c r="L39" s="285"/>
      <c r="M39" s="285"/>
      <c r="N39" s="286"/>
      <c r="O39" s="284" t="s">
        <v>194</v>
      </c>
      <c r="P39" s="285"/>
      <c r="Q39" s="285"/>
      <c r="R39" s="286"/>
      <c r="S39" s="284"/>
      <c r="T39" s="285"/>
      <c r="U39" s="285"/>
      <c r="V39" s="286"/>
      <c r="W39" s="284"/>
      <c r="X39" s="285"/>
      <c r="Y39" s="285"/>
      <c r="Z39" s="286"/>
      <c r="AA39" s="287" t="str">
        <f>VLOOKUP(B39,'9.성능점검대상기계설비현황-24.01.24'!$C:$L,8,0)</f>
        <v>판매시설 B7F 중수실</v>
      </c>
      <c r="AB39" s="204" t="s">
        <v>769</v>
      </c>
    </row>
    <row r="40" spans="1:29" s="104" customFormat="1" ht="19.5" customHeight="1" x14ac:dyDescent="0.3">
      <c r="A40" s="555"/>
      <c r="B40" s="275" t="s">
        <v>420</v>
      </c>
      <c r="C40" s="580" t="str">
        <f>VLOOKUP(B40,'9.성능점검대상기계설비현황-24.01.24'!C41:L164,2,FALSE)</f>
        <v>급수펌프</v>
      </c>
      <c r="D40" s="581"/>
      <c r="E40" s="199" t="str">
        <f>VLOOKUP(B40,'9.성능점검대상기계설비현황-24.01.24'!C41:L164,4,FALSE)</f>
        <v>부스터</v>
      </c>
      <c r="F40" s="267">
        <v>1</v>
      </c>
      <c r="G40" s="284"/>
      <c r="H40" s="285"/>
      <c r="I40" s="285"/>
      <c r="J40" s="286"/>
      <c r="K40" s="284"/>
      <c r="L40" s="285"/>
      <c r="M40" s="285"/>
      <c r="N40" s="286"/>
      <c r="O40" s="284"/>
      <c r="P40" s="285"/>
      <c r="Q40" s="285"/>
      <c r="R40" s="286"/>
      <c r="S40" s="284"/>
      <c r="T40" s="285"/>
      <c r="U40" s="285"/>
      <c r="V40" s="286"/>
      <c r="W40" s="284"/>
      <c r="X40" s="285"/>
      <c r="Y40" s="285"/>
      <c r="Z40" s="286"/>
      <c r="AA40" s="287" t="str">
        <f>VLOOKUP(B40,'9.성능점검대상기계설비현황-24.01.24'!$C:$L,8,0)</f>
        <v>판매시설 B7F 중수실</v>
      </c>
      <c r="AB40" s="204" t="s">
        <v>769</v>
      </c>
    </row>
    <row r="41" spans="1:29" s="104" customFormat="1" ht="19.5" customHeight="1" x14ac:dyDescent="0.3">
      <c r="A41" s="555"/>
      <c r="B41" s="275" t="s">
        <v>421</v>
      </c>
      <c r="C41" s="580" t="str">
        <f>VLOOKUP(B41,'9.성능점검대상기계설비현황-24.01.24'!C42:L165,2,FALSE)</f>
        <v>급탕순환펌프</v>
      </c>
      <c r="D41" s="581"/>
      <c r="E41" s="199" t="str">
        <f>VLOOKUP(B41,'9.성능점검대상기계설비현황-24.01.24'!C42:L165,4,FALSE)</f>
        <v>IN-LINE</v>
      </c>
      <c r="F41" s="267">
        <v>1</v>
      </c>
      <c r="G41" s="284" t="s">
        <v>194</v>
      </c>
      <c r="H41" s="285"/>
      <c r="I41" s="285"/>
      <c r="J41" s="286"/>
      <c r="K41" s="284"/>
      <c r="L41" s="285"/>
      <c r="M41" s="285"/>
      <c r="N41" s="286"/>
      <c r="O41" s="284"/>
      <c r="P41" s="285"/>
      <c r="Q41" s="285"/>
      <c r="R41" s="286"/>
      <c r="S41" s="284"/>
      <c r="T41" s="285"/>
      <c r="U41" s="285"/>
      <c r="V41" s="286"/>
      <c r="W41" s="284"/>
      <c r="X41" s="285"/>
      <c r="Y41" s="285"/>
      <c r="Z41" s="286"/>
      <c r="AA41" s="287" t="str">
        <f>VLOOKUP(B41,'9.성능점검대상기계설비현황-24.01.24'!$C:$L,8,0)</f>
        <v>B7F 기계실</v>
      </c>
      <c r="AB41" s="204" t="s">
        <v>769</v>
      </c>
    </row>
    <row r="42" spans="1:29" s="104" customFormat="1" ht="19.5" customHeight="1" x14ac:dyDescent="0.3">
      <c r="A42" s="555"/>
      <c r="B42" s="275" t="s">
        <v>423</v>
      </c>
      <c r="C42" s="580" t="str">
        <f>VLOOKUP(B42,'9.성능점검대상기계설비현황-24.01.24'!C43:L166,2,FALSE)</f>
        <v>급탕순환펌프</v>
      </c>
      <c r="D42" s="581"/>
      <c r="E42" s="199" t="str">
        <f>VLOOKUP(B42,'9.성능점검대상기계설비현황-24.01.24'!C43:L166,4,FALSE)</f>
        <v>IN-LINE</v>
      </c>
      <c r="F42" s="267">
        <v>1</v>
      </c>
      <c r="G42" s="284"/>
      <c r="H42" s="285"/>
      <c r="I42" s="285"/>
      <c r="J42" s="286"/>
      <c r="K42" s="284"/>
      <c r="L42" s="285"/>
      <c r="M42" s="285"/>
      <c r="N42" s="286"/>
      <c r="O42" s="284"/>
      <c r="P42" s="285"/>
      <c r="Q42" s="285"/>
      <c r="R42" s="286"/>
      <c r="S42" s="284" t="s">
        <v>194</v>
      </c>
      <c r="T42" s="285"/>
      <c r="U42" s="285"/>
      <c r="V42" s="286"/>
      <c r="W42" s="284"/>
      <c r="X42" s="285"/>
      <c r="Y42" s="285"/>
      <c r="Z42" s="286"/>
      <c r="AA42" s="287" t="str">
        <f>VLOOKUP(B42,'9.성능점검대상기계설비현황-24.01.24'!$C:$L,8,0)</f>
        <v>B7F 기계실</v>
      </c>
      <c r="AB42" s="204" t="s">
        <v>769</v>
      </c>
    </row>
    <row r="43" spans="1:29" s="104" customFormat="1" ht="19.5" customHeight="1" x14ac:dyDescent="0.3">
      <c r="A43" s="555"/>
      <c r="B43" s="275" t="s">
        <v>425</v>
      </c>
      <c r="C43" s="580" t="str">
        <f>VLOOKUP(B43,'9.성능점검대상기계설비현황-24.01.24'!C44:L167,2,FALSE)</f>
        <v>급탕순환펌프</v>
      </c>
      <c r="D43" s="581"/>
      <c r="E43" s="199" t="str">
        <f>VLOOKUP(B43,'9.성능점검대상기계설비현황-24.01.24'!C44:L167,4,FALSE)</f>
        <v>IN-LINE</v>
      </c>
      <c r="F43" s="267">
        <v>1</v>
      </c>
      <c r="G43" s="284"/>
      <c r="H43" s="285"/>
      <c r="I43" s="285"/>
      <c r="J43" s="286"/>
      <c r="K43" s="284"/>
      <c r="L43" s="285"/>
      <c r="M43" s="285"/>
      <c r="N43" s="286"/>
      <c r="O43" s="284"/>
      <c r="P43" s="285"/>
      <c r="Q43" s="285"/>
      <c r="R43" s="286"/>
      <c r="S43" s="284" t="s">
        <v>194</v>
      </c>
      <c r="T43" s="285"/>
      <c r="U43" s="285"/>
      <c r="V43" s="286"/>
      <c r="W43" s="284"/>
      <c r="X43" s="285"/>
      <c r="Y43" s="285"/>
      <c r="Z43" s="286"/>
      <c r="AA43" s="287" t="str">
        <f>VLOOKUP(B43,'9.성능점검대상기계설비현황-24.01.24'!$C:$L,8,0)</f>
        <v>B7F 기계실</v>
      </c>
      <c r="AB43" s="204" t="s">
        <v>769</v>
      </c>
    </row>
    <row r="44" spans="1:29" s="104" customFormat="1" ht="19.5" customHeight="1" x14ac:dyDescent="0.3">
      <c r="A44" s="555"/>
      <c r="B44" s="275" t="s">
        <v>427</v>
      </c>
      <c r="C44" s="580" t="str">
        <f>VLOOKUP(B44,'9.성능점검대상기계설비현황-24.01.24'!C45:L168,2,FALSE)</f>
        <v>급탕순환펌프</v>
      </c>
      <c r="D44" s="581"/>
      <c r="E44" s="199" t="str">
        <f>VLOOKUP(B44,'9.성능점검대상기계설비현황-24.01.24'!C45:L168,4,FALSE)</f>
        <v>IN-LINE</v>
      </c>
      <c r="F44" s="267">
        <v>1</v>
      </c>
      <c r="G44" s="284"/>
      <c r="H44" s="285"/>
      <c r="I44" s="285"/>
      <c r="J44" s="286"/>
      <c r="K44" s="284"/>
      <c r="L44" s="285"/>
      <c r="M44" s="285"/>
      <c r="N44" s="286"/>
      <c r="O44" s="284"/>
      <c r="P44" s="285"/>
      <c r="Q44" s="285"/>
      <c r="R44" s="286"/>
      <c r="S44" s="284" t="s">
        <v>194</v>
      </c>
      <c r="T44" s="285"/>
      <c r="U44" s="285"/>
      <c r="V44" s="286"/>
      <c r="W44" s="284"/>
      <c r="X44" s="285"/>
      <c r="Y44" s="285"/>
      <c r="Z44" s="286"/>
      <c r="AA44" s="287" t="str">
        <f>VLOOKUP(B44,'9.성능점검대상기계설비현황-24.01.24'!$C:$L,8,0)</f>
        <v>B7F 기계실</v>
      </c>
      <c r="AB44" s="204" t="s">
        <v>769</v>
      </c>
    </row>
    <row r="45" spans="1:29" s="104" customFormat="1" ht="19.5" customHeight="1" x14ac:dyDescent="0.3">
      <c r="A45" s="555"/>
      <c r="B45" s="275" t="s">
        <v>428</v>
      </c>
      <c r="C45" s="580" t="str">
        <f>VLOOKUP(B45,'9.성능점검대상기계설비현황-24.01.24'!C46:L169,2,FALSE)</f>
        <v>급탕순환펌프</v>
      </c>
      <c r="D45" s="581"/>
      <c r="E45" s="199" t="str">
        <f>VLOOKUP(B45,'9.성능점검대상기계설비현황-24.01.24'!C46:L169,4,FALSE)</f>
        <v>IN-LINE</v>
      </c>
      <c r="F45" s="267">
        <v>1</v>
      </c>
      <c r="G45" s="284"/>
      <c r="H45" s="285"/>
      <c r="I45" s="285"/>
      <c r="J45" s="286"/>
      <c r="K45" s="284"/>
      <c r="L45" s="285"/>
      <c r="M45" s="285"/>
      <c r="N45" s="286"/>
      <c r="O45" s="284"/>
      <c r="P45" s="285"/>
      <c r="Q45" s="285"/>
      <c r="R45" s="286"/>
      <c r="S45" s="284" t="s">
        <v>194</v>
      </c>
      <c r="T45" s="285"/>
      <c r="U45" s="285"/>
      <c r="V45" s="286"/>
      <c r="W45" s="284"/>
      <c r="X45" s="285"/>
      <c r="Y45" s="285"/>
      <c r="Z45" s="286"/>
      <c r="AA45" s="287" t="str">
        <f>VLOOKUP(B45,'9.성능점검대상기계설비현황-24.01.24'!$C:$L,8,0)</f>
        <v>B7F 기계실</v>
      </c>
      <c r="AB45" s="204" t="s">
        <v>769</v>
      </c>
    </row>
    <row r="46" spans="1:29" s="104" customFormat="1" ht="19.5" customHeight="1" x14ac:dyDescent="0.3">
      <c r="A46" s="555"/>
      <c r="B46" s="275" t="s">
        <v>429</v>
      </c>
      <c r="C46" s="580" t="str">
        <f>VLOOKUP(B46,'9.성능점검대상기계설비현황-24.01.24'!C47:L170,2,FALSE)</f>
        <v>난방순환펌프</v>
      </c>
      <c r="D46" s="581"/>
      <c r="E46" s="200" t="str">
        <f>VLOOKUP(B46,'9.성능점검대상기계설비현황-24.01.24'!C47:L170,4,FALSE)</f>
        <v>IN-LINE</v>
      </c>
      <c r="F46" s="267">
        <v>1</v>
      </c>
      <c r="G46" s="284"/>
      <c r="H46" s="285"/>
      <c r="I46" s="285"/>
      <c r="J46" s="286"/>
      <c r="K46" s="284"/>
      <c r="L46" s="285"/>
      <c r="M46" s="285"/>
      <c r="N46" s="286"/>
      <c r="O46" s="284"/>
      <c r="P46" s="285"/>
      <c r="Q46" s="285"/>
      <c r="R46" s="286"/>
      <c r="S46" s="284" t="s">
        <v>194</v>
      </c>
      <c r="T46" s="285"/>
      <c r="U46" s="285"/>
      <c r="V46" s="286"/>
      <c r="W46" s="284"/>
      <c r="X46" s="285"/>
      <c r="Y46" s="285"/>
      <c r="Z46" s="286"/>
      <c r="AA46" s="287" t="str">
        <f>VLOOKUP(B46,'9.성능점검대상기계설비현황-24.01.24'!$C:$L,8,0)</f>
        <v>B7F 기계실</v>
      </c>
      <c r="AB46" s="204" t="s">
        <v>769</v>
      </c>
    </row>
    <row r="47" spans="1:29" s="104" customFormat="1" ht="19.5" customHeight="1" x14ac:dyDescent="0.3">
      <c r="A47" s="555"/>
      <c r="B47" s="275" t="s">
        <v>430</v>
      </c>
      <c r="C47" s="580" t="str">
        <f>VLOOKUP(B47,'9.성능점검대상기계설비현황-24.01.24'!C48:L171,2,FALSE)</f>
        <v>난방순환펌프</v>
      </c>
      <c r="D47" s="581"/>
      <c r="E47" s="200" t="str">
        <f>VLOOKUP(B47,'9.성능점검대상기계설비현황-24.01.24'!C48:L171,4,FALSE)</f>
        <v>IN-LINE</v>
      </c>
      <c r="F47" s="267">
        <v>1</v>
      </c>
      <c r="G47" s="284"/>
      <c r="H47" s="285"/>
      <c r="I47" s="285"/>
      <c r="J47" s="286"/>
      <c r="K47" s="284"/>
      <c r="L47" s="285"/>
      <c r="M47" s="285"/>
      <c r="N47" s="286"/>
      <c r="O47" s="284"/>
      <c r="P47" s="285"/>
      <c r="Q47" s="285"/>
      <c r="R47" s="286"/>
      <c r="S47" s="284"/>
      <c r="T47" s="285"/>
      <c r="U47" s="285"/>
      <c r="V47" s="286"/>
      <c r="W47" s="284" t="s">
        <v>194</v>
      </c>
      <c r="X47" s="285"/>
      <c r="Y47" s="285"/>
      <c r="Z47" s="286"/>
      <c r="AA47" s="287" t="str">
        <f>VLOOKUP(B47,'9.성능점검대상기계설비현황-24.01.24'!$C:$L,8,0)</f>
        <v>B7F 기계실</v>
      </c>
      <c r="AB47" s="204" t="s">
        <v>769</v>
      </c>
    </row>
    <row r="48" spans="1:29" s="104" customFormat="1" ht="19.5" customHeight="1" x14ac:dyDescent="0.3">
      <c r="A48" s="555"/>
      <c r="B48" s="275" t="s">
        <v>431</v>
      </c>
      <c r="C48" s="580" t="str">
        <f>VLOOKUP(B48,'9.성능점검대상기계설비현황-24.01.24'!C49:L172,2,FALSE)</f>
        <v>패키지에어컨</v>
      </c>
      <c r="D48" s="581"/>
      <c r="E48" s="200" t="str">
        <f>VLOOKUP(B48,'9.성능점검대상기계설비현황-24.01.24'!C49:L172,4,FALSE)</f>
        <v>STAND TYPE</v>
      </c>
      <c r="F48" s="267">
        <v>1</v>
      </c>
      <c r="G48" s="284" t="s">
        <v>194</v>
      </c>
      <c r="H48" s="285"/>
      <c r="I48" s="285"/>
      <c r="J48" s="286"/>
      <c r="K48" s="284"/>
      <c r="L48" s="285"/>
      <c r="M48" s="285"/>
      <c r="N48" s="286"/>
      <c r="O48" s="284"/>
      <c r="P48" s="285"/>
      <c r="Q48" s="285"/>
      <c r="R48" s="286"/>
      <c r="S48" s="284"/>
      <c r="T48" s="285"/>
      <c r="U48" s="285"/>
      <c r="V48" s="286"/>
      <c r="W48" s="284" t="s">
        <v>194</v>
      </c>
      <c r="X48" s="285"/>
      <c r="Y48" s="285"/>
      <c r="Z48" s="286"/>
      <c r="AA48" s="287" t="str">
        <f>VLOOKUP(B48,'9.성능점검대상기계설비현황-24.01.24'!$C:$L,8,0)</f>
        <v>실외기(B1F 쓰레기장)</v>
      </c>
      <c r="AB48" s="204" t="s">
        <v>787</v>
      </c>
    </row>
    <row r="49" spans="1:28" s="104" customFormat="1" ht="19.5" customHeight="1" x14ac:dyDescent="0.3">
      <c r="A49" s="555"/>
      <c r="B49" s="275" t="s">
        <v>432</v>
      </c>
      <c r="C49" s="580" t="str">
        <f>VLOOKUP(B49,'9.성능점검대상기계설비현황-24.01.24'!C50:L173,2,FALSE)</f>
        <v>패키지에어컨</v>
      </c>
      <c r="D49" s="581"/>
      <c r="E49" s="200" t="str">
        <f>VLOOKUP(B49,'9.성능점검대상기계설비현황-24.01.24'!C50:L173,4,FALSE)</f>
        <v>STAND TYPE</v>
      </c>
      <c r="F49" s="267">
        <v>1</v>
      </c>
      <c r="G49" s="284" t="s">
        <v>194</v>
      </c>
      <c r="H49" s="285"/>
      <c r="I49" s="285"/>
      <c r="J49" s="286"/>
      <c r="K49" s="284"/>
      <c r="L49" s="285"/>
      <c r="M49" s="285"/>
      <c r="N49" s="286"/>
      <c r="O49" s="284"/>
      <c r="P49" s="285"/>
      <c r="Q49" s="285"/>
      <c r="R49" s="286"/>
      <c r="S49" s="284"/>
      <c r="T49" s="285"/>
      <c r="U49" s="285"/>
      <c r="V49" s="286"/>
      <c r="W49" s="284" t="s">
        <v>194</v>
      </c>
      <c r="X49" s="285"/>
      <c r="Y49" s="285"/>
      <c r="Z49" s="286"/>
      <c r="AA49" s="287" t="str">
        <f>VLOOKUP(B49,'9.성능점검대상기계설비현황-24.01.24'!$C:$L,8,0)</f>
        <v>실외기(B7F 저수조내부)</v>
      </c>
      <c r="AB49" s="204" t="s">
        <v>787</v>
      </c>
    </row>
    <row r="50" spans="1:28" s="104" customFormat="1" ht="19.5" customHeight="1" x14ac:dyDescent="0.3">
      <c r="A50" s="555"/>
      <c r="B50" s="275" t="s">
        <v>433</v>
      </c>
      <c r="C50" s="580" t="str">
        <f>VLOOKUP(B50,'9.성능점검대상기계설비현황-24.01.24'!C51:L174,2,FALSE)</f>
        <v>패키지에어컨</v>
      </c>
      <c r="D50" s="581"/>
      <c r="E50" s="200" t="str">
        <f>VLOOKUP(B50,'9.성능점검대상기계설비현황-24.01.24'!C51:L174,4,FALSE)</f>
        <v>벽걸이형</v>
      </c>
      <c r="F50" s="268">
        <v>1</v>
      </c>
      <c r="G50" s="284" t="s">
        <v>194</v>
      </c>
      <c r="H50" s="285"/>
      <c r="I50" s="285"/>
      <c r="J50" s="286"/>
      <c r="K50" s="284"/>
      <c r="L50" s="285"/>
      <c r="M50" s="285"/>
      <c r="N50" s="286"/>
      <c r="O50" s="284"/>
      <c r="P50" s="285"/>
      <c r="Q50" s="285"/>
      <c r="R50" s="286"/>
      <c r="S50" s="284"/>
      <c r="T50" s="285"/>
      <c r="U50" s="285"/>
      <c r="V50" s="286"/>
      <c r="W50" s="284"/>
      <c r="X50" s="285"/>
      <c r="Y50" s="285"/>
      <c r="Z50" s="286"/>
      <c r="AA50" s="287" t="str">
        <f>VLOOKUP(B50,'9.성능점검대상기계설비현황-24.01.24'!$C:$L,8,0)</f>
        <v>실외기(2F)</v>
      </c>
      <c r="AB50" s="204" t="s">
        <v>787</v>
      </c>
    </row>
    <row r="51" spans="1:28" s="104" customFormat="1" ht="19.5" customHeight="1" x14ac:dyDescent="0.3">
      <c r="A51" s="555" t="s">
        <v>671</v>
      </c>
      <c r="B51" s="275" t="s">
        <v>434</v>
      </c>
      <c r="C51" s="580" t="str">
        <f>VLOOKUP(B51,'9.성능점검대상기계설비현황-24.01.24'!C52:L175,2,FALSE)</f>
        <v>패키지에어컨</v>
      </c>
      <c r="D51" s="581"/>
      <c r="E51" s="199" t="str">
        <f>VLOOKUP(B51,'9.성능점검대상기계설비현황-24.01.24'!C52:L175,4,FALSE)</f>
        <v>STAND TYPE</v>
      </c>
      <c r="F51" s="267">
        <v>1</v>
      </c>
      <c r="G51" s="284" t="s">
        <v>194</v>
      </c>
      <c r="H51" s="285"/>
      <c r="I51" s="285"/>
      <c r="J51" s="286"/>
      <c r="K51" s="284"/>
      <c r="L51" s="285"/>
      <c r="M51" s="285"/>
      <c r="N51" s="286"/>
      <c r="O51" s="284"/>
      <c r="P51" s="285"/>
      <c r="Q51" s="285"/>
      <c r="R51" s="286"/>
      <c r="S51" s="284"/>
      <c r="T51" s="285"/>
      <c r="U51" s="285"/>
      <c r="V51" s="286"/>
      <c r="W51" s="284"/>
      <c r="X51" s="285"/>
      <c r="Y51" s="285"/>
      <c r="Z51" s="286"/>
      <c r="AA51" s="287" t="str">
        <f>VLOOKUP(B51,'9.성능점검대상기계설비현황-24.01.24'!$C:$L,8,0)</f>
        <v>101동 PH 층</v>
      </c>
      <c r="AB51" s="204" t="s">
        <v>787</v>
      </c>
    </row>
    <row r="52" spans="1:28" s="104" customFormat="1" ht="19.5" customHeight="1" x14ac:dyDescent="0.3">
      <c r="A52" s="555"/>
      <c r="B52" s="275" t="s">
        <v>435</v>
      </c>
      <c r="C52" s="580" t="str">
        <f>VLOOKUP(B52,'9.성능점검대상기계설비현황-24.01.24'!C53:L176,2,FALSE)</f>
        <v>패키지에어컨</v>
      </c>
      <c r="D52" s="581"/>
      <c r="E52" s="199" t="str">
        <f>VLOOKUP(B52,'9.성능점검대상기계설비현황-24.01.24'!C53:L176,4,FALSE)</f>
        <v>STAND TYPE</v>
      </c>
      <c r="F52" s="267">
        <v>1</v>
      </c>
      <c r="G52" s="284" t="s">
        <v>194</v>
      </c>
      <c r="H52" s="285"/>
      <c r="I52" s="285"/>
      <c r="J52" s="286"/>
      <c r="K52" s="284"/>
      <c r="L52" s="285"/>
      <c r="M52" s="285"/>
      <c r="N52" s="286"/>
      <c r="O52" s="284"/>
      <c r="P52" s="285"/>
      <c r="Q52" s="285"/>
      <c r="R52" s="286"/>
      <c r="S52" s="284"/>
      <c r="T52" s="285"/>
      <c r="U52" s="285"/>
      <c r="V52" s="286"/>
      <c r="W52" s="284"/>
      <c r="X52" s="285"/>
      <c r="Y52" s="285"/>
      <c r="Z52" s="286"/>
      <c r="AA52" s="287" t="str">
        <f>VLOOKUP(B52,'9.성능점검대상기계설비현황-24.01.24'!$C:$L,8,0)</f>
        <v>101동 PH 층</v>
      </c>
      <c r="AB52" s="204" t="s">
        <v>787</v>
      </c>
    </row>
    <row r="53" spans="1:28" s="104" customFormat="1" ht="19.5" customHeight="1" x14ac:dyDescent="0.3">
      <c r="A53" s="555"/>
      <c r="B53" s="275" t="s">
        <v>436</v>
      </c>
      <c r="C53" s="580" t="str">
        <f>VLOOKUP(B53,'9.성능점검대상기계설비현황-24.01.24'!C54:L177,2,FALSE)</f>
        <v>패키지에어컨</v>
      </c>
      <c r="D53" s="581"/>
      <c r="E53" s="199" t="str">
        <f>VLOOKUP(B53,'9.성능점검대상기계설비현황-24.01.24'!C54:L177,4,FALSE)</f>
        <v>STAND TYPE</v>
      </c>
      <c r="F53" s="267">
        <v>1</v>
      </c>
      <c r="G53" s="284"/>
      <c r="H53" s="285"/>
      <c r="I53" s="285"/>
      <c r="J53" s="286"/>
      <c r="K53" s="284" t="s">
        <v>194</v>
      </c>
      <c r="L53" s="285"/>
      <c r="M53" s="285"/>
      <c r="N53" s="286"/>
      <c r="O53" s="284"/>
      <c r="P53" s="285"/>
      <c r="Q53" s="285"/>
      <c r="R53" s="286"/>
      <c r="S53" s="284"/>
      <c r="T53" s="285"/>
      <c r="U53" s="285"/>
      <c r="V53" s="286"/>
      <c r="W53" s="284"/>
      <c r="X53" s="285"/>
      <c r="Y53" s="285"/>
      <c r="Z53" s="286"/>
      <c r="AA53" s="287" t="str">
        <f>VLOOKUP(B53,'9.성능점검대상기계설비현황-24.01.24'!$C:$L,8,0)</f>
        <v>101동 PH 층</v>
      </c>
      <c r="AB53" s="204" t="s">
        <v>787</v>
      </c>
    </row>
    <row r="54" spans="1:28" s="104" customFormat="1" ht="19.5" customHeight="1" x14ac:dyDescent="0.3">
      <c r="A54" s="555"/>
      <c r="B54" s="275" t="s">
        <v>437</v>
      </c>
      <c r="C54" s="580" t="str">
        <f>VLOOKUP(B54,'9.성능점검대상기계설비현황-24.01.24'!C55:L178,2,FALSE)</f>
        <v>패키지에어컨</v>
      </c>
      <c r="D54" s="581"/>
      <c r="E54" s="199" t="str">
        <f>VLOOKUP(B54,'9.성능점검대상기계설비현황-24.01.24'!C55:L178,4,FALSE)</f>
        <v>STAND TYPE</v>
      </c>
      <c r="F54" s="267">
        <v>1</v>
      </c>
      <c r="G54" s="284"/>
      <c r="H54" s="285"/>
      <c r="I54" s="285"/>
      <c r="J54" s="286"/>
      <c r="K54" s="284" t="s">
        <v>194</v>
      </c>
      <c r="L54" s="285"/>
      <c r="M54" s="285"/>
      <c r="N54" s="286"/>
      <c r="O54" s="284"/>
      <c r="P54" s="285"/>
      <c r="Q54" s="285"/>
      <c r="R54" s="286"/>
      <c r="S54" s="284"/>
      <c r="T54" s="285"/>
      <c r="U54" s="285"/>
      <c r="V54" s="286"/>
      <c r="W54" s="284"/>
      <c r="X54" s="285"/>
      <c r="Y54" s="285"/>
      <c r="Z54" s="286"/>
      <c r="AA54" s="287" t="str">
        <f>VLOOKUP(B54,'9.성능점검대상기계설비현황-24.01.24'!$C:$L,8,0)</f>
        <v>101동 PH 층</v>
      </c>
      <c r="AB54" s="204" t="s">
        <v>787</v>
      </c>
    </row>
    <row r="55" spans="1:28" s="104" customFormat="1" ht="19.5" customHeight="1" x14ac:dyDescent="0.3">
      <c r="A55" s="555"/>
      <c r="B55" s="275" t="s">
        <v>438</v>
      </c>
      <c r="C55" s="580" t="str">
        <f>VLOOKUP(B55,'9.성능점검대상기계설비현황-24.01.24'!C56:L179,2,FALSE)</f>
        <v>패키지에어컨</v>
      </c>
      <c r="D55" s="581"/>
      <c r="E55" s="199" t="str">
        <f>VLOOKUP(B55,'9.성능점검대상기계설비현황-24.01.24'!C56:L179,4,FALSE)</f>
        <v>STAND TYPE</v>
      </c>
      <c r="F55" s="267">
        <v>1</v>
      </c>
      <c r="G55" s="284"/>
      <c r="H55" s="285"/>
      <c r="I55" s="285"/>
      <c r="J55" s="286"/>
      <c r="K55" s="284" t="s">
        <v>194</v>
      </c>
      <c r="L55" s="285"/>
      <c r="M55" s="285"/>
      <c r="N55" s="286"/>
      <c r="O55" s="284"/>
      <c r="P55" s="285"/>
      <c r="Q55" s="285"/>
      <c r="R55" s="286"/>
      <c r="S55" s="284"/>
      <c r="T55" s="285"/>
      <c r="U55" s="285"/>
      <c r="V55" s="286"/>
      <c r="W55" s="284"/>
      <c r="X55" s="285"/>
      <c r="Y55" s="285"/>
      <c r="Z55" s="286"/>
      <c r="AA55" s="287" t="str">
        <f>VLOOKUP(B55,'9.성능점검대상기계설비현황-24.01.24'!$C:$L,8,0)</f>
        <v>102동 PH 층</v>
      </c>
      <c r="AB55" s="204" t="s">
        <v>787</v>
      </c>
    </row>
    <row r="56" spans="1:28" s="104" customFormat="1" ht="19.5" customHeight="1" x14ac:dyDescent="0.3">
      <c r="A56" s="555"/>
      <c r="B56" s="275" t="s">
        <v>439</v>
      </c>
      <c r="C56" s="580" t="str">
        <f>VLOOKUP(B56,'9.성능점검대상기계설비현황-24.01.24'!C57:L180,2,FALSE)</f>
        <v>패키지에어컨</v>
      </c>
      <c r="D56" s="581"/>
      <c r="E56" s="199" t="str">
        <f>VLOOKUP(B56,'9.성능점검대상기계설비현황-24.01.24'!C57:L180,4,FALSE)</f>
        <v>STAND TYPE</v>
      </c>
      <c r="F56" s="267">
        <v>1</v>
      </c>
      <c r="G56" s="284"/>
      <c r="H56" s="285"/>
      <c r="I56" s="285"/>
      <c r="J56" s="286"/>
      <c r="K56" s="284" t="s">
        <v>194</v>
      </c>
      <c r="L56" s="285"/>
      <c r="M56" s="285"/>
      <c r="N56" s="286"/>
      <c r="O56" s="284"/>
      <c r="P56" s="285"/>
      <c r="Q56" s="285"/>
      <c r="R56" s="286"/>
      <c r="S56" s="284"/>
      <c r="T56" s="285"/>
      <c r="U56" s="285"/>
      <c r="V56" s="286"/>
      <c r="W56" s="284"/>
      <c r="X56" s="285"/>
      <c r="Y56" s="285"/>
      <c r="Z56" s="286"/>
      <c r="AA56" s="287" t="str">
        <f>VLOOKUP(B56,'9.성능점검대상기계설비현황-24.01.24'!$C:$L,8,0)</f>
        <v>102동 PH 층</v>
      </c>
      <c r="AB56" s="204" t="s">
        <v>787</v>
      </c>
    </row>
    <row r="57" spans="1:28" s="104" customFormat="1" ht="19.5" customHeight="1" x14ac:dyDescent="0.3">
      <c r="A57" s="555"/>
      <c r="B57" s="275" t="s">
        <v>440</v>
      </c>
      <c r="C57" s="580" t="str">
        <f>VLOOKUP(B57,'9.성능점검대상기계설비현황-24.01.24'!C58:L181,2,FALSE)</f>
        <v>패키지에어컨</v>
      </c>
      <c r="D57" s="581"/>
      <c r="E57" s="199" t="str">
        <f>VLOOKUP(B57,'9.성능점검대상기계설비현황-24.01.24'!C58:L181,4,FALSE)</f>
        <v>STAND TYPE</v>
      </c>
      <c r="F57" s="267">
        <v>1</v>
      </c>
      <c r="G57" s="284"/>
      <c r="H57" s="285"/>
      <c r="I57" s="285"/>
      <c r="J57" s="286"/>
      <c r="K57" s="284" t="s">
        <v>194</v>
      </c>
      <c r="L57" s="285"/>
      <c r="M57" s="285"/>
      <c r="N57" s="286"/>
      <c r="O57" s="284"/>
      <c r="P57" s="285"/>
      <c r="Q57" s="285"/>
      <c r="R57" s="286"/>
      <c r="S57" s="284"/>
      <c r="T57" s="285"/>
      <c r="U57" s="285"/>
      <c r="V57" s="286"/>
      <c r="W57" s="284"/>
      <c r="X57" s="285"/>
      <c r="Y57" s="285"/>
      <c r="Z57" s="286"/>
      <c r="AA57" s="287" t="str">
        <f>VLOOKUP(B57,'9.성능점검대상기계설비현황-24.01.24'!$C:$L,8,0)</f>
        <v>102동 PH 층</v>
      </c>
      <c r="AB57" s="204" t="s">
        <v>787</v>
      </c>
    </row>
    <row r="58" spans="1:28" s="104" customFormat="1" ht="19.5" customHeight="1" x14ac:dyDescent="0.3">
      <c r="A58" s="555"/>
      <c r="B58" s="275" t="s">
        <v>441</v>
      </c>
      <c r="C58" s="580" t="str">
        <f>VLOOKUP(B58,'9.성능점검대상기계설비현황-24.01.24'!C59:L182,2,FALSE)</f>
        <v>패키지에어컨</v>
      </c>
      <c r="D58" s="581"/>
      <c r="E58" s="199" t="str">
        <f>VLOOKUP(B58,'9.성능점검대상기계설비현황-24.01.24'!C59:L182,4,FALSE)</f>
        <v>STAND TYPE</v>
      </c>
      <c r="F58" s="267">
        <v>1</v>
      </c>
      <c r="G58" s="284"/>
      <c r="H58" s="285"/>
      <c r="I58" s="285"/>
      <c r="J58" s="286"/>
      <c r="K58" s="284"/>
      <c r="L58" s="285"/>
      <c r="M58" s="285"/>
      <c r="N58" s="286"/>
      <c r="O58" s="284" t="s">
        <v>194</v>
      </c>
      <c r="P58" s="285"/>
      <c r="Q58" s="285"/>
      <c r="R58" s="286"/>
      <c r="S58" s="284"/>
      <c r="T58" s="285"/>
      <c r="U58" s="285"/>
      <c r="V58" s="286"/>
      <c r="W58" s="284"/>
      <c r="X58" s="285"/>
      <c r="Y58" s="285"/>
      <c r="Z58" s="286"/>
      <c r="AA58" s="287" t="str">
        <f>VLOOKUP(B58,'9.성능점검대상기계설비현황-24.01.24'!$C:$L,8,0)</f>
        <v>102동 PH 층</v>
      </c>
      <c r="AB58" s="204" t="s">
        <v>787</v>
      </c>
    </row>
    <row r="59" spans="1:28" s="104" customFormat="1" ht="19.5" customHeight="1" x14ac:dyDescent="0.3">
      <c r="A59" s="555"/>
      <c r="B59" s="275" t="s">
        <v>442</v>
      </c>
      <c r="C59" s="580" t="str">
        <f>VLOOKUP(B59,'9.성능점검대상기계설비현황-24.01.24'!C60:L183,2,FALSE)</f>
        <v>패키지에어컨</v>
      </c>
      <c r="D59" s="581"/>
      <c r="E59" s="199" t="str">
        <f>VLOOKUP(B59,'9.성능점검대상기계설비현황-24.01.24'!C60:L183,4,FALSE)</f>
        <v>STAND TYPE</v>
      </c>
      <c r="F59" s="267">
        <v>1</v>
      </c>
      <c r="G59" s="284"/>
      <c r="H59" s="285"/>
      <c r="I59" s="285"/>
      <c r="J59" s="286"/>
      <c r="K59" s="284"/>
      <c r="L59" s="285"/>
      <c r="M59" s="285"/>
      <c r="N59" s="286"/>
      <c r="O59" s="284" t="s">
        <v>194</v>
      </c>
      <c r="P59" s="285"/>
      <c r="Q59" s="285"/>
      <c r="R59" s="286"/>
      <c r="S59" s="284"/>
      <c r="T59" s="285"/>
      <c r="U59" s="285"/>
      <c r="V59" s="286"/>
      <c r="W59" s="284"/>
      <c r="X59" s="285"/>
      <c r="Y59" s="285"/>
      <c r="Z59" s="286"/>
      <c r="AA59" s="287" t="str">
        <f>VLOOKUP(B59,'9.성능점검대상기계설비현황-24.01.24'!$C:$L,8,0)</f>
        <v>103동 PH 층</v>
      </c>
      <c r="AB59" s="204" t="s">
        <v>787</v>
      </c>
    </row>
    <row r="60" spans="1:28" s="104" customFormat="1" ht="19.5" customHeight="1" x14ac:dyDescent="0.3">
      <c r="A60" s="555"/>
      <c r="B60" s="275" t="s">
        <v>443</v>
      </c>
      <c r="C60" s="580" t="str">
        <f>VLOOKUP(B60,'9.성능점검대상기계설비현황-24.01.24'!C61:L184,2,FALSE)</f>
        <v>패키지에어컨</v>
      </c>
      <c r="D60" s="581"/>
      <c r="E60" s="199" t="str">
        <f>VLOOKUP(B60,'9.성능점검대상기계설비현황-24.01.24'!C61:L184,4,FALSE)</f>
        <v>STAND TYPE</v>
      </c>
      <c r="F60" s="267">
        <v>1</v>
      </c>
      <c r="G60" s="284"/>
      <c r="H60" s="285"/>
      <c r="I60" s="285"/>
      <c r="J60" s="286"/>
      <c r="K60" s="284"/>
      <c r="L60" s="285"/>
      <c r="M60" s="285"/>
      <c r="N60" s="286"/>
      <c r="O60" s="284" t="s">
        <v>194</v>
      </c>
      <c r="P60" s="285"/>
      <c r="Q60" s="285"/>
      <c r="R60" s="286"/>
      <c r="S60" s="284"/>
      <c r="T60" s="285"/>
      <c r="U60" s="285"/>
      <c r="V60" s="286"/>
      <c r="W60" s="284"/>
      <c r="X60" s="285"/>
      <c r="Y60" s="285"/>
      <c r="Z60" s="286"/>
      <c r="AA60" s="287" t="str">
        <f>VLOOKUP(B60,'9.성능점검대상기계설비현황-24.01.24'!$C:$L,8,0)</f>
        <v>103동 PH 층</v>
      </c>
      <c r="AB60" s="204" t="s">
        <v>787</v>
      </c>
    </row>
    <row r="61" spans="1:28" s="104" customFormat="1" ht="19.5" customHeight="1" x14ac:dyDescent="0.3">
      <c r="A61" s="555"/>
      <c r="B61" s="275" t="s">
        <v>444</v>
      </c>
      <c r="C61" s="580" t="str">
        <f>VLOOKUP(B61,'9.성능점검대상기계설비현황-24.01.24'!C62:L185,2,FALSE)</f>
        <v>패키지에어컨</v>
      </c>
      <c r="D61" s="581"/>
      <c r="E61" s="199" t="str">
        <f>VLOOKUP(B61,'9.성능점검대상기계설비현황-24.01.24'!C62:L185,4,FALSE)</f>
        <v>STAND TYPE</v>
      </c>
      <c r="F61" s="267">
        <v>1</v>
      </c>
      <c r="G61" s="284"/>
      <c r="H61" s="285"/>
      <c r="I61" s="285"/>
      <c r="J61" s="286"/>
      <c r="K61" s="284"/>
      <c r="L61" s="285"/>
      <c r="M61" s="285"/>
      <c r="N61" s="286"/>
      <c r="O61" s="284" t="s">
        <v>194</v>
      </c>
      <c r="P61" s="285"/>
      <c r="Q61" s="285"/>
      <c r="R61" s="286"/>
      <c r="S61" s="284"/>
      <c r="T61" s="285"/>
      <c r="U61" s="285"/>
      <c r="V61" s="286"/>
      <c r="W61" s="284"/>
      <c r="X61" s="285"/>
      <c r="Y61" s="285"/>
      <c r="Z61" s="286"/>
      <c r="AA61" s="287" t="str">
        <f>VLOOKUP(B61,'9.성능점검대상기계설비현황-24.01.24'!$C:$L,8,0)</f>
        <v>103동 PH 층</v>
      </c>
      <c r="AB61" s="204" t="s">
        <v>787</v>
      </c>
    </row>
    <row r="62" spans="1:28" s="104" customFormat="1" ht="19.5" customHeight="1" x14ac:dyDescent="0.3">
      <c r="A62" s="555"/>
      <c r="B62" s="275" t="s">
        <v>445</v>
      </c>
      <c r="C62" s="580" t="str">
        <f>VLOOKUP(B62,'9.성능점검대상기계설비현황-24.01.24'!C63:L186,2,FALSE)</f>
        <v>패키지에어컨</v>
      </c>
      <c r="D62" s="581"/>
      <c r="E62" s="199" t="str">
        <f>VLOOKUP(B62,'9.성능점검대상기계설비현황-24.01.24'!C63:L186,4,FALSE)</f>
        <v>STAND TYPE</v>
      </c>
      <c r="F62" s="267">
        <v>1</v>
      </c>
      <c r="G62" s="284"/>
      <c r="H62" s="285"/>
      <c r="I62" s="285"/>
      <c r="J62" s="286"/>
      <c r="K62" s="284"/>
      <c r="L62" s="285"/>
      <c r="M62" s="285"/>
      <c r="N62" s="286"/>
      <c r="O62" s="284" t="s">
        <v>194</v>
      </c>
      <c r="P62" s="285"/>
      <c r="Q62" s="285"/>
      <c r="R62" s="286"/>
      <c r="S62" s="284"/>
      <c r="T62" s="285"/>
      <c r="U62" s="285"/>
      <c r="V62" s="286"/>
      <c r="W62" s="284"/>
      <c r="X62" s="285"/>
      <c r="Y62" s="285"/>
      <c r="Z62" s="286"/>
      <c r="AA62" s="287" t="str">
        <f>VLOOKUP(B62,'9.성능점검대상기계설비현황-24.01.24'!$C:$L,8,0)</f>
        <v>103동 PH 층</v>
      </c>
      <c r="AB62" s="204" t="s">
        <v>787</v>
      </c>
    </row>
    <row r="63" spans="1:28" s="104" customFormat="1" ht="19.5" customHeight="1" x14ac:dyDescent="0.3">
      <c r="A63" s="555"/>
      <c r="B63" s="275" t="s">
        <v>446</v>
      </c>
      <c r="C63" s="580" t="str">
        <f>VLOOKUP(B63,'9.성능점검대상기계설비현황-24.01.24'!C64:L187,2,FALSE)</f>
        <v>패키지에어컨</v>
      </c>
      <c r="D63" s="581"/>
      <c r="E63" s="199" t="str">
        <f>VLOOKUP(B63,'9.성능점검대상기계설비현황-24.01.24'!C64:L187,4,FALSE)</f>
        <v>STAND TYPE</v>
      </c>
      <c r="F63" s="267">
        <v>1</v>
      </c>
      <c r="G63" s="284"/>
      <c r="H63" s="285"/>
      <c r="I63" s="285"/>
      <c r="J63" s="286"/>
      <c r="K63" s="284"/>
      <c r="L63" s="285"/>
      <c r="M63" s="285"/>
      <c r="N63" s="286"/>
      <c r="O63" s="284"/>
      <c r="P63" s="285"/>
      <c r="Q63" s="285"/>
      <c r="R63" s="286"/>
      <c r="S63" s="284" t="s">
        <v>194</v>
      </c>
      <c r="T63" s="285"/>
      <c r="U63" s="285"/>
      <c r="V63" s="286"/>
      <c r="W63" s="284"/>
      <c r="X63" s="285"/>
      <c r="Y63" s="285"/>
      <c r="Z63" s="286"/>
      <c r="AA63" s="287" t="str">
        <f>VLOOKUP(B63,'9.성능점검대상기계설비현황-24.01.24'!$C:$L,8,0)</f>
        <v>실외기(B7F 주차장)</v>
      </c>
      <c r="AB63" s="204" t="s">
        <v>787</v>
      </c>
    </row>
    <row r="64" spans="1:28" s="104" customFormat="1" ht="19.5" customHeight="1" x14ac:dyDescent="0.3">
      <c r="A64" s="555"/>
      <c r="B64" s="275" t="s">
        <v>447</v>
      </c>
      <c r="C64" s="580" t="str">
        <f>VLOOKUP(B64,'9.성능점검대상기계설비현황-24.01.24'!C65:L188,2,FALSE)</f>
        <v>패키지에어컨</v>
      </c>
      <c r="D64" s="581"/>
      <c r="E64" s="199" t="str">
        <f>VLOOKUP(B64,'9.성능점검대상기계설비현황-24.01.24'!C65:L188,4,FALSE)</f>
        <v>STAND TYPE</v>
      </c>
      <c r="F64" s="267">
        <v>1</v>
      </c>
      <c r="G64" s="284"/>
      <c r="H64" s="285"/>
      <c r="I64" s="285"/>
      <c r="J64" s="286"/>
      <c r="K64" s="284"/>
      <c r="L64" s="285"/>
      <c r="M64" s="285"/>
      <c r="N64" s="286"/>
      <c r="O64" s="284"/>
      <c r="P64" s="285"/>
      <c r="Q64" s="285"/>
      <c r="R64" s="286"/>
      <c r="S64" s="284" t="s">
        <v>194</v>
      </c>
      <c r="T64" s="285"/>
      <c r="U64" s="285"/>
      <c r="V64" s="286"/>
      <c r="W64" s="284"/>
      <c r="X64" s="285"/>
      <c r="Y64" s="285"/>
      <c r="Z64" s="286"/>
      <c r="AA64" s="287" t="str">
        <f>VLOOKUP(B64,'9.성능점검대상기계설비현황-24.01.24'!$C:$L,8,0)</f>
        <v>실외기(B7F 주차장)</v>
      </c>
      <c r="AB64" s="204" t="s">
        <v>787</v>
      </c>
    </row>
    <row r="65" spans="1:28" s="104" customFormat="1" ht="19.5" customHeight="1" x14ac:dyDescent="0.3">
      <c r="A65" s="555"/>
      <c r="B65" s="274" t="s">
        <v>343</v>
      </c>
      <c r="C65" s="580" t="str">
        <f>VLOOKUP(B65,'9.성능점검대상기계설비현황-24.01.24'!C66:L189,2,FALSE)</f>
        <v>시스템에어컨</v>
      </c>
      <c r="D65" s="581"/>
      <c r="E65" s="199" t="str">
        <f>VLOOKUP(B65,'9.성능점검대상기계설비현황-24.01.24'!C66:L189,4,FALSE)</f>
        <v>인버터/정속스크롤</v>
      </c>
      <c r="F65" s="267">
        <v>1</v>
      </c>
      <c r="G65" s="284"/>
      <c r="H65" s="285"/>
      <c r="I65" s="285"/>
      <c r="J65" s="286"/>
      <c r="K65" s="284"/>
      <c r="L65" s="285"/>
      <c r="M65" s="285"/>
      <c r="N65" s="286"/>
      <c r="O65" s="284"/>
      <c r="P65" s="285"/>
      <c r="Q65" s="285"/>
      <c r="R65" s="286"/>
      <c r="S65" s="284" t="s">
        <v>194</v>
      </c>
      <c r="T65" s="285"/>
      <c r="U65" s="285"/>
      <c r="V65" s="286"/>
      <c r="W65" s="284"/>
      <c r="X65" s="285"/>
      <c r="Y65" s="285"/>
      <c r="Z65" s="286"/>
      <c r="AA65" s="287" t="str">
        <f>VLOOKUP(B65,'9.성능점검대상기계설비현황-24.01.24'!$C:$L,8,0)</f>
        <v>실외기(B1F 주차장)</v>
      </c>
      <c r="AB65" s="204" t="s">
        <v>787</v>
      </c>
    </row>
    <row r="66" spans="1:28" s="104" customFormat="1" ht="19.5" customHeight="1" x14ac:dyDescent="0.3">
      <c r="A66" s="555"/>
      <c r="B66" s="274" t="s">
        <v>344</v>
      </c>
      <c r="C66" s="580" t="str">
        <f>VLOOKUP(B66,'9.성능점검대상기계설비현황-24.01.24'!C67:L190,2,FALSE)</f>
        <v>패키지에어컨</v>
      </c>
      <c r="D66" s="581"/>
      <c r="E66" s="199" t="str">
        <f>VLOOKUP(B66,'9.성능점검대상기계설비현황-24.01.24'!C67:L190,4,FALSE)</f>
        <v>STAND TYPE</v>
      </c>
      <c r="F66" s="267">
        <v>1</v>
      </c>
      <c r="G66" s="284"/>
      <c r="H66" s="285"/>
      <c r="I66" s="285"/>
      <c r="J66" s="286"/>
      <c r="K66" s="284"/>
      <c r="L66" s="285"/>
      <c r="M66" s="285"/>
      <c r="N66" s="286"/>
      <c r="O66" s="284"/>
      <c r="P66" s="285"/>
      <c r="Q66" s="285"/>
      <c r="R66" s="286"/>
      <c r="S66" s="284" t="s">
        <v>194</v>
      </c>
      <c r="T66" s="285"/>
      <c r="U66" s="285"/>
      <c r="V66" s="286"/>
      <c r="W66" s="284"/>
      <c r="X66" s="285"/>
      <c r="Y66" s="285"/>
      <c r="Z66" s="286"/>
      <c r="AA66" s="287" t="str">
        <f>VLOOKUP(B66,'9.성능점검대상기계설비현황-24.01.24'!$C:$L,8,0)</f>
        <v>실외기(1F 캐노피)</v>
      </c>
      <c r="AB66" s="204" t="s">
        <v>787</v>
      </c>
    </row>
    <row r="67" spans="1:28" s="104" customFormat="1" ht="19.5" customHeight="1" x14ac:dyDescent="0.3">
      <c r="A67" s="555"/>
      <c r="B67" s="274" t="s">
        <v>345</v>
      </c>
      <c r="C67" s="580" t="str">
        <f>VLOOKUP(B67,'9.성능점검대상기계설비현황-24.01.24'!C68:L191,2,FALSE)</f>
        <v>시스템에어컨</v>
      </c>
      <c r="D67" s="581"/>
      <c r="E67" s="199" t="str">
        <f>VLOOKUP(B67,'9.성능점검대상기계설비현황-24.01.24'!C68:L191,4,FALSE)</f>
        <v>인버터/정속스크롤</v>
      </c>
      <c r="F67" s="267">
        <v>1</v>
      </c>
      <c r="G67" s="284"/>
      <c r="H67" s="285"/>
      <c r="I67" s="285"/>
      <c r="J67" s="286"/>
      <c r="K67" s="284"/>
      <c r="L67" s="285"/>
      <c r="M67" s="285"/>
      <c r="N67" s="286"/>
      <c r="O67" s="284"/>
      <c r="P67" s="285"/>
      <c r="Q67" s="285"/>
      <c r="R67" s="286"/>
      <c r="S67" s="284" t="s">
        <v>194</v>
      </c>
      <c r="T67" s="285"/>
      <c r="U67" s="285"/>
      <c r="V67" s="286"/>
      <c r="W67" s="284"/>
      <c r="X67" s="285"/>
      <c r="Y67" s="285"/>
      <c r="Z67" s="286"/>
      <c r="AA67" s="287" t="str">
        <f>VLOOKUP(B67,'9.성능점검대상기계설비현황-24.01.24'!$C:$L,8,0)</f>
        <v>실외기(B1F 주차장)</v>
      </c>
      <c r="AB67" s="204" t="s">
        <v>787</v>
      </c>
    </row>
    <row r="68" spans="1:28" s="104" customFormat="1" ht="19.5" customHeight="1" x14ac:dyDescent="0.3">
      <c r="A68" s="555"/>
      <c r="B68" s="274" t="s">
        <v>346</v>
      </c>
      <c r="C68" s="580" t="str">
        <f>VLOOKUP(B68,'9.성능점검대상기계설비현황-24.01.24'!C69:L192,2,FALSE)</f>
        <v>시스템에어컨</v>
      </c>
      <c r="D68" s="581"/>
      <c r="E68" s="199" t="str">
        <f>VLOOKUP(B68,'9.성능점검대상기계설비현황-24.01.24'!C69:L192,4,FALSE)</f>
        <v>인버터스크롤</v>
      </c>
      <c r="F68" s="267">
        <v>1</v>
      </c>
      <c r="G68" s="284"/>
      <c r="H68" s="285"/>
      <c r="I68" s="285"/>
      <c r="J68" s="286"/>
      <c r="K68" s="284"/>
      <c r="L68" s="285"/>
      <c r="M68" s="285"/>
      <c r="N68" s="286"/>
      <c r="O68" s="284"/>
      <c r="P68" s="285"/>
      <c r="Q68" s="285"/>
      <c r="R68" s="286"/>
      <c r="S68" s="284"/>
      <c r="T68" s="285"/>
      <c r="U68" s="285"/>
      <c r="V68" s="286"/>
      <c r="W68" s="284" t="s">
        <v>194</v>
      </c>
      <c r="X68" s="285"/>
      <c r="Y68" s="285"/>
      <c r="Z68" s="286"/>
      <c r="AA68" s="287" t="str">
        <f>VLOOKUP(B68,'9.성능점검대상기계설비현황-24.01.24'!$C:$L,8,0)</f>
        <v>101동 3F 외부</v>
      </c>
      <c r="AB68" s="204" t="s">
        <v>787</v>
      </c>
    </row>
    <row r="69" spans="1:28" s="104" customFormat="1" ht="19.5" customHeight="1" x14ac:dyDescent="0.3">
      <c r="A69" s="555"/>
      <c r="B69" s="274" t="s">
        <v>347</v>
      </c>
      <c r="C69" s="580" t="str">
        <f>VLOOKUP(B69,'9.성능점검대상기계설비현황-24.01.24'!C70:L193,2,FALSE)</f>
        <v>시스템에어컨</v>
      </c>
      <c r="D69" s="581"/>
      <c r="E69" s="199" t="str">
        <f>VLOOKUP(B69,'9.성능점검대상기계설비현황-24.01.24'!C70:L193,4,FALSE)</f>
        <v>인버터스크롤</v>
      </c>
      <c r="F69" s="267">
        <v>1</v>
      </c>
      <c r="G69" s="284"/>
      <c r="H69" s="285"/>
      <c r="I69" s="285"/>
      <c r="J69" s="286"/>
      <c r="K69" s="284"/>
      <c r="L69" s="285"/>
      <c r="M69" s="285"/>
      <c r="N69" s="286"/>
      <c r="O69" s="284"/>
      <c r="P69" s="285"/>
      <c r="Q69" s="285"/>
      <c r="R69" s="286"/>
      <c r="S69" s="284"/>
      <c r="T69" s="285"/>
      <c r="U69" s="285"/>
      <c r="V69" s="286"/>
      <c r="W69" s="284" t="s">
        <v>194</v>
      </c>
      <c r="X69" s="285"/>
      <c r="Y69" s="285"/>
      <c r="Z69" s="286"/>
      <c r="AA69" s="287" t="str">
        <f>VLOOKUP(B69,'9.성능점검대상기계설비현황-24.01.24'!$C:$L,8,0)</f>
        <v>101동 3F 외부</v>
      </c>
      <c r="AB69" s="204" t="s">
        <v>787</v>
      </c>
    </row>
    <row r="70" spans="1:28" s="104" customFormat="1" ht="19.5" customHeight="1" x14ac:dyDescent="0.3">
      <c r="A70" s="555"/>
      <c r="B70" s="274" t="s">
        <v>348</v>
      </c>
      <c r="C70" s="580" t="str">
        <f>VLOOKUP(B70,'9.성능점검대상기계설비현황-24.01.24'!C71:L194,2,FALSE)</f>
        <v>시스템에어컨</v>
      </c>
      <c r="D70" s="581"/>
      <c r="E70" s="199" t="str">
        <f>VLOOKUP(B70,'9.성능점검대상기계설비현황-24.01.24'!C71:L194,4,FALSE)</f>
        <v>인버터/정속스크롤</v>
      </c>
      <c r="F70" s="267">
        <v>1</v>
      </c>
      <c r="G70" s="284"/>
      <c r="H70" s="285"/>
      <c r="I70" s="285"/>
      <c r="J70" s="286"/>
      <c r="K70" s="284"/>
      <c r="L70" s="285"/>
      <c r="M70" s="285"/>
      <c r="N70" s="286"/>
      <c r="O70" s="284"/>
      <c r="P70" s="285"/>
      <c r="Q70" s="285"/>
      <c r="R70" s="286"/>
      <c r="S70" s="284"/>
      <c r="T70" s="285"/>
      <c r="U70" s="285"/>
      <c r="V70" s="286"/>
      <c r="W70" s="284" t="s">
        <v>194</v>
      </c>
      <c r="X70" s="285"/>
      <c r="Y70" s="285"/>
      <c r="Z70" s="286"/>
      <c r="AA70" s="287" t="str">
        <f>VLOOKUP(B70,'9.성능점검대상기계설비현황-24.01.24'!$C:$L,8,0)</f>
        <v>102동 3F 외부</v>
      </c>
      <c r="AB70" s="204" t="s">
        <v>787</v>
      </c>
    </row>
    <row r="71" spans="1:28" s="104" customFormat="1" ht="19.5" customHeight="1" x14ac:dyDescent="0.3">
      <c r="A71" s="555" t="s">
        <v>448</v>
      </c>
      <c r="B71" s="274" t="s">
        <v>449</v>
      </c>
      <c r="C71" s="580" t="str">
        <f>VLOOKUP(B71,'9.성능점검대상기계설비현황-24.01.24'!C72:L195,2,FALSE)</f>
        <v>급기용 팬</v>
      </c>
      <c r="D71" s="581"/>
      <c r="E71" s="200" t="str">
        <f>VLOOKUP(B71,'9.성능점검대상기계설비현황-24.01.24'!C72:L195,4,FALSE)</f>
        <v>SIROCCO</v>
      </c>
      <c r="F71" s="267">
        <v>1</v>
      </c>
      <c r="G71" s="284"/>
      <c r="H71" s="285"/>
      <c r="I71" s="285"/>
      <c r="J71" s="286"/>
      <c r="K71" s="284" t="s">
        <v>194</v>
      </c>
      <c r="L71" s="285"/>
      <c r="M71" s="285"/>
      <c r="N71" s="286"/>
      <c r="O71" s="284"/>
      <c r="P71" s="285"/>
      <c r="Q71" s="285"/>
      <c r="R71" s="286"/>
      <c r="S71" s="284"/>
      <c r="T71" s="285"/>
      <c r="U71" s="285"/>
      <c r="V71" s="286"/>
      <c r="W71" s="284" t="s">
        <v>194</v>
      </c>
      <c r="X71" s="285"/>
      <c r="Y71" s="285"/>
      <c r="Z71" s="286"/>
      <c r="AA71" s="287" t="str">
        <f>VLOOKUP(B71,'9.성능점검대상기계설비현황-24.01.24'!$C:$L,8,0)</f>
        <v>B7F 휀룸</v>
      </c>
      <c r="AB71" s="204" t="s">
        <v>779</v>
      </c>
    </row>
    <row r="72" spans="1:28" s="104" customFormat="1" ht="19.5" customHeight="1" x14ac:dyDescent="0.3">
      <c r="A72" s="555"/>
      <c r="B72" s="274" t="s">
        <v>450</v>
      </c>
      <c r="C72" s="580" t="str">
        <f>VLOOKUP(B72,'9.성능점검대상기계설비현황-24.01.24'!C73:L196,2,FALSE)</f>
        <v>배기용 팬</v>
      </c>
      <c r="D72" s="581"/>
      <c r="E72" s="200" t="str">
        <f>VLOOKUP(B72,'9.성능점검대상기계설비현황-24.01.24'!C73:L196,4,FALSE)</f>
        <v>SIROCCO</v>
      </c>
      <c r="F72" s="267">
        <v>1</v>
      </c>
      <c r="G72" s="284"/>
      <c r="H72" s="285"/>
      <c r="I72" s="285"/>
      <c r="J72" s="286"/>
      <c r="K72" s="284" t="s">
        <v>194</v>
      </c>
      <c r="L72" s="285"/>
      <c r="M72" s="285"/>
      <c r="N72" s="286"/>
      <c r="O72" s="284"/>
      <c r="P72" s="285"/>
      <c r="Q72" s="285"/>
      <c r="R72" s="286"/>
      <c r="S72" s="284"/>
      <c r="T72" s="285"/>
      <c r="U72" s="285"/>
      <c r="V72" s="286"/>
      <c r="W72" s="284" t="s">
        <v>194</v>
      </c>
      <c r="X72" s="285"/>
      <c r="Y72" s="285"/>
      <c r="Z72" s="286"/>
      <c r="AA72" s="287" t="str">
        <f>VLOOKUP(B72,'9.성능점검대상기계설비현황-24.01.24'!$C:$L,8,0)</f>
        <v>B7F 휀룸</v>
      </c>
      <c r="AB72" s="204" t="s">
        <v>779</v>
      </c>
    </row>
    <row r="73" spans="1:28" s="104" customFormat="1" ht="19.5" customHeight="1" x14ac:dyDescent="0.3">
      <c r="A73" s="555"/>
      <c r="B73" s="274" t="s">
        <v>451</v>
      </c>
      <c r="C73" s="580" t="str">
        <f>VLOOKUP(B73,'9.성능점검대상기계설비현황-24.01.24'!C74:L197,2,FALSE)</f>
        <v>급기용 팬</v>
      </c>
      <c r="D73" s="581"/>
      <c r="E73" s="200" t="str">
        <f>VLOOKUP(B73,'9.성능점검대상기계설비현황-24.01.24'!C74:L197,4,FALSE)</f>
        <v>SIROCCO</v>
      </c>
      <c r="F73" s="267">
        <v>1</v>
      </c>
      <c r="G73" s="284"/>
      <c r="H73" s="285"/>
      <c r="I73" s="285"/>
      <c r="J73" s="286"/>
      <c r="K73" s="284" t="s">
        <v>194</v>
      </c>
      <c r="L73" s="285"/>
      <c r="M73" s="285"/>
      <c r="N73" s="286"/>
      <c r="O73" s="284"/>
      <c r="P73" s="285"/>
      <c r="Q73" s="285"/>
      <c r="R73" s="286"/>
      <c r="S73" s="284"/>
      <c r="T73" s="285"/>
      <c r="U73" s="285"/>
      <c r="V73" s="286"/>
      <c r="W73" s="284" t="s">
        <v>194</v>
      </c>
      <c r="X73" s="285"/>
      <c r="Y73" s="285"/>
      <c r="Z73" s="286"/>
      <c r="AA73" s="287" t="str">
        <f>VLOOKUP(B73,'9.성능점검대상기계설비현황-24.01.24'!$C:$L,8,0)</f>
        <v>B6F 휀룸</v>
      </c>
      <c r="AB73" s="204" t="s">
        <v>779</v>
      </c>
    </row>
    <row r="74" spans="1:28" s="104" customFormat="1" ht="19.5" customHeight="1" x14ac:dyDescent="0.3">
      <c r="A74" s="555" t="s">
        <v>448</v>
      </c>
      <c r="B74" s="274" t="s">
        <v>452</v>
      </c>
      <c r="C74" s="580" t="str">
        <f>VLOOKUP(B74,'9.성능점검대상기계설비현황-24.01.24'!C75:L198,2,FALSE)</f>
        <v>배기용 팬</v>
      </c>
      <c r="D74" s="581"/>
      <c r="E74" s="200" t="str">
        <f>VLOOKUP(B74,'9.성능점검대상기계설비현황-24.01.24'!C75:L198,4,FALSE)</f>
        <v>SIROCCO</v>
      </c>
      <c r="F74" s="267">
        <v>1</v>
      </c>
      <c r="G74" s="284"/>
      <c r="H74" s="285"/>
      <c r="I74" s="285"/>
      <c r="J74" s="286"/>
      <c r="K74" s="284" t="s">
        <v>194</v>
      </c>
      <c r="L74" s="285"/>
      <c r="M74" s="285"/>
      <c r="N74" s="286"/>
      <c r="O74" s="284"/>
      <c r="P74" s="285"/>
      <c r="Q74" s="285"/>
      <c r="R74" s="286"/>
      <c r="S74" s="284"/>
      <c r="T74" s="285"/>
      <c r="U74" s="285"/>
      <c r="V74" s="286"/>
      <c r="W74" s="284"/>
      <c r="X74" s="285"/>
      <c r="Y74" s="285"/>
      <c r="Z74" s="286"/>
      <c r="AA74" s="287" t="str">
        <f>VLOOKUP(B74,'9.성능점검대상기계설비현황-24.01.24'!$C:$L,8,0)</f>
        <v>B6F 휀룸</v>
      </c>
      <c r="AB74" s="204" t="s">
        <v>779</v>
      </c>
    </row>
    <row r="75" spans="1:28" s="104" customFormat="1" ht="19.5" customHeight="1" x14ac:dyDescent="0.3">
      <c r="A75" s="555"/>
      <c r="B75" s="274" t="s">
        <v>349</v>
      </c>
      <c r="C75" s="580" t="str">
        <f>VLOOKUP(B75,'9.성능점검대상기계설비현황-24.01.24'!C76:L199,2,FALSE)</f>
        <v>급기용 팬</v>
      </c>
      <c r="D75" s="581"/>
      <c r="E75" s="200" t="str">
        <f>VLOOKUP(B75,'9.성능점검대상기계설비현황-24.01.24'!C76:L199,4,FALSE)</f>
        <v>SIROCCO</v>
      </c>
      <c r="F75" s="267">
        <v>1</v>
      </c>
      <c r="G75" s="284"/>
      <c r="H75" s="285"/>
      <c r="I75" s="285"/>
      <c r="J75" s="286"/>
      <c r="K75" s="284" t="s">
        <v>194</v>
      </c>
      <c r="L75" s="285"/>
      <c r="M75" s="285"/>
      <c r="N75" s="286"/>
      <c r="O75" s="284"/>
      <c r="P75" s="285"/>
      <c r="Q75" s="285"/>
      <c r="R75" s="286"/>
      <c r="S75" s="284"/>
      <c r="T75" s="285"/>
      <c r="U75" s="285"/>
      <c r="V75" s="286"/>
      <c r="W75" s="284"/>
      <c r="X75" s="285"/>
      <c r="Y75" s="285"/>
      <c r="Z75" s="286"/>
      <c r="AA75" s="287" t="str">
        <f>VLOOKUP(B75,'9.성능점검대상기계설비현황-24.01.24'!$C:$L,8,0)</f>
        <v>B6F 휀룸</v>
      </c>
      <c r="AB75" s="204" t="s">
        <v>779</v>
      </c>
    </row>
    <row r="76" spans="1:28" s="104" customFormat="1" ht="19.5" customHeight="1" x14ac:dyDescent="0.3">
      <c r="A76" s="555"/>
      <c r="B76" s="274" t="s">
        <v>350</v>
      </c>
      <c r="C76" s="580" t="str">
        <f>VLOOKUP(B76,'9.성능점검대상기계설비현황-24.01.24'!C77:L200,2,FALSE)</f>
        <v>배기용 팬</v>
      </c>
      <c r="D76" s="581"/>
      <c r="E76" s="200" t="str">
        <f>VLOOKUP(B76,'9.성능점검대상기계설비현황-24.01.24'!C77:L200,4,FALSE)</f>
        <v>SIROCCO</v>
      </c>
      <c r="F76" s="268">
        <v>1</v>
      </c>
      <c r="G76" s="284"/>
      <c r="H76" s="285"/>
      <c r="I76" s="285"/>
      <c r="J76" s="286"/>
      <c r="K76" s="284" t="s">
        <v>194</v>
      </c>
      <c r="L76" s="285"/>
      <c r="M76" s="285"/>
      <c r="N76" s="286"/>
      <c r="O76" s="284"/>
      <c r="P76" s="285"/>
      <c r="Q76" s="285"/>
      <c r="R76" s="286"/>
      <c r="S76" s="284"/>
      <c r="T76" s="285"/>
      <c r="U76" s="285"/>
      <c r="V76" s="286"/>
      <c r="W76" s="284"/>
      <c r="X76" s="285"/>
      <c r="Y76" s="285"/>
      <c r="Z76" s="286"/>
      <c r="AA76" s="287" t="str">
        <f>VLOOKUP(B76,'9.성능점검대상기계설비현황-24.01.24'!$C:$L,8,0)</f>
        <v>B6F 휀룸</v>
      </c>
      <c r="AB76" s="204" t="s">
        <v>779</v>
      </c>
    </row>
    <row r="77" spans="1:28" s="104" customFormat="1" ht="19.5" customHeight="1" x14ac:dyDescent="0.3">
      <c r="A77" s="555"/>
      <c r="B77" s="274" t="s">
        <v>351</v>
      </c>
      <c r="C77" s="580" t="str">
        <f>VLOOKUP(B77,'9.성능점검대상기계설비현황-24.01.24'!C78:L201,2,FALSE)</f>
        <v>급기용 팬</v>
      </c>
      <c r="D77" s="581"/>
      <c r="E77" s="200" t="str">
        <f>VLOOKUP(B77,'9.성능점검대상기계설비현황-24.01.24'!C78:L201,4,FALSE)</f>
        <v>SIROCCO</v>
      </c>
      <c r="F77" s="268">
        <v>1</v>
      </c>
      <c r="G77" s="284"/>
      <c r="H77" s="285"/>
      <c r="I77" s="285"/>
      <c r="J77" s="286"/>
      <c r="K77" s="284" t="s">
        <v>194</v>
      </c>
      <c r="L77" s="285"/>
      <c r="M77" s="285"/>
      <c r="N77" s="286"/>
      <c r="O77" s="284"/>
      <c r="P77" s="285"/>
      <c r="Q77" s="285"/>
      <c r="R77" s="286"/>
      <c r="S77" s="284"/>
      <c r="T77" s="285"/>
      <c r="U77" s="285"/>
      <c r="V77" s="286"/>
      <c r="W77" s="284"/>
      <c r="X77" s="285"/>
      <c r="Y77" s="285"/>
      <c r="Z77" s="286"/>
      <c r="AA77" s="287" t="str">
        <f>VLOOKUP(B77,'9.성능점검대상기계설비현황-24.01.24'!$C:$L,8,0)</f>
        <v>B5F 휀룸</v>
      </c>
      <c r="AB77" s="204" t="s">
        <v>779</v>
      </c>
    </row>
    <row r="78" spans="1:28" s="104" customFormat="1" ht="19.5" customHeight="1" x14ac:dyDescent="0.3">
      <c r="A78" s="555"/>
      <c r="B78" s="274" t="s">
        <v>352</v>
      </c>
      <c r="C78" s="580" t="str">
        <f>VLOOKUP(B78,'9.성능점검대상기계설비현황-24.01.24'!C79:L202,2,FALSE)</f>
        <v>배기용 팬</v>
      </c>
      <c r="D78" s="581"/>
      <c r="E78" s="200" t="str">
        <f>VLOOKUP(B78,'9.성능점검대상기계설비현황-24.01.24'!C79:L202,4,FALSE)</f>
        <v>SIROCCO</v>
      </c>
      <c r="F78" s="268">
        <v>1</v>
      </c>
      <c r="G78" s="284"/>
      <c r="H78" s="285"/>
      <c r="I78" s="285"/>
      <c r="J78" s="286"/>
      <c r="K78" s="284" t="s">
        <v>194</v>
      </c>
      <c r="L78" s="285"/>
      <c r="M78" s="285"/>
      <c r="N78" s="286"/>
      <c r="O78" s="284"/>
      <c r="P78" s="285"/>
      <c r="Q78" s="285"/>
      <c r="R78" s="286"/>
      <c r="S78" s="284"/>
      <c r="T78" s="285"/>
      <c r="U78" s="285"/>
      <c r="V78" s="286"/>
      <c r="W78" s="284"/>
      <c r="X78" s="285"/>
      <c r="Y78" s="285"/>
      <c r="Z78" s="286"/>
      <c r="AA78" s="287" t="str">
        <f>VLOOKUP(B78,'9.성능점검대상기계설비현황-24.01.24'!$C:$L,8,0)</f>
        <v>B5F 휀룸</v>
      </c>
      <c r="AB78" s="204" t="s">
        <v>779</v>
      </c>
    </row>
    <row r="79" spans="1:28" s="104" customFormat="1" ht="19.5" customHeight="1" x14ac:dyDescent="0.3">
      <c r="A79" s="555"/>
      <c r="B79" s="274" t="s">
        <v>353</v>
      </c>
      <c r="C79" s="580" t="str">
        <f>VLOOKUP(B79,'9.성능점검대상기계설비현황-24.01.24'!C80:L203,2,FALSE)</f>
        <v>급기용 팬</v>
      </c>
      <c r="D79" s="581"/>
      <c r="E79" s="200" t="str">
        <f>VLOOKUP(B79,'9.성능점검대상기계설비현황-24.01.24'!C80:L203,4,FALSE)</f>
        <v>SIROCCO</v>
      </c>
      <c r="F79" s="268">
        <v>1</v>
      </c>
      <c r="G79" s="284"/>
      <c r="H79" s="285"/>
      <c r="I79" s="285"/>
      <c r="J79" s="286"/>
      <c r="K79" s="284" t="s">
        <v>194</v>
      </c>
      <c r="L79" s="285"/>
      <c r="M79" s="285"/>
      <c r="N79" s="286"/>
      <c r="O79" s="284"/>
      <c r="P79" s="285"/>
      <c r="Q79" s="285"/>
      <c r="R79" s="286"/>
      <c r="S79" s="284"/>
      <c r="T79" s="285"/>
      <c r="U79" s="285"/>
      <c r="V79" s="286"/>
      <c r="W79" s="284"/>
      <c r="X79" s="285"/>
      <c r="Y79" s="285"/>
      <c r="Z79" s="286"/>
      <c r="AA79" s="287" t="str">
        <f>VLOOKUP(B79,'9.성능점검대상기계설비현황-24.01.24'!$C:$L,8,0)</f>
        <v>B5F 휀룸</v>
      </c>
      <c r="AB79" s="204" t="s">
        <v>779</v>
      </c>
    </row>
    <row r="80" spans="1:28" s="104" customFormat="1" ht="19.5" customHeight="1" x14ac:dyDescent="0.3">
      <c r="A80" s="555"/>
      <c r="B80" s="274" t="s">
        <v>354</v>
      </c>
      <c r="C80" s="580" t="str">
        <f>VLOOKUP(B80,'9.성능점검대상기계설비현황-24.01.24'!C81:L204,2,FALSE)</f>
        <v>배기용 팬</v>
      </c>
      <c r="D80" s="581"/>
      <c r="E80" s="200" t="str">
        <f>VLOOKUP(B80,'9.성능점검대상기계설비현황-24.01.24'!C81:L204,4,FALSE)</f>
        <v>SIROCCO</v>
      </c>
      <c r="F80" s="268">
        <v>1</v>
      </c>
      <c r="G80" s="284"/>
      <c r="H80" s="285"/>
      <c r="I80" s="285"/>
      <c r="J80" s="286"/>
      <c r="K80" s="284" t="s">
        <v>194</v>
      </c>
      <c r="L80" s="285"/>
      <c r="M80" s="285"/>
      <c r="N80" s="286"/>
      <c r="O80" s="284"/>
      <c r="P80" s="285"/>
      <c r="Q80" s="285"/>
      <c r="R80" s="286"/>
      <c r="S80" s="284"/>
      <c r="T80" s="285"/>
      <c r="U80" s="285"/>
      <c r="V80" s="286"/>
      <c r="W80" s="284"/>
      <c r="X80" s="285"/>
      <c r="Y80" s="285"/>
      <c r="Z80" s="286"/>
      <c r="AA80" s="287" t="str">
        <f>VLOOKUP(B80,'9.성능점검대상기계설비현황-24.01.24'!$C:$L,8,0)</f>
        <v>B5F 휀룸</v>
      </c>
      <c r="AB80" s="204" t="s">
        <v>779</v>
      </c>
    </row>
    <row r="81" spans="1:28" s="104" customFormat="1" ht="19.5" customHeight="1" x14ac:dyDescent="0.3">
      <c r="A81" s="555"/>
      <c r="B81" s="274" t="s">
        <v>355</v>
      </c>
      <c r="C81" s="580" t="str">
        <f>VLOOKUP(B81,'9.성능점검대상기계설비현황-24.01.24'!C82:L205,2,FALSE)</f>
        <v>급기용 팬</v>
      </c>
      <c r="D81" s="581"/>
      <c r="E81" s="200" t="str">
        <f>VLOOKUP(B81,'9.성능점검대상기계설비현황-24.01.24'!C82:L205,4,FALSE)</f>
        <v>SIROCCO</v>
      </c>
      <c r="F81" s="268">
        <v>1</v>
      </c>
      <c r="G81" s="284"/>
      <c r="H81" s="285"/>
      <c r="I81" s="285"/>
      <c r="J81" s="286"/>
      <c r="K81" s="284" t="s">
        <v>194</v>
      </c>
      <c r="L81" s="285"/>
      <c r="M81" s="285"/>
      <c r="N81" s="286"/>
      <c r="O81" s="284"/>
      <c r="P81" s="285"/>
      <c r="Q81" s="285"/>
      <c r="R81" s="286"/>
      <c r="S81" s="284"/>
      <c r="T81" s="285"/>
      <c r="U81" s="285"/>
      <c r="V81" s="286"/>
      <c r="W81" s="284"/>
      <c r="X81" s="285"/>
      <c r="Y81" s="285"/>
      <c r="Z81" s="286"/>
      <c r="AA81" s="287" t="str">
        <f>VLOOKUP(B81,'9.성능점검대상기계설비현황-24.01.24'!$C:$L,8,0)</f>
        <v>B4F 휀룸</v>
      </c>
      <c r="AB81" s="204" t="s">
        <v>779</v>
      </c>
    </row>
    <row r="82" spans="1:28" s="104" customFormat="1" ht="19.5" customHeight="1" x14ac:dyDescent="0.3">
      <c r="A82" s="555"/>
      <c r="B82" s="274" t="s">
        <v>356</v>
      </c>
      <c r="C82" s="580" t="str">
        <f>VLOOKUP(B82,'9.성능점검대상기계설비현황-24.01.24'!C83:L206,2,FALSE)</f>
        <v>배기용 팬</v>
      </c>
      <c r="D82" s="581"/>
      <c r="E82" s="200" t="str">
        <f>VLOOKUP(B82,'9.성능점검대상기계설비현황-24.01.24'!C83:L206,4,FALSE)</f>
        <v>SIROCCO</v>
      </c>
      <c r="F82" s="268">
        <v>1</v>
      </c>
      <c r="G82" s="284"/>
      <c r="H82" s="285"/>
      <c r="I82" s="285"/>
      <c r="J82" s="286"/>
      <c r="K82" s="284"/>
      <c r="L82" s="285"/>
      <c r="M82" s="285"/>
      <c r="N82" s="286"/>
      <c r="O82" s="284" t="s">
        <v>194</v>
      </c>
      <c r="P82" s="285"/>
      <c r="Q82" s="285"/>
      <c r="R82" s="286"/>
      <c r="S82" s="284"/>
      <c r="T82" s="285"/>
      <c r="U82" s="285"/>
      <c r="V82" s="286"/>
      <c r="W82" s="284"/>
      <c r="X82" s="285"/>
      <c r="Y82" s="285"/>
      <c r="Z82" s="286"/>
      <c r="AA82" s="287" t="str">
        <f>VLOOKUP(B82,'9.성능점검대상기계설비현황-24.01.24'!$C:$L,8,0)</f>
        <v>B4F 휀룸</v>
      </c>
      <c r="AB82" s="204" t="s">
        <v>779</v>
      </c>
    </row>
    <row r="83" spans="1:28" s="104" customFormat="1" ht="19.5" customHeight="1" x14ac:dyDescent="0.3">
      <c r="A83" s="555"/>
      <c r="B83" s="274" t="s">
        <v>357</v>
      </c>
      <c r="C83" s="580" t="str">
        <f>VLOOKUP(B83,'9.성능점검대상기계설비현황-24.01.24'!C84:L207,2,FALSE)</f>
        <v>급기용 팬</v>
      </c>
      <c r="D83" s="581"/>
      <c r="E83" s="200" t="str">
        <f>VLOOKUP(B83,'9.성능점검대상기계설비현황-24.01.24'!C84:L207,4,FALSE)</f>
        <v>SIROCCO</v>
      </c>
      <c r="F83" s="268">
        <v>1</v>
      </c>
      <c r="G83" s="284"/>
      <c r="H83" s="285"/>
      <c r="I83" s="285"/>
      <c r="J83" s="286"/>
      <c r="K83" s="284"/>
      <c r="L83" s="285"/>
      <c r="M83" s="285"/>
      <c r="N83" s="286"/>
      <c r="O83" s="284" t="s">
        <v>194</v>
      </c>
      <c r="P83" s="285"/>
      <c r="Q83" s="285"/>
      <c r="R83" s="286"/>
      <c r="S83" s="284"/>
      <c r="T83" s="285"/>
      <c r="U83" s="285"/>
      <c r="V83" s="286"/>
      <c r="W83" s="284"/>
      <c r="X83" s="285"/>
      <c r="Y83" s="285"/>
      <c r="Z83" s="286"/>
      <c r="AA83" s="287" t="str">
        <f>VLOOKUP(B83,'9.성능점검대상기계설비현황-24.01.24'!$C:$L,8,0)</f>
        <v>B4F 휀룸</v>
      </c>
      <c r="AB83" s="204" t="s">
        <v>779</v>
      </c>
    </row>
    <row r="84" spans="1:28" s="104" customFormat="1" ht="19.5" customHeight="1" x14ac:dyDescent="0.3">
      <c r="A84" s="555"/>
      <c r="B84" s="274" t="s">
        <v>358</v>
      </c>
      <c r="C84" s="580" t="str">
        <f>VLOOKUP(B84,'9.성능점검대상기계설비현황-24.01.24'!C85:L208,2,FALSE)</f>
        <v>배기용 팬</v>
      </c>
      <c r="D84" s="581"/>
      <c r="E84" s="200" t="str">
        <f>VLOOKUP(B84,'9.성능점검대상기계설비현황-24.01.24'!C85:L208,4,FALSE)</f>
        <v>SIROCCO</v>
      </c>
      <c r="F84" s="268">
        <v>1</v>
      </c>
      <c r="G84" s="284"/>
      <c r="H84" s="285"/>
      <c r="I84" s="285"/>
      <c r="J84" s="286"/>
      <c r="K84" s="284"/>
      <c r="L84" s="285"/>
      <c r="M84" s="285"/>
      <c r="N84" s="286"/>
      <c r="O84" s="284" t="s">
        <v>194</v>
      </c>
      <c r="P84" s="285"/>
      <c r="Q84" s="285"/>
      <c r="R84" s="286"/>
      <c r="S84" s="284"/>
      <c r="T84" s="285"/>
      <c r="U84" s="285"/>
      <c r="V84" s="286"/>
      <c r="W84" s="284"/>
      <c r="X84" s="285"/>
      <c r="Y84" s="285"/>
      <c r="Z84" s="286"/>
      <c r="AA84" s="287" t="str">
        <f>VLOOKUP(B84,'9.성능점검대상기계설비현황-24.01.24'!$C:$L,8,0)</f>
        <v>B4F 휀룸</v>
      </c>
      <c r="AB84" s="204" t="s">
        <v>779</v>
      </c>
    </row>
    <row r="85" spans="1:28" s="104" customFormat="1" ht="19.5" customHeight="1" x14ac:dyDescent="0.3">
      <c r="A85" s="555"/>
      <c r="B85" s="274" t="s">
        <v>359</v>
      </c>
      <c r="C85" s="580" t="str">
        <f>VLOOKUP(B85,'9.성능점검대상기계설비현황-24.01.24'!C86:L209,2,FALSE)</f>
        <v>급기용 팬</v>
      </c>
      <c r="D85" s="581"/>
      <c r="E85" s="200" t="str">
        <f>VLOOKUP(B85,'9.성능점검대상기계설비현황-24.01.24'!C86:L209,4,FALSE)</f>
        <v>SIROCCO</v>
      </c>
      <c r="F85" s="268">
        <v>1</v>
      </c>
      <c r="G85" s="284"/>
      <c r="H85" s="285"/>
      <c r="I85" s="285"/>
      <c r="J85" s="286"/>
      <c r="K85" s="284"/>
      <c r="L85" s="285"/>
      <c r="M85" s="285"/>
      <c r="N85" s="286"/>
      <c r="O85" s="284" t="s">
        <v>194</v>
      </c>
      <c r="P85" s="285"/>
      <c r="Q85" s="285"/>
      <c r="R85" s="286"/>
      <c r="S85" s="284"/>
      <c r="T85" s="285"/>
      <c r="U85" s="285"/>
      <c r="V85" s="286"/>
      <c r="W85" s="284"/>
      <c r="X85" s="285"/>
      <c r="Y85" s="285"/>
      <c r="Z85" s="286"/>
      <c r="AA85" s="287" t="str">
        <f>VLOOKUP(B85,'9.성능점검대상기계설비현황-24.01.24'!$C:$L,8,0)</f>
        <v>B3F 휀룸</v>
      </c>
      <c r="AB85" s="204" t="s">
        <v>779</v>
      </c>
    </row>
    <row r="86" spans="1:28" s="104" customFormat="1" ht="19.5" customHeight="1" x14ac:dyDescent="0.3">
      <c r="A86" s="555"/>
      <c r="B86" s="274" t="s">
        <v>360</v>
      </c>
      <c r="C86" s="580" t="str">
        <f>VLOOKUP(B86,'9.성능점검대상기계설비현황-24.01.24'!C87:L210,2,FALSE)</f>
        <v>배기용 팬</v>
      </c>
      <c r="D86" s="581"/>
      <c r="E86" s="200" t="str">
        <f>VLOOKUP(B86,'9.성능점검대상기계설비현황-24.01.24'!C87:L210,4,FALSE)</f>
        <v>SIROCCO</v>
      </c>
      <c r="F86" s="268">
        <v>1</v>
      </c>
      <c r="G86" s="284"/>
      <c r="H86" s="285"/>
      <c r="I86" s="285"/>
      <c r="J86" s="286"/>
      <c r="K86" s="284"/>
      <c r="L86" s="285"/>
      <c r="M86" s="285"/>
      <c r="N86" s="286"/>
      <c r="O86" s="284" t="s">
        <v>194</v>
      </c>
      <c r="P86" s="285"/>
      <c r="Q86" s="285"/>
      <c r="R86" s="286"/>
      <c r="S86" s="284"/>
      <c r="T86" s="285"/>
      <c r="U86" s="285"/>
      <c r="V86" s="286"/>
      <c r="W86" s="284"/>
      <c r="X86" s="285"/>
      <c r="Y86" s="285"/>
      <c r="Z86" s="286"/>
      <c r="AA86" s="287" t="str">
        <f>VLOOKUP(B86,'9.성능점검대상기계설비현황-24.01.24'!$C:$L,8,0)</f>
        <v>B3F 휀룸</v>
      </c>
      <c r="AB86" s="204" t="s">
        <v>779</v>
      </c>
    </row>
    <row r="87" spans="1:28" s="104" customFormat="1" ht="19.5" customHeight="1" x14ac:dyDescent="0.3">
      <c r="A87" s="555"/>
      <c r="B87" s="274" t="s">
        <v>361</v>
      </c>
      <c r="C87" s="580" t="str">
        <f>VLOOKUP(B87,'9.성능점검대상기계설비현황-24.01.24'!C88:L211,2,FALSE)</f>
        <v>급기용 팬</v>
      </c>
      <c r="D87" s="581"/>
      <c r="E87" s="200" t="str">
        <f>VLOOKUP(B87,'9.성능점검대상기계설비현황-24.01.24'!C88:L211,4,FALSE)</f>
        <v>SIROCCO</v>
      </c>
      <c r="F87" s="268">
        <v>1</v>
      </c>
      <c r="G87" s="284"/>
      <c r="H87" s="285"/>
      <c r="I87" s="285"/>
      <c r="J87" s="286"/>
      <c r="K87" s="284"/>
      <c r="L87" s="285"/>
      <c r="M87" s="285"/>
      <c r="N87" s="286"/>
      <c r="O87" s="284" t="s">
        <v>194</v>
      </c>
      <c r="P87" s="285"/>
      <c r="Q87" s="285"/>
      <c r="R87" s="286"/>
      <c r="S87" s="284"/>
      <c r="T87" s="285"/>
      <c r="U87" s="285"/>
      <c r="V87" s="286"/>
      <c r="W87" s="284"/>
      <c r="X87" s="285"/>
      <c r="Y87" s="285"/>
      <c r="Z87" s="286"/>
      <c r="AA87" s="287" t="str">
        <f>VLOOKUP(B87,'9.성능점검대상기계설비현황-24.01.24'!$C:$L,8,0)</f>
        <v>B3F 휀룸</v>
      </c>
      <c r="AB87" s="204" t="s">
        <v>779</v>
      </c>
    </row>
    <row r="88" spans="1:28" s="104" customFormat="1" ht="19.5" customHeight="1" x14ac:dyDescent="0.3">
      <c r="A88" s="555"/>
      <c r="B88" s="274" t="s">
        <v>362</v>
      </c>
      <c r="C88" s="580" t="str">
        <f>VLOOKUP(B88,'9.성능점검대상기계설비현황-24.01.24'!C89:L212,2,FALSE)</f>
        <v>배기용 팬</v>
      </c>
      <c r="D88" s="581"/>
      <c r="E88" s="200" t="str">
        <f>VLOOKUP(B88,'9.성능점검대상기계설비현황-24.01.24'!C89:L212,4,FALSE)</f>
        <v>SIROCCO</v>
      </c>
      <c r="F88" s="268">
        <v>1</v>
      </c>
      <c r="G88" s="284"/>
      <c r="H88" s="285"/>
      <c r="I88" s="285"/>
      <c r="J88" s="286"/>
      <c r="K88" s="284"/>
      <c r="L88" s="285"/>
      <c r="M88" s="285"/>
      <c r="N88" s="286"/>
      <c r="O88" s="284" t="s">
        <v>194</v>
      </c>
      <c r="P88" s="285"/>
      <c r="Q88" s="285"/>
      <c r="R88" s="286"/>
      <c r="S88" s="284"/>
      <c r="T88" s="285"/>
      <c r="U88" s="285"/>
      <c r="V88" s="286"/>
      <c r="W88" s="284"/>
      <c r="X88" s="285"/>
      <c r="Y88" s="285"/>
      <c r="Z88" s="286"/>
      <c r="AA88" s="287" t="str">
        <f>VLOOKUP(B88,'9.성능점검대상기계설비현황-24.01.24'!$C:$L,8,0)</f>
        <v>B3F 휀룸</v>
      </c>
      <c r="AB88" s="204" t="s">
        <v>779</v>
      </c>
    </row>
    <row r="89" spans="1:28" s="104" customFormat="1" ht="19.5" customHeight="1" x14ac:dyDescent="0.3">
      <c r="A89" s="555"/>
      <c r="B89" s="274" t="s">
        <v>363</v>
      </c>
      <c r="C89" s="580" t="str">
        <f>VLOOKUP(B89,'9.성능점검대상기계설비현황-24.01.24'!C90:L213,2,FALSE)</f>
        <v>급기용 팬</v>
      </c>
      <c r="D89" s="581"/>
      <c r="E89" s="200" t="str">
        <f>VLOOKUP(B89,'9.성능점검대상기계설비현황-24.01.24'!C90:L213,4,FALSE)</f>
        <v>SIROCCO</v>
      </c>
      <c r="F89" s="268">
        <v>1</v>
      </c>
      <c r="G89" s="284" t="s">
        <v>194</v>
      </c>
      <c r="H89" s="285"/>
      <c r="I89" s="285"/>
      <c r="J89" s="286"/>
      <c r="K89" s="284"/>
      <c r="L89" s="285"/>
      <c r="M89" s="285"/>
      <c r="N89" s="286"/>
      <c r="O89" s="284"/>
      <c r="P89" s="285"/>
      <c r="Q89" s="285"/>
      <c r="R89" s="286"/>
      <c r="S89" s="284"/>
      <c r="T89" s="285"/>
      <c r="U89" s="285"/>
      <c r="V89" s="286"/>
      <c r="W89" s="284"/>
      <c r="X89" s="285"/>
      <c r="Y89" s="285"/>
      <c r="Z89" s="286"/>
      <c r="AA89" s="287" t="str">
        <f>VLOOKUP(B89,'9.성능점검대상기계설비현황-24.01.24'!$C:$L,8,0)</f>
        <v>B2F 휀룸</v>
      </c>
      <c r="AB89" s="204" t="s">
        <v>779</v>
      </c>
    </row>
    <row r="90" spans="1:28" s="104" customFormat="1" ht="19.5" customHeight="1" x14ac:dyDescent="0.3">
      <c r="A90" s="555"/>
      <c r="B90" s="274" t="s">
        <v>364</v>
      </c>
      <c r="C90" s="580" t="str">
        <f>VLOOKUP(B90,'9.성능점검대상기계설비현황-24.01.24'!C91:L214,2,FALSE)</f>
        <v>배기용 팬</v>
      </c>
      <c r="D90" s="581"/>
      <c r="E90" s="200" t="str">
        <f>VLOOKUP(B90,'9.성능점검대상기계설비현황-24.01.24'!C91:L214,4,FALSE)</f>
        <v>SIROCCO</v>
      </c>
      <c r="F90" s="268">
        <v>1</v>
      </c>
      <c r="G90" s="284"/>
      <c r="H90" s="285"/>
      <c r="I90" s="285"/>
      <c r="J90" s="286"/>
      <c r="K90" s="284"/>
      <c r="L90" s="285"/>
      <c r="M90" s="285"/>
      <c r="N90" s="286"/>
      <c r="O90" s="284" t="s">
        <v>194</v>
      </c>
      <c r="P90" s="285"/>
      <c r="Q90" s="285"/>
      <c r="R90" s="286"/>
      <c r="S90" s="284"/>
      <c r="T90" s="285"/>
      <c r="U90" s="285"/>
      <c r="V90" s="286"/>
      <c r="W90" s="284"/>
      <c r="X90" s="285"/>
      <c r="Y90" s="285"/>
      <c r="Z90" s="286"/>
      <c r="AA90" s="287" t="str">
        <f>VLOOKUP(B90,'9.성능점검대상기계설비현황-24.01.24'!$C:$L,8,0)</f>
        <v>B2F 휀룸</v>
      </c>
      <c r="AB90" s="204" t="s">
        <v>779</v>
      </c>
    </row>
    <row r="91" spans="1:28" s="104" customFormat="1" ht="19.5" customHeight="1" x14ac:dyDescent="0.3">
      <c r="A91" s="555"/>
      <c r="B91" s="274" t="s">
        <v>365</v>
      </c>
      <c r="C91" s="580" t="str">
        <f>VLOOKUP(B91,'9.성능점검대상기계설비현황-24.01.24'!C92:L215,2,FALSE)</f>
        <v>급기용 팬</v>
      </c>
      <c r="D91" s="581"/>
      <c r="E91" s="200" t="str">
        <f>VLOOKUP(B91,'9.성능점검대상기계설비현황-24.01.24'!C92:L215,4,FALSE)</f>
        <v>SIROCCO</v>
      </c>
      <c r="F91" s="268">
        <v>1</v>
      </c>
      <c r="G91" s="284" t="s">
        <v>194</v>
      </c>
      <c r="H91" s="285"/>
      <c r="I91" s="285"/>
      <c r="J91" s="286"/>
      <c r="K91" s="284"/>
      <c r="L91" s="285"/>
      <c r="M91" s="285"/>
      <c r="N91" s="286"/>
      <c r="O91" s="284"/>
      <c r="P91" s="285"/>
      <c r="Q91" s="285"/>
      <c r="R91" s="286"/>
      <c r="S91" s="284"/>
      <c r="T91" s="285"/>
      <c r="U91" s="285"/>
      <c r="V91" s="286"/>
      <c r="W91" s="284"/>
      <c r="X91" s="285"/>
      <c r="Y91" s="285"/>
      <c r="Z91" s="286"/>
      <c r="AA91" s="287" t="str">
        <f>VLOOKUP(B91,'9.성능점검대상기계설비현황-24.01.24'!$C:$L,8,0)</f>
        <v>B2F 휀룸</v>
      </c>
      <c r="AB91" s="204" t="s">
        <v>779</v>
      </c>
    </row>
    <row r="92" spans="1:28" s="104" customFormat="1" ht="19.5" customHeight="1" x14ac:dyDescent="0.3">
      <c r="A92" s="555"/>
      <c r="B92" s="274" t="s">
        <v>366</v>
      </c>
      <c r="C92" s="580" t="str">
        <f>VLOOKUP(B92,'9.성능점검대상기계설비현황-24.01.24'!C93:L216,2,FALSE)</f>
        <v>배기용 팬</v>
      </c>
      <c r="D92" s="581"/>
      <c r="E92" s="200" t="str">
        <f>VLOOKUP(B92,'9.성능점검대상기계설비현황-24.01.24'!C93:L216,4,FALSE)</f>
        <v>SIROCCO</v>
      </c>
      <c r="F92" s="268">
        <v>1</v>
      </c>
      <c r="G92" s="284"/>
      <c r="H92" s="285"/>
      <c r="I92" s="285"/>
      <c r="J92" s="286"/>
      <c r="K92" s="284"/>
      <c r="L92" s="285"/>
      <c r="M92" s="285"/>
      <c r="N92" s="286"/>
      <c r="O92" s="284" t="s">
        <v>194</v>
      </c>
      <c r="P92" s="285"/>
      <c r="Q92" s="285"/>
      <c r="R92" s="286"/>
      <c r="S92" s="284"/>
      <c r="T92" s="285"/>
      <c r="U92" s="285"/>
      <c r="V92" s="286"/>
      <c r="W92" s="284"/>
      <c r="X92" s="285"/>
      <c r="Y92" s="285"/>
      <c r="Z92" s="286"/>
      <c r="AA92" s="287" t="str">
        <f>VLOOKUP(B92,'9.성능점검대상기계설비현황-24.01.24'!$C:$L,8,0)</f>
        <v>B2F 휀룸</v>
      </c>
      <c r="AB92" s="204" t="s">
        <v>779</v>
      </c>
    </row>
    <row r="93" spans="1:28" s="104" customFormat="1" ht="19.5" customHeight="1" x14ac:dyDescent="0.3">
      <c r="A93" s="555"/>
      <c r="B93" s="274" t="s">
        <v>453</v>
      </c>
      <c r="C93" s="580" t="str">
        <f>VLOOKUP(B93,'9.성능점검대상기계설비현황-24.01.24'!C94:L217,2,FALSE)</f>
        <v>급기용 팬</v>
      </c>
      <c r="D93" s="581"/>
      <c r="E93" s="200" t="str">
        <f>VLOOKUP(B93,'9.성능점검대상기계설비현황-24.01.24'!C94:L217,4,FALSE)</f>
        <v>SIROCCO</v>
      </c>
      <c r="F93" s="268">
        <v>1</v>
      </c>
      <c r="G93" s="284"/>
      <c r="H93" s="285"/>
      <c r="I93" s="285"/>
      <c r="J93" s="286"/>
      <c r="K93" s="284"/>
      <c r="L93" s="285"/>
      <c r="M93" s="285"/>
      <c r="N93" s="286"/>
      <c r="O93" s="284" t="s">
        <v>194</v>
      </c>
      <c r="P93" s="285"/>
      <c r="Q93" s="285"/>
      <c r="R93" s="286"/>
      <c r="S93" s="284"/>
      <c r="T93" s="285"/>
      <c r="U93" s="285"/>
      <c r="V93" s="286"/>
      <c r="W93" s="284"/>
      <c r="X93" s="285"/>
      <c r="Y93" s="285"/>
      <c r="Z93" s="286"/>
      <c r="AA93" s="287" t="str">
        <f>VLOOKUP(B93,'9.성능점검대상기계설비현황-24.01.24'!$C:$L,8,0)</f>
        <v>B1F 휀룸</v>
      </c>
      <c r="AB93" s="204" t="s">
        <v>779</v>
      </c>
    </row>
    <row r="94" spans="1:28" s="104" customFormat="1" ht="19.5" customHeight="1" x14ac:dyDescent="0.3">
      <c r="A94" s="555"/>
      <c r="B94" s="274" t="s">
        <v>454</v>
      </c>
      <c r="C94" s="580" t="str">
        <f>VLOOKUP(B94,'9.성능점검대상기계설비현황-24.01.24'!C95:L218,2,FALSE)</f>
        <v>배기용 팬</v>
      </c>
      <c r="D94" s="581"/>
      <c r="E94" s="200" t="str">
        <f>VLOOKUP(B94,'9.성능점검대상기계설비현황-24.01.24'!C95:L218,4,FALSE)</f>
        <v>SIROCCO</v>
      </c>
      <c r="F94" s="268">
        <v>1</v>
      </c>
      <c r="G94" s="284"/>
      <c r="H94" s="285"/>
      <c r="I94" s="285"/>
      <c r="J94" s="286"/>
      <c r="K94" s="284"/>
      <c r="L94" s="285"/>
      <c r="M94" s="285"/>
      <c r="N94" s="286"/>
      <c r="O94" s="284" t="s">
        <v>194</v>
      </c>
      <c r="P94" s="285"/>
      <c r="Q94" s="285"/>
      <c r="R94" s="286"/>
      <c r="S94" s="284"/>
      <c r="T94" s="285"/>
      <c r="U94" s="285"/>
      <c r="V94" s="286"/>
      <c r="W94" s="284"/>
      <c r="X94" s="285"/>
      <c r="Y94" s="285"/>
      <c r="Z94" s="286"/>
      <c r="AA94" s="287" t="str">
        <f>VLOOKUP(B94,'9.성능점검대상기계설비현황-24.01.24'!$C:$L,8,0)</f>
        <v>B1F 휀룸</v>
      </c>
      <c r="AB94" s="204" t="s">
        <v>779</v>
      </c>
    </row>
    <row r="95" spans="1:28" s="104" customFormat="1" ht="19.5" customHeight="1" x14ac:dyDescent="0.3">
      <c r="A95" s="555"/>
      <c r="B95" s="274" t="s">
        <v>455</v>
      </c>
      <c r="C95" s="580" t="str">
        <f>VLOOKUP(B95,'9.성능점검대상기계설비현황-24.01.24'!C96:L219,2,FALSE)</f>
        <v>급기용 팬</v>
      </c>
      <c r="D95" s="581"/>
      <c r="E95" s="200" t="str">
        <f>VLOOKUP(B95,'9.성능점검대상기계설비현황-24.01.24'!C96:L219,4,FALSE)</f>
        <v>SIROCCO</v>
      </c>
      <c r="F95" s="268">
        <v>1</v>
      </c>
      <c r="G95" s="284"/>
      <c r="H95" s="285"/>
      <c r="I95" s="285"/>
      <c r="J95" s="286"/>
      <c r="K95" s="284"/>
      <c r="L95" s="285"/>
      <c r="M95" s="285"/>
      <c r="N95" s="286"/>
      <c r="O95" s="284"/>
      <c r="P95" s="285"/>
      <c r="Q95" s="285"/>
      <c r="R95" s="286"/>
      <c r="S95" s="284" t="s">
        <v>194</v>
      </c>
      <c r="T95" s="285"/>
      <c r="U95" s="285"/>
      <c r="V95" s="286"/>
      <c r="W95" s="284"/>
      <c r="X95" s="285"/>
      <c r="Y95" s="285"/>
      <c r="Z95" s="286"/>
      <c r="AA95" s="287" t="str">
        <f>VLOOKUP(B95,'9.성능점검대상기계설비현황-24.01.24'!$C:$L,8,0)</f>
        <v>B1F 휀룸</v>
      </c>
      <c r="AB95" s="204" t="s">
        <v>779</v>
      </c>
    </row>
    <row r="96" spans="1:28" s="104" customFormat="1" ht="19.5" customHeight="1" x14ac:dyDescent="0.3">
      <c r="A96" s="555"/>
      <c r="B96" s="274" t="s">
        <v>456</v>
      </c>
      <c r="C96" s="580" t="str">
        <f>VLOOKUP(B96,'9.성능점검대상기계설비현황-24.01.24'!C97:L220,2,FALSE)</f>
        <v>배기용 팬</v>
      </c>
      <c r="D96" s="581"/>
      <c r="E96" s="200" t="str">
        <f>VLOOKUP(B96,'9.성능점검대상기계설비현황-24.01.24'!C97:L220,4,FALSE)</f>
        <v>SIROCCO</v>
      </c>
      <c r="F96" s="268">
        <v>1</v>
      </c>
      <c r="G96" s="284"/>
      <c r="H96" s="285"/>
      <c r="I96" s="285"/>
      <c r="J96" s="286"/>
      <c r="K96" s="284"/>
      <c r="L96" s="285"/>
      <c r="M96" s="285"/>
      <c r="N96" s="286"/>
      <c r="O96" s="284"/>
      <c r="P96" s="285"/>
      <c r="Q96" s="285"/>
      <c r="R96" s="286"/>
      <c r="S96" s="284" t="s">
        <v>194</v>
      </c>
      <c r="T96" s="285"/>
      <c r="U96" s="285"/>
      <c r="V96" s="286"/>
      <c r="W96" s="284"/>
      <c r="X96" s="285"/>
      <c r="Y96" s="285"/>
      <c r="Z96" s="286"/>
      <c r="AA96" s="287" t="str">
        <f>VLOOKUP(B96,'9.성능점검대상기계설비현황-24.01.24'!$C:$L,8,0)</f>
        <v>B1F 휀룸</v>
      </c>
      <c r="AB96" s="204" t="s">
        <v>779</v>
      </c>
    </row>
    <row r="97" spans="1:28" s="104" customFormat="1" ht="19.5" customHeight="1" x14ac:dyDescent="0.3">
      <c r="A97" s="555" t="s">
        <v>448</v>
      </c>
      <c r="B97" s="274" t="s">
        <v>457</v>
      </c>
      <c r="C97" s="580" t="str">
        <f>VLOOKUP(B97,'9.성능점검대상기계설비현황-24.01.24'!C98:L221,2,FALSE)</f>
        <v>급기용 팬</v>
      </c>
      <c r="D97" s="581"/>
      <c r="E97" s="200" t="str">
        <f>VLOOKUP(B97,'9.성능점검대상기계설비현황-24.01.24'!C98:L221,4,FALSE)</f>
        <v>SIROCCO</v>
      </c>
      <c r="F97" s="268">
        <v>1</v>
      </c>
      <c r="G97" s="284"/>
      <c r="H97" s="285"/>
      <c r="I97" s="285"/>
      <c r="J97" s="286"/>
      <c r="K97" s="284"/>
      <c r="L97" s="285"/>
      <c r="M97" s="285"/>
      <c r="N97" s="286"/>
      <c r="O97" s="284"/>
      <c r="P97" s="285"/>
      <c r="Q97" s="285"/>
      <c r="R97" s="286"/>
      <c r="S97" s="284" t="s">
        <v>194</v>
      </c>
      <c r="T97" s="285"/>
      <c r="U97" s="285"/>
      <c r="V97" s="286"/>
      <c r="W97" s="284"/>
      <c r="X97" s="285"/>
      <c r="Y97" s="285"/>
      <c r="Z97" s="286"/>
      <c r="AA97" s="287" t="str">
        <f>VLOOKUP(B97,'9.성능점검대상기계설비현황-24.01.24'!$C:$L,8,0)</f>
        <v>B7F 기계실</v>
      </c>
      <c r="AB97" s="204" t="s">
        <v>779</v>
      </c>
    </row>
    <row r="98" spans="1:28" s="104" customFormat="1" ht="19.5" customHeight="1" x14ac:dyDescent="0.3">
      <c r="A98" s="555"/>
      <c r="B98" s="274" t="s">
        <v>458</v>
      </c>
      <c r="C98" s="580" t="str">
        <f>VLOOKUP(B98,'9.성능점검대상기계설비현황-24.01.24'!C99:L222,2,FALSE)</f>
        <v>배기용 팬</v>
      </c>
      <c r="D98" s="581"/>
      <c r="E98" s="200" t="str">
        <f>VLOOKUP(B98,'9.성능점검대상기계설비현황-24.01.24'!C99:L222,4,FALSE)</f>
        <v>AXIAL</v>
      </c>
      <c r="F98" s="268">
        <v>1</v>
      </c>
      <c r="G98" s="284"/>
      <c r="H98" s="285"/>
      <c r="I98" s="285"/>
      <c r="J98" s="286"/>
      <c r="K98" s="284"/>
      <c r="L98" s="285"/>
      <c r="M98" s="285"/>
      <c r="N98" s="286"/>
      <c r="O98" s="284"/>
      <c r="P98" s="285"/>
      <c r="Q98" s="285"/>
      <c r="R98" s="286"/>
      <c r="S98" s="284" t="s">
        <v>194</v>
      </c>
      <c r="T98" s="285"/>
      <c r="U98" s="285"/>
      <c r="V98" s="286"/>
      <c r="W98" s="284"/>
      <c r="X98" s="285"/>
      <c r="Y98" s="285"/>
      <c r="Z98" s="286"/>
      <c r="AA98" s="287" t="str">
        <f>VLOOKUP(B98,'9.성능점검대상기계설비현황-24.01.24'!$C:$L,8,0)</f>
        <v>B7F 기계실</v>
      </c>
      <c r="AB98" s="204" t="s">
        <v>779</v>
      </c>
    </row>
    <row r="99" spans="1:28" s="104" customFormat="1" ht="19.5" customHeight="1" x14ac:dyDescent="0.3">
      <c r="A99" s="555"/>
      <c r="B99" s="274" t="s">
        <v>459</v>
      </c>
      <c r="C99" s="580" t="str">
        <f>VLOOKUP(B99,'9.성능점검대상기계설비현황-24.01.24'!C100:L223,2,FALSE)</f>
        <v>급기용 팬</v>
      </c>
      <c r="D99" s="581"/>
      <c r="E99" s="200" t="str">
        <f>VLOOKUP(B99,'9.성능점검대상기계설비현황-24.01.24'!C100:L223,4,FALSE)</f>
        <v>AXIAL</v>
      </c>
      <c r="F99" s="268">
        <v>1</v>
      </c>
      <c r="G99" s="284"/>
      <c r="H99" s="285"/>
      <c r="I99" s="285"/>
      <c r="J99" s="286"/>
      <c r="K99" s="284"/>
      <c r="L99" s="285"/>
      <c r="M99" s="285"/>
      <c r="N99" s="286"/>
      <c r="O99" s="284"/>
      <c r="P99" s="285"/>
      <c r="Q99" s="285"/>
      <c r="R99" s="286"/>
      <c r="S99" s="284" t="s">
        <v>194</v>
      </c>
      <c r="T99" s="285"/>
      <c r="U99" s="285"/>
      <c r="V99" s="286"/>
      <c r="W99" s="284"/>
      <c r="X99" s="285"/>
      <c r="Y99" s="285"/>
      <c r="Z99" s="286"/>
      <c r="AA99" s="287" t="str">
        <f>VLOOKUP(B99,'9.성능점검대상기계설비현황-24.01.24'!$C:$L,8,0)</f>
        <v>B4F 전기실</v>
      </c>
      <c r="AB99" s="204" t="s">
        <v>779</v>
      </c>
    </row>
    <row r="100" spans="1:28" s="104" customFormat="1" ht="19.5" customHeight="1" x14ac:dyDescent="0.3">
      <c r="A100" s="555"/>
      <c r="B100" s="274" t="s">
        <v>460</v>
      </c>
      <c r="C100" s="580" t="str">
        <f>VLOOKUP(B100,'9.성능점검대상기계설비현황-24.01.24'!C101:L224,2,FALSE)</f>
        <v>배기용 팬</v>
      </c>
      <c r="D100" s="581"/>
      <c r="E100" s="200" t="str">
        <f>VLOOKUP(B100,'9.성능점검대상기계설비현황-24.01.24'!C101:L224,4,FALSE)</f>
        <v>AXIAL</v>
      </c>
      <c r="F100" s="268">
        <v>1</v>
      </c>
      <c r="G100" s="284"/>
      <c r="H100" s="285"/>
      <c r="I100" s="285"/>
      <c r="J100" s="286"/>
      <c r="K100" s="284"/>
      <c r="L100" s="285"/>
      <c r="M100" s="285"/>
      <c r="N100" s="286"/>
      <c r="O100" s="284"/>
      <c r="P100" s="285"/>
      <c r="Q100" s="285"/>
      <c r="R100" s="286"/>
      <c r="S100" s="284" t="s">
        <v>194</v>
      </c>
      <c r="T100" s="285"/>
      <c r="U100" s="285"/>
      <c r="V100" s="286"/>
      <c r="W100" s="284"/>
      <c r="X100" s="285"/>
      <c r="Y100" s="285"/>
      <c r="Z100" s="286"/>
      <c r="AA100" s="287" t="str">
        <f>VLOOKUP(B100,'9.성능점검대상기계설비현황-24.01.24'!$C:$L,8,0)</f>
        <v>B4F 전기실</v>
      </c>
      <c r="AB100" s="204" t="s">
        <v>779</v>
      </c>
    </row>
    <row r="101" spans="1:28" s="104" customFormat="1" ht="19.5" customHeight="1" x14ac:dyDescent="0.3">
      <c r="A101" s="555"/>
      <c r="B101" s="274" t="s">
        <v>461</v>
      </c>
      <c r="C101" s="580" t="str">
        <f>VLOOKUP(B101,'9.성능점검대상기계설비현황-24.01.24'!C102:L225,2,FALSE)</f>
        <v>급기용 팬</v>
      </c>
      <c r="D101" s="581"/>
      <c r="E101" s="200" t="str">
        <f>VLOOKUP(B101,'9.성능점검대상기계설비현황-24.01.24'!C102:L225,4,FALSE)</f>
        <v>IN-LINE</v>
      </c>
      <c r="F101" s="268">
        <v>1</v>
      </c>
      <c r="G101" s="284"/>
      <c r="H101" s="285"/>
      <c r="I101" s="285"/>
      <c r="J101" s="286"/>
      <c r="K101" s="284"/>
      <c r="L101" s="285"/>
      <c r="M101" s="285"/>
      <c r="N101" s="286"/>
      <c r="O101" s="284"/>
      <c r="P101" s="285"/>
      <c r="Q101" s="285"/>
      <c r="R101" s="286"/>
      <c r="S101" s="284" t="s">
        <v>194</v>
      </c>
      <c r="T101" s="285"/>
      <c r="U101" s="285"/>
      <c r="V101" s="286"/>
      <c r="W101" s="284"/>
      <c r="X101" s="285"/>
      <c r="Y101" s="285"/>
      <c r="Z101" s="286"/>
      <c r="AA101" s="287" t="str">
        <f>VLOOKUP(B101,'9.성능점검대상기계설비현황-24.01.24'!$C:$L,8,0)</f>
        <v>B7F 중수조실</v>
      </c>
      <c r="AB101" s="204" t="s">
        <v>779</v>
      </c>
    </row>
    <row r="102" spans="1:28" s="104" customFormat="1" ht="19.5" customHeight="1" x14ac:dyDescent="0.3">
      <c r="A102" s="555"/>
      <c r="B102" s="274" t="s">
        <v>462</v>
      </c>
      <c r="C102" s="580" t="str">
        <f>VLOOKUP(B102,'9.성능점검대상기계설비현황-24.01.24'!C103:L226,2,FALSE)</f>
        <v>배기용 팬</v>
      </c>
      <c r="D102" s="581"/>
      <c r="E102" s="200" t="str">
        <f>VLOOKUP(B102,'9.성능점검대상기계설비현황-24.01.24'!C103:L226,4,FALSE)</f>
        <v>SIROCCO</v>
      </c>
      <c r="F102" s="268">
        <v>1</v>
      </c>
      <c r="G102" s="284"/>
      <c r="H102" s="285"/>
      <c r="I102" s="285"/>
      <c r="J102" s="286"/>
      <c r="K102" s="284"/>
      <c r="L102" s="285"/>
      <c r="M102" s="285"/>
      <c r="N102" s="286"/>
      <c r="O102" s="284"/>
      <c r="P102" s="285"/>
      <c r="Q102" s="285"/>
      <c r="R102" s="286"/>
      <c r="S102" s="284" t="s">
        <v>194</v>
      </c>
      <c r="T102" s="285"/>
      <c r="U102" s="285"/>
      <c r="V102" s="286"/>
      <c r="W102" s="284"/>
      <c r="X102" s="285"/>
      <c r="Y102" s="285"/>
      <c r="Z102" s="286"/>
      <c r="AA102" s="287" t="str">
        <f>VLOOKUP(B102,'9.성능점검대상기계설비현황-24.01.24'!$C:$L,8,0)</f>
        <v>옥탑층</v>
      </c>
      <c r="AB102" s="204" t="s">
        <v>779</v>
      </c>
    </row>
    <row r="103" spans="1:28" s="104" customFormat="1" ht="19.5" customHeight="1" x14ac:dyDescent="0.3">
      <c r="A103" s="555"/>
      <c r="B103" s="274" t="s">
        <v>463</v>
      </c>
      <c r="C103" s="580" t="str">
        <f>VLOOKUP(B103,'9.성능점검대상기계설비현황-24.01.24'!C104:L227,2,FALSE)</f>
        <v>배기용 팬</v>
      </c>
      <c r="D103" s="581"/>
      <c r="E103" s="200" t="str">
        <f>VLOOKUP(B103,'9.성능점검대상기계설비현황-24.01.24'!C104:L227,4,FALSE)</f>
        <v>SIROCCO</v>
      </c>
      <c r="F103" s="268">
        <v>1</v>
      </c>
      <c r="G103" s="284"/>
      <c r="H103" s="285"/>
      <c r="I103" s="285"/>
      <c r="J103" s="286"/>
      <c r="K103" s="284"/>
      <c r="L103" s="285"/>
      <c r="M103" s="285"/>
      <c r="N103" s="286"/>
      <c r="O103" s="284"/>
      <c r="P103" s="285"/>
      <c r="Q103" s="285"/>
      <c r="R103" s="286"/>
      <c r="S103" s="284" t="s">
        <v>194</v>
      </c>
      <c r="T103" s="285"/>
      <c r="U103" s="285"/>
      <c r="V103" s="286"/>
      <c r="W103" s="284"/>
      <c r="X103" s="285"/>
      <c r="Y103" s="285"/>
      <c r="Z103" s="286"/>
      <c r="AA103" s="287" t="str">
        <f>VLOOKUP(B103,'9.성능점검대상기계설비현황-24.01.24'!$C:$L,8,0)</f>
        <v>옥탑층 (103동)</v>
      </c>
      <c r="AB103" s="204" t="s">
        <v>779</v>
      </c>
    </row>
    <row r="104" spans="1:28" s="104" customFormat="1" ht="19.5" customHeight="1" x14ac:dyDescent="0.3">
      <c r="A104" s="555"/>
      <c r="B104" s="274" t="s">
        <v>464</v>
      </c>
      <c r="C104" s="580" t="str">
        <f>VLOOKUP(B104,'9.성능점검대상기계설비현황-24.01.24'!C105:L228,2,FALSE)</f>
        <v>급기용 팬</v>
      </c>
      <c r="D104" s="581"/>
      <c r="E104" s="200" t="str">
        <f>VLOOKUP(B104,'9.성능점검대상기계설비현황-24.01.24'!C105:L228,4,FALSE)</f>
        <v>IN-LINE</v>
      </c>
      <c r="F104" s="268">
        <v>1</v>
      </c>
      <c r="G104" s="284"/>
      <c r="H104" s="285"/>
      <c r="I104" s="285"/>
      <c r="J104" s="286"/>
      <c r="K104" s="284"/>
      <c r="L104" s="285"/>
      <c r="M104" s="285"/>
      <c r="N104" s="286"/>
      <c r="O104" s="284"/>
      <c r="P104" s="285"/>
      <c r="Q104" s="285"/>
      <c r="R104" s="286"/>
      <c r="S104" s="284" t="s">
        <v>194</v>
      </c>
      <c r="T104" s="285"/>
      <c r="U104" s="285"/>
      <c r="V104" s="286"/>
      <c r="W104" s="284"/>
      <c r="X104" s="285"/>
      <c r="Y104" s="285"/>
      <c r="Z104" s="286"/>
      <c r="AA104" s="287" t="str">
        <f>VLOOKUP(B104,'9.성능점검대상기계설비현황-24.01.24'!$C:$L,8,0)</f>
        <v>판매시설 1층</v>
      </c>
      <c r="AB104" s="204" t="s">
        <v>779</v>
      </c>
    </row>
    <row r="105" spans="1:28" s="104" customFormat="1" ht="19.5" customHeight="1" x14ac:dyDescent="0.3">
      <c r="A105" s="555"/>
      <c r="B105" s="274" t="s">
        <v>465</v>
      </c>
      <c r="C105" s="580" t="str">
        <f>VLOOKUP(B105,'9.성능점검대상기계설비현황-24.01.24'!C106:L229,2,FALSE)</f>
        <v>배기용 팬</v>
      </c>
      <c r="D105" s="581"/>
      <c r="E105" s="200" t="str">
        <f>VLOOKUP(B105,'9.성능점검대상기계설비현황-24.01.24'!C106:L229,4,FALSE)</f>
        <v>SIROCCO</v>
      </c>
      <c r="F105" s="268">
        <v>1</v>
      </c>
      <c r="G105" s="284"/>
      <c r="H105" s="285"/>
      <c r="I105" s="285"/>
      <c r="J105" s="286"/>
      <c r="K105" s="284"/>
      <c r="L105" s="285"/>
      <c r="M105" s="285"/>
      <c r="N105" s="286"/>
      <c r="O105" s="284"/>
      <c r="P105" s="285"/>
      <c r="Q105" s="285"/>
      <c r="R105" s="286"/>
      <c r="S105" s="284" t="s">
        <v>194</v>
      </c>
      <c r="T105" s="285"/>
      <c r="U105" s="285"/>
      <c r="V105" s="286"/>
      <c r="W105" s="284"/>
      <c r="X105" s="285"/>
      <c r="Y105" s="285"/>
      <c r="Z105" s="286"/>
      <c r="AA105" s="287" t="str">
        <f>VLOOKUP(B105,'9.성능점검대상기계설비현황-24.01.24'!$C:$L,8,0)</f>
        <v>옥탑층 (103동)</v>
      </c>
      <c r="AB105" s="204" t="s">
        <v>779</v>
      </c>
    </row>
    <row r="106" spans="1:28" s="104" customFormat="1" ht="19.5" customHeight="1" x14ac:dyDescent="0.3">
      <c r="A106" s="555"/>
      <c r="B106" s="274" t="s">
        <v>466</v>
      </c>
      <c r="C106" s="580" t="str">
        <f>VLOOKUP(B106,'9.성능점검대상기계설비현황-24.01.24'!C107:L230,2,FALSE)</f>
        <v>급기용 팬</v>
      </c>
      <c r="D106" s="581"/>
      <c r="E106" s="200" t="str">
        <f>VLOOKUP(B106,'9.성능점검대상기계설비현황-24.01.24'!C107:L230,4,FALSE)</f>
        <v>IN-LINE</v>
      </c>
      <c r="F106" s="268">
        <v>1</v>
      </c>
      <c r="G106" s="284"/>
      <c r="H106" s="285"/>
      <c r="I106" s="285"/>
      <c r="J106" s="286"/>
      <c r="K106" s="284"/>
      <c r="L106" s="285"/>
      <c r="M106" s="285"/>
      <c r="N106" s="286"/>
      <c r="O106" s="284"/>
      <c r="P106" s="285"/>
      <c r="Q106" s="285"/>
      <c r="R106" s="286"/>
      <c r="S106" s="284"/>
      <c r="T106" s="285"/>
      <c r="U106" s="285"/>
      <c r="V106" s="286"/>
      <c r="W106" s="284" t="s">
        <v>194</v>
      </c>
      <c r="X106" s="285"/>
      <c r="Y106" s="285"/>
      <c r="Z106" s="286"/>
      <c r="AA106" s="287" t="str">
        <f>VLOOKUP(B106,'9.성능점검대상기계설비현황-24.01.24'!$C:$L,8,0)</f>
        <v>판매시설 2층</v>
      </c>
      <c r="AB106" s="204" t="s">
        <v>779</v>
      </c>
    </row>
    <row r="107" spans="1:28" s="104" customFormat="1" ht="19.5" customHeight="1" x14ac:dyDescent="0.3">
      <c r="A107" s="555"/>
      <c r="B107" s="274" t="s">
        <v>467</v>
      </c>
      <c r="C107" s="580" t="str">
        <f>VLOOKUP(B107,'9.성능점검대상기계설비현황-24.01.24'!C108:L231,2,FALSE)</f>
        <v>배기용 팬</v>
      </c>
      <c r="D107" s="581"/>
      <c r="E107" s="200" t="str">
        <f>VLOOKUP(B107,'9.성능점검대상기계설비현황-24.01.24'!C108:L231,4,FALSE)</f>
        <v>SIROCCO</v>
      </c>
      <c r="F107" s="268">
        <v>1</v>
      </c>
      <c r="G107" s="284"/>
      <c r="H107" s="285"/>
      <c r="I107" s="285"/>
      <c r="J107" s="286"/>
      <c r="K107" s="284"/>
      <c r="L107" s="285"/>
      <c r="M107" s="285"/>
      <c r="N107" s="286"/>
      <c r="O107" s="284"/>
      <c r="P107" s="285"/>
      <c r="Q107" s="285"/>
      <c r="R107" s="286"/>
      <c r="S107" s="284"/>
      <c r="T107" s="285"/>
      <c r="U107" s="285"/>
      <c r="V107" s="286"/>
      <c r="W107" s="284"/>
      <c r="X107" s="285"/>
      <c r="Y107" s="285"/>
      <c r="Z107" s="286"/>
      <c r="AA107" s="287" t="str">
        <f>VLOOKUP(B107,'9.성능점검대상기계설비현황-24.01.24'!$C:$L,8,0)</f>
        <v>옥탑층 (102동)</v>
      </c>
      <c r="AB107" s="204" t="s">
        <v>779</v>
      </c>
    </row>
    <row r="108" spans="1:28" s="104" customFormat="1" ht="19.5" customHeight="1" x14ac:dyDescent="0.3">
      <c r="A108" s="555"/>
      <c r="B108" s="274" t="s">
        <v>468</v>
      </c>
      <c r="C108" s="580" t="str">
        <f>VLOOKUP(B108,'9.성능점검대상기계설비현황-24.01.24'!C109:L232,2,FALSE)</f>
        <v>배기용 팬</v>
      </c>
      <c r="D108" s="581"/>
      <c r="E108" s="200" t="str">
        <f>VLOOKUP(B108,'9.성능점검대상기계설비현황-24.01.24'!C109:L232,4,FALSE)</f>
        <v>MIXED FLOW</v>
      </c>
      <c r="F108" s="268">
        <v>1</v>
      </c>
      <c r="G108" s="284" t="s">
        <v>194</v>
      </c>
      <c r="H108" s="285"/>
      <c r="I108" s="285"/>
      <c r="J108" s="286"/>
      <c r="K108" s="284"/>
      <c r="L108" s="285"/>
      <c r="M108" s="285"/>
      <c r="N108" s="286"/>
      <c r="O108" s="284"/>
      <c r="P108" s="285"/>
      <c r="Q108" s="285"/>
      <c r="R108" s="286"/>
      <c r="S108" s="284"/>
      <c r="T108" s="285"/>
      <c r="U108" s="285"/>
      <c r="V108" s="286"/>
      <c r="W108" s="284"/>
      <c r="X108" s="285"/>
      <c r="Y108" s="285"/>
      <c r="Z108" s="286"/>
      <c r="AA108" s="287" t="str">
        <f>VLOOKUP(B108,'9.성능점검대상기계설비현황-24.01.24'!$C:$L,8,0)</f>
        <v>옥탑층 (101동)</v>
      </c>
      <c r="AB108" s="204" t="s">
        <v>779</v>
      </c>
    </row>
    <row r="109" spans="1:28" s="104" customFormat="1" ht="19.5" customHeight="1" x14ac:dyDescent="0.3">
      <c r="A109" s="555"/>
      <c r="B109" s="274" t="s">
        <v>469</v>
      </c>
      <c r="C109" s="580" t="str">
        <f>VLOOKUP(B109,'9.성능점검대상기계설비현황-24.01.24'!C110:L233,2,FALSE)</f>
        <v>배기용 팬</v>
      </c>
      <c r="D109" s="581"/>
      <c r="E109" s="200" t="str">
        <f>VLOOKUP(B109,'9.성능점검대상기계설비현황-24.01.24'!C110:L233,4,FALSE)</f>
        <v>MIXED FLOW</v>
      </c>
      <c r="F109" s="268">
        <v>1</v>
      </c>
      <c r="G109" s="284" t="s">
        <v>194</v>
      </c>
      <c r="H109" s="285"/>
      <c r="I109" s="285"/>
      <c r="J109" s="286"/>
      <c r="K109" s="284"/>
      <c r="L109" s="285"/>
      <c r="M109" s="285"/>
      <c r="N109" s="286"/>
      <c r="O109" s="284"/>
      <c r="P109" s="285"/>
      <c r="Q109" s="285"/>
      <c r="R109" s="286"/>
      <c r="S109" s="284"/>
      <c r="T109" s="285"/>
      <c r="U109" s="285"/>
      <c r="V109" s="286"/>
      <c r="W109" s="284"/>
      <c r="X109" s="285"/>
      <c r="Y109" s="285"/>
      <c r="Z109" s="286"/>
      <c r="AA109" s="287" t="str">
        <f>VLOOKUP(B109,'9.성능점검대상기계설비현황-24.01.24'!$C:$L,8,0)</f>
        <v>옥탑층 (101동)</v>
      </c>
      <c r="AB109" s="204" t="s">
        <v>779</v>
      </c>
    </row>
    <row r="110" spans="1:28" s="104" customFormat="1" ht="19.5" customHeight="1" x14ac:dyDescent="0.3">
      <c r="A110" s="555"/>
      <c r="B110" s="274" t="s">
        <v>470</v>
      </c>
      <c r="C110" s="580" t="str">
        <f>VLOOKUP(B110,'9.성능점검대상기계설비현황-24.01.24'!C111:L234,2,FALSE)</f>
        <v>배기용 팬</v>
      </c>
      <c r="D110" s="581"/>
      <c r="E110" s="200" t="str">
        <f>VLOOKUP(B110,'9.성능점검대상기계설비현황-24.01.24'!C111:L234,4,FALSE)</f>
        <v>MIXED FLOW</v>
      </c>
      <c r="F110" s="268">
        <v>1</v>
      </c>
      <c r="G110" s="284" t="s">
        <v>194</v>
      </c>
      <c r="H110" s="285"/>
      <c r="I110" s="285"/>
      <c r="J110" s="286"/>
      <c r="K110" s="284"/>
      <c r="L110" s="285"/>
      <c r="M110" s="285"/>
      <c r="N110" s="286"/>
      <c r="O110" s="284"/>
      <c r="P110" s="285"/>
      <c r="Q110" s="285"/>
      <c r="R110" s="286"/>
      <c r="S110" s="284"/>
      <c r="T110" s="285"/>
      <c r="U110" s="285"/>
      <c r="V110" s="286"/>
      <c r="W110" s="284"/>
      <c r="X110" s="285"/>
      <c r="Y110" s="285"/>
      <c r="Z110" s="286"/>
      <c r="AA110" s="287" t="str">
        <f>VLOOKUP(B110,'9.성능점검대상기계설비현황-24.01.24'!$C:$L,8,0)</f>
        <v>옥탑층 (101동)</v>
      </c>
      <c r="AB110" s="204" t="s">
        <v>779</v>
      </c>
    </row>
    <row r="111" spans="1:28" s="104" customFormat="1" ht="19.5" customHeight="1" x14ac:dyDescent="0.3">
      <c r="A111" s="555"/>
      <c r="B111" s="274" t="s">
        <v>471</v>
      </c>
      <c r="C111" s="580" t="str">
        <f>VLOOKUP(B111,'9.성능점검대상기계설비현황-24.01.24'!C112:L235,2,FALSE)</f>
        <v>배기용 팬</v>
      </c>
      <c r="D111" s="581"/>
      <c r="E111" s="200" t="str">
        <f>VLOOKUP(B111,'9.성능점검대상기계설비현황-24.01.24'!C112:L235,4,FALSE)</f>
        <v>MIXED FLOW</v>
      </c>
      <c r="F111" s="268">
        <v>1</v>
      </c>
      <c r="G111" s="284" t="s">
        <v>194</v>
      </c>
      <c r="H111" s="285"/>
      <c r="I111" s="285"/>
      <c r="J111" s="286"/>
      <c r="K111" s="284"/>
      <c r="L111" s="285"/>
      <c r="M111" s="285"/>
      <c r="N111" s="286"/>
      <c r="O111" s="284"/>
      <c r="P111" s="285"/>
      <c r="Q111" s="285"/>
      <c r="R111" s="286"/>
      <c r="S111" s="284"/>
      <c r="T111" s="285"/>
      <c r="U111" s="285"/>
      <c r="V111" s="286"/>
      <c r="W111" s="284"/>
      <c r="X111" s="285"/>
      <c r="Y111" s="285"/>
      <c r="Z111" s="286"/>
      <c r="AA111" s="287" t="str">
        <f>VLOOKUP(B111,'9.성능점검대상기계설비현황-24.01.24'!$C:$L,8,0)</f>
        <v>옥탑층 (102동)</v>
      </c>
      <c r="AB111" s="204" t="s">
        <v>779</v>
      </c>
    </row>
    <row r="112" spans="1:28" s="104" customFormat="1" ht="19.5" customHeight="1" x14ac:dyDescent="0.3">
      <c r="A112" s="555"/>
      <c r="B112" s="274" t="s">
        <v>472</v>
      </c>
      <c r="C112" s="580" t="str">
        <f>VLOOKUP(B112,'9.성능점검대상기계설비현황-24.01.24'!C113:L236,2,FALSE)</f>
        <v>배기용 팬</v>
      </c>
      <c r="D112" s="581"/>
      <c r="E112" s="200" t="str">
        <f>VLOOKUP(B112,'9.성능점검대상기계설비현황-24.01.24'!C113:L236,4,FALSE)</f>
        <v>MIXED FLOW</v>
      </c>
      <c r="F112" s="268">
        <v>1</v>
      </c>
      <c r="G112" s="284" t="s">
        <v>194</v>
      </c>
      <c r="H112" s="285"/>
      <c r="I112" s="285"/>
      <c r="J112" s="286"/>
      <c r="K112" s="284"/>
      <c r="L112" s="285"/>
      <c r="M112" s="285"/>
      <c r="N112" s="286"/>
      <c r="O112" s="284"/>
      <c r="P112" s="285"/>
      <c r="Q112" s="285"/>
      <c r="R112" s="286"/>
      <c r="S112" s="284"/>
      <c r="T112" s="285"/>
      <c r="U112" s="285"/>
      <c r="V112" s="286"/>
      <c r="W112" s="284"/>
      <c r="X112" s="285"/>
      <c r="Y112" s="285"/>
      <c r="Z112" s="286"/>
      <c r="AA112" s="287" t="str">
        <f>VLOOKUP(B112,'9.성능점검대상기계설비현황-24.01.24'!$C:$L,8,0)</f>
        <v>옥탑층 (102동)</v>
      </c>
      <c r="AB112" s="204" t="s">
        <v>779</v>
      </c>
    </row>
    <row r="113" spans="1:28" s="104" customFormat="1" ht="19.5" customHeight="1" x14ac:dyDescent="0.3">
      <c r="A113" s="555"/>
      <c r="B113" s="274" t="s">
        <v>473</v>
      </c>
      <c r="C113" s="580" t="str">
        <f>VLOOKUP(B113,'9.성능점검대상기계설비현황-24.01.24'!C114:L237,2,FALSE)</f>
        <v>배기용 팬</v>
      </c>
      <c r="D113" s="581"/>
      <c r="E113" s="200" t="str">
        <f>VLOOKUP(B113,'9.성능점검대상기계설비현황-24.01.24'!C114:L237,4,FALSE)</f>
        <v>MIXED FLOW</v>
      </c>
      <c r="F113" s="268">
        <v>1</v>
      </c>
      <c r="G113" s="284" t="s">
        <v>194</v>
      </c>
      <c r="H113" s="285"/>
      <c r="I113" s="285"/>
      <c r="J113" s="286"/>
      <c r="K113" s="284"/>
      <c r="L113" s="285"/>
      <c r="M113" s="285"/>
      <c r="N113" s="286"/>
      <c r="O113" s="284"/>
      <c r="P113" s="285"/>
      <c r="Q113" s="285"/>
      <c r="R113" s="286"/>
      <c r="S113" s="284"/>
      <c r="T113" s="285"/>
      <c r="U113" s="285"/>
      <c r="V113" s="286"/>
      <c r="W113" s="284"/>
      <c r="X113" s="285"/>
      <c r="Y113" s="285"/>
      <c r="Z113" s="286"/>
      <c r="AA113" s="287" t="str">
        <f>VLOOKUP(B113,'9.성능점검대상기계설비현황-24.01.24'!$C:$L,8,0)</f>
        <v>옥탑층 (102동)</v>
      </c>
      <c r="AB113" s="204" t="s">
        <v>779</v>
      </c>
    </row>
    <row r="114" spans="1:28" s="104" customFormat="1" ht="19.5" customHeight="1" x14ac:dyDescent="0.3">
      <c r="A114" s="555"/>
      <c r="B114" s="274" t="s">
        <v>474</v>
      </c>
      <c r="C114" s="580" t="str">
        <f>VLOOKUP(B114,'9.성능점검대상기계설비현황-24.01.24'!C115:L238,2,FALSE)</f>
        <v>배기용 팬</v>
      </c>
      <c r="D114" s="581"/>
      <c r="E114" s="200" t="str">
        <f>VLOOKUP(B114,'9.성능점검대상기계설비현황-24.01.24'!C115:L238,4,FALSE)</f>
        <v>MIXED FLOW</v>
      </c>
      <c r="F114" s="268">
        <v>1</v>
      </c>
      <c r="G114" s="284" t="s">
        <v>194</v>
      </c>
      <c r="H114" s="285"/>
      <c r="I114" s="285"/>
      <c r="J114" s="286"/>
      <c r="K114" s="284"/>
      <c r="L114" s="285"/>
      <c r="M114" s="285"/>
      <c r="N114" s="286"/>
      <c r="O114" s="284"/>
      <c r="P114" s="285"/>
      <c r="Q114" s="285"/>
      <c r="R114" s="286"/>
      <c r="S114" s="284"/>
      <c r="T114" s="285"/>
      <c r="U114" s="285"/>
      <c r="V114" s="286"/>
      <c r="W114" s="284"/>
      <c r="X114" s="285"/>
      <c r="Y114" s="285"/>
      <c r="Z114" s="286"/>
      <c r="AA114" s="287" t="str">
        <f>VLOOKUP(B114,'9.성능점검대상기계설비현황-24.01.24'!$C:$L,8,0)</f>
        <v>옥탑층 (103동)</v>
      </c>
      <c r="AB114" s="204" t="s">
        <v>779</v>
      </c>
    </row>
    <row r="115" spans="1:28" s="104" customFormat="1" ht="19.5" customHeight="1" x14ac:dyDescent="0.3">
      <c r="A115" s="555"/>
      <c r="B115" s="274" t="s">
        <v>475</v>
      </c>
      <c r="C115" s="580" t="str">
        <f>VLOOKUP(B115,'9.성능점검대상기계설비현황-24.01.24'!C116:L239,2,FALSE)</f>
        <v>배기용 팬</v>
      </c>
      <c r="D115" s="581"/>
      <c r="E115" s="200" t="str">
        <f>VLOOKUP(B115,'9.성능점검대상기계설비현황-24.01.24'!C116:L239,4,FALSE)</f>
        <v>MIXED FLOW</v>
      </c>
      <c r="F115" s="268">
        <v>1</v>
      </c>
      <c r="G115" s="284" t="s">
        <v>194</v>
      </c>
      <c r="H115" s="285"/>
      <c r="I115" s="285"/>
      <c r="J115" s="286"/>
      <c r="K115" s="284"/>
      <c r="L115" s="285"/>
      <c r="M115" s="285"/>
      <c r="N115" s="286"/>
      <c r="O115" s="284"/>
      <c r="P115" s="285"/>
      <c r="Q115" s="285"/>
      <c r="R115" s="286"/>
      <c r="S115" s="284"/>
      <c r="T115" s="285"/>
      <c r="U115" s="285"/>
      <c r="V115" s="286"/>
      <c r="W115" s="284"/>
      <c r="X115" s="285"/>
      <c r="Y115" s="285"/>
      <c r="Z115" s="286"/>
      <c r="AA115" s="287" t="str">
        <f>VLOOKUP(B115,'9.성능점검대상기계설비현황-24.01.24'!$C:$L,8,0)</f>
        <v>옥탑층 (103동)</v>
      </c>
      <c r="AB115" s="204" t="s">
        <v>779</v>
      </c>
    </row>
    <row r="116" spans="1:28" s="104" customFormat="1" ht="19.5" customHeight="1" x14ac:dyDescent="0.3">
      <c r="A116" s="555"/>
      <c r="B116" s="274" t="s">
        <v>476</v>
      </c>
      <c r="C116" s="580" t="str">
        <f>VLOOKUP(B116,'9.성능점검대상기계설비현황-24.01.24'!C117:L240,2,FALSE)</f>
        <v>배기용 팬</v>
      </c>
      <c r="D116" s="581"/>
      <c r="E116" s="200" t="str">
        <f>VLOOKUP(B116,'9.성능점검대상기계설비현황-24.01.24'!C117:L240,4,FALSE)</f>
        <v>MIXED FLOW</v>
      </c>
      <c r="F116" s="268">
        <v>1</v>
      </c>
      <c r="G116" s="284" t="s">
        <v>194</v>
      </c>
      <c r="H116" s="285"/>
      <c r="I116" s="285"/>
      <c r="J116" s="286"/>
      <c r="K116" s="284"/>
      <c r="L116" s="285"/>
      <c r="M116" s="285"/>
      <c r="N116" s="286"/>
      <c r="O116" s="284"/>
      <c r="P116" s="285"/>
      <c r="Q116" s="285"/>
      <c r="R116" s="286"/>
      <c r="S116" s="284"/>
      <c r="T116" s="285"/>
      <c r="U116" s="285"/>
      <c r="V116" s="286"/>
      <c r="W116" s="284"/>
      <c r="X116" s="285"/>
      <c r="Y116" s="285"/>
      <c r="Z116" s="286"/>
      <c r="AA116" s="287" t="str">
        <f>VLOOKUP(B116,'9.성능점검대상기계설비현황-24.01.24'!$C:$L,8,0)</f>
        <v>옥탑층 (103동)</v>
      </c>
      <c r="AB116" s="204" t="s">
        <v>779</v>
      </c>
    </row>
    <row r="117" spans="1:28" s="104" customFormat="1" ht="19.5" customHeight="1" x14ac:dyDescent="0.3">
      <c r="A117" s="555"/>
      <c r="B117" s="274" t="s">
        <v>477</v>
      </c>
      <c r="C117" s="580" t="str">
        <f>VLOOKUP(B117,'9.성능점검대상기계설비현황-24.01.24'!C118:L241,2,FALSE)</f>
        <v>급기용 팬</v>
      </c>
      <c r="D117" s="581"/>
      <c r="E117" s="200" t="str">
        <f>VLOOKUP(B117,'9.성능점검대상기계설비현황-24.01.24'!C118:L241,4,FALSE)</f>
        <v>IN-LINE</v>
      </c>
      <c r="F117" s="268">
        <v>1</v>
      </c>
      <c r="G117" s="284"/>
      <c r="H117" s="285"/>
      <c r="I117" s="285"/>
      <c r="J117" s="286"/>
      <c r="K117" s="284"/>
      <c r="L117" s="285"/>
      <c r="M117" s="285"/>
      <c r="N117" s="286"/>
      <c r="O117" s="284"/>
      <c r="P117" s="285"/>
      <c r="Q117" s="285"/>
      <c r="R117" s="286"/>
      <c r="S117" s="284"/>
      <c r="T117" s="285"/>
      <c r="U117" s="285"/>
      <c r="V117" s="286"/>
      <c r="W117" s="284" t="s">
        <v>194</v>
      </c>
      <c r="X117" s="285"/>
      <c r="Y117" s="285"/>
      <c r="Z117" s="286"/>
      <c r="AA117" s="287" t="str">
        <f>VLOOKUP(B117,'9.성능점검대상기계설비현황-24.01.24'!$C:$L,8,0)</f>
        <v>판매시설 1층</v>
      </c>
      <c r="AB117" s="204" t="s">
        <v>779</v>
      </c>
    </row>
    <row r="118" spans="1:28" s="104" customFormat="1" ht="19.5" customHeight="1" x14ac:dyDescent="0.3">
      <c r="A118" s="555"/>
      <c r="B118" s="274" t="s">
        <v>478</v>
      </c>
      <c r="C118" s="580" t="str">
        <f>VLOOKUP(B118,'9.성능점검대상기계설비현황-24.01.24'!C119:L242,2,FALSE)</f>
        <v>급기용 팬</v>
      </c>
      <c r="D118" s="581"/>
      <c r="E118" s="200" t="str">
        <f>VLOOKUP(B118,'9.성능점검대상기계설비현황-24.01.24'!C119:L242,4,FALSE)</f>
        <v>IN-LINE</v>
      </c>
      <c r="F118" s="268">
        <v>1</v>
      </c>
      <c r="G118" s="284"/>
      <c r="H118" s="285"/>
      <c r="I118" s="285"/>
      <c r="J118" s="286"/>
      <c r="K118" s="284"/>
      <c r="L118" s="285"/>
      <c r="M118" s="285"/>
      <c r="N118" s="286"/>
      <c r="O118" s="284"/>
      <c r="P118" s="285"/>
      <c r="Q118" s="285"/>
      <c r="R118" s="286"/>
      <c r="S118" s="284"/>
      <c r="T118" s="285"/>
      <c r="U118" s="285"/>
      <c r="V118" s="286"/>
      <c r="W118" s="284" t="s">
        <v>194</v>
      </c>
      <c r="X118" s="285"/>
      <c r="Y118" s="285"/>
      <c r="Z118" s="286"/>
      <c r="AA118" s="287" t="str">
        <f>VLOOKUP(B118,'9.성능점검대상기계설비현황-24.01.24'!$C:$L,8,0)</f>
        <v>판매시설 2층</v>
      </c>
      <c r="AB118" s="204" t="s">
        <v>779</v>
      </c>
    </row>
    <row r="119" spans="1:28" s="104" customFormat="1" ht="19.5" customHeight="1" x14ac:dyDescent="0.3">
      <c r="A119" s="555"/>
      <c r="B119" s="274" t="s">
        <v>479</v>
      </c>
      <c r="C119" s="580" t="str">
        <f>VLOOKUP(B119,'9.성능점검대상기계설비현황-24.01.24'!C120:L243,2,FALSE)</f>
        <v>급기용 팬</v>
      </c>
      <c r="D119" s="581"/>
      <c r="E119" s="200" t="str">
        <f>VLOOKUP(B119,'9.성능점검대상기계설비현황-24.01.24'!C120:L243,4,FALSE)</f>
        <v>IN-LINE</v>
      </c>
      <c r="F119" s="268">
        <v>1</v>
      </c>
      <c r="G119" s="284"/>
      <c r="H119" s="285"/>
      <c r="I119" s="285"/>
      <c r="J119" s="286"/>
      <c r="K119" s="284"/>
      <c r="L119" s="285"/>
      <c r="M119" s="285"/>
      <c r="N119" s="286"/>
      <c r="O119" s="284"/>
      <c r="P119" s="285"/>
      <c r="Q119" s="285"/>
      <c r="R119" s="286"/>
      <c r="S119" s="284"/>
      <c r="T119" s="285"/>
      <c r="U119" s="285"/>
      <c r="V119" s="286"/>
      <c r="W119" s="284" t="s">
        <v>194</v>
      </c>
      <c r="X119" s="285"/>
      <c r="Y119" s="285"/>
      <c r="Z119" s="286"/>
      <c r="AA119" s="287" t="str">
        <f>VLOOKUP(B119,'9.성능점검대상기계설비현황-24.01.24'!$C:$L,8,0)</f>
        <v>판매시설 2층</v>
      </c>
      <c r="AB119" s="204" t="s">
        <v>779</v>
      </c>
    </row>
    <row r="120" spans="1:28" s="104" customFormat="1" ht="19.5" customHeight="1" x14ac:dyDescent="0.3">
      <c r="A120" s="555" t="s">
        <v>288</v>
      </c>
      <c r="B120" s="274" t="s">
        <v>480</v>
      </c>
      <c r="C120" s="580" t="str">
        <f>VLOOKUP(B120,'9.성능점검대상기계설비현황-24.01.24'!C121:L244,2,FALSE)</f>
        <v>급기용 팬</v>
      </c>
      <c r="D120" s="581"/>
      <c r="E120" s="200" t="str">
        <f>VLOOKUP(B120,'9.성능점검대상기계설비현황-24.01.24'!C121:L244,4,FALSE)</f>
        <v>IN-LINE</v>
      </c>
      <c r="F120" s="268">
        <v>1</v>
      </c>
      <c r="G120" s="284"/>
      <c r="H120" s="285"/>
      <c r="I120" s="285"/>
      <c r="J120" s="286"/>
      <c r="K120" s="284"/>
      <c r="L120" s="285"/>
      <c r="M120" s="285"/>
      <c r="N120" s="286"/>
      <c r="O120" s="284"/>
      <c r="P120" s="285"/>
      <c r="Q120" s="285"/>
      <c r="R120" s="286"/>
      <c r="S120" s="284"/>
      <c r="T120" s="285"/>
      <c r="U120" s="285"/>
      <c r="V120" s="286"/>
      <c r="W120" s="284" t="s">
        <v>194</v>
      </c>
      <c r="X120" s="285"/>
      <c r="Y120" s="285"/>
      <c r="Z120" s="286"/>
      <c r="AA120" s="287" t="str">
        <f>VLOOKUP(B120,'9.성능점검대상기계설비현황-24.01.24'!$C:$L,8,0)</f>
        <v>판매시설 2층</v>
      </c>
      <c r="AB120" s="204" t="s">
        <v>779</v>
      </c>
    </row>
    <row r="121" spans="1:28" s="104" customFormat="1" ht="19.5" customHeight="1" x14ac:dyDescent="0.3">
      <c r="A121" s="555"/>
      <c r="B121" s="274" t="s">
        <v>481</v>
      </c>
      <c r="C121" s="580" t="str">
        <f>VLOOKUP(B121,'9.성능점검대상기계설비현황-24.01.24'!C122:L245,2,FALSE)</f>
        <v>급기용 팬</v>
      </c>
      <c r="D121" s="581"/>
      <c r="E121" s="200" t="str">
        <f>VLOOKUP(B121,'9.성능점검대상기계설비현황-24.01.24'!C122:L245,4,FALSE)</f>
        <v>IN-LINE</v>
      </c>
      <c r="F121" s="268">
        <v>1</v>
      </c>
      <c r="G121" s="284"/>
      <c r="H121" s="285"/>
      <c r="I121" s="285"/>
      <c r="J121" s="286"/>
      <c r="K121" s="284"/>
      <c r="L121" s="285"/>
      <c r="M121" s="285"/>
      <c r="N121" s="286"/>
      <c r="O121" s="284"/>
      <c r="P121" s="285"/>
      <c r="Q121" s="285"/>
      <c r="R121" s="286"/>
      <c r="S121" s="284"/>
      <c r="T121" s="285"/>
      <c r="U121" s="285"/>
      <c r="V121" s="286"/>
      <c r="W121" s="284" t="s">
        <v>194</v>
      </c>
      <c r="X121" s="285"/>
      <c r="Y121" s="285"/>
      <c r="Z121" s="286"/>
      <c r="AA121" s="287" t="str">
        <f>VLOOKUP(B121,'9.성능점검대상기계설비현황-24.01.24'!$C:$L,8,0)</f>
        <v>판매시설 2층</v>
      </c>
      <c r="AB121" s="204" t="s">
        <v>779</v>
      </c>
    </row>
    <row r="122" spans="1:28" s="104" customFormat="1" ht="19.5" customHeight="1" x14ac:dyDescent="0.3">
      <c r="A122" s="555"/>
      <c r="B122" s="274" t="s">
        <v>482</v>
      </c>
      <c r="C122" s="580" t="str">
        <f>VLOOKUP(B122,'9.성능점검대상기계설비현황-24.01.24'!C123:L246,2,FALSE)</f>
        <v>급기용 팬</v>
      </c>
      <c r="D122" s="581"/>
      <c r="E122" s="200" t="str">
        <f>VLOOKUP(B122,'9.성능점검대상기계설비현황-24.01.24'!C123:L246,4,FALSE)</f>
        <v>IN-LINE</v>
      </c>
      <c r="F122" s="268">
        <v>1</v>
      </c>
      <c r="G122" s="284"/>
      <c r="H122" s="285"/>
      <c r="I122" s="285"/>
      <c r="J122" s="286"/>
      <c r="K122" s="284"/>
      <c r="L122" s="285"/>
      <c r="M122" s="285"/>
      <c r="N122" s="286"/>
      <c r="O122" s="284"/>
      <c r="P122" s="285"/>
      <c r="Q122" s="285"/>
      <c r="R122" s="286"/>
      <c r="S122" s="284"/>
      <c r="T122" s="285"/>
      <c r="U122" s="285"/>
      <c r="V122" s="286"/>
      <c r="W122" s="284" t="s">
        <v>194</v>
      </c>
      <c r="X122" s="285"/>
      <c r="Y122" s="285"/>
      <c r="Z122" s="286"/>
      <c r="AA122" s="287" t="str">
        <f>VLOOKUP(B122,'9.성능점검대상기계설비현황-24.01.24'!$C:$L,8,0)</f>
        <v>판매시설 2층</v>
      </c>
      <c r="AB122" s="204" t="s">
        <v>779</v>
      </c>
    </row>
    <row r="123" spans="1:28" s="104" customFormat="1" ht="19.5" customHeight="1" x14ac:dyDescent="0.3">
      <c r="A123" s="555"/>
      <c r="B123" s="274" t="s">
        <v>483</v>
      </c>
      <c r="C123" s="580" t="str">
        <f>VLOOKUP(B123,'9.성능점검대상기계설비현황-24.01.24'!C124:L247,2,FALSE)</f>
        <v>배기용 팬</v>
      </c>
      <c r="D123" s="581"/>
      <c r="E123" s="200" t="str">
        <f>VLOOKUP(B123,'9.성능점검대상기계설비현황-24.01.24'!C124:L247,4,FALSE)</f>
        <v>SIROCCO</v>
      </c>
      <c r="F123" s="268">
        <v>1</v>
      </c>
      <c r="G123" s="284"/>
      <c r="H123" s="285"/>
      <c r="I123" s="285"/>
      <c r="J123" s="286"/>
      <c r="K123" s="284"/>
      <c r="L123" s="285"/>
      <c r="M123" s="285"/>
      <c r="N123" s="286"/>
      <c r="O123" s="284"/>
      <c r="P123" s="285"/>
      <c r="Q123" s="285"/>
      <c r="R123" s="286"/>
      <c r="S123" s="284"/>
      <c r="T123" s="285"/>
      <c r="U123" s="285"/>
      <c r="V123" s="286"/>
      <c r="W123" s="284" t="s">
        <v>194</v>
      </c>
      <c r="X123" s="285"/>
      <c r="Y123" s="285"/>
      <c r="Z123" s="286"/>
      <c r="AA123" s="287" t="str">
        <f>VLOOKUP(B123,'9.성능점검대상기계설비현황-24.01.24'!$C:$L,8,0)</f>
        <v>옥탑층 (101동)</v>
      </c>
      <c r="AB123" s="204" t="s">
        <v>779</v>
      </c>
    </row>
    <row r="124" spans="1:28" s="104" customFormat="1" ht="19.5" customHeight="1" x14ac:dyDescent="0.3">
      <c r="A124" s="557" t="s">
        <v>625</v>
      </c>
      <c r="B124" s="558"/>
      <c r="C124" s="558"/>
      <c r="D124" s="558"/>
      <c r="E124" s="591" t="s">
        <v>626</v>
      </c>
      <c r="F124" s="259">
        <v>1</v>
      </c>
      <c r="G124" s="284" t="s">
        <v>194</v>
      </c>
      <c r="H124" s="285"/>
      <c r="I124" s="285"/>
      <c r="J124" s="286"/>
      <c r="K124" s="284" t="s">
        <v>194</v>
      </c>
      <c r="L124" s="285"/>
      <c r="M124" s="285"/>
      <c r="N124" s="286"/>
      <c r="O124" s="284" t="s">
        <v>194</v>
      </c>
      <c r="P124" s="285"/>
      <c r="Q124" s="285"/>
      <c r="R124" s="286"/>
      <c r="S124" s="284" t="s">
        <v>194</v>
      </c>
      <c r="T124" s="285"/>
      <c r="U124" s="285"/>
      <c r="V124" s="286"/>
      <c r="W124" s="284" t="s">
        <v>194</v>
      </c>
      <c r="X124" s="285"/>
      <c r="Y124" s="285"/>
      <c r="Z124" s="286"/>
      <c r="AA124" s="287"/>
      <c r="AB124" s="204" t="s">
        <v>376</v>
      </c>
    </row>
    <row r="125" spans="1:28" s="104" customFormat="1" ht="19.5" customHeight="1" x14ac:dyDescent="0.3">
      <c r="A125" s="559" t="s">
        <v>630</v>
      </c>
      <c r="B125" s="291" t="s">
        <v>631</v>
      </c>
      <c r="C125" s="567" t="s">
        <v>632</v>
      </c>
      <c r="D125" s="568"/>
      <c r="E125" s="591"/>
      <c r="F125" s="259">
        <v>1</v>
      </c>
      <c r="G125" s="284" t="s">
        <v>194</v>
      </c>
      <c r="H125" s="285"/>
      <c r="I125" s="285"/>
      <c r="J125" s="286"/>
      <c r="K125" s="284" t="s">
        <v>194</v>
      </c>
      <c r="L125" s="285"/>
      <c r="M125" s="285"/>
      <c r="N125" s="286"/>
      <c r="O125" s="284" t="s">
        <v>194</v>
      </c>
      <c r="P125" s="285"/>
      <c r="Q125" s="285"/>
      <c r="R125" s="286"/>
      <c r="S125" s="284" t="s">
        <v>194</v>
      </c>
      <c r="T125" s="285"/>
      <c r="U125" s="285"/>
      <c r="V125" s="286"/>
      <c r="W125" s="284" t="s">
        <v>194</v>
      </c>
      <c r="X125" s="285"/>
      <c r="Y125" s="285"/>
      <c r="Z125" s="286"/>
      <c r="AA125" s="287"/>
      <c r="AB125" s="204" t="s">
        <v>782</v>
      </c>
    </row>
    <row r="126" spans="1:28" s="104" customFormat="1" ht="19.5" customHeight="1" x14ac:dyDescent="0.3">
      <c r="A126" s="559"/>
      <c r="B126" s="275" t="s">
        <v>635</v>
      </c>
      <c r="C126" s="567" t="s">
        <v>665</v>
      </c>
      <c r="D126" s="568"/>
      <c r="E126" s="591"/>
      <c r="F126" s="268">
        <v>1</v>
      </c>
      <c r="G126" s="284" t="s">
        <v>194</v>
      </c>
      <c r="H126" s="285"/>
      <c r="I126" s="285"/>
      <c r="J126" s="286"/>
      <c r="K126" s="284" t="s">
        <v>194</v>
      </c>
      <c r="L126" s="285"/>
      <c r="M126" s="285"/>
      <c r="N126" s="286"/>
      <c r="O126" s="284" t="s">
        <v>194</v>
      </c>
      <c r="P126" s="285"/>
      <c r="Q126" s="285"/>
      <c r="R126" s="286"/>
      <c r="S126" s="284" t="s">
        <v>194</v>
      </c>
      <c r="T126" s="285"/>
      <c r="U126" s="285"/>
      <c r="V126" s="286"/>
      <c r="W126" s="284" t="s">
        <v>194</v>
      </c>
      <c r="X126" s="285"/>
      <c r="Y126" s="285"/>
      <c r="Z126" s="286"/>
      <c r="AA126" s="287"/>
      <c r="AB126" s="204" t="s">
        <v>378</v>
      </c>
    </row>
    <row r="127" spans="1:28" s="104" customFormat="1" ht="19.5" customHeight="1" x14ac:dyDescent="0.3">
      <c r="A127" s="559" t="s">
        <v>751</v>
      </c>
      <c r="B127" s="593"/>
      <c r="C127" s="593"/>
      <c r="D127" s="594"/>
      <c r="E127" s="591"/>
      <c r="F127" s="259">
        <v>1</v>
      </c>
      <c r="G127" s="284" t="s">
        <v>194</v>
      </c>
      <c r="H127" s="285"/>
      <c r="I127" s="285"/>
      <c r="J127" s="286"/>
      <c r="K127" s="284" t="s">
        <v>194</v>
      </c>
      <c r="L127" s="285"/>
      <c r="M127" s="285"/>
      <c r="N127" s="286"/>
      <c r="O127" s="284" t="s">
        <v>194</v>
      </c>
      <c r="P127" s="285"/>
      <c r="Q127" s="285"/>
      <c r="R127" s="286"/>
      <c r="S127" s="284" t="s">
        <v>194</v>
      </c>
      <c r="T127" s="285"/>
      <c r="U127" s="285"/>
      <c r="V127" s="286"/>
      <c r="W127" s="284" t="s">
        <v>194</v>
      </c>
      <c r="X127" s="285"/>
      <c r="Y127" s="285"/>
      <c r="Z127" s="286"/>
      <c r="AA127" s="287"/>
      <c r="AB127" s="204" t="s">
        <v>748</v>
      </c>
    </row>
    <row r="128" spans="1:28" s="104" customFormat="1" ht="19.5" customHeight="1" x14ac:dyDescent="0.3">
      <c r="A128" s="559" t="s">
        <v>259</v>
      </c>
      <c r="B128" s="595"/>
      <c r="C128" s="596" t="s">
        <v>767</v>
      </c>
      <c r="D128" s="567"/>
      <c r="E128" s="591"/>
      <c r="F128" s="259">
        <v>1</v>
      </c>
      <c r="G128" s="284" t="s">
        <v>194</v>
      </c>
      <c r="H128" s="285"/>
      <c r="I128" s="285"/>
      <c r="J128" s="286"/>
      <c r="K128" s="284" t="s">
        <v>194</v>
      </c>
      <c r="L128" s="285"/>
      <c r="M128" s="285"/>
      <c r="N128" s="286"/>
      <c r="O128" s="284" t="s">
        <v>194</v>
      </c>
      <c r="P128" s="285"/>
      <c r="Q128" s="285"/>
      <c r="R128" s="286"/>
      <c r="S128" s="284" t="s">
        <v>194</v>
      </c>
      <c r="T128" s="285"/>
      <c r="U128" s="285"/>
      <c r="V128" s="286"/>
      <c r="W128" s="284" t="s">
        <v>194</v>
      </c>
      <c r="X128" s="285"/>
      <c r="Y128" s="285"/>
      <c r="Z128" s="286"/>
      <c r="AA128" s="287"/>
      <c r="AB128" s="204" t="s">
        <v>768</v>
      </c>
    </row>
    <row r="129" spans="1:28" s="104" customFormat="1" ht="19.5" customHeight="1" x14ac:dyDescent="0.3">
      <c r="A129" s="559"/>
      <c r="B129" s="595"/>
      <c r="C129" s="567" t="s">
        <v>294</v>
      </c>
      <c r="D129" s="568"/>
      <c r="E129" s="591"/>
      <c r="F129" s="272">
        <v>1</v>
      </c>
      <c r="G129" s="284" t="s">
        <v>194</v>
      </c>
      <c r="H129" s="285"/>
      <c r="I129" s="285"/>
      <c r="J129" s="286"/>
      <c r="K129" s="284" t="s">
        <v>194</v>
      </c>
      <c r="L129" s="285"/>
      <c r="M129" s="285"/>
      <c r="N129" s="286"/>
      <c r="O129" s="284" t="s">
        <v>194</v>
      </c>
      <c r="P129" s="285"/>
      <c r="Q129" s="285"/>
      <c r="R129" s="286"/>
      <c r="S129" s="284" t="s">
        <v>194</v>
      </c>
      <c r="T129" s="285"/>
      <c r="U129" s="285"/>
      <c r="V129" s="286"/>
      <c r="W129" s="284" t="s">
        <v>194</v>
      </c>
      <c r="X129" s="285"/>
      <c r="Y129" s="285"/>
      <c r="Z129" s="286"/>
      <c r="AA129" s="287"/>
      <c r="AB129" s="204" t="s">
        <v>749</v>
      </c>
    </row>
    <row r="130" spans="1:28" s="104" customFormat="1" ht="19.5" customHeight="1" x14ac:dyDescent="0.3">
      <c r="A130" s="565" t="s">
        <v>646</v>
      </c>
      <c r="B130" s="566"/>
      <c r="C130" s="567" t="s">
        <v>666</v>
      </c>
      <c r="D130" s="568"/>
      <c r="E130" s="591"/>
      <c r="F130" s="255">
        <v>1</v>
      </c>
      <c r="G130" s="284" t="s">
        <v>194</v>
      </c>
      <c r="H130" s="285"/>
      <c r="I130" s="285"/>
      <c r="J130" s="286"/>
      <c r="K130" s="284" t="s">
        <v>194</v>
      </c>
      <c r="L130" s="285"/>
      <c r="M130" s="285"/>
      <c r="N130" s="286"/>
      <c r="O130" s="284" t="s">
        <v>194</v>
      </c>
      <c r="P130" s="285"/>
      <c r="Q130" s="285"/>
      <c r="R130" s="286"/>
      <c r="S130" s="284" t="s">
        <v>194</v>
      </c>
      <c r="T130" s="285"/>
      <c r="U130" s="285"/>
      <c r="V130" s="286"/>
      <c r="W130" s="284" t="s">
        <v>194</v>
      </c>
      <c r="X130" s="285"/>
      <c r="Y130" s="285"/>
      <c r="Z130" s="286"/>
      <c r="AA130" s="287"/>
      <c r="AB130" s="204" t="s">
        <v>379</v>
      </c>
    </row>
    <row r="131" spans="1:28" s="104" customFormat="1" ht="19.5" customHeight="1" x14ac:dyDescent="0.3">
      <c r="A131" s="565" t="s">
        <v>649</v>
      </c>
      <c r="B131" s="566"/>
      <c r="C131" s="567" t="s">
        <v>650</v>
      </c>
      <c r="D131" s="568"/>
      <c r="E131" s="591"/>
      <c r="F131" s="255">
        <v>1</v>
      </c>
      <c r="G131" s="284" t="s">
        <v>194</v>
      </c>
      <c r="H131" s="285"/>
      <c r="I131" s="285"/>
      <c r="J131" s="286"/>
      <c r="K131" s="284" t="s">
        <v>194</v>
      </c>
      <c r="L131" s="285"/>
      <c r="M131" s="285"/>
      <c r="N131" s="286"/>
      <c r="O131" s="284" t="s">
        <v>194</v>
      </c>
      <c r="P131" s="285"/>
      <c r="Q131" s="285"/>
      <c r="R131" s="286"/>
      <c r="S131" s="284" t="s">
        <v>194</v>
      </c>
      <c r="T131" s="285"/>
      <c r="U131" s="285"/>
      <c r="V131" s="286"/>
      <c r="W131" s="284" t="s">
        <v>194</v>
      </c>
      <c r="X131" s="285"/>
      <c r="Y131" s="285"/>
      <c r="Z131" s="286"/>
      <c r="AA131" s="287"/>
      <c r="AB131" s="204" t="s">
        <v>380</v>
      </c>
    </row>
    <row r="132" spans="1:28" s="104" customFormat="1" ht="19.5" customHeight="1" x14ac:dyDescent="0.3">
      <c r="A132" s="565" t="s">
        <v>654</v>
      </c>
      <c r="B132" s="566"/>
      <c r="C132" s="567" t="s">
        <v>667</v>
      </c>
      <c r="D132" s="568"/>
      <c r="E132" s="591"/>
      <c r="F132" s="255">
        <v>1</v>
      </c>
      <c r="G132" s="284" t="s">
        <v>194</v>
      </c>
      <c r="H132" s="285"/>
      <c r="I132" s="285"/>
      <c r="J132" s="286"/>
      <c r="K132" s="284" t="s">
        <v>194</v>
      </c>
      <c r="L132" s="285"/>
      <c r="M132" s="285"/>
      <c r="N132" s="286"/>
      <c r="O132" s="284" t="s">
        <v>194</v>
      </c>
      <c r="P132" s="285"/>
      <c r="Q132" s="285"/>
      <c r="R132" s="286"/>
      <c r="S132" s="284" t="s">
        <v>194</v>
      </c>
      <c r="T132" s="285"/>
      <c r="U132" s="285"/>
      <c r="V132" s="286"/>
      <c r="W132" s="284" t="s">
        <v>194</v>
      </c>
      <c r="X132" s="285"/>
      <c r="Y132" s="285"/>
      <c r="Z132" s="286"/>
      <c r="AA132" s="287"/>
      <c r="AB132" s="204" t="s">
        <v>789</v>
      </c>
    </row>
    <row r="133" spans="1:28" s="104" customFormat="1" ht="19.5" customHeight="1" x14ac:dyDescent="0.3">
      <c r="A133" s="565" t="s">
        <v>657</v>
      </c>
      <c r="B133" s="566"/>
      <c r="C133" s="567" t="s">
        <v>668</v>
      </c>
      <c r="D133" s="568"/>
      <c r="E133" s="591"/>
      <c r="F133" s="255">
        <v>1</v>
      </c>
      <c r="G133" s="284" t="s">
        <v>194</v>
      </c>
      <c r="H133" s="285"/>
      <c r="I133" s="285"/>
      <c r="J133" s="286"/>
      <c r="K133" s="284" t="s">
        <v>194</v>
      </c>
      <c r="L133" s="285"/>
      <c r="M133" s="285"/>
      <c r="N133" s="286"/>
      <c r="O133" s="284" t="s">
        <v>194</v>
      </c>
      <c r="P133" s="285"/>
      <c r="Q133" s="285"/>
      <c r="R133" s="286"/>
      <c r="S133" s="284" t="s">
        <v>194</v>
      </c>
      <c r="T133" s="285"/>
      <c r="U133" s="285"/>
      <c r="V133" s="286"/>
      <c r="W133" s="284" t="s">
        <v>194</v>
      </c>
      <c r="X133" s="285"/>
      <c r="Y133" s="285"/>
      <c r="Z133" s="286"/>
      <c r="AA133" s="287"/>
      <c r="AB133" s="204" t="s">
        <v>791</v>
      </c>
    </row>
    <row r="134" spans="1:28" s="104" customFormat="1" ht="19.5" customHeight="1" x14ac:dyDescent="0.3">
      <c r="A134" s="569" t="s">
        <v>661</v>
      </c>
      <c r="B134" s="570"/>
      <c r="C134" s="571" t="s">
        <v>669</v>
      </c>
      <c r="D134" s="572"/>
      <c r="E134" s="592"/>
      <c r="F134" s="256">
        <v>1</v>
      </c>
      <c r="G134" s="288" t="s">
        <v>194</v>
      </c>
      <c r="H134" s="289"/>
      <c r="I134" s="289"/>
      <c r="J134" s="290"/>
      <c r="K134" s="288" t="s">
        <v>194</v>
      </c>
      <c r="L134" s="289"/>
      <c r="M134" s="289"/>
      <c r="N134" s="290"/>
      <c r="O134" s="288" t="s">
        <v>194</v>
      </c>
      <c r="P134" s="289"/>
      <c r="Q134" s="289"/>
      <c r="R134" s="290"/>
      <c r="S134" s="288" t="s">
        <v>194</v>
      </c>
      <c r="T134" s="289"/>
      <c r="U134" s="289"/>
      <c r="V134" s="290"/>
      <c r="W134" s="288" t="s">
        <v>194</v>
      </c>
      <c r="X134" s="289"/>
      <c r="Y134" s="289"/>
      <c r="Z134" s="290"/>
      <c r="AA134" s="292"/>
      <c r="AB134" s="204" t="s">
        <v>750</v>
      </c>
    </row>
    <row r="135" spans="1:28" s="104" customFormat="1" ht="19.5" customHeight="1" x14ac:dyDescent="0.3">
      <c r="E135" s="105"/>
      <c r="AA135" s="123"/>
    </row>
    <row r="136" spans="1:28" s="104" customFormat="1" ht="19.5" customHeight="1" x14ac:dyDescent="0.3">
      <c r="E136" s="105"/>
      <c r="AA136" s="123"/>
    </row>
    <row r="137" spans="1:28" s="104" customFormat="1" ht="19.5" customHeight="1" x14ac:dyDescent="0.3">
      <c r="E137" s="105"/>
      <c r="AA137" s="123"/>
    </row>
    <row r="138" spans="1:28" s="104" customFormat="1" ht="19.5" customHeight="1" x14ac:dyDescent="0.3">
      <c r="E138" s="105"/>
      <c r="AA138" s="123"/>
    </row>
    <row r="139" spans="1:28" s="104" customFormat="1" ht="19.5" customHeight="1" x14ac:dyDescent="0.3">
      <c r="E139" s="105"/>
      <c r="AA139" s="123"/>
    </row>
    <row r="140" spans="1:28" s="104" customFormat="1" ht="19.5" customHeight="1" x14ac:dyDescent="0.3">
      <c r="E140" s="105"/>
      <c r="AA140" s="123"/>
    </row>
    <row r="141" spans="1:28" s="104" customFormat="1" ht="19.5" customHeight="1" x14ac:dyDescent="0.3">
      <c r="E141" s="105"/>
      <c r="AA141" s="123"/>
    </row>
    <row r="142" spans="1:28" s="104" customFormat="1" ht="19.5" customHeight="1" x14ac:dyDescent="0.3">
      <c r="E142" s="105"/>
      <c r="AA142" s="123"/>
    </row>
    <row r="143" spans="1:28" s="104" customFormat="1" ht="19.5" customHeight="1" x14ac:dyDescent="0.3">
      <c r="E143" s="105"/>
      <c r="AA143" s="123"/>
    </row>
    <row r="144" spans="1:28" s="104" customFormat="1" ht="19.5" customHeight="1" x14ac:dyDescent="0.3">
      <c r="E144" s="105"/>
      <c r="AA144" s="123"/>
    </row>
    <row r="145" spans="5:27" s="104" customFormat="1" ht="19.5" customHeight="1" x14ac:dyDescent="0.3">
      <c r="E145" s="105"/>
      <c r="AA145" s="123"/>
    </row>
    <row r="146" spans="5:27" s="104" customFormat="1" ht="19.5" customHeight="1" x14ac:dyDescent="0.3">
      <c r="E146" s="105"/>
      <c r="AA146" s="123"/>
    </row>
    <row r="147" spans="5:27" s="104" customFormat="1" ht="19.5" customHeight="1" x14ac:dyDescent="0.3">
      <c r="E147" s="105"/>
      <c r="AA147" s="123"/>
    </row>
    <row r="148" spans="5:27" s="104" customFormat="1" ht="19.5" customHeight="1" x14ac:dyDescent="0.3">
      <c r="E148" s="105"/>
      <c r="AA148" s="123"/>
    </row>
    <row r="149" spans="5:27" s="104" customFormat="1" ht="12" x14ac:dyDescent="0.3">
      <c r="E149" s="105"/>
      <c r="AA149" s="123"/>
    </row>
    <row r="150" spans="5:27" s="104" customFormat="1" ht="12" x14ac:dyDescent="0.3">
      <c r="E150" s="105"/>
      <c r="AA150" s="123"/>
    </row>
    <row r="151" spans="5:27" s="104" customFormat="1" ht="12" x14ac:dyDescent="0.3">
      <c r="E151" s="105"/>
      <c r="AA151" s="123"/>
    </row>
    <row r="152" spans="5:27" s="104" customFormat="1" ht="12" x14ac:dyDescent="0.3">
      <c r="E152" s="105"/>
      <c r="AA152" s="123"/>
    </row>
    <row r="153" spans="5:27" s="104" customFormat="1" ht="12" x14ac:dyDescent="0.3">
      <c r="E153" s="105"/>
      <c r="AA153" s="123"/>
    </row>
    <row r="154" spans="5:27" s="104" customFormat="1" ht="12" x14ac:dyDescent="0.3">
      <c r="E154" s="105"/>
      <c r="AA154" s="123"/>
    </row>
    <row r="155" spans="5:27" s="104" customFormat="1" ht="12" x14ac:dyDescent="0.3">
      <c r="E155" s="105"/>
      <c r="AA155" s="123"/>
    </row>
    <row r="156" spans="5:27" s="104" customFormat="1" ht="12" x14ac:dyDescent="0.3">
      <c r="E156" s="105"/>
      <c r="AA156" s="123"/>
    </row>
    <row r="157" spans="5:27" s="104" customFormat="1" ht="12" x14ac:dyDescent="0.3">
      <c r="E157" s="105"/>
      <c r="AA157" s="123"/>
    </row>
    <row r="158" spans="5:27" s="104" customFormat="1" ht="12" x14ac:dyDescent="0.3">
      <c r="E158" s="105"/>
      <c r="AA158" s="123"/>
    </row>
    <row r="159" spans="5:27" s="104" customFormat="1" ht="12" x14ac:dyDescent="0.3">
      <c r="E159" s="105"/>
      <c r="AA159" s="123"/>
    </row>
    <row r="160" spans="5:27" s="104" customFormat="1" ht="12" x14ac:dyDescent="0.3">
      <c r="E160" s="105"/>
      <c r="AA160" s="123"/>
    </row>
    <row r="161" spans="5:27" s="104" customFormat="1" ht="12" x14ac:dyDescent="0.3">
      <c r="E161" s="105"/>
      <c r="AA161" s="123"/>
    </row>
    <row r="162" spans="5:27" s="104" customFormat="1" ht="12" x14ac:dyDescent="0.3">
      <c r="E162" s="105"/>
      <c r="AA162" s="123"/>
    </row>
    <row r="163" spans="5:27" s="104" customFormat="1" ht="12" x14ac:dyDescent="0.3">
      <c r="E163" s="105"/>
      <c r="AA163" s="123"/>
    </row>
    <row r="164" spans="5:27" s="104" customFormat="1" ht="12" x14ac:dyDescent="0.3">
      <c r="E164" s="105"/>
      <c r="AA164" s="123"/>
    </row>
    <row r="165" spans="5:27" s="104" customFormat="1" ht="12" x14ac:dyDescent="0.3">
      <c r="E165" s="105"/>
      <c r="AA165" s="123"/>
    </row>
    <row r="166" spans="5:27" s="104" customFormat="1" ht="12" x14ac:dyDescent="0.3">
      <c r="E166" s="105"/>
      <c r="AA166" s="123"/>
    </row>
    <row r="167" spans="5:27" s="104" customFormat="1" ht="12" x14ac:dyDescent="0.3">
      <c r="E167" s="105"/>
      <c r="AA167" s="123"/>
    </row>
    <row r="168" spans="5:27" s="104" customFormat="1" ht="12" x14ac:dyDescent="0.3">
      <c r="E168" s="105"/>
      <c r="AA168" s="123"/>
    </row>
    <row r="169" spans="5:27" s="104" customFormat="1" ht="12" x14ac:dyDescent="0.3">
      <c r="E169" s="105"/>
      <c r="AA169" s="123"/>
    </row>
    <row r="170" spans="5:27" s="104" customFormat="1" ht="12" x14ac:dyDescent="0.3">
      <c r="E170" s="105"/>
      <c r="AA170" s="123"/>
    </row>
    <row r="171" spans="5:27" s="104" customFormat="1" ht="12" x14ac:dyDescent="0.3">
      <c r="E171" s="105"/>
      <c r="AA171" s="123"/>
    </row>
    <row r="172" spans="5:27" s="104" customFormat="1" ht="12" x14ac:dyDescent="0.3">
      <c r="E172" s="105"/>
      <c r="AA172" s="123"/>
    </row>
    <row r="173" spans="5:27" s="104" customFormat="1" ht="12" x14ac:dyDescent="0.3">
      <c r="E173" s="105"/>
      <c r="AA173" s="123"/>
    </row>
    <row r="174" spans="5:27" s="104" customFormat="1" ht="12" x14ac:dyDescent="0.3">
      <c r="E174" s="105"/>
      <c r="AA174" s="123"/>
    </row>
    <row r="175" spans="5:27" s="104" customFormat="1" ht="12" x14ac:dyDescent="0.3">
      <c r="E175" s="105"/>
      <c r="AA175" s="123"/>
    </row>
    <row r="176" spans="5:27" s="104" customFormat="1" ht="12" x14ac:dyDescent="0.3">
      <c r="E176" s="105"/>
      <c r="AA176" s="123"/>
    </row>
    <row r="177" spans="5:55" s="104" customFormat="1" ht="12" x14ac:dyDescent="0.3">
      <c r="E177" s="105"/>
      <c r="AA177" s="123"/>
    </row>
    <row r="178" spans="5:55" s="104" customFormat="1" ht="12" x14ac:dyDescent="0.3">
      <c r="E178" s="105"/>
      <c r="AA178" s="123"/>
    </row>
    <row r="179" spans="5:55" s="104" customFormat="1" ht="12" x14ac:dyDescent="0.3">
      <c r="E179" s="105"/>
      <c r="AA179" s="123"/>
    </row>
    <row r="180" spans="5:55" s="104" customFormat="1" ht="12" x14ac:dyDescent="0.3">
      <c r="E180" s="105"/>
      <c r="AA180" s="123"/>
    </row>
    <row r="181" spans="5:55" s="104" customFormat="1" ht="12" x14ac:dyDescent="0.3">
      <c r="E181" s="105"/>
      <c r="AA181" s="123"/>
    </row>
    <row r="182" spans="5:55" s="104" customFormat="1" ht="12" x14ac:dyDescent="0.3">
      <c r="E182" s="105"/>
      <c r="AA182" s="123"/>
    </row>
    <row r="183" spans="5:55" s="104" customFormat="1" x14ac:dyDescent="0.3">
      <c r="E183" s="105"/>
      <c r="AA183" s="123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spans="5:55" s="104" customFormat="1" x14ac:dyDescent="0.3">
      <c r="E184" s="105"/>
      <c r="AA184" s="123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 spans="5:55" s="104" customFormat="1" x14ac:dyDescent="0.3">
      <c r="E185" s="105"/>
      <c r="AA185" s="123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spans="5:55" s="104" customFormat="1" x14ac:dyDescent="0.3">
      <c r="E186" s="105"/>
      <c r="AA186" s="123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spans="5:55" s="104" customFormat="1" x14ac:dyDescent="0.3">
      <c r="E187" s="105"/>
      <c r="AA187" s="123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</sheetData>
  <mergeCells count="164">
    <mergeCell ref="AD3:AD4"/>
    <mergeCell ref="AE3:AH3"/>
    <mergeCell ref="AI3:AL3"/>
    <mergeCell ref="AM3:AP3"/>
    <mergeCell ref="AQ3:AT3"/>
    <mergeCell ref="AU3:AX3"/>
    <mergeCell ref="C99:D99"/>
    <mergeCell ref="C100:D100"/>
    <mergeCell ref="C38:D38"/>
    <mergeCell ref="C39:D39"/>
    <mergeCell ref="C40:D40"/>
    <mergeCell ref="C41:D41"/>
    <mergeCell ref="C42:D42"/>
    <mergeCell ref="C30:D30"/>
    <mergeCell ref="C31:D31"/>
    <mergeCell ref="C32:D32"/>
    <mergeCell ref="C33:D33"/>
    <mergeCell ref="C34:D34"/>
    <mergeCell ref="C35:D35"/>
    <mergeCell ref="C36:D36"/>
    <mergeCell ref="C22:D22"/>
    <mergeCell ref="C28:D28"/>
    <mergeCell ref="C29:D29"/>
    <mergeCell ref="C7:D7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AC3:AC4"/>
    <mergeCell ref="C101:D101"/>
    <mergeCell ref="C102:D102"/>
    <mergeCell ref="C103:D103"/>
    <mergeCell ref="C90:D90"/>
    <mergeCell ref="C91:D91"/>
    <mergeCell ref="C92:D92"/>
    <mergeCell ref="C94:D94"/>
    <mergeCell ref="C95:D95"/>
    <mergeCell ref="C96:D96"/>
    <mergeCell ref="C97:D97"/>
    <mergeCell ref="C98:D98"/>
    <mergeCell ref="S4:V4"/>
    <mergeCell ref="W4:Z4"/>
    <mergeCell ref="AA4:AA5"/>
    <mergeCell ref="C6:D6"/>
    <mergeCell ref="D2:Z2"/>
    <mergeCell ref="B3:E3"/>
    <mergeCell ref="F3:R3"/>
    <mergeCell ref="A4:A5"/>
    <mergeCell ref="B4:B5"/>
    <mergeCell ref="F4:F5"/>
    <mergeCell ref="G4:J4"/>
    <mergeCell ref="K4:N4"/>
    <mergeCell ref="O4:R4"/>
    <mergeCell ref="C4:E5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3:D23"/>
    <mergeCell ref="C24:D24"/>
    <mergeCell ref="C66:D66"/>
    <mergeCell ref="C67:D67"/>
    <mergeCell ref="C25:D25"/>
    <mergeCell ref="C26:D26"/>
    <mergeCell ref="C27:D27"/>
    <mergeCell ref="C51:D51"/>
    <mergeCell ref="C52:D52"/>
    <mergeCell ref="C53:D53"/>
    <mergeCell ref="C54:D54"/>
    <mergeCell ref="C55:D55"/>
    <mergeCell ref="C56:D56"/>
    <mergeCell ref="C37:D37"/>
    <mergeCell ref="C43:D43"/>
    <mergeCell ref="C44:D44"/>
    <mergeCell ref="C45:D45"/>
    <mergeCell ref="C46:D46"/>
    <mergeCell ref="C47:D47"/>
    <mergeCell ref="C48:D48"/>
    <mergeCell ref="C49:D49"/>
    <mergeCell ref="C50:D50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82:D82"/>
    <mergeCell ref="C83:D83"/>
    <mergeCell ref="C84:D84"/>
    <mergeCell ref="C85:D85"/>
    <mergeCell ref="C86:D86"/>
    <mergeCell ref="C87:D87"/>
    <mergeCell ref="C88:D88"/>
    <mergeCell ref="C89:D89"/>
    <mergeCell ref="C68:D68"/>
    <mergeCell ref="C70:D70"/>
    <mergeCell ref="C71:D71"/>
    <mergeCell ref="C72:D72"/>
    <mergeCell ref="C73:D73"/>
    <mergeCell ref="C74:D74"/>
    <mergeCell ref="C75:D75"/>
    <mergeCell ref="C76:D76"/>
    <mergeCell ref="C77:D77"/>
    <mergeCell ref="C81:D81"/>
    <mergeCell ref="C121:D121"/>
    <mergeCell ref="C122:D122"/>
    <mergeCell ref="C123:D123"/>
    <mergeCell ref="A6:A27"/>
    <mergeCell ref="A28:A50"/>
    <mergeCell ref="A51:A70"/>
    <mergeCell ref="A71:A73"/>
    <mergeCell ref="A74:A96"/>
    <mergeCell ref="A97:A119"/>
    <mergeCell ref="A120:A123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78:D78"/>
    <mergeCell ref="C79:D79"/>
    <mergeCell ref="C80:D80"/>
    <mergeCell ref="C93:D93"/>
    <mergeCell ref="C69:D69"/>
    <mergeCell ref="E124:E134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24:D124"/>
    <mergeCell ref="A125:A126"/>
    <mergeCell ref="C125:D125"/>
    <mergeCell ref="C126:D126"/>
    <mergeCell ref="A127:D127"/>
    <mergeCell ref="A128:B129"/>
    <mergeCell ref="C128:D128"/>
  </mergeCells>
  <phoneticPr fontId="1" type="noConversion"/>
  <conditionalFormatting sqref="AC5:AC33">
    <cfRule type="expression" dxfId="0" priority="1">
      <formula>AC5="NOT OK"</formula>
    </cfRule>
  </conditionalFormatting>
  <dataValidations count="1">
    <dataValidation type="list" allowBlank="1" showInputMessage="1" showErrorMessage="1" sqref="AB6:AB134">
      <formula1>$AZ$5:$AZ$32</formula1>
    </dataValidation>
  </dataValidations>
  <printOptions horizontalCentered="1"/>
  <pageMargins left="0.70866141732283472" right="0.70866141732283472" top="0.74803149606299213" bottom="0.74803149606299213" header="0.31496062992125984" footer="0.19685039370078741"/>
  <pageSetup paperSize="9" scale="92" orientation="landscape" r:id="rId1"/>
  <headerFooter>
    <oddHeader>&amp;L&amp;"KoPub돋움체 Bold,보통"&amp;9
기계설비 성능점검 결과보고서&amp;C
&amp;G&amp;R&amp;"KoPub돋움체 Bold,보통"&amp;9
I. 기계설비 성능점검 계획서</oddHeader>
    <oddFooter>&amp;L&amp;G&amp;R&amp;G</oddFooter>
  </headerFooter>
  <rowBreaks count="1" manualBreakCount="1">
    <brk id="27" max="26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271"/>
  <sheetViews>
    <sheetView view="pageBreakPreview" zoomScale="130" zoomScaleNormal="100" zoomScaleSheetLayoutView="130" workbookViewId="0">
      <selection activeCell="R18" sqref="R18"/>
    </sheetView>
  </sheetViews>
  <sheetFormatPr defaultColWidth="9" defaultRowHeight="15" x14ac:dyDescent="0.3"/>
  <cols>
    <col min="1" max="1" width="3.75" style="25" customWidth="1"/>
    <col min="2" max="5" width="4.375" style="25" customWidth="1"/>
    <col min="6" max="6" width="9" style="25"/>
    <col min="7" max="13" width="5.625" style="25" customWidth="1"/>
    <col min="14" max="15" width="4.375" style="25" customWidth="1"/>
    <col min="16" max="16384" width="9" style="25"/>
  </cols>
  <sheetData>
    <row r="3" spans="2:14" ht="18.75" customHeight="1" x14ac:dyDescent="0.3">
      <c r="B3" s="72"/>
      <c r="C3" s="617">
        <v>11</v>
      </c>
      <c r="D3" s="617"/>
      <c r="E3" s="71"/>
      <c r="F3" s="618" t="s">
        <v>333</v>
      </c>
      <c r="G3" s="618"/>
      <c r="H3" s="618"/>
      <c r="I3" s="618"/>
      <c r="J3" s="618"/>
      <c r="K3" s="618"/>
      <c r="L3" s="618"/>
      <c r="M3" s="618"/>
      <c r="N3" s="73"/>
    </row>
    <row r="4" spans="2:14" ht="18.75" customHeight="1" x14ac:dyDescent="0.3">
      <c r="B4" s="72"/>
      <c r="C4" s="74"/>
      <c r="D4" s="74"/>
      <c r="E4" s="71"/>
      <c r="F4" s="164"/>
      <c r="G4" s="164"/>
      <c r="H4" s="164"/>
      <c r="I4" s="164"/>
      <c r="J4" s="164"/>
      <c r="K4" s="164"/>
      <c r="L4" s="164"/>
      <c r="M4" s="164"/>
      <c r="N4" s="73"/>
    </row>
    <row r="5" spans="2:14" ht="14.25" customHeight="1" x14ac:dyDescent="0.3"/>
    <row r="6" spans="2:14" ht="20.25" customHeight="1" x14ac:dyDescent="0.3">
      <c r="B6" s="619" t="s">
        <v>76</v>
      </c>
      <c r="C6" s="619"/>
      <c r="D6" s="619"/>
      <c r="E6" s="619"/>
      <c r="F6" s="619"/>
      <c r="G6" s="619" t="s">
        <v>77</v>
      </c>
      <c r="H6" s="619"/>
      <c r="I6" s="619"/>
      <c r="J6" s="619"/>
      <c r="K6" s="619"/>
      <c r="L6" s="619"/>
      <c r="M6" s="619"/>
      <c r="N6" s="619"/>
    </row>
    <row r="7" spans="2:14" x14ac:dyDescent="0.3">
      <c r="B7" s="465"/>
      <c r="C7" s="465"/>
      <c r="D7" s="465"/>
      <c r="E7" s="465"/>
      <c r="F7" s="465"/>
      <c r="G7" s="465" t="s">
        <v>78</v>
      </c>
      <c r="H7" s="465"/>
      <c r="I7" s="620" t="s">
        <v>79</v>
      </c>
      <c r="J7" s="620"/>
      <c r="K7" s="620"/>
      <c r="L7" s="620"/>
      <c r="M7" s="620"/>
      <c r="N7" s="620"/>
    </row>
    <row r="8" spans="2:14" x14ac:dyDescent="0.3">
      <c r="B8" s="465"/>
      <c r="C8" s="465"/>
      <c r="D8" s="465"/>
      <c r="E8" s="465"/>
      <c r="F8" s="465"/>
      <c r="G8" s="465" t="s">
        <v>81</v>
      </c>
      <c r="H8" s="465"/>
      <c r="I8" s="621" t="s">
        <v>80</v>
      </c>
      <c r="J8" s="621"/>
      <c r="K8" s="621"/>
      <c r="L8" s="620"/>
      <c r="M8" s="620"/>
      <c r="N8" s="620"/>
    </row>
    <row r="9" spans="2:14" x14ac:dyDescent="0.3">
      <c r="B9" s="465"/>
      <c r="C9" s="465"/>
      <c r="D9" s="465"/>
      <c r="E9" s="465"/>
      <c r="F9" s="465"/>
      <c r="G9" s="465"/>
      <c r="H9" s="465"/>
      <c r="I9" s="620"/>
      <c r="J9" s="620"/>
      <c r="K9" s="620"/>
      <c r="L9" s="620"/>
      <c r="M9" s="620"/>
      <c r="N9" s="620"/>
    </row>
    <row r="10" spans="2:14" x14ac:dyDescent="0.3">
      <c r="B10" s="465"/>
      <c r="C10" s="465"/>
      <c r="D10" s="465"/>
      <c r="E10" s="465"/>
      <c r="F10" s="465"/>
      <c r="G10" s="465"/>
      <c r="H10" s="465"/>
      <c r="I10" s="620"/>
      <c r="J10" s="620"/>
      <c r="K10" s="620"/>
      <c r="L10" s="620"/>
      <c r="M10" s="620"/>
      <c r="N10" s="620"/>
    </row>
    <row r="11" spans="2:14" x14ac:dyDescent="0.3">
      <c r="B11" s="465"/>
      <c r="C11" s="465"/>
      <c r="D11" s="465"/>
      <c r="E11" s="465"/>
      <c r="F11" s="465"/>
      <c r="G11" s="465" t="s">
        <v>82</v>
      </c>
      <c r="H11" s="465"/>
      <c r="I11" s="620" t="s">
        <v>83</v>
      </c>
      <c r="J11" s="620"/>
      <c r="K11" s="620"/>
      <c r="L11" s="620"/>
      <c r="M11" s="620"/>
      <c r="N11" s="620"/>
    </row>
    <row r="12" spans="2:14" x14ac:dyDescent="0.3">
      <c r="B12" s="465"/>
      <c r="C12" s="465"/>
      <c r="D12" s="465"/>
      <c r="E12" s="465"/>
      <c r="F12" s="465"/>
      <c r="G12" s="465" t="s">
        <v>84</v>
      </c>
      <c r="H12" s="465"/>
      <c r="I12" s="410"/>
      <c r="J12" s="410"/>
      <c r="K12" s="410"/>
      <c r="L12" s="410"/>
      <c r="M12" s="410"/>
      <c r="N12" s="410"/>
    </row>
    <row r="15" spans="2:14" ht="16.5" x14ac:dyDescent="0.3">
      <c r="B15" s="619" t="s">
        <v>89</v>
      </c>
      <c r="C15" s="619"/>
      <c r="D15" s="619"/>
      <c r="E15" s="619"/>
      <c r="F15" s="619"/>
      <c r="G15" s="619" t="s">
        <v>90</v>
      </c>
      <c r="H15" s="619"/>
      <c r="I15" s="619"/>
      <c r="J15" s="619"/>
      <c r="K15" s="619"/>
      <c r="L15" s="619"/>
      <c r="M15" s="619"/>
      <c r="N15" s="619"/>
    </row>
    <row r="16" spans="2:14" x14ac:dyDescent="0.3">
      <c r="B16" s="465"/>
      <c r="C16" s="465"/>
      <c r="D16" s="465"/>
      <c r="E16" s="465"/>
      <c r="F16" s="465"/>
      <c r="G16" s="63" t="s">
        <v>78</v>
      </c>
      <c r="H16" s="63"/>
      <c r="I16" s="622" t="s">
        <v>765</v>
      </c>
      <c r="J16" s="622"/>
      <c r="K16" s="622"/>
      <c r="L16" s="622"/>
      <c r="M16" s="622"/>
      <c r="N16" s="622"/>
    </row>
    <row r="17" spans="2:14" ht="15" customHeight="1" x14ac:dyDescent="0.3">
      <c r="B17" s="465"/>
      <c r="C17" s="465"/>
      <c r="D17" s="465"/>
      <c r="E17" s="465"/>
      <c r="F17" s="465"/>
      <c r="G17" s="465" t="s">
        <v>81</v>
      </c>
      <c r="H17" s="465"/>
      <c r="I17" s="621" t="s">
        <v>766</v>
      </c>
      <c r="J17" s="621"/>
      <c r="K17" s="621"/>
      <c r="L17" s="621"/>
      <c r="M17" s="621"/>
      <c r="N17" s="621"/>
    </row>
    <row r="18" spans="2:14" ht="15" customHeight="1" x14ac:dyDescent="0.3">
      <c r="B18" s="465"/>
      <c r="C18" s="465"/>
      <c r="D18" s="465"/>
      <c r="E18" s="465"/>
      <c r="F18" s="465"/>
      <c r="G18" s="465"/>
      <c r="H18" s="465"/>
      <c r="I18" s="621"/>
      <c r="J18" s="621"/>
      <c r="K18" s="621"/>
      <c r="L18" s="621"/>
      <c r="M18" s="621"/>
      <c r="N18" s="621"/>
    </row>
    <row r="19" spans="2:14" x14ac:dyDescent="0.3">
      <c r="B19" s="465"/>
      <c r="C19" s="465"/>
      <c r="D19" s="465"/>
      <c r="E19" s="465"/>
      <c r="F19" s="465"/>
      <c r="G19" s="465"/>
      <c r="H19" s="465"/>
      <c r="I19" s="621"/>
      <c r="J19" s="621"/>
      <c r="K19" s="621"/>
      <c r="L19" s="621"/>
      <c r="M19" s="621"/>
      <c r="N19" s="621"/>
    </row>
    <row r="20" spans="2:14" x14ac:dyDescent="0.3">
      <c r="B20" s="465"/>
      <c r="C20" s="465"/>
      <c r="D20" s="465"/>
      <c r="E20" s="465"/>
      <c r="F20" s="465"/>
      <c r="G20" s="465"/>
      <c r="H20" s="465"/>
      <c r="I20" s="621"/>
      <c r="J20" s="621"/>
      <c r="K20" s="621"/>
      <c r="L20" s="621"/>
      <c r="M20" s="621"/>
      <c r="N20" s="621"/>
    </row>
    <row r="21" spans="2:14" x14ac:dyDescent="0.3">
      <c r="B21" s="465"/>
      <c r="C21" s="465"/>
      <c r="D21" s="465"/>
      <c r="E21" s="465"/>
      <c r="F21" s="465"/>
      <c r="G21" s="465"/>
      <c r="H21" s="465"/>
      <c r="I21" s="621"/>
      <c r="J21" s="621"/>
      <c r="K21" s="621"/>
      <c r="L21" s="621"/>
      <c r="M21" s="621"/>
      <c r="N21" s="621"/>
    </row>
    <row r="22" spans="2:14" x14ac:dyDescent="0.3">
      <c r="B22" s="465"/>
      <c r="C22" s="465"/>
      <c r="D22" s="465"/>
      <c r="E22" s="465"/>
      <c r="F22" s="465"/>
      <c r="G22" s="465" t="s">
        <v>82</v>
      </c>
      <c r="H22" s="465"/>
      <c r="I22" s="623" t="s">
        <v>175</v>
      </c>
      <c r="J22" s="623"/>
      <c r="K22" s="623"/>
      <c r="L22" s="623"/>
      <c r="M22" s="623"/>
      <c r="N22" s="623"/>
    </row>
    <row r="23" spans="2:14" x14ac:dyDescent="0.3">
      <c r="B23" s="465"/>
      <c r="C23" s="465"/>
      <c r="D23" s="465"/>
      <c r="E23" s="465"/>
      <c r="F23" s="465"/>
      <c r="G23" s="465" t="s">
        <v>84</v>
      </c>
      <c r="H23" s="465"/>
      <c r="I23" s="465"/>
      <c r="J23" s="465"/>
      <c r="K23" s="465"/>
      <c r="L23" s="465"/>
      <c r="M23" s="465"/>
      <c r="N23" s="465"/>
    </row>
    <row r="26" spans="2:14" ht="16.5" x14ac:dyDescent="0.3">
      <c r="B26" s="619" t="s">
        <v>89</v>
      </c>
      <c r="C26" s="619"/>
      <c r="D26" s="619"/>
      <c r="E26" s="619"/>
      <c r="F26" s="619"/>
      <c r="G26" s="619" t="s">
        <v>90</v>
      </c>
      <c r="H26" s="619"/>
      <c r="I26" s="619"/>
      <c r="J26" s="619"/>
      <c r="K26" s="619"/>
      <c r="L26" s="619"/>
      <c r="M26" s="619"/>
      <c r="N26" s="619"/>
    </row>
    <row r="27" spans="2:14" x14ac:dyDescent="0.3">
      <c r="B27" s="465"/>
      <c r="C27" s="465"/>
      <c r="D27" s="465"/>
      <c r="E27" s="465"/>
      <c r="F27" s="465"/>
      <c r="G27" s="63" t="s">
        <v>78</v>
      </c>
      <c r="H27" s="63"/>
      <c r="I27" s="622" t="s">
        <v>85</v>
      </c>
      <c r="J27" s="622"/>
      <c r="K27" s="622"/>
      <c r="L27" s="622"/>
      <c r="M27" s="622"/>
      <c r="N27" s="622"/>
    </row>
    <row r="28" spans="2:14" ht="15" customHeight="1" x14ac:dyDescent="0.3">
      <c r="B28" s="465"/>
      <c r="C28" s="465"/>
      <c r="D28" s="465"/>
      <c r="E28" s="465"/>
      <c r="F28" s="465"/>
      <c r="G28" s="465" t="s">
        <v>81</v>
      </c>
      <c r="H28" s="465"/>
      <c r="I28" s="621" t="s">
        <v>86</v>
      </c>
      <c r="J28" s="621"/>
      <c r="K28" s="621"/>
      <c r="L28" s="621"/>
      <c r="M28" s="621"/>
      <c r="N28" s="621"/>
    </row>
    <row r="29" spans="2:14" ht="15" customHeight="1" x14ac:dyDescent="0.3">
      <c r="B29" s="465"/>
      <c r="C29" s="465"/>
      <c r="D29" s="465"/>
      <c r="E29" s="465"/>
      <c r="F29" s="465"/>
      <c r="G29" s="465"/>
      <c r="H29" s="465"/>
      <c r="I29" s="621"/>
      <c r="J29" s="621"/>
      <c r="K29" s="621"/>
      <c r="L29" s="621"/>
      <c r="M29" s="621"/>
      <c r="N29" s="621"/>
    </row>
    <row r="30" spans="2:14" x14ac:dyDescent="0.3">
      <c r="B30" s="465"/>
      <c r="C30" s="465"/>
      <c r="D30" s="465"/>
      <c r="E30" s="465"/>
      <c r="F30" s="465"/>
      <c r="G30" s="465"/>
      <c r="H30" s="465"/>
      <c r="I30" s="621"/>
      <c r="J30" s="621"/>
      <c r="K30" s="621"/>
      <c r="L30" s="621"/>
      <c r="M30" s="621"/>
      <c r="N30" s="621"/>
    </row>
    <row r="31" spans="2:14" x14ac:dyDescent="0.3">
      <c r="B31" s="465"/>
      <c r="C31" s="465"/>
      <c r="D31" s="465"/>
      <c r="E31" s="465"/>
      <c r="F31" s="465"/>
      <c r="G31" s="465"/>
      <c r="H31" s="465"/>
      <c r="I31" s="621"/>
      <c r="J31" s="621"/>
      <c r="K31" s="621"/>
      <c r="L31" s="621"/>
      <c r="M31" s="621"/>
      <c r="N31" s="621"/>
    </row>
    <row r="32" spans="2:14" x14ac:dyDescent="0.3">
      <c r="B32" s="465"/>
      <c r="C32" s="465"/>
      <c r="D32" s="465"/>
      <c r="E32" s="465"/>
      <c r="F32" s="465"/>
      <c r="G32" s="465"/>
      <c r="H32" s="465"/>
      <c r="I32" s="621"/>
      <c r="J32" s="621"/>
      <c r="K32" s="621"/>
      <c r="L32" s="621"/>
      <c r="M32" s="621"/>
      <c r="N32" s="621"/>
    </row>
    <row r="33" spans="2:14" x14ac:dyDescent="0.3">
      <c r="B33" s="465"/>
      <c r="C33" s="465"/>
      <c r="D33" s="465"/>
      <c r="E33" s="465"/>
      <c r="F33" s="465"/>
      <c r="G33" s="465" t="s">
        <v>82</v>
      </c>
      <c r="H33" s="465"/>
      <c r="I33" s="623" t="s">
        <v>175</v>
      </c>
      <c r="J33" s="623"/>
      <c r="K33" s="623"/>
      <c r="L33" s="623"/>
      <c r="M33" s="623"/>
      <c r="N33" s="623"/>
    </row>
    <row r="34" spans="2:14" x14ac:dyDescent="0.3">
      <c r="B34" s="465"/>
      <c r="C34" s="465"/>
      <c r="D34" s="465"/>
      <c r="E34" s="465"/>
      <c r="F34" s="465"/>
      <c r="G34" s="465" t="s">
        <v>84</v>
      </c>
      <c r="H34" s="465"/>
      <c r="I34" s="465"/>
      <c r="J34" s="465"/>
      <c r="K34" s="465"/>
      <c r="L34" s="465"/>
      <c r="M34" s="465"/>
      <c r="N34" s="465"/>
    </row>
    <row r="37" spans="2:14" ht="16.5" x14ac:dyDescent="0.3">
      <c r="B37" s="619" t="s">
        <v>10</v>
      </c>
      <c r="C37" s="619"/>
      <c r="D37" s="619"/>
      <c r="E37" s="619"/>
      <c r="F37" s="619"/>
      <c r="G37" s="619" t="s">
        <v>91</v>
      </c>
      <c r="H37" s="619"/>
      <c r="I37" s="619"/>
      <c r="J37" s="619"/>
      <c r="K37" s="619"/>
      <c r="L37" s="619"/>
      <c r="M37" s="619"/>
      <c r="N37" s="619"/>
    </row>
    <row r="38" spans="2:14" x14ac:dyDescent="0.3">
      <c r="B38" s="465"/>
      <c r="C38" s="465"/>
      <c r="D38" s="465"/>
      <c r="E38" s="465"/>
      <c r="F38" s="465"/>
      <c r="G38" s="465" t="s">
        <v>78</v>
      </c>
      <c r="H38" s="465"/>
      <c r="I38" s="620" t="s">
        <v>87</v>
      </c>
      <c r="J38" s="620"/>
      <c r="K38" s="620"/>
      <c r="L38" s="620"/>
      <c r="M38" s="620"/>
      <c r="N38" s="620"/>
    </row>
    <row r="39" spans="2:14" ht="16.5" customHeight="1" x14ac:dyDescent="0.3">
      <c r="B39" s="465"/>
      <c r="C39" s="465"/>
      <c r="D39" s="465"/>
      <c r="E39" s="465"/>
      <c r="F39" s="465"/>
      <c r="G39" s="465" t="s">
        <v>81</v>
      </c>
      <c r="H39" s="465"/>
      <c r="I39" s="621" t="s">
        <v>88</v>
      </c>
      <c r="J39" s="621"/>
      <c r="K39" s="621"/>
      <c r="L39" s="621"/>
      <c r="M39" s="621"/>
      <c r="N39" s="621"/>
    </row>
    <row r="40" spans="2:14" x14ac:dyDescent="0.3">
      <c r="B40" s="465"/>
      <c r="C40" s="465"/>
      <c r="D40" s="465"/>
      <c r="E40" s="465"/>
      <c r="F40" s="465"/>
      <c r="G40" s="465"/>
      <c r="H40" s="465"/>
      <c r="I40" s="621"/>
      <c r="J40" s="621"/>
      <c r="K40" s="621"/>
      <c r="L40" s="621"/>
      <c r="M40" s="621"/>
      <c r="N40" s="621"/>
    </row>
    <row r="41" spans="2:14" ht="15" customHeight="1" x14ac:dyDescent="0.3">
      <c r="B41" s="465"/>
      <c r="C41" s="465"/>
      <c r="D41" s="465"/>
      <c r="E41" s="465"/>
      <c r="F41" s="465"/>
      <c r="G41" s="465"/>
      <c r="H41" s="465"/>
      <c r="I41" s="621"/>
      <c r="J41" s="621"/>
      <c r="K41" s="621"/>
      <c r="L41" s="621"/>
      <c r="M41" s="621"/>
      <c r="N41" s="621"/>
    </row>
    <row r="42" spans="2:14" x14ac:dyDescent="0.3">
      <c r="B42" s="465"/>
      <c r="C42" s="465"/>
      <c r="D42" s="465"/>
      <c r="E42" s="465"/>
      <c r="F42" s="465"/>
      <c r="G42" s="465" t="s">
        <v>82</v>
      </c>
      <c r="H42" s="465"/>
      <c r="I42" s="620" t="s">
        <v>92</v>
      </c>
      <c r="J42" s="620"/>
      <c r="K42" s="620"/>
      <c r="L42" s="620"/>
      <c r="M42" s="620"/>
      <c r="N42" s="620"/>
    </row>
    <row r="43" spans="2:14" x14ac:dyDescent="0.3">
      <c r="B43" s="465"/>
      <c r="C43" s="465"/>
      <c r="D43" s="465"/>
      <c r="E43" s="465"/>
      <c r="F43" s="465"/>
      <c r="G43" s="465" t="s">
        <v>84</v>
      </c>
      <c r="H43" s="465"/>
      <c r="I43" s="410"/>
      <c r="J43" s="410"/>
      <c r="K43" s="410"/>
      <c r="L43" s="410"/>
      <c r="M43" s="410"/>
      <c r="N43" s="410"/>
    </row>
    <row r="50" spans="2:14" ht="16.5" x14ac:dyDescent="0.3">
      <c r="B50" s="619" t="s">
        <v>11</v>
      </c>
      <c r="C50" s="619"/>
      <c r="D50" s="619"/>
      <c r="E50" s="619"/>
      <c r="F50" s="619"/>
      <c r="G50" s="619" t="s">
        <v>93</v>
      </c>
      <c r="H50" s="619"/>
      <c r="I50" s="619"/>
      <c r="J50" s="619"/>
      <c r="K50" s="619"/>
      <c r="L50" s="619"/>
      <c r="M50" s="619"/>
      <c r="N50" s="619"/>
    </row>
    <row r="51" spans="2:14" x14ac:dyDescent="0.3">
      <c r="B51" s="465"/>
      <c r="C51" s="465"/>
      <c r="D51" s="465"/>
      <c r="E51" s="465"/>
      <c r="F51" s="465"/>
      <c r="G51" s="465" t="s">
        <v>78</v>
      </c>
      <c r="H51" s="465"/>
      <c r="I51" s="620" t="s">
        <v>94</v>
      </c>
      <c r="J51" s="620"/>
      <c r="K51" s="620"/>
      <c r="L51" s="620"/>
      <c r="M51" s="620"/>
      <c r="N51" s="620"/>
    </row>
    <row r="52" spans="2:14" ht="16.5" customHeight="1" x14ac:dyDescent="0.3">
      <c r="B52" s="465"/>
      <c r="C52" s="465"/>
      <c r="D52" s="465"/>
      <c r="E52" s="465"/>
      <c r="F52" s="465"/>
      <c r="G52" s="465" t="s">
        <v>81</v>
      </c>
      <c r="H52" s="465"/>
      <c r="I52" s="621" t="s">
        <v>95</v>
      </c>
      <c r="J52" s="621"/>
      <c r="K52" s="621"/>
      <c r="L52" s="621"/>
      <c r="M52" s="621"/>
      <c r="N52" s="621"/>
    </row>
    <row r="53" spans="2:14" ht="16.5" customHeight="1" x14ac:dyDescent="0.3">
      <c r="B53" s="465"/>
      <c r="C53" s="465"/>
      <c r="D53" s="465"/>
      <c r="E53" s="465"/>
      <c r="F53" s="465"/>
      <c r="G53" s="465"/>
      <c r="H53" s="465"/>
      <c r="I53" s="621"/>
      <c r="J53" s="621"/>
      <c r="K53" s="621"/>
      <c r="L53" s="621"/>
      <c r="M53" s="621"/>
      <c r="N53" s="621"/>
    </row>
    <row r="54" spans="2:14" x14ac:dyDescent="0.3">
      <c r="B54" s="465"/>
      <c r="C54" s="465"/>
      <c r="D54" s="465"/>
      <c r="E54" s="465"/>
      <c r="F54" s="465"/>
      <c r="G54" s="465"/>
      <c r="H54" s="465"/>
      <c r="I54" s="621"/>
      <c r="J54" s="621"/>
      <c r="K54" s="621"/>
      <c r="L54" s="621"/>
      <c r="M54" s="621"/>
      <c r="N54" s="621"/>
    </row>
    <row r="55" spans="2:14" ht="15" customHeight="1" x14ac:dyDescent="0.3">
      <c r="B55" s="465"/>
      <c r="C55" s="465"/>
      <c r="D55" s="465"/>
      <c r="E55" s="465"/>
      <c r="F55" s="465"/>
      <c r="G55" s="465"/>
      <c r="H55" s="465"/>
      <c r="I55" s="621"/>
      <c r="J55" s="621"/>
      <c r="K55" s="621"/>
      <c r="L55" s="621"/>
      <c r="M55" s="621"/>
      <c r="N55" s="621"/>
    </row>
    <row r="56" spans="2:14" ht="15" customHeight="1" x14ac:dyDescent="0.3">
      <c r="B56" s="465"/>
      <c r="C56" s="465"/>
      <c r="D56" s="465"/>
      <c r="E56" s="465"/>
      <c r="F56" s="465"/>
      <c r="G56" s="465" t="s">
        <v>82</v>
      </c>
      <c r="H56" s="465"/>
      <c r="I56" s="621" t="s">
        <v>96</v>
      </c>
      <c r="J56" s="620"/>
      <c r="K56" s="620"/>
      <c r="L56" s="620"/>
      <c r="M56" s="620"/>
      <c r="N56" s="620"/>
    </row>
    <row r="57" spans="2:14" x14ac:dyDescent="0.3">
      <c r="B57" s="465"/>
      <c r="C57" s="465"/>
      <c r="D57" s="465"/>
      <c r="E57" s="465"/>
      <c r="F57" s="465"/>
      <c r="G57" s="465"/>
      <c r="H57" s="465"/>
      <c r="I57" s="620"/>
      <c r="J57" s="620"/>
      <c r="K57" s="620"/>
      <c r="L57" s="620"/>
      <c r="M57" s="620"/>
      <c r="N57" s="620"/>
    </row>
    <row r="58" spans="2:14" x14ac:dyDescent="0.3">
      <c r="B58" s="465"/>
      <c r="C58" s="465"/>
      <c r="D58" s="465"/>
      <c r="E58" s="465"/>
      <c r="F58" s="465"/>
      <c r="G58" s="465" t="s">
        <v>84</v>
      </c>
      <c r="H58" s="465"/>
      <c r="I58" s="410"/>
      <c r="J58" s="410"/>
      <c r="K58" s="410"/>
      <c r="L58" s="410"/>
      <c r="M58" s="410"/>
      <c r="N58" s="410"/>
    </row>
    <row r="59" spans="2:14" ht="14.1" customHeight="1" x14ac:dyDescent="0.3"/>
    <row r="60" spans="2:14" ht="14.1" customHeight="1" x14ac:dyDescent="0.3"/>
    <row r="61" spans="2:14" ht="16.5" x14ac:dyDescent="0.3">
      <c r="B61" s="619" t="s">
        <v>97</v>
      </c>
      <c r="C61" s="619"/>
      <c r="D61" s="619"/>
      <c r="E61" s="619"/>
      <c r="F61" s="619"/>
      <c r="G61" s="619" t="s">
        <v>98</v>
      </c>
      <c r="H61" s="619"/>
      <c r="I61" s="619"/>
      <c r="J61" s="619"/>
      <c r="K61" s="619"/>
      <c r="L61" s="619"/>
      <c r="M61" s="619"/>
      <c r="N61" s="619"/>
    </row>
    <row r="62" spans="2:14" x14ac:dyDescent="0.3">
      <c r="B62" s="465"/>
      <c r="C62" s="465"/>
      <c r="D62" s="465"/>
      <c r="E62" s="465"/>
      <c r="F62" s="465"/>
      <c r="G62" s="465" t="s">
        <v>78</v>
      </c>
      <c r="H62" s="465"/>
      <c r="I62" s="620" t="s">
        <v>99</v>
      </c>
      <c r="J62" s="620"/>
      <c r="K62" s="620"/>
      <c r="L62" s="620"/>
      <c r="M62" s="620"/>
      <c r="N62" s="620"/>
    </row>
    <row r="63" spans="2:14" ht="16.5" customHeight="1" x14ac:dyDescent="0.3">
      <c r="B63" s="465"/>
      <c r="C63" s="465"/>
      <c r="D63" s="465"/>
      <c r="E63" s="465"/>
      <c r="F63" s="465"/>
      <c r="G63" s="465" t="s">
        <v>81</v>
      </c>
      <c r="H63" s="465"/>
      <c r="I63" s="621" t="s">
        <v>100</v>
      </c>
      <c r="J63" s="621"/>
      <c r="K63" s="621"/>
      <c r="L63" s="621"/>
      <c r="M63" s="621"/>
      <c r="N63" s="621"/>
    </row>
    <row r="64" spans="2:14" ht="16.5" customHeight="1" x14ac:dyDescent="0.3">
      <c r="B64" s="465"/>
      <c r="C64" s="465"/>
      <c r="D64" s="465"/>
      <c r="E64" s="465"/>
      <c r="F64" s="465"/>
      <c r="G64" s="465"/>
      <c r="H64" s="465"/>
      <c r="I64" s="621"/>
      <c r="J64" s="621"/>
      <c r="K64" s="621"/>
      <c r="L64" s="621"/>
      <c r="M64" s="621"/>
      <c r="N64" s="621"/>
    </row>
    <row r="65" spans="2:14" ht="15" customHeight="1" x14ac:dyDescent="0.3">
      <c r="B65" s="465"/>
      <c r="C65" s="465"/>
      <c r="D65" s="465"/>
      <c r="E65" s="465"/>
      <c r="F65" s="465"/>
      <c r="G65" s="465"/>
      <c r="H65" s="465"/>
      <c r="I65" s="621"/>
      <c r="J65" s="621"/>
      <c r="K65" s="621"/>
      <c r="L65" s="621"/>
      <c r="M65" s="621"/>
      <c r="N65" s="621"/>
    </row>
    <row r="66" spans="2:14" ht="15" customHeight="1" x14ac:dyDescent="0.3">
      <c r="B66" s="465"/>
      <c r="C66" s="465"/>
      <c r="D66" s="465"/>
      <c r="E66" s="465"/>
      <c r="F66" s="465"/>
      <c r="G66" s="465" t="s">
        <v>82</v>
      </c>
      <c r="H66" s="465"/>
      <c r="I66" s="621" t="s">
        <v>101</v>
      </c>
      <c r="J66" s="620"/>
      <c r="K66" s="620"/>
      <c r="L66" s="620"/>
      <c r="M66" s="620"/>
      <c r="N66" s="620"/>
    </row>
    <row r="67" spans="2:14" x14ac:dyDescent="0.3">
      <c r="B67" s="465"/>
      <c r="C67" s="465"/>
      <c r="D67" s="465"/>
      <c r="E67" s="465"/>
      <c r="F67" s="465"/>
      <c r="G67" s="465" t="s">
        <v>84</v>
      </c>
      <c r="H67" s="465"/>
      <c r="I67" s="410"/>
      <c r="J67" s="410"/>
      <c r="K67" s="410"/>
      <c r="L67" s="410"/>
      <c r="M67" s="410"/>
      <c r="N67" s="410"/>
    </row>
    <row r="68" spans="2:14" ht="14.1" customHeight="1" x14ac:dyDescent="0.3"/>
    <row r="69" spans="2:14" ht="14.1" customHeight="1" x14ac:dyDescent="0.3"/>
    <row r="70" spans="2:14" ht="16.5" x14ac:dyDescent="0.3">
      <c r="B70" s="619" t="s">
        <v>15</v>
      </c>
      <c r="C70" s="619"/>
      <c r="D70" s="619"/>
      <c r="E70" s="619"/>
      <c r="F70" s="619"/>
      <c r="G70" s="619" t="s">
        <v>102</v>
      </c>
      <c r="H70" s="619"/>
      <c r="I70" s="619"/>
      <c r="J70" s="619"/>
      <c r="K70" s="619"/>
      <c r="L70" s="619"/>
      <c r="M70" s="619"/>
      <c r="N70" s="619"/>
    </row>
    <row r="71" spans="2:14" x14ac:dyDescent="0.3">
      <c r="B71" s="465"/>
      <c r="C71" s="465"/>
      <c r="D71" s="465"/>
      <c r="E71" s="465"/>
      <c r="F71" s="465"/>
      <c r="G71" s="465" t="s">
        <v>78</v>
      </c>
      <c r="H71" s="465"/>
      <c r="I71" s="620" t="s">
        <v>103</v>
      </c>
      <c r="J71" s="620"/>
      <c r="K71" s="620"/>
      <c r="L71" s="620"/>
      <c r="M71" s="620"/>
      <c r="N71" s="620"/>
    </row>
    <row r="72" spans="2:14" ht="16.5" customHeight="1" x14ac:dyDescent="0.3">
      <c r="B72" s="465"/>
      <c r="C72" s="465"/>
      <c r="D72" s="465"/>
      <c r="E72" s="465"/>
      <c r="F72" s="465"/>
      <c r="G72" s="465" t="s">
        <v>81</v>
      </c>
      <c r="H72" s="465"/>
      <c r="I72" s="621" t="s">
        <v>104</v>
      </c>
      <c r="J72" s="621"/>
      <c r="K72" s="621"/>
      <c r="L72" s="621"/>
      <c r="M72" s="621"/>
      <c r="N72" s="621"/>
    </row>
    <row r="73" spans="2:14" ht="16.5" customHeight="1" x14ac:dyDescent="0.3">
      <c r="B73" s="465"/>
      <c r="C73" s="465"/>
      <c r="D73" s="465"/>
      <c r="E73" s="465"/>
      <c r="F73" s="465"/>
      <c r="G73" s="465"/>
      <c r="H73" s="465"/>
      <c r="I73" s="621"/>
      <c r="J73" s="621"/>
      <c r="K73" s="621"/>
      <c r="L73" s="621"/>
      <c r="M73" s="621"/>
      <c r="N73" s="621"/>
    </row>
    <row r="74" spans="2:14" ht="15" customHeight="1" x14ac:dyDescent="0.3">
      <c r="B74" s="465"/>
      <c r="C74" s="465"/>
      <c r="D74" s="465"/>
      <c r="E74" s="465"/>
      <c r="F74" s="465"/>
      <c r="G74" s="465"/>
      <c r="H74" s="465"/>
      <c r="I74" s="621"/>
      <c r="J74" s="621"/>
      <c r="K74" s="621"/>
      <c r="L74" s="621"/>
      <c r="M74" s="621"/>
      <c r="N74" s="621"/>
    </row>
    <row r="75" spans="2:14" ht="15" customHeight="1" x14ac:dyDescent="0.3">
      <c r="B75" s="465"/>
      <c r="C75" s="465"/>
      <c r="D75" s="465"/>
      <c r="E75" s="465"/>
      <c r="F75" s="465"/>
      <c r="G75" s="465" t="s">
        <v>82</v>
      </c>
      <c r="H75" s="465"/>
      <c r="I75" s="621" t="s">
        <v>105</v>
      </c>
      <c r="J75" s="620"/>
      <c r="K75" s="620"/>
      <c r="L75" s="620"/>
      <c r="M75" s="620"/>
      <c r="N75" s="620"/>
    </row>
    <row r="76" spans="2:14" x14ac:dyDescent="0.3">
      <c r="B76" s="465"/>
      <c r="C76" s="465"/>
      <c r="D76" s="465"/>
      <c r="E76" s="465"/>
      <c r="F76" s="465"/>
      <c r="G76" s="465" t="s">
        <v>84</v>
      </c>
      <c r="H76" s="465"/>
      <c r="I76" s="410"/>
      <c r="J76" s="410"/>
      <c r="K76" s="410"/>
      <c r="L76" s="410"/>
      <c r="M76" s="410"/>
      <c r="N76" s="410"/>
    </row>
    <row r="77" spans="2:14" ht="14.1" customHeight="1" x14ac:dyDescent="0.3"/>
    <row r="78" spans="2:14" ht="14.1" customHeight="1" x14ac:dyDescent="0.3"/>
    <row r="79" spans="2:14" ht="16.5" x14ac:dyDescent="0.3">
      <c r="B79" s="619" t="s">
        <v>117</v>
      </c>
      <c r="C79" s="619"/>
      <c r="D79" s="619"/>
      <c r="E79" s="619"/>
      <c r="F79" s="619"/>
      <c r="G79" s="619" t="s">
        <v>118</v>
      </c>
      <c r="H79" s="619"/>
      <c r="I79" s="619"/>
      <c r="J79" s="619"/>
      <c r="K79" s="619"/>
      <c r="L79" s="619"/>
      <c r="M79" s="619"/>
      <c r="N79" s="619"/>
    </row>
    <row r="80" spans="2:14" x14ac:dyDescent="0.3">
      <c r="B80" s="465"/>
      <c r="C80" s="465"/>
      <c r="D80" s="465"/>
      <c r="E80" s="465"/>
      <c r="F80" s="465"/>
      <c r="G80" s="465" t="s">
        <v>78</v>
      </c>
      <c r="H80" s="465"/>
      <c r="I80" s="620" t="s">
        <v>119</v>
      </c>
      <c r="J80" s="620"/>
      <c r="K80" s="620"/>
      <c r="L80" s="620"/>
      <c r="M80" s="620"/>
      <c r="N80" s="620"/>
    </row>
    <row r="81" spans="2:14" ht="16.5" customHeight="1" x14ac:dyDescent="0.3">
      <c r="B81" s="465"/>
      <c r="C81" s="465"/>
      <c r="D81" s="465"/>
      <c r="E81" s="465"/>
      <c r="F81" s="465"/>
      <c r="G81" s="465" t="s">
        <v>81</v>
      </c>
      <c r="H81" s="465"/>
      <c r="I81" s="621" t="s">
        <v>120</v>
      </c>
      <c r="J81" s="621"/>
      <c r="K81" s="621"/>
      <c r="L81" s="621"/>
      <c r="M81" s="621"/>
      <c r="N81" s="621"/>
    </row>
    <row r="82" spans="2:14" ht="16.5" customHeight="1" x14ac:dyDescent="0.3">
      <c r="B82" s="465"/>
      <c r="C82" s="465"/>
      <c r="D82" s="465"/>
      <c r="E82" s="465"/>
      <c r="F82" s="465"/>
      <c r="G82" s="465"/>
      <c r="H82" s="465"/>
      <c r="I82" s="621"/>
      <c r="J82" s="621"/>
      <c r="K82" s="621"/>
      <c r="L82" s="621"/>
      <c r="M82" s="621"/>
      <c r="N82" s="621"/>
    </row>
    <row r="83" spans="2:14" ht="15" customHeight="1" x14ac:dyDescent="0.3">
      <c r="B83" s="465"/>
      <c r="C83" s="465"/>
      <c r="D83" s="465"/>
      <c r="E83" s="465"/>
      <c r="F83" s="465"/>
      <c r="G83" s="465"/>
      <c r="H83" s="465"/>
      <c r="I83" s="621"/>
      <c r="J83" s="621"/>
      <c r="K83" s="621"/>
      <c r="L83" s="621"/>
      <c r="M83" s="621"/>
      <c r="N83" s="621"/>
    </row>
    <row r="84" spans="2:14" ht="15" customHeight="1" x14ac:dyDescent="0.3">
      <c r="B84" s="465"/>
      <c r="C84" s="465"/>
      <c r="D84" s="465"/>
      <c r="E84" s="465"/>
      <c r="F84" s="465"/>
      <c r="G84" s="465" t="s">
        <v>82</v>
      </c>
      <c r="H84" s="465"/>
      <c r="I84" s="621" t="s">
        <v>121</v>
      </c>
      <c r="J84" s="620"/>
      <c r="K84" s="620"/>
      <c r="L84" s="620"/>
      <c r="M84" s="620"/>
      <c r="N84" s="620"/>
    </row>
    <row r="85" spans="2:14" x14ac:dyDescent="0.3">
      <c r="B85" s="465"/>
      <c r="C85" s="465"/>
      <c r="D85" s="465"/>
      <c r="E85" s="465"/>
      <c r="F85" s="465"/>
      <c r="G85" s="465" t="s">
        <v>84</v>
      </c>
      <c r="H85" s="465"/>
      <c r="I85" s="410"/>
      <c r="J85" s="410"/>
      <c r="K85" s="410"/>
      <c r="L85" s="410"/>
      <c r="M85" s="410"/>
      <c r="N85" s="410"/>
    </row>
    <row r="86" spans="2:14" ht="14.1" customHeight="1" x14ac:dyDescent="0.3"/>
    <row r="87" spans="2:14" ht="14.1" customHeight="1" x14ac:dyDescent="0.3"/>
    <row r="88" spans="2:14" ht="16.5" x14ac:dyDescent="0.3">
      <c r="B88" s="619" t="s">
        <v>4</v>
      </c>
      <c r="C88" s="619"/>
      <c r="D88" s="619"/>
      <c r="E88" s="619"/>
      <c r="F88" s="619"/>
      <c r="G88" s="619" t="s">
        <v>106</v>
      </c>
      <c r="H88" s="619"/>
      <c r="I88" s="619"/>
      <c r="J88" s="619"/>
      <c r="K88" s="619"/>
      <c r="L88" s="619"/>
      <c r="M88" s="619"/>
      <c r="N88" s="619"/>
    </row>
    <row r="89" spans="2:14" x14ac:dyDescent="0.3">
      <c r="B89" s="465"/>
      <c r="C89" s="465"/>
      <c r="D89" s="465"/>
      <c r="E89" s="465"/>
      <c r="F89" s="465"/>
      <c r="G89" s="465" t="s">
        <v>78</v>
      </c>
      <c r="H89" s="465"/>
      <c r="I89" s="620" t="s">
        <v>107</v>
      </c>
      <c r="J89" s="620"/>
      <c r="K89" s="620"/>
      <c r="L89" s="620"/>
      <c r="M89" s="620"/>
      <c r="N89" s="620"/>
    </row>
    <row r="90" spans="2:14" ht="16.5" customHeight="1" x14ac:dyDescent="0.3">
      <c r="B90" s="465"/>
      <c r="C90" s="465"/>
      <c r="D90" s="465"/>
      <c r="E90" s="465"/>
      <c r="F90" s="465"/>
      <c r="G90" s="465" t="s">
        <v>81</v>
      </c>
      <c r="H90" s="465"/>
      <c r="I90" s="621" t="s">
        <v>108</v>
      </c>
      <c r="J90" s="621"/>
      <c r="K90" s="621"/>
      <c r="L90" s="621"/>
      <c r="M90" s="621"/>
      <c r="N90" s="621"/>
    </row>
    <row r="91" spans="2:14" ht="16.5" customHeight="1" x14ac:dyDescent="0.3">
      <c r="B91" s="465"/>
      <c r="C91" s="465"/>
      <c r="D91" s="465"/>
      <c r="E91" s="465"/>
      <c r="F91" s="465"/>
      <c r="G91" s="465"/>
      <c r="H91" s="465"/>
      <c r="I91" s="621"/>
      <c r="J91" s="621"/>
      <c r="K91" s="621"/>
      <c r="L91" s="621"/>
      <c r="M91" s="621"/>
      <c r="N91" s="621"/>
    </row>
    <row r="92" spans="2:14" ht="15" customHeight="1" x14ac:dyDescent="0.3">
      <c r="B92" s="465"/>
      <c r="C92" s="465"/>
      <c r="D92" s="465"/>
      <c r="E92" s="465"/>
      <c r="F92" s="465"/>
      <c r="G92" s="465"/>
      <c r="H92" s="465"/>
      <c r="I92" s="621"/>
      <c r="J92" s="621"/>
      <c r="K92" s="621"/>
      <c r="L92" s="621"/>
      <c r="M92" s="621"/>
      <c r="N92" s="621"/>
    </row>
    <row r="93" spans="2:14" ht="15" customHeight="1" x14ac:dyDescent="0.3">
      <c r="B93" s="465"/>
      <c r="C93" s="465"/>
      <c r="D93" s="465"/>
      <c r="E93" s="465"/>
      <c r="F93" s="465"/>
      <c r="G93" s="465" t="s">
        <v>82</v>
      </c>
      <c r="H93" s="465"/>
      <c r="I93" s="621" t="s">
        <v>109</v>
      </c>
      <c r="J93" s="620"/>
      <c r="K93" s="620"/>
      <c r="L93" s="620"/>
      <c r="M93" s="620"/>
      <c r="N93" s="620"/>
    </row>
    <row r="94" spans="2:14" x14ac:dyDescent="0.3">
      <c r="B94" s="465"/>
      <c r="C94" s="465"/>
      <c r="D94" s="465"/>
      <c r="E94" s="465"/>
      <c r="F94" s="465"/>
      <c r="G94" s="465" t="s">
        <v>84</v>
      </c>
      <c r="H94" s="465"/>
      <c r="I94" s="410"/>
      <c r="J94" s="410"/>
      <c r="K94" s="410"/>
      <c r="L94" s="410"/>
      <c r="M94" s="410"/>
      <c r="N94" s="410"/>
    </row>
    <row r="95" spans="2:14" x14ac:dyDescent="0.3">
      <c r="B95" s="159"/>
      <c r="C95" s="159"/>
      <c r="D95" s="159"/>
      <c r="E95" s="159"/>
      <c r="F95" s="159"/>
      <c r="G95" s="159"/>
      <c r="H95" s="159"/>
      <c r="I95" s="163"/>
      <c r="J95" s="163"/>
      <c r="K95" s="163"/>
      <c r="L95" s="163"/>
      <c r="M95" s="163"/>
      <c r="N95" s="163"/>
    </row>
    <row r="97" spans="2:14" ht="16.5" x14ac:dyDescent="0.3">
      <c r="B97" s="619" t="s">
        <v>4</v>
      </c>
      <c r="C97" s="619"/>
      <c r="D97" s="619"/>
      <c r="E97" s="619"/>
      <c r="F97" s="619"/>
      <c r="G97" s="619" t="s">
        <v>106</v>
      </c>
      <c r="H97" s="619"/>
      <c r="I97" s="619"/>
      <c r="J97" s="619"/>
      <c r="K97" s="619"/>
      <c r="L97" s="619"/>
      <c r="M97" s="619"/>
      <c r="N97" s="619"/>
    </row>
    <row r="98" spans="2:14" x14ac:dyDescent="0.3">
      <c r="B98" s="465"/>
      <c r="C98" s="465"/>
      <c r="D98" s="465"/>
      <c r="E98" s="465"/>
      <c r="F98" s="465"/>
      <c r="G98" s="465" t="s">
        <v>78</v>
      </c>
      <c r="H98" s="465"/>
      <c r="I98" s="620" t="s">
        <v>762</v>
      </c>
      <c r="J98" s="620"/>
      <c r="K98" s="620"/>
      <c r="L98" s="620"/>
      <c r="M98" s="620"/>
      <c r="N98" s="620"/>
    </row>
    <row r="99" spans="2:14" ht="16.5" customHeight="1" x14ac:dyDescent="0.3">
      <c r="B99" s="465"/>
      <c r="C99" s="465"/>
      <c r="D99" s="465"/>
      <c r="E99" s="465"/>
      <c r="F99" s="465"/>
      <c r="G99" s="465" t="s">
        <v>81</v>
      </c>
      <c r="H99" s="465"/>
      <c r="I99" s="621" t="s">
        <v>763</v>
      </c>
      <c r="J99" s="621"/>
      <c r="K99" s="621"/>
      <c r="L99" s="621"/>
      <c r="M99" s="621"/>
      <c r="N99" s="621"/>
    </row>
    <row r="100" spans="2:14" ht="16.5" customHeight="1" x14ac:dyDescent="0.3">
      <c r="B100" s="465"/>
      <c r="C100" s="465"/>
      <c r="D100" s="465"/>
      <c r="E100" s="465"/>
      <c r="F100" s="465"/>
      <c r="G100" s="465"/>
      <c r="H100" s="465"/>
      <c r="I100" s="621"/>
      <c r="J100" s="621"/>
      <c r="K100" s="621"/>
      <c r="L100" s="621"/>
      <c r="M100" s="621"/>
      <c r="N100" s="621"/>
    </row>
    <row r="101" spans="2:14" ht="15" customHeight="1" x14ac:dyDescent="0.3">
      <c r="B101" s="465"/>
      <c r="C101" s="465"/>
      <c r="D101" s="465"/>
      <c r="E101" s="465"/>
      <c r="F101" s="465"/>
      <c r="G101" s="465"/>
      <c r="H101" s="465"/>
      <c r="I101" s="621"/>
      <c r="J101" s="621"/>
      <c r="K101" s="621"/>
      <c r="L101" s="621"/>
      <c r="M101" s="621"/>
      <c r="N101" s="621"/>
    </row>
    <row r="102" spans="2:14" ht="15" customHeight="1" x14ac:dyDescent="0.3">
      <c r="B102" s="465"/>
      <c r="C102" s="465"/>
      <c r="D102" s="465"/>
      <c r="E102" s="465"/>
      <c r="F102" s="465"/>
      <c r="G102" s="465" t="s">
        <v>82</v>
      </c>
      <c r="H102" s="465"/>
      <c r="I102" s="621" t="s">
        <v>109</v>
      </c>
      <c r="J102" s="620"/>
      <c r="K102" s="620"/>
      <c r="L102" s="620"/>
      <c r="M102" s="620"/>
      <c r="N102" s="620"/>
    </row>
    <row r="103" spans="2:14" x14ac:dyDescent="0.3">
      <c r="B103" s="465"/>
      <c r="C103" s="465"/>
      <c r="D103" s="465"/>
      <c r="E103" s="465"/>
      <c r="F103" s="465"/>
      <c r="G103" s="465" t="s">
        <v>84</v>
      </c>
      <c r="H103" s="465"/>
      <c r="I103" s="410"/>
      <c r="J103" s="410"/>
      <c r="K103" s="410"/>
      <c r="L103" s="410"/>
      <c r="M103" s="410"/>
      <c r="N103" s="410"/>
    </row>
    <row r="104" spans="2:14" ht="14.1" customHeight="1" x14ac:dyDescent="0.3"/>
    <row r="105" spans="2:14" ht="14.1" customHeight="1" x14ac:dyDescent="0.3"/>
    <row r="106" spans="2:14" ht="16.5" x14ac:dyDescent="0.3">
      <c r="B106" s="619" t="s">
        <v>12</v>
      </c>
      <c r="C106" s="619"/>
      <c r="D106" s="619"/>
      <c r="E106" s="619"/>
      <c r="F106" s="619"/>
      <c r="G106" s="619" t="s">
        <v>110</v>
      </c>
      <c r="H106" s="619"/>
      <c r="I106" s="619"/>
      <c r="J106" s="619"/>
      <c r="K106" s="619"/>
      <c r="L106" s="619"/>
      <c r="M106" s="619"/>
      <c r="N106" s="619"/>
    </row>
    <row r="107" spans="2:14" x14ac:dyDescent="0.3">
      <c r="B107" s="465"/>
      <c r="C107" s="465"/>
      <c r="D107" s="465"/>
      <c r="E107" s="465"/>
      <c r="F107" s="465"/>
      <c r="G107" s="465" t="s">
        <v>78</v>
      </c>
      <c r="H107" s="465"/>
      <c r="I107" s="620" t="s">
        <v>764</v>
      </c>
      <c r="J107" s="620"/>
      <c r="K107" s="620"/>
      <c r="L107" s="620"/>
      <c r="M107" s="620"/>
      <c r="N107" s="620"/>
    </row>
    <row r="108" spans="2:14" ht="16.5" customHeight="1" x14ac:dyDescent="0.3">
      <c r="B108" s="465"/>
      <c r="C108" s="465"/>
      <c r="D108" s="465"/>
      <c r="E108" s="465"/>
      <c r="F108" s="465"/>
      <c r="G108" s="465" t="s">
        <v>81</v>
      </c>
      <c r="H108" s="465"/>
      <c r="I108" s="621" t="s">
        <v>111</v>
      </c>
      <c r="J108" s="621"/>
      <c r="K108" s="621"/>
      <c r="L108" s="621"/>
      <c r="M108" s="621"/>
      <c r="N108" s="621"/>
    </row>
    <row r="109" spans="2:14" ht="16.5" customHeight="1" x14ac:dyDescent="0.3">
      <c r="B109" s="465"/>
      <c r="C109" s="465"/>
      <c r="D109" s="465"/>
      <c r="E109" s="465"/>
      <c r="F109" s="465"/>
      <c r="G109" s="465"/>
      <c r="H109" s="465"/>
      <c r="I109" s="621"/>
      <c r="J109" s="621"/>
      <c r="K109" s="621"/>
      <c r="L109" s="621"/>
      <c r="M109" s="621"/>
      <c r="N109" s="621"/>
    </row>
    <row r="110" spans="2:14" ht="15" customHeight="1" x14ac:dyDescent="0.3">
      <c r="B110" s="465"/>
      <c r="C110" s="465"/>
      <c r="D110" s="465"/>
      <c r="E110" s="465"/>
      <c r="F110" s="465"/>
      <c r="G110" s="465"/>
      <c r="H110" s="465"/>
      <c r="I110" s="621"/>
      <c r="J110" s="621"/>
      <c r="K110" s="621"/>
      <c r="L110" s="621"/>
      <c r="M110" s="621"/>
      <c r="N110" s="621"/>
    </row>
    <row r="111" spans="2:14" ht="15" customHeight="1" x14ac:dyDescent="0.3">
      <c r="B111" s="465"/>
      <c r="C111" s="465"/>
      <c r="D111" s="465"/>
      <c r="E111" s="465"/>
      <c r="F111" s="465"/>
      <c r="G111" s="465" t="s">
        <v>82</v>
      </c>
      <c r="H111" s="465"/>
      <c r="I111" s="621" t="s">
        <v>112</v>
      </c>
      <c r="J111" s="620"/>
      <c r="K111" s="620"/>
      <c r="L111" s="620"/>
      <c r="M111" s="620"/>
      <c r="N111" s="620"/>
    </row>
    <row r="112" spans="2:14" x14ac:dyDescent="0.3">
      <c r="B112" s="465"/>
      <c r="C112" s="465"/>
      <c r="D112" s="465"/>
      <c r="E112" s="465"/>
      <c r="F112" s="465"/>
      <c r="G112" s="465" t="s">
        <v>84</v>
      </c>
      <c r="H112" s="465"/>
      <c r="I112" s="410"/>
      <c r="J112" s="410"/>
      <c r="K112" s="410"/>
      <c r="L112" s="410"/>
      <c r="M112" s="410"/>
      <c r="N112" s="410"/>
    </row>
    <row r="113" spans="2:14" ht="14.1" customHeight="1" x14ac:dyDescent="0.3"/>
    <row r="114" spans="2:14" ht="14.1" customHeight="1" x14ac:dyDescent="0.3"/>
    <row r="115" spans="2:14" ht="16.5" x14ac:dyDescent="0.3">
      <c r="B115" s="619" t="s">
        <v>13</v>
      </c>
      <c r="C115" s="619"/>
      <c r="D115" s="619"/>
      <c r="E115" s="619"/>
      <c r="F115" s="619"/>
      <c r="G115" s="619" t="s">
        <v>113</v>
      </c>
      <c r="H115" s="619"/>
      <c r="I115" s="619"/>
      <c r="J115" s="619"/>
      <c r="K115" s="619"/>
      <c r="L115" s="619"/>
      <c r="M115" s="619"/>
      <c r="N115" s="619"/>
    </row>
    <row r="116" spans="2:14" x14ac:dyDescent="0.3">
      <c r="B116" s="465"/>
      <c r="C116" s="465"/>
      <c r="D116" s="465"/>
      <c r="E116" s="465"/>
      <c r="F116" s="465"/>
      <c r="G116" s="465" t="s">
        <v>78</v>
      </c>
      <c r="H116" s="465"/>
      <c r="I116" s="620" t="s">
        <v>114</v>
      </c>
      <c r="J116" s="620"/>
      <c r="K116" s="620"/>
      <c r="L116" s="620"/>
      <c r="M116" s="620"/>
      <c r="N116" s="620"/>
    </row>
    <row r="117" spans="2:14" ht="16.5" customHeight="1" x14ac:dyDescent="0.3">
      <c r="B117" s="465"/>
      <c r="C117" s="465"/>
      <c r="D117" s="465"/>
      <c r="E117" s="465"/>
      <c r="F117" s="465"/>
      <c r="G117" s="465" t="s">
        <v>81</v>
      </c>
      <c r="H117" s="465"/>
      <c r="I117" s="621" t="s">
        <v>115</v>
      </c>
      <c r="J117" s="621"/>
      <c r="K117" s="621"/>
      <c r="L117" s="621"/>
      <c r="M117" s="621"/>
      <c r="N117" s="621"/>
    </row>
    <row r="118" spans="2:14" ht="16.5" customHeight="1" x14ac:dyDescent="0.3">
      <c r="B118" s="465"/>
      <c r="C118" s="465"/>
      <c r="D118" s="465"/>
      <c r="E118" s="465"/>
      <c r="F118" s="465"/>
      <c r="G118" s="465"/>
      <c r="H118" s="465"/>
      <c r="I118" s="621"/>
      <c r="J118" s="621"/>
      <c r="K118" s="621"/>
      <c r="L118" s="621"/>
      <c r="M118" s="621"/>
      <c r="N118" s="621"/>
    </row>
    <row r="119" spans="2:14" ht="15" customHeight="1" x14ac:dyDescent="0.3">
      <c r="B119" s="465"/>
      <c r="C119" s="465"/>
      <c r="D119" s="465"/>
      <c r="E119" s="465"/>
      <c r="F119" s="465"/>
      <c r="G119" s="465"/>
      <c r="H119" s="465"/>
      <c r="I119" s="621"/>
      <c r="J119" s="621"/>
      <c r="K119" s="621"/>
      <c r="L119" s="621"/>
      <c r="M119" s="621"/>
      <c r="N119" s="621"/>
    </row>
    <row r="120" spans="2:14" ht="15" customHeight="1" x14ac:dyDescent="0.3">
      <c r="B120" s="465"/>
      <c r="C120" s="465"/>
      <c r="D120" s="465"/>
      <c r="E120" s="465"/>
      <c r="F120" s="465"/>
      <c r="G120" s="465" t="s">
        <v>82</v>
      </c>
      <c r="H120" s="465"/>
      <c r="I120" s="621" t="s">
        <v>116</v>
      </c>
      <c r="J120" s="620"/>
      <c r="K120" s="620"/>
      <c r="L120" s="620"/>
      <c r="M120" s="620"/>
      <c r="N120" s="620"/>
    </row>
    <row r="121" spans="2:14" x14ac:dyDescent="0.3">
      <c r="B121" s="465"/>
      <c r="C121" s="465"/>
      <c r="D121" s="465"/>
      <c r="E121" s="465"/>
      <c r="F121" s="465"/>
      <c r="G121" s="465" t="s">
        <v>84</v>
      </c>
      <c r="H121" s="465"/>
      <c r="I121" s="410"/>
      <c r="J121" s="410"/>
      <c r="K121" s="410"/>
      <c r="L121" s="410"/>
      <c r="M121" s="410"/>
      <c r="N121" s="410"/>
    </row>
    <row r="122" spans="2:14" ht="14.1" customHeight="1" x14ac:dyDescent="0.3"/>
    <row r="123" spans="2:14" ht="14.1" customHeight="1" x14ac:dyDescent="0.3"/>
    <row r="124" spans="2:14" ht="16.5" x14ac:dyDescent="0.3">
      <c r="B124" s="619" t="s">
        <v>122</v>
      </c>
      <c r="C124" s="619"/>
      <c r="D124" s="619"/>
      <c r="E124" s="619"/>
      <c r="F124" s="619"/>
      <c r="G124" s="619" t="s">
        <v>123</v>
      </c>
      <c r="H124" s="619"/>
      <c r="I124" s="619"/>
      <c r="J124" s="619"/>
      <c r="K124" s="619"/>
      <c r="L124" s="619"/>
      <c r="M124" s="619"/>
      <c r="N124" s="619"/>
    </row>
    <row r="125" spans="2:14" x14ac:dyDescent="0.3">
      <c r="B125" s="465"/>
      <c r="C125" s="465"/>
      <c r="D125" s="465"/>
      <c r="E125" s="465"/>
      <c r="F125" s="465"/>
      <c r="G125" s="465" t="s">
        <v>78</v>
      </c>
      <c r="H125" s="465"/>
      <c r="I125" s="620" t="s">
        <v>124</v>
      </c>
      <c r="J125" s="620"/>
      <c r="K125" s="620"/>
      <c r="L125" s="620"/>
      <c r="M125" s="620"/>
      <c r="N125" s="620"/>
    </row>
    <row r="126" spans="2:14" ht="16.5" customHeight="1" x14ac:dyDescent="0.3">
      <c r="B126" s="465"/>
      <c r="C126" s="465"/>
      <c r="D126" s="465"/>
      <c r="E126" s="465"/>
      <c r="F126" s="465"/>
      <c r="G126" s="465" t="s">
        <v>81</v>
      </c>
      <c r="H126" s="465"/>
      <c r="I126" s="621" t="s">
        <v>125</v>
      </c>
      <c r="J126" s="621"/>
      <c r="K126" s="621"/>
      <c r="L126" s="621"/>
      <c r="M126" s="621"/>
      <c r="N126" s="621"/>
    </row>
    <row r="127" spans="2:14" ht="16.5" customHeight="1" x14ac:dyDescent="0.3">
      <c r="B127" s="465"/>
      <c r="C127" s="465"/>
      <c r="D127" s="465"/>
      <c r="E127" s="465"/>
      <c r="F127" s="465"/>
      <c r="G127" s="465"/>
      <c r="H127" s="465"/>
      <c r="I127" s="621"/>
      <c r="J127" s="621"/>
      <c r="K127" s="621"/>
      <c r="L127" s="621"/>
      <c r="M127" s="621"/>
      <c r="N127" s="621"/>
    </row>
    <row r="128" spans="2:14" ht="15" customHeight="1" x14ac:dyDescent="0.3">
      <c r="B128" s="465"/>
      <c r="C128" s="465"/>
      <c r="D128" s="465"/>
      <c r="E128" s="465"/>
      <c r="F128" s="465"/>
      <c r="G128" s="465"/>
      <c r="H128" s="465"/>
      <c r="I128" s="621"/>
      <c r="J128" s="621"/>
      <c r="K128" s="621"/>
      <c r="L128" s="621"/>
      <c r="M128" s="621"/>
      <c r="N128" s="621"/>
    </row>
    <row r="129" spans="2:14" ht="15" customHeight="1" x14ac:dyDescent="0.3">
      <c r="B129" s="465"/>
      <c r="C129" s="465"/>
      <c r="D129" s="465"/>
      <c r="E129" s="465"/>
      <c r="F129" s="465"/>
      <c r="G129" s="465" t="s">
        <v>82</v>
      </c>
      <c r="H129" s="465"/>
      <c r="I129" s="621" t="s">
        <v>126</v>
      </c>
      <c r="J129" s="620"/>
      <c r="K129" s="620"/>
      <c r="L129" s="620"/>
      <c r="M129" s="620"/>
      <c r="N129" s="620"/>
    </row>
    <row r="130" spans="2:14" x14ac:dyDescent="0.3">
      <c r="B130" s="465"/>
      <c r="C130" s="465"/>
      <c r="D130" s="465"/>
      <c r="E130" s="465"/>
      <c r="F130" s="465"/>
      <c r="G130" s="465" t="s">
        <v>84</v>
      </c>
      <c r="H130" s="465"/>
      <c r="I130" s="410"/>
      <c r="J130" s="410"/>
      <c r="K130" s="410"/>
      <c r="L130" s="410"/>
      <c r="M130" s="410"/>
      <c r="N130" s="410"/>
    </row>
    <row r="131" spans="2:14" ht="14.1" customHeight="1" x14ac:dyDescent="0.3"/>
    <row r="132" spans="2:14" ht="14.1" customHeight="1" x14ac:dyDescent="0.3"/>
    <row r="133" spans="2:14" ht="16.5" x14ac:dyDescent="0.3">
      <c r="B133" s="619" t="s">
        <v>122</v>
      </c>
      <c r="C133" s="619"/>
      <c r="D133" s="619"/>
      <c r="E133" s="619"/>
      <c r="F133" s="619"/>
      <c r="G133" s="619" t="s">
        <v>123</v>
      </c>
      <c r="H133" s="619"/>
      <c r="I133" s="619"/>
      <c r="J133" s="619"/>
      <c r="K133" s="619"/>
      <c r="L133" s="619"/>
      <c r="M133" s="619"/>
      <c r="N133" s="619"/>
    </row>
    <row r="134" spans="2:14" x14ac:dyDescent="0.3">
      <c r="B134" s="465"/>
      <c r="C134" s="465"/>
      <c r="D134" s="465"/>
      <c r="E134" s="465"/>
      <c r="F134" s="465"/>
      <c r="G134" s="465" t="s">
        <v>78</v>
      </c>
      <c r="H134" s="465"/>
      <c r="I134" s="620" t="s">
        <v>127</v>
      </c>
      <c r="J134" s="620"/>
      <c r="K134" s="620"/>
      <c r="L134" s="620"/>
      <c r="M134" s="620"/>
      <c r="N134" s="620"/>
    </row>
    <row r="135" spans="2:14" ht="16.5" customHeight="1" x14ac:dyDescent="0.3">
      <c r="B135" s="465"/>
      <c r="C135" s="465"/>
      <c r="D135" s="465"/>
      <c r="E135" s="465"/>
      <c r="F135" s="465"/>
      <c r="G135" s="465" t="s">
        <v>81</v>
      </c>
      <c r="H135" s="465"/>
      <c r="I135" s="621" t="s">
        <v>128</v>
      </c>
      <c r="J135" s="621"/>
      <c r="K135" s="621"/>
      <c r="L135" s="621"/>
      <c r="M135" s="621"/>
      <c r="N135" s="621"/>
    </row>
    <row r="136" spans="2:14" ht="16.5" customHeight="1" x14ac:dyDescent="0.3">
      <c r="B136" s="465"/>
      <c r="C136" s="465"/>
      <c r="D136" s="465"/>
      <c r="E136" s="465"/>
      <c r="F136" s="465"/>
      <c r="G136" s="465"/>
      <c r="H136" s="465"/>
      <c r="I136" s="621"/>
      <c r="J136" s="621"/>
      <c r="K136" s="621"/>
      <c r="L136" s="621"/>
      <c r="M136" s="621"/>
      <c r="N136" s="621"/>
    </row>
    <row r="137" spans="2:14" ht="15" customHeight="1" x14ac:dyDescent="0.3">
      <c r="B137" s="465"/>
      <c r="C137" s="465"/>
      <c r="D137" s="465"/>
      <c r="E137" s="465"/>
      <c r="F137" s="465"/>
      <c r="G137" s="465"/>
      <c r="H137" s="465"/>
      <c r="I137" s="621"/>
      <c r="J137" s="621"/>
      <c r="K137" s="621"/>
      <c r="L137" s="621"/>
      <c r="M137" s="621"/>
      <c r="N137" s="621"/>
    </row>
    <row r="138" spans="2:14" ht="15" customHeight="1" x14ac:dyDescent="0.3">
      <c r="B138" s="465"/>
      <c r="C138" s="465"/>
      <c r="D138" s="465"/>
      <c r="E138" s="465"/>
      <c r="F138" s="465"/>
      <c r="G138" s="465" t="s">
        <v>82</v>
      </c>
      <c r="H138" s="465"/>
      <c r="I138" s="621" t="s">
        <v>129</v>
      </c>
      <c r="J138" s="620"/>
      <c r="K138" s="620"/>
      <c r="L138" s="620"/>
      <c r="M138" s="620"/>
      <c r="N138" s="620"/>
    </row>
    <row r="139" spans="2:14" x14ac:dyDescent="0.3">
      <c r="B139" s="465"/>
      <c r="C139" s="465"/>
      <c r="D139" s="465"/>
      <c r="E139" s="465"/>
      <c r="F139" s="465"/>
      <c r="G139" s="465" t="s">
        <v>84</v>
      </c>
      <c r="H139" s="465"/>
      <c r="I139" s="410"/>
      <c r="J139" s="410"/>
      <c r="K139" s="410"/>
      <c r="L139" s="410"/>
      <c r="M139" s="410"/>
      <c r="N139" s="410"/>
    </row>
    <row r="140" spans="2:14" x14ac:dyDescent="0.3">
      <c r="B140" s="159"/>
      <c r="C140" s="159"/>
      <c r="D140" s="159"/>
      <c r="E140" s="159"/>
      <c r="F140" s="159"/>
      <c r="G140" s="159"/>
      <c r="H140" s="159"/>
      <c r="I140" s="163"/>
      <c r="J140" s="163"/>
      <c r="K140" s="163"/>
      <c r="L140" s="163"/>
      <c r="M140" s="163"/>
      <c r="N140" s="163"/>
    </row>
    <row r="144" spans="2:14" ht="16.5" x14ac:dyDescent="0.3">
      <c r="B144" s="619" t="s">
        <v>5</v>
      </c>
      <c r="C144" s="619"/>
      <c r="D144" s="619"/>
      <c r="E144" s="619"/>
      <c r="F144" s="619"/>
      <c r="G144" s="619" t="s">
        <v>130</v>
      </c>
      <c r="H144" s="619"/>
      <c r="I144" s="619"/>
      <c r="J144" s="619"/>
      <c r="K144" s="619"/>
      <c r="L144" s="619"/>
      <c r="M144" s="619"/>
      <c r="N144" s="619"/>
    </row>
    <row r="145" spans="2:14" x14ac:dyDescent="0.3">
      <c r="B145" s="465"/>
      <c r="C145" s="465"/>
      <c r="D145" s="465"/>
      <c r="E145" s="465"/>
      <c r="F145" s="465"/>
      <c r="G145" s="465" t="s">
        <v>78</v>
      </c>
      <c r="H145" s="465"/>
      <c r="I145" s="620" t="s">
        <v>131</v>
      </c>
      <c r="J145" s="620"/>
      <c r="K145" s="620"/>
      <c r="L145" s="620"/>
      <c r="M145" s="620"/>
      <c r="N145" s="620"/>
    </row>
    <row r="146" spans="2:14" ht="16.5" customHeight="1" x14ac:dyDescent="0.3">
      <c r="B146" s="465"/>
      <c r="C146" s="465"/>
      <c r="D146" s="465"/>
      <c r="E146" s="465"/>
      <c r="F146" s="465"/>
      <c r="G146" s="465" t="s">
        <v>81</v>
      </c>
      <c r="H146" s="465"/>
      <c r="I146" s="621" t="s">
        <v>132</v>
      </c>
      <c r="J146" s="621"/>
      <c r="K146" s="621"/>
      <c r="L146" s="621"/>
      <c r="M146" s="621"/>
      <c r="N146" s="621"/>
    </row>
    <row r="147" spans="2:14" ht="16.5" customHeight="1" x14ac:dyDescent="0.3">
      <c r="B147" s="465"/>
      <c r="C147" s="465"/>
      <c r="D147" s="465"/>
      <c r="E147" s="465"/>
      <c r="F147" s="465"/>
      <c r="G147" s="465"/>
      <c r="H147" s="465"/>
      <c r="I147" s="621"/>
      <c r="J147" s="621"/>
      <c r="K147" s="621"/>
      <c r="L147" s="621"/>
      <c r="M147" s="621"/>
      <c r="N147" s="621"/>
    </row>
    <row r="148" spans="2:14" ht="15" customHeight="1" x14ac:dyDescent="0.3">
      <c r="B148" s="465"/>
      <c r="C148" s="465"/>
      <c r="D148" s="465"/>
      <c r="E148" s="465"/>
      <c r="F148" s="465"/>
      <c r="G148" s="465"/>
      <c r="H148" s="465"/>
      <c r="I148" s="621"/>
      <c r="J148" s="621"/>
      <c r="K148" s="621"/>
      <c r="L148" s="621"/>
      <c r="M148" s="621"/>
      <c r="N148" s="621"/>
    </row>
    <row r="149" spans="2:14" ht="15" customHeight="1" x14ac:dyDescent="0.3">
      <c r="B149" s="465"/>
      <c r="C149" s="465"/>
      <c r="D149" s="465"/>
      <c r="E149" s="465"/>
      <c r="F149" s="465"/>
      <c r="G149" s="465" t="s">
        <v>82</v>
      </c>
      <c r="H149" s="465"/>
      <c r="I149" s="621" t="s">
        <v>133</v>
      </c>
      <c r="J149" s="621"/>
      <c r="K149" s="621"/>
      <c r="L149" s="621"/>
      <c r="M149" s="621"/>
      <c r="N149" s="621"/>
    </row>
    <row r="150" spans="2:14" ht="15" customHeight="1" x14ac:dyDescent="0.3">
      <c r="B150" s="465"/>
      <c r="C150" s="465"/>
      <c r="D150" s="465"/>
      <c r="E150" s="465"/>
      <c r="F150" s="465"/>
      <c r="G150" s="465"/>
      <c r="H150" s="465"/>
      <c r="I150" s="621"/>
      <c r="J150" s="621"/>
      <c r="K150" s="621"/>
      <c r="L150" s="621"/>
      <c r="M150" s="621"/>
      <c r="N150" s="621"/>
    </row>
    <row r="151" spans="2:14" x14ac:dyDescent="0.3">
      <c r="B151" s="465"/>
      <c r="C151" s="465"/>
      <c r="D151" s="465"/>
      <c r="E151" s="465"/>
      <c r="F151" s="465"/>
      <c r="G151" s="465" t="s">
        <v>84</v>
      </c>
      <c r="H151" s="465"/>
      <c r="I151" s="410"/>
      <c r="J151" s="410"/>
      <c r="K151" s="410"/>
      <c r="L151" s="410"/>
      <c r="M151" s="410"/>
      <c r="N151" s="410"/>
    </row>
    <row r="152" spans="2:14" ht="14.1" customHeight="1" x14ac:dyDescent="0.3"/>
    <row r="153" spans="2:14" ht="14.1" customHeight="1" x14ac:dyDescent="0.3"/>
    <row r="154" spans="2:14" ht="16.5" x14ac:dyDescent="0.3">
      <c r="B154" s="619" t="s">
        <v>3</v>
      </c>
      <c r="C154" s="619"/>
      <c r="D154" s="619"/>
      <c r="E154" s="619"/>
      <c r="F154" s="619"/>
      <c r="G154" s="619" t="s">
        <v>134</v>
      </c>
      <c r="H154" s="619"/>
      <c r="I154" s="619"/>
      <c r="J154" s="619"/>
      <c r="K154" s="619"/>
      <c r="L154" s="619"/>
      <c r="M154" s="619"/>
      <c r="N154" s="619"/>
    </row>
    <row r="155" spans="2:14" x14ac:dyDescent="0.3">
      <c r="B155" s="465"/>
      <c r="C155" s="465"/>
      <c r="D155" s="465"/>
      <c r="E155" s="465"/>
      <c r="F155" s="465"/>
      <c r="G155" s="465" t="s">
        <v>78</v>
      </c>
      <c r="H155" s="465"/>
      <c r="I155" s="620" t="s">
        <v>135</v>
      </c>
      <c r="J155" s="620"/>
      <c r="K155" s="620"/>
      <c r="L155" s="620"/>
      <c r="M155" s="620"/>
      <c r="N155" s="620"/>
    </row>
    <row r="156" spans="2:14" ht="16.5" customHeight="1" x14ac:dyDescent="0.3">
      <c r="B156" s="465"/>
      <c r="C156" s="465"/>
      <c r="D156" s="465"/>
      <c r="E156" s="465"/>
      <c r="F156" s="465"/>
      <c r="G156" s="465" t="s">
        <v>81</v>
      </c>
      <c r="H156" s="465"/>
      <c r="I156" s="621" t="s">
        <v>136</v>
      </c>
      <c r="J156" s="621"/>
      <c r="K156" s="621"/>
      <c r="L156" s="621"/>
      <c r="M156" s="621"/>
      <c r="N156" s="621"/>
    </row>
    <row r="157" spans="2:14" ht="16.5" customHeight="1" x14ac:dyDescent="0.3">
      <c r="B157" s="465"/>
      <c r="C157" s="465"/>
      <c r="D157" s="465"/>
      <c r="E157" s="465"/>
      <c r="F157" s="465"/>
      <c r="G157" s="465"/>
      <c r="H157" s="465"/>
      <c r="I157" s="621"/>
      <c r="J157" s="621"/>
      <c r="K157" s="621"/>
      <c r="L157" s="621"/>
      <c r="M157" s="621"/>
      <c r="N157" s="621"/>
    </row>
    <row r="158" spans="2:14" ht="15" customHeight="1" x14ac:dyDescent="0.3">
      <c r="B158" s="465"/>
      <c r="C158" s="465"/>
      <c r="D158" s="465"/>
      <c r="E158" s="465"/>
      <c r="F158" s="465"/>
      <c r="G158" s="465"/>
      <c r="H158" s="465"/>
      <c r="I158" s="621"/>
      <c r="J158" s="621"/>
      <c r="K158" s="621"/>
      <c r="L158" s="621"/>
      <c r="M158" s="621"/>
      <c r="N158" s="621"/>
    </row>
    <row r="159" spans="2:14" ht="15" customHeight="1" x14ac:dyDescent="0.3">
      <c r="B159" s="465"/>
      <c r="C159" s="465"/>
      <c r="D159" s="465"/>
      <c r="E159" s="465"/>
      <c r="F159" s="465"/>
      <c r="G159" s="465" t="s">
        <v>82</v>
      </c>
      <c r="H159" s="465"/>
      <c r="I159" s="621" t="s">
        <v>137</v>
      </c>
      <c r="J159" s="620"/>
      <c r="K159" s="620"/>
      <c r="L159" s="620"/>
      <c r="M159" s="620"/>
      <c r="N159" s="620"/>
    </row>
    <row r="160" spans="2:14" x14ac:dyDescent="0.3">
      <c r="B160" s="465"/>
      <c r="C160" s="465"/>
      <c r="D160" s="465"/>
      <c r="E160" s="465"/>
      <c r="F160" s="465"/>
      <c r="G160" s="465" t="s">
        <v>84</v>
      </c>
      <c r="H160" s="465"/>
      <c r="I160" s="410"/>
      <c r="J160" s="410"/>
      <c r="K160" s="410"/>
      <c r="L160" s="410"/>
      <c r="M160" s="410"/>
      <c r="N160" s="410"/>
    </row>
    <row r="161" spans="2:14" ht="14.1" customHeight="1" x14ac:dyDescent="0.3"/>
    <row r="162" spans="2:14" ht="14.1" customHeight="1" x14ac:dyDescent="0.3"/>
    <row r="163" spans="2:14" ht="16.5" x14ac:dyDescent="0.3">
      <c r="B163" s="619" t="s">
        <v>14</v>
      </c>
      <c r="C163" s="619"/>
      <c r="D163" s="619"/>
      <c r="E163" s="619"/>
      <c r="F163" s="619"/>
      <c r="G163" s="619" t="s">
        <v>138</v>
      </c>
      <c r="H163" s="619"/>
      <c r="I163" s="619"/>
      <c r="J163" s="619"/>
      <c r="K163" s="619"/>
      <c r="L163" s="619"/>
      <c r="M163" s="619"/>
      <c r="N163" s="619"/>
    </row>
    <row r="164" spans="2:14" x14ac:dyDescent="0.3">
      <c r="B164" s="465"/>
      <c r="C164" s="465"/>
      <c r="D164" s="465"/>
      <c r="E164" s="465"/>
      <c r="F164" s="465"/>
      <c r="G164" s="465" t="s">
        <v>78</v>
      </c>
      <c r="H164" s="465"/>
      <c r="I164" s="620" t="s">
        <v>139</v>
      </c>
      <c r="J164" s="620"/>
      <c r="K164" s="620"/>
      <c r="L164" s="620"/>
      <c r="M164" s="620"/>
      <c r="N164" s="620"/>
    </row>
    <row r="165" spans="2:14" ht="16.5" customHeight="1" x14ac:dyDescent="0.3">
      <c r="B165" s="465"/>
      <c r="C165" s="465"/>
      <c r="D165" s="465"/>
      <c r="E165" s="465"/>
      <c r="F165" s="465"/>
      <c r="G165" s="465" t="s">
        <v>81</v>
      </c>
      <c r="H165" s="465"/>
      <c r="I165" s="621" t="s">
        <v>140</v>
      </c>
      <c r="J165" s="621"/>
      <c r="K165" s="621"/>
      <c r="L165" s="621"/>
      <c r="M165" s="621"/>
      <c r="N165" s="621"/>
    </row>
    <row r="166" spans="2:14" ht="16.5" customHeight="1" x14ac:dyDescent="0.3">
      <c r="B166" s="465"/>
      <c r="C166" s="465"/>
      <c r="D166" s="465"/>
      <c r="E166" s="465"/>
      <c r="F166" s="465"/>
      <c r="G166" s="465"/>
      <c r="H166" s="465"/>
      <c r="I166" s="621"/>
      <c r="J166" s="621"/>
      <c r="K166" s="621"/>
      <c r="L166" s="621"/>
      <c r="M166" s="621"/>
      <c r="N166" s="621"/>
    </row>
    <row r="167" spans="2:14" ht="15" customHeight="1" x14ac:dyDescent="0.3">
      <c r="B167" s="465"/>
      <c r="C167" s="465"/>
      <c r="D167" s="465"/>
      <c r="E167" s="465"/>
      <c r="F167" s="465"/>
      <c r="G167" s="465"/>
      <c r="H167" s="465"/>
      <c r="I167" s="621"/>
      <c r="J167" s="621"/>
      <c r="K167" s="621"/>
      <c r="L167" s="621"/>
      <c r="M167" s="621"/>
      <c r="N167" s="621"/>
    </row>
    <row r="168" spans="2:14" ht="15" customHeight="1" x14ac:dyDescent="0.3">
      <c r="B168" s="465"/>
      <c r="C168" s="465"/>
      <c r="D168" s="465"/>
      <c r="E168" s="465"/>
      <c r="F168" s="465"/>
      <c r="G168" s="465" t="s">
        <v>82</v>
      </c>
      <c r="H168" s="465"/>
      <c r="I168" s="621" t="s">
        <v>141</v>
      </c>
      <c r="J168" s="620"/>
      <c r="K168" s="620"/>
      <c r="L168" s="620"/>
      <c r="M168" s="620"/>
      <c r="N168" s="620"/>
    </row>
    <row r="169" spans="2:14" x14ac:dyDescent="0.3">
      <c r="B169" s="465"/>
      <c r="C169" s="465"/>
      <c r="D169" s="465"/>
      <c r="E169" s="465"/>
      <c r="F169" s="465"/>
      <c r="G169" s="465" t="s">
        <v>84</v>
      </c>
      <c r="H169" s="465"/>
      <c r="I169" s="410"/>
      <c r="J169" s="410"/>
      <c r="K169" s="410"/>
      <c r="L169" s="410"/>
      <c r="M169" s="410"/>
      <c r="N169" s="410"/>
    </row>
    <row r="170" spans="2:14" ht="14.1" customHeight="1" x14ac:dyDescent="0.3"/>
    <row r="171" spans="2:14" ht="14.1" customHeight="1" x14ac:dyDescent="0.3"/>
    <row r="172" spans="2:14" ht="16.5" x14ac:dyDescent="0.3">
      <c r="B172" s="619" t="s">
        <v>142</v>
      </c>
      <c r="C172" s="619"/>
      <c r="D172" s="619"/>
      <c r="E172" s="619"/>
      <c r="F172" s="619"/>
      <c r="G172" s="619" t="s">
        <v>143</v>
      </c>
      <c r="H172" s="619"/>
      <c r="I172" s="619"/>
      <c r="J172" s="619"/>
      <c r="K172" s="619"/>
      <c r="L172" s="619"/>
      <c r="M172" s="619"/>
      <c r="N172" s="619"/>
    </row>
    <row r="173" spans="2:14" x14ac:dyDescent="0.3">
      <c r="B173" s="465"/>
      <c r="C173" s="465"/>
      <c r="D173" s="465"/>
      <c r="E173" s="465"/>
      <c r="F173" s="465"/>
      <c r="G173" s="465" t="s">
        <v>78</v>
      </c>
      <c r="H173" s="465"/>
      <c r="I173" s="620" t="s">
        <v>103</v>
      </c>
      <c r="J173" s="620"/>
      <c r="K173" s="620"/>
      <c r="L173" s="620"/>
      <c r="M173" s="620"/>
      <c r="N173" s="620"/>
    </row>
    <row r="174" spans="2:14" ht="16.5" customHeight="1" x14ac:dyDescent="0.3">
      <c r="B174" s="465"/>
      <c r="C174" s="465"/>
      <c r="D174" s="465"/>
      <c r="E174" s="465"/>
      <c r="F174" s="465"/>
      <c r="G174" s="465" t="s">
        <v>81</v>
      </c>
      <c r="H174" s="465"/>
      <c r="I174" s="621" t="s">
        <v>144</v>
      </c>
      <c r="J174" s="621"/>
      <c r="K174" s="621"/>
      <c r="L174" s="621"/>
      <c r="M174" s="621"/>
      <c r="N174" s="621"/>
    </row>
    <row r="175" spans="2:14" ht="16.5" customHeight="1" x14ac:dyDescent="0.3">
      <c r="B175" s="465"/>
      <c r="C175" s="465"/>
      <c r="D175" s="465"/>
      <c r="E175" s="465"/>
      <c r="F175" s="465"/>
      <c r="G175" s="465"/>
      <c r="H175" s="465"/>
      <c r="I175" s="621"/>
      <c r="J175" s="621"/>
      <c r="K175" s="621"/>
      <c r="L175" s="621"/>
      <c r="M175" s="621"/>
      <c r="N175" s="621"/>
    </row>
    <row r="176" spans="2:14" ht="15" customHeight="1" x14ac:dyDescent="0.3">
      <c r="B176" s="465"/>
      <c r="C176" s="465"/>
      <c r="D176" s="465"/>
      <c r="E176" s="465"/>
      <c r="F176" s="465"/>
      <c r="G176" s="465"/>
      <c r="H176" s="465"/>
      <c r="I176" s="621"/>
      <c r="J176" s="621"/>
      <c r="K176" s="621"/>
      <c r="L176" s="621"/>
      <c r="M176" s="621"/>
      <c r="N176" s="621"/>
    </row>
    <row r="177" spans="2:14" ht="15" customHeight="1" x14ac:dyDescent="0.3">
      <c r="B177" s="465"/>
      <c r="C177" s="465"/>
      <c r="D177" s="465"/>
      <c r="E177" s="465"/>
      <c r="F177" s="465"/>
      <c r="G177" s="465" t="s">
        <v>82</v>
      </c>
      <c r="H177" s="465"/>
      <c r="I177" s="621" t="s">
        <v>145</v>
      </c>
      <c r="J177" s="620"/>
      <c r="K177" s="620"/>
      <c r="L177" s="620"/>
      <c r="M177" s="620"/>
      <c r="N177" s="620"/>
    </row>
    <row r="178" spans="2:14" x14ac:dyDescent="0.3">
      <c r="B178" s="465"/>
      <c r="C178" s="465"/>
      <c r="D178" s="465"/>
      <c r="E178" s="465"/>
      <c r="F178" s="465"/>
      <c r="G178" s="465" t="s">
        <v>84</v>
      </c>
      <c r="H178" s="465"/>
      <c r="I178" s="410"/>
      <c r="J178" s="410"/>
      <c r="K178" s="410"/>
      <c r="L178" s="410"/>
      <c r="M178" s="410"/>
      <c r="N178" s="410"/>
    </row>
    <row r="179" spans="2:14" ht="14.1" customHeight="1" x14ac:dyDescent="0.3"/>
    <row r="180" spans="2:14" ht="14.1" customHeight="1" x14ac:dyDescent="0.3"/>
    <row r="181" spans="2:14" ht="16.5" x14ac:dyDescent="0.3">
      <c r="B181" s="619" t="s">
        <v>146</v>
      </c>
      <c r="C181" s="619"/>
      <c r="D181" s="619"/>
      <c r="E181" s="619"/>
      <c r="F181" s="619"/>
      <c r="G181" s="619" t="s">
        <v>147</v>
      </c>
      <c r="H181" s="619"/>
      <c r="I181" s="619"/>
      <c r="J181" s="619"/>
      <c r="K181" s="619"/>
      <c r="L181" s="619"/>
      <c r="M181" s="619"/>
      <c r="N181" s="619"/>
    </row>
    <row r="182" spans="2:14" x14ac:dyDescent="0.3">
      <c r="B182" s="465"/>
      <c r="C182" s="465"/>
      <c r="D182" s="465"/>
      <c r="E182" s="465"/>
      <c r="F182" s="465"/>
      <c r="G182" s="465" t="s">
        <v>78</v>
      </c>
      <c r="H182" s="465"/>
      <c r="I182" s="620" t="s">
        <v>103</v>
      </c>
      <c r="J182" s="620"/>
      <c r="K182" s="620"/>
      <c r="L182" s="620"/>
      <c r="M182" s="620"/>
      <c r="N182" s="620"/>
    </row>
    <row r="183" spans="2:14" ht="16.5" customHeight="1" x14ac:dyDescent="0.3">
      <c r="B183" s="465"/>
      <c r="C183" s="465"/>
      <c r="D183" s="465"/>
      <c r="E183" s="465"/>
      <c r="F183" s="465"/>
      <c r="G183" s="465" t="s">
        <v>81</v>
      </c>
      <c r="H183" s="465"/>
      <c r="I183" s="621" t="s">
        <v>148</v>
      </c>
      <c r="J183" s="621"/>
      <c r="K183" s="621"/>
      <c r="L183" s="621"/>
      <c r="M183" s="621"/>
      <c r="N183" s="621"/>
    </row>
    <row r="184" spans="2:14" ht="16.5" customHeight="1" x14ac:dyDescent="0.3">
      <c r="B184" s="465"/>
      <c r="C184" s="465"/>
      <c r="D184" s="465"/>
      <c r="E184" s="465"/>
      <c r="F184" s="465"/>
      <c r="G184" s="465"/>
      <c r="H184" s="465"/>
      <c r="I184" s="621"/>
      <c r="J184" s="621"/>
      <c r="K184" s="621"/>
      <c r="L184" s="621"/>
      <c r="M184" s="621"/>
      <c r="N184" s="621"/>
    </row>
    <row r="185" spans="2:14" ht="15" customHeight="1" x14ac:dyDescent="0.3">
      <c r="B185" s="465"/>
      <c r="C185" s="465"/>
      <c r="D185" s="465"/>
      <c r="E185" s="465"/>
      <c r="F185" s="465"/>
      <c r="G185" s="465"/>
      <c r="H185" s="465"/>
      <c r="I185" s="621"/>
      <c r="J185" s="621"/>
      <c r="K185" s="621"/>
      <c r="L185" s="621"/>
      <c r="M185" s="621"/>
      <c r="N185" s="621"/>
    </row>
    <row r="186" spans="2:14" ht="15" customHeight="1" x14ac:dyDescent="0.3">
      <c r="B186" s="465"/>
      <c r="C186" s="465"/>
      <c r="D186" s="465"/>
      <c r="E186" s="465"/>
      <c r="F186" s="465"/>
      <c r="G186" s="465" t="s">
        <v>82</v>
      </c>
      <c r="H186" s="465"/>
      <c r="I186" s="621" t="s">
        <v>149</v>
      </c>
      <c r="J186" s="620"/>
      <c r="K186" s="620"/>
      <c r="L186" s="620"/>
      <c r="M186" s="620"/>
      <c r="N186" s="620"/>
    </row>
    <row r="187" spans="2:14" x14ac:dyDescent="0.3">
      <c r="B187" s="465"/>
      <c r="C187" s="465"/>
      <c r="D187" s="465"/>
      <c r="E187" s="465"/>
      <c r="F187" s="465"/>
      <c r="G187" s="465" t="s">
        <v>84</v>
      </c>
      <c r="H187" s="465"/>
      <c r="I187" s="410"/>
      <c r="J187" s="410"/>
      <c r="K187" s="410"/>
      <c r="L187" s="410"/>
      <c r="M187" s="410"/>
      <c r="N187" s="410"/>
    </row>
    <row r="191" spans="2:14" ht="16.5" x14ac:dyDescent="0.3">
      <c r="B191" s="619" t="s">
        <v>97</v>
      </c>
      <c r="C191" s="619"/>
      <c r="D191" s="619"/>
      <c r="E191" s="619"/>
      <c r="F191" s="619"/>
      <c r="G191" s="619" t="s">
        <v>758</v>
      </c>
      <c r="H191" s="619"/>
      <c r="I191" s="619"/>
      <c r="J191" s="619"/>
      <c r="K191" s="619"/>
      <c r="L191" s="619"/>
      <c r="M191" s="619"/>
      <c r="N191" s="619"/>
    </row>
    <row r="192" spans="2:14" x14ac:dyDescent="0.3">
      <c r="B192" s="465"/>
      <c r="C192" s="465"/>
      <c r="D192" s="465"/>
      <c r="E192" s="465"/>
      <c r="F192" s="465"/>
      <c r="G192" s="465" t="s">
        <v>78</v>
      </c>
      <c r="H192" s="465"/>
      <c r="I192" s="620" t="s">
        <v>759</v>
      </c>
      <c r="J192" s="620"/>
      <c r="K192" s="620"/>
      <c r="L192" s="620"/>
      <c r="M192" s="620"/>
      <c r="N192" s="620"/>
    </row>
    <row r="193" spans="2:14" ht="16.5" customHeight="1" x14ac:dyDescent="0.3">
      <c r="B193" s="465"/>
      <c r="C193" s="465"/>
      <c r="D193" s="465"/>
      <c r="E193" s="465"/>
      <c r="F193" s="465"/>
      <c r="G193" s="465" t="s">
        <v>81</v>
      </c>
      <c r="H193" s="465"/>
      <c r="I193" s="621" t="s">
        <v>760</v>
      </c>
      <c r="J193" s="621"/>
      <c r="K193" s="621"/>
      <c r="L193" s="621"/>
      <c r="M193" s="621"/>
      <c r="N193" s="621"/>
    </row>
    <row r="194" spans="2:14" ht="16.5" customHeight="1" x14ac:dyDescent="0.3">
      <c r="B194" s="465"/>
      <c r="C194" s="465"/>
      <c r="D194" s="465"/>
      <c r="E194" s="465"/>
      <c r="F194" s="465"/>
      <c r="G194" s="465"/>
      <c r="H194" s="465"/>
      <c r="I194" s="621"/>
      <c r="J194" s="621"/>
      <c r="K194" s="621"/>
      <c r="L194" s="621"/>
      <c r="M194" s="621"/>
      <c r="N194" s="621"/>
    </row>
    <row r="195" spans="2:14" ht="15" customHeight="1" x14ac:dyDescent="0.3">
      <c r="B195" s="465"/>
      <c r="C195" s="465"/>
      <c r="D195" s="465"/>
      <c r="E195" s="465"/>
      <c r="F195" s="465"/>
      <c r="G195" s="465"/>
      <c r="H195" s="465"/>
      <c r="I195" s="621"/>
      <c r="J195" s="621"/>
      <c r="K195" s="621"/>
      <c r="L195" s="621"/>
      <c r="M195" s="621"/>
      <c r="N195" s="621"/>
    </row>
    <row r="196" spans="2:14" ht="15" customHeight="1" x14ac:dyDescent="0.3">
      <c r="B196" s="465"/>
      <c r="C196" s="465"/>
      <c r="D196" s="465"/>
      <c r="E196" s="465"/>
      <c r="F196" s="465"/>
      <c r="G196" s="465" t="s">
        <v>82</v>
      </c>
      <c r="H196" s="465"/>
      <c r="I196" s="621" t="s">
        <v>761</v>
      </c>
      <c r="J196" s="620"/>
      <c r="K196" s="620"/>
      <c r="L196" s="620"/>
      <c r="M196" s="620"/>
      <c r="N196" s="620"/>
    </row>
    <row r="197" spans="2:14" x14ac:dyDescent="0.3">
      <c r="B197" s="465"/>
      <c r="C197" s="465"/>
      <c r="D197" s="465"/>
      <c r="E197" s="465"/>
      <c r="F197" s="465"/>
      <c r="G197" s="465" t="s">
        <v>84</v>
      </c>
      <c r="H197" s="465"/>
      <c r="I197" s="410"/>
      <c r="J197" s="410"/>
      <c r="K197" s="410"/>
      <c r="L197" s="410"/>
      <c r="M197" s="410"/>
      <c r="N197" s="410"/>
    </row>
    <row r="198" spans="2:14" ht="14.1" customHeight="1" x14ac:dyDescent="0.3"/>
    <row r="199" spans="2:14" ht="14.1" customHeight="1" x14ac:dyDescent="0.3"/>
    <row r="200" spans="2:14" ht="16.5" x14ac:dyDescent="0.3">
      <c r="B200" s="619" t="s">
        <v>16</v>
      </c>
      <c r="C200" s="619"/>
      <c r="D200" s="619"/>
      <c r="E200" s="619"/>
      <c r="F200" s="619"/>
      <c r="G200" s="619" t="s">
        <v>150</v>
      </c>
      <c r="H200" s="619"/>
      <c r="I200" s="619"/>
      <c r="J200" s="619"/>
      <c r="K200" s="619"/>
      <c r="L200" s="619"/>
      <c r="M200" s="619"/>
      <c r="N200" s="619"/>
    </row>
    <row r="201" spans="2:14" x14ac:dyDescent="0.3">
      <c r="B201" s="465"/>
      <c r="C201" s="465"/>
      <c r="D201" s="465"/>
      <c r="E201" s="465"/>
      <c r="F201" s="465"/>
      <c r="G201" s="465" t="s">
        <v>78</v>
      </c>
      <c r="H201" s="465"/>
      <c r="I201" s="620" t="s">
        <v>151</v>
      </c>
      <c r="J201" s="620"/>
      <c r="K201" s="620"/>
      <c r="L201" s="620"/>
      <c r="M201" s="620"/>
      <c r="N201" s="620"/>
    </row>
    <row r="202" spans="2:14" ht="16.5" customHeight="1" x14ac:dyDescent="0.3">
      <c r="B202" s="465"/>
      <c r="C202" s="465"/>
      <c r="D202" s="465"/>
      <c r="E202" s="465"/>
      <c r="F202" s="465"/>
      <c r="G202" s="465" t="s">
        <v>81</v>
      </c>
      <c r="H202" s="465"/>
      <c r="I202" s="621" t="s">
        <v>152</v>
      </c>
      <c r="J202" s="621"/>
      <c r="K202" s="621"/>
      <c r="L202" s="621"/>
      <c r="M202" s="621"/>
      <c r="N202" s="621"/>
    </row>
    <row r="203" spans="2:14" ht="16.5" customHeight="1" x14ac:dyDescent="0.3">
      <c r="B203" s="465"/>
      <c r="C203" s="465"/>
      <c r="D203" s="465"/>
      <c r="E203" s="465"/>
      <c r="F203" s="465"/>
      <c r="G203" s="465"/>
      <c r="H203" s="465"/>
      <c r="I203" s="621"/>
      <c r="J203" s="621"/>
      <c r="K203" s="621"/>
      <c r="L203" s="621"/>
      <c r="M203" s="621"/>
      <c r="N203" s="621"/>
    </row>
    <row r="204" spans="2:14" ht="15" customHeight="1" x14ac:dyDescent="0.3">
      <c r="B204" s="465"/>
      <c r="C204" s="465"/>
      <c r="D204" s="465"/>
      <c r="E204" s="465"/>
      <c r="F204" s="465"/>
      <c r="G204" s="465"/>
      <c r="H204" s="465"/>
      <c r="I204" s="621"/>
      <c r="J204" s="621"/>
      <c r="K204" s="621"/>
      <c r="L204" s="621"/>
      <c r="M204" s="621"/>
      <c r="N204" s="621"/>
    </row>
    <row r="205" spans="2:14" ht="15" customHeight="1" x14ac:dyDescent="0.3">
      <c r="B205" s="465"/>
      <c r="C205" s="465"/>
      <c r="D205" s="465"/>
      <c r="E205" s="465"/>
      <c r="F205" s="465"/>
      <c r="G205" s="465" t="s">
        <v>82</v>
      </c>
      <c r="H205" s="465"/>
      <c r="I205" s="621" t="s">
        <v>153</v>
      </c>
      <c r="J205" s="620"/>
      <c r="K205" s="620"/>
      <c r="L205" s="620"/>
      <c r="M205" s="620"/>
      <c r="N205" s="620"/>
    </row>
    <row r="206" spans="2:14" x14ac:dyDescent="0.3">
      <c r="B206" s="465"/>
      <c r="C206" s="465"/>
      <c r="D206" s="465"/>
      <c r="E206" s="465"/>
      <c r="F206" s="465"/>
      <c r="G206" s="465" t="s">
        <v>84</v>
      </c>
      <c r="H206" s="465"/>
      <c r="I206" s="410"/>
      <c r="J206" s="410"/>
      <c r="K206" s="410"/>
      <c r="L206" s="410"/>
      <c r="M206" s="410"/>
      <c r="N206" s="410"/>
    </row>
    <row r="207" spans="2:14" ht="14.1" customHeight="1" x14ac:dyDescent="0.3"/>
    <row r="208" spans="2:14" ht="14.1" customHeight="1" x14ac:dyDescent="0.3"/>
    <row r="209" spans="2:14" ht="16.5" x14ac:dyDescent="0.3">
      <c r="B209" s="619" t="s">
        <v>154</v>
      </c>
      <c r="C209" s="619"/>
      <c r="D209" s="619"/>
      <c r="E209" s="619"/>
      <c r="F209" s="619"/>
      <c r="G209" s="619" t="s">
        <v>155</v>
      </c>
      <c r="H209" s="619"/>
      <c r="I209" s="619"/>
      <c r="J209" s="619"/>
      <c r="K209" s="619"/>
      <c r="L209" s="619"/>
      <c r="M209" s="619"/>
      <c r="N209" s="619"/>
    </row>
    <row r="210" spans="2:14" x14ac:dyDescent="0.3">
      <c r="B210" s="465"/>
      <c r="C210" s="465"/>
      <c r="D210" s="465"/>
      <c r="E210" s="465"/>
      <c r="F210" s="465"/>
      <c r="G210" s="465" t="s">
        <v>78</v>
      </c>
      <c r="H210" s="465"/>
      <c r="I210" s="620" t="s">
        <v>156</v>
      </c>
      <c r="J210" s="620"/>
      <c r="K210" s="620"/>
      <c r="L210" s="620"/>
      <c r="M210" s="620"/>
      <c r="N210" s="620"/>
    </row>
    <row r="211" spans="2:14" ht="16.5" customHeight="1" x14ac:dyDescent="0.3">
      <c r="B211" s="465"/>
      <c r="C211" s="465"/>
      <c r="D211" s="465"/>
      <c r="E211" s="465"/>
      <c r="F211" s="465"/>
      <c r="G211" s="465" t="s">
        <v>81</v>
      </c>
      <c r="H211" s="465"/>
      <c r="I211" s="621" t="s">
        <v>157</v>
      </c>
      <c r="J211" s="621"/>
      <c r="K211" s="621"/>
      <c r="L211" s="621"/>
      <c r="M211" s="621"/>
      <c r="N211" s="621"/>
    </row>
    <row r="212" spans="2:14" ht="16.5" customHeight="1" x14ac:dyDescent="0.3">
      <c r="B212" s="465"/>
      <c r="C212" s="465"/>
      <c r="D212" s="465"/>
      <c r="E212" s="465"/>
      <c r="F212" s="465"/>
      <c r="G212" s="465"/>
      <c r="H212" s="465"/>
      <c r="I212" s="621"/>
      <c r="J212" s="621"/>
      <c r="K212" s="621"/>
      <c r="L212" s="621"/>
      <c r="M212" s="621"/>
      <c r="N212" s="621"/>
    </row>
    <row r="213" spans="2:14" ht="15" customHeight="1" x14ac:dyDescent="0.3">
      <c r="B213" s="465"/>
      <c r="C213" s="465"/>
      <c r="D213" s="465"/>
      <c r="E213" s="465"/>
      <c r="F213" s="465"/>
      <c r="G213" s="465"/>
      <c r="H213" s="465"/>
      <c r="I213" s="621"/>
      <c r="J213" s="621"/>
      <c r="K213" s="621"/>
      <c r="L213" s="621"/>
      <c r="M213" s="621"/>
      <c r="N213" s="621"/>
    </row>
    <row r="214" spans="2:14" ht="15" customHeight="1" x14ac:dyDescent="0.3">
      <c r="B214" s="465"/>
      <c r="C214" s="465"/>
      <c r="D214" s="465"/>
      <c r="E214" s="465"/>
      <c r="F214" s="465"/>
      <c r="G214" s="465" t="s">
        <v>82</v>
      </c>
      <c r="H214" s="465"/>
      <c r="I214" s="621" t="s">
        <v>158</v>
      </c>
      <c r="J214" s="620"/>
      <c r="K214" s="620"/>
      <c r="L214" s="620"/>
      <c r="M214" s="620"/>
      <c r="N214" s="620"/>
    </row>
    <row r="215" spans="2:14" x14ac:dyDescent="0.3">
      <c r="B215" s="465"/>
      <c r="C215" s="465"/>
      <c r="D215" s="465"/>
      <c r="E215" s="465"/>
      <c r="F215" s="465"/>
      <c r="G215" s="465" t="s">
        <v>84</v>
      </c>
      <c r="H215" s="465"/>
      <c r="I215" s="410"/>
      <c r="J215" s="410"/>
      <c r="K215" s="410"/>
      <c r="L215" s="410"/>
      <c r="M215" s="410"/>
      <c r="N215" s="410"/>
    </row>
    <row r="216" spans="2:14" ht="14.1" customHeight="1" x14ac:dyDescent="0.3"/>
    <row r="217" spans="2:14" ht="14.1" customHeight="1" x14ac:dyDescent="0.3"/>
    <row r="218" spans="2:14" ht="16.5" x14ac:dyDescent="0.3">
      <c r="B218" s="619" t="s">
        <v>159</v>
      </c>
      <c r="C218" s="619"/>
      <c r="D218" s="619"/>
      <c r="E218" s="619"/>
      <c r="F218" s="619"/>
      <c r="G218" s="619" t="s">
        <v>160</v>
      </c>
      <c r="H218" s="619"/>
      <c r="I218" s="619"/>
      <c r="J218" s="619"/>
      <c r="K218" s="619"/>
      <c r="L218" s="619"/>
      <c r="M218" s="619"/>
      <c r="N218" s="619"/>
    </row>
    <row r="219" spans="2:14" x14ac:dyDescent="0.3">
      <c r="B219" s="465"/>
      <c r="C219" s="465"/>
      <c r="D219" s="465"/>
      <c r="E219" s="465"/>
      <c r="F219" s="465"/>
      <c r="G219" s="465" t="s">
        <v>78</v>
      </c>
      <c r="H219" s="465"/>
      <c r="I219" s="620" t="s">
        <v>161</v>
      </c>
      <c r="J219" s="620"/>
      <c r="K219" s="620"/>
      <c r="L219" s="620"/>
      <c r="M219" s="620"/>
      <c r="N219" s="620"/>
    </row>
    <row r="220" spans="2:14" ht="16.5" customHeight="1" x14ac:dyDescent="0.3">
      <c r="B220" s="465"/>
      <c r="C220" s="465"/>
      <c r="D220" s="465"/>
      <c r="E220" s="465"/>
      <c r="F220" s="465"/>
      <c r="G220" s="465" t="s">
        <v>81</v>
      </c>
      <c r="H220" s="465"/>
      <c r="I220" s="621" t="s">
        <v>9</v>
      </c>
      <c r="J220" s="621"/>
      <c r="K220" s="621"/>
      <c r="L220" s="621"/>
      <c r="M220" s="621"/>
      <c r="N220" s="621"/>
    </row>
    <row r="221" spans="2:14" ht="16.5" customHeight="1" x14ac:dyDescent="0.3">
      <c r="B221" s="465"/>
      <c r="C221" s="465"/>
      <c r="D221" s="465"/>
      <c r="E221" s="465"/>
      <c r="F221" s="465"/>
      <c r="G221" s="465"/>
      <c r="H221" s="465"/>
      <c r="I221" s="621"/>
      <c r="J221" s="621"/>
      <c r="K221" s="621"/>
      <c r="L221" s="621"/>
      <c r="M221" s="621"/>
      <c r="N221" s="621"/>
    </row>
    <row r="222" spans="2:14" ht="15" customHeight="1" x14ac:dyDescent="0.3">
      <c r="B222" s="465"/>
      <c r="C222" s="465"/>
      <c r="D222" s="465"/>
      <c r="E222" s="465"/>
      <c r="F222" s="465"/>
      <c r="G222" s="465"/>
      <c r="H222" s="465"/>
      <c r="I222" s="621"/>
      <c r="J222" s="621"/>
      <c r="K222" s="621"/>
      <c r="L222" s="621"/>
      <c r="M222" s="621"/>
      <c r="N222" s="621"/>
    </row>
    <row r="223" spans="2:14" ht="15" customHeight="1" x14ac:dyDescent="0.3">
      <c r="B223" s="465"/>
      <c r="C223" s="465"/>
      <c r="D223" s="465"/>
      <c r="E223" s="465"/>
      <c r="F223" s="465"/>
      <c r="G223" s="465" t="s">
        <v>82</v>
      </c>
      <c r="H223" s="465"/>
      <c r="I223" s="621" t="s">
        <v>162</v>
      </c>
      <c r="J223" s="620"/>
      <c r="K223" s="620"/>
      <c r="L223" s="620"/>
      <c r="M223" s="620"/>
      <c r="N223" s="620"/>
    </row>
    <row r="224" spans="2:14" x14ac:dyDescent="0.3">
      <c r="B224" s="465"/>
      <c r="C224" s="465"/>
      <c r="D224" s="465"/>
      <c r="E224" s="465"/>
      <c r="F224" s="465"/>
      <c r="G224" s="465" t="s">
        <v>84</v>
      </c>
      <c r="H224" s="465"/>
      <c r="I224" s="410"/>
      <c r="J224" s="410"/>
      <c r="K224" s="410"/>
      <c r="L224" s="410"/>
      <c r="M224" s="410"/>
      <c r="N224" s="410"/>
    </row>
    <row r="225" spans="2:14" ht="14.1" customHeight="1" x14ac:dyDescent="0.3"/>
    <row r="226" spans="2:14" ht="14.1" customHeight="1" x14ac:dyDescent="0.3"/>
    <row r="227" spans="2:14" ht="16.5" x14ac:dyDescent="0.3">
      <c r="B227" s="619" t="s">
        <v>163</v>
      </c>
      <c r="C227" s="619"/>
      <c r="D227" s="619"/>
      <c r="E227" s="619"/>
      <c r="F227" s="619"/>
      <c r="G227" s="619" t="s">
        <v>164</v>
      </c>
      <c r="H227" s="619"/>
      <c r="I227" s="619"/>
      <c r="J227" s="619"/>
      <c r="K227" s="619"/>
      <c r="L227" s="619"/>
      <c r="M227" s="619"/>
      <c r="N227" s="619"/>
    </row>
    <row r="228" spans="2:14" x14ac:dyDescent="0.3">
      <c r="B228" s="465"/>
      <c r="C228" s="465"/>
      <c r="D228" s="465"/>
      <c r="E228" s="465"/>
      <c r="F228" s="465"/>
      <c r="G228" s="465" t="s">
        <v>78</v>
      </c>
      <c r="H228" s="465"/>
      <c r="I228" s="620" t="s">
        <v>165</v>
      </c>
      <c r="J228" s="620"/>
      <c r="K228" s="620"/>
      <c r="L228" s="620"/>
      <c r="M228" s="620"/>
      <c r="N228" s="620"/>
    </row>
    <row r="229" spans="2:14" ht="16.5" customHeight="1" x14ac:dyDescent="0.3">
      <c r="B229" s="465"/>
      <c r="C229" s="465"/>
      <c r="D229" s="465"/>
      <c r="E229" s="465"/>
      <c r="F229" s="465"/>
      <c r="G229" s="465" t="s">
        <v>81</v>
      </c>
      <c r="H229" s="465"/>
      <c r="I229" s="621" t="s">
        <v>166</v>
      </c>
      <c r="J229" s="621"/>
      <c r="K229" s="621"/>
      <c r="L229" s="621"/>
      <c r="M229" s="621"/>
      <c r="N229" s="621"/>
    </row>
    <row r="230" spans="2:14" ht="16.5" customHeight="1" x14ac:dyDescent="0.3">
      <c r="B230" s="465"/>
      <c r="C230" s="465"/>
      <c r="D230" s="465"/>
      <c r="E230" s="465"/>
      <c r="F230" s="465"/>
      <c r="G230" s="465"/>
      <c r="H230" s="465"/>
      <c r="I230" s="621"/>
      <c r="J230" s="621"/>
      <c r="K230" s="621"/>
      <c r="L230" s="621"/>
      <c r="M230" s="621"/>
      <c r="N230" s="621"/>
    </row>
    <row r="231" spans="2:14" ht="15" customHeight="1" x14ac:dyDescent="0.3">
      <c r="B231" s="465"/>
      <c r="C231" s="465"/>
      <c r="D231" s="465"/>
      <c r="E231" s="465"/>
      <c r="F231" s="465"/>
      <c r="G231" s="465"/>
      <c r="H231" s="465"/>
      <c r="I231" s="621"/>
      <c r="J231" s="621"/>
      <c r="K231" s="621"/>
      <c r="L231" s="621"/>
      <c r="M231" s="621"/>
      <c r="N231" s="621"/>
    </row>
    <row r="232" spans="2:14" ht="15" customHeight="1" x14ac:dyDescent="0.3">
      <c r="B232" s="465"/>
      <c r="C232" s="465"/>
      <c r="D232" s="465"/>
      <c r="E232" s="465"/>
      <c r="F232" s="465"/>
      <c r="G232" s="465" t="s">
        <v>82</v>
      </c>
      <c r="H232" s="465"/>
      <c r="I232" s="621" t="s">
        <v>176</v>
      </c>
      <c r="J232" s="620"/>
      <c r="K232" s="620"/>
      <c r="L232" s="620"/>
      <c r="M232" s="620"/>
      <c r="N232" s="620"/>
    </row>
    <row r="233" spans="2:14" x14ac:dyDescent="0.3">
      <c r="B233" s="465"/>
      <c r="C233" s="465"/>
      <c r="D233" s="465"/>
      <c r="E233" s="465"/>
      <c r="F233" s="465"/>
      <c r="G233" s="465" t="s">
        <v>84</v>
      </c>
      <c r="H233" s="465"/>
      <c r="I233" s="410"/>
      <c r="J233" s="410"/>
      <c r="K233" s="410"/>
      <c r="L233" s="410"/>
      <c r="M233" s="410"/>
      <c r="N233" s="410"/>
    </row>
    <row r="238" spans="2:14" ht="16.5" x14ac:dyDescent="0.3">
      <c r="B238" s="624" t="s">
        <v>724</v>
      </c>
      <c r="C238" s="624"/>
      <c r="D238" s="624"/>
      <c r="E238" s="624"/>
      <c r="F238" s="624"/>
      <c r="G238" s="619" t="s">
        <v>732</v>
      </c>
      <c r="H238" s="619"/>
      <c r="I238" s="619"/>
      <c r="J238" s="619"/>
      <c r="K238" s="619"/>
      <c r="L238" s="619"/>
      <c r="M238" s="619"/>
      <c r="N238" s="619"/>
    </row>
    <row r="239" spans="2:14" x14ac:dyDescent="0.3">
      <c r="B239" s="465"/>
      <c r="C239" s="465"/>
      <c r="D239" s="465"/>
      <c r="E239" s="465"/>
      <c r="F239" s="465"/>
      <c r="G239" s="465" t="s">
        <v>78</v>
      </c>
      <c r="H239" s="465"/>
      <c r="I239" s="620" t="s">
        <v>733</v>
      </c>
      <c r="J239" s="620"/>
      <c r="K239" s="620"/>
      <c r="L239" s="620"/>
      <c r="M239" s="620"/>
      <c r="N239" s="620"/>
    </row>
    <row r="240" spans="2:14" x14ac:dyDescent="0.3">
      <c r="B240" s="465"/>
      <c r="C240" s="465"/>
      <c r="D240" s="465"/>
      <c r="E240" s="465"/>
      <c r="F240" s="465"/>
      <c r="G240" s="465" t="s">
        <v>81</v>
      </c>
      <c r="H240" s="465"/>
      <c r="I240" s="621" t="s">
        <v>737</v>
      </c>
      <c r="J240" s="621"/>
      <c r="K240" s="621"/>
      <c r="L240" s="621"/>
      <c r="M240" s="621"/>
      <c r="N240" s="621"/>
    </row>
    <row r="241" spans="2:14" x14ac:dyDescent="0.3">
      <c r="B241" s="465"/>
      <c r="C241" s="465"/>
      <c r="D241" s="465"/>
      <c r="E241" s="465"/>
      <c r="F241" s="465"/>
      <c r="G241" s="465"/>
      <c r="H241" s="465"/>
      <c r="I241" s="621"/>
      <c r="J241" s="621"/>
      <c r="K241" s="621"/>
      <c r="L241" s="621"/>
      <c r="M241" s="621"/>
      <c r="N241" s="621"/>
    </row>
    <row r="242" spans="2:14" x14ac:dyDescent="0.3">
      <c r="B242" s="465"/>
      <c r="C242" s="465"/>
      <c r="D242" s="465"/>
      <c r="E242" s="465"/>
      <c r="F242" s="465"/>
      <c r="G242" s="465"/>
      <c r="H242" s="465"/>
      <c r="I242" s="621"/>
      <c r="J242" s="621"/>
      <c r="K242" s="621"/>
      <c r="L242" s="621"/>
      <c r="M242" s="621"/>
      <c r="N242" s="621"/>
    </row>
    <row r="243" spans="2:14" x14ac:dyDescent="0.3">
      <c r="B243" s="465"/>
      <c r="C243" s="465"/>
      <c r="D243" s="465"/>
      <c r="E243" s="465"/>
      <c r="F243" s="465"/>
      <c r="G243" s="465" t="s">
        <v>82</v>
      </c>
      <c r="H243" s="465"/>
      <c r="I243" s="621" t="s">
        <v>734</v>
      </c>
      <c r="J243" s="620"/>
      <c r="K243" s="620"/>
      <c r="L243" s="620"/>
      <c r="M243" s="620"/>
      <c r="N243" s="620"/>
    </row>
    <row r="244" spans="2:14" x14ac:dyDescent="0.3">
      <c r="B244" s="465"/>
      <c r="C244" s="465"/>
      <c r="D244" s="465"/>
      <c r="E244" s="465"/>
      <c r="F244" s="465"/>
      <c r="G244" s="465" t="s">
        <v>84</v>
      </c>
      <c r="H244" s="465"/>
      <c r="I244" s="410"/>
      <c r="J244" s="410"/>
      <c r="K244" s="410"/>
      <c r="L244" s="410"/>
      <c r="M244" s="410"/>
      <c r="N244" s="410"/>
    </row>
    <row r="245" spans="2:14" ht="14.1" customHeight="1" x14ac:dyDescent="0.3"/>
    <row r="246" spans="2:14" ht="14.1" customHeight="1" x14ac:dyDescent="0.3"/>
    <row r="247" spans="2:14" ht="16.5" x14ac:dyDescent="0.3">
      <c r="B247" s="624" t="s">
        <v>725</v>
      </c>
      <c r="C247" s="624"/>
      <c r="D247" s="624"/>
      <c r="E247" s="624"/>
      <c r="F247" s="624"/>
      <c r="G247" s="619" t="s">
        <v>741</v>
      </c>
      <c r="H247" s="619"/>
      <c r="I247" s="619"/>
      <c r="J247" s="619"/>
      <c r="K247" s="619"/>
      <c r="L247" s="619"/>
      <c r="M247" s="619"/>
      <c r="N247" s="619"/>
    </row>
    <row r="248" spans="2:14" x14ac:dyDescent="0.3">
      <c r="B248" s="465"/>
      <c r="C248" s="465"/>
      <c r="D248" s="465"/>
      <c r="E248" s="465"/>
      <c r="F248" s="465"/>
      <c r="G248" s="465" t="s">
        <v>78</v>
      </c>
      <c r="H248" s="465"/>
      <c r="I248" s="620" t="s">
        <v>735</v>
      </c>
      <c r="J248" s="620"/>
      <c r="K248" s="620"/>
      <c r="L248" s="620"/>
      <c r="M248" s="620"/>
      <c r="N248" s="620"/>
    </row>
    <row r="249" spans="2:14" x14ac:dyDescent="0.3">
      <c r="B249" s="465"/>
      <c r="C249" s="465"/>
      <c r="D249" s="465"/>
      <c r="E249" s="465"/>
      <c r="F249" s="465"/>
      <c r="G249" s="465" t="s">
        <v>81</v>
      </c>
      <c r="H249" s="465"/>
      <c r="I249" s="621" t="s">
        <v>736</v>
      </c>
      <c r="J249" s="621"/>
      <c r="K249" s="621"/>
      <c r="L249" s="621"/>
      <c r="M249" s="621"/>
      <c r="N249" s="621"/>
    </row>
    <row r="250" spans="2:14" x14ac:dyDescent="0.3">
      <c r="B250" s="465"/>
      <c r="C250" s="465"/>
      <c r="D250" s="465"/>
      <c r="E250" s="465"/>
      <c r="F250" s="465"/>
      <c r="G250" s="465"/>
      <c r="H250" s="465"/>
      <c r="I250" s="621"/>
      <c r="J250" s="621"/>
      <c r="K250" s="621"/>
      <c r="L250" s="621"/>
      <c r="M250" s="621"/>
      <c r="N250" s="621"/>
    </row>
    <row r="251" spans="2:14" x14ac:dyDescent="0.3">
      <c r="B251" s="465"/>
      <c r="C251" s="465"/>
      <c r="D251" s="465"/>
      <c r="E251" s="465"/>
      <c r="F251" s="465"/>
      <c r="G251" s="465"/>
      <c r="H251" s="465"/>
      <c r="I251" s="621"/>
      <c r="J251" s="621"/>
      <c r="K251" s="621"/>
      <c r="L251" s="621"/>
      <c r="M251" s="621"/>
      <c r="N251" s="621"/>
    </row>
    <row r="252" spans="2:14" x14ac:dyDescent="0.3">
      <c r="B252" s="465"/>
      <c r="C252" s="465"/>
      <c r="D252" s="465"/>
      <c r="E252" s="465"/>
      <c r="F252" s="465"/>
      <c r="G252" s="465" t="s">
        <v>82</v>
      </c>
      <c r="H252" s="465"/>
      <c r="I252" s="621" t="s">
        <v>743</v>
      </c>
      <c r="J252" s="620"/>
      <c r="K252" s="620"/>
      <c r="L252" s="620"/>
      <c r="M252" s="620"/>
      <c r="N252" s="620"/>
    </row>
    <row r="253" spans="2:14" x14ac:dyDescent="0.3">
      <c r="B253" s="465"/>
      <c r="C253" s="465"/>
      <c r="D253" s="465"/>
      <c r="E253" s="465"/>
      <c r="F253" s="465"/>
      <c r="G253" s="465" t="s">
        <v>84</v>
      </c>
      <c r="H253" s="465"/>
      <c r="I253" s="410"/>
      <c r="J253" s="410"/>
      <c r="K253" s="410"/>
      <c r="L253" s="410"/>
      <c r="M253" s="410"/>
      <c r="N253" s="410"/>
    </row>
    <row r="254" spans="2:14" ht="14.1" customHeight="1" x14ac:dyDescent="0.3"/>
    <row r="255" spans="2:14" ht="14.1" customHeight="1" x14ac:dyDescent="0.3"/>
    <row r="256" spans="2:14" ht="16.5" x14ac:dyDescent="0.3">
      <c r="B256" s="624" t="s">
        <v>726</v>
      </c>
      <c r="C256" s="624"/>
      <c r="D256" s="624"/>
      <c r="E256" s="624"/>
      <c r="F256" s="624"/>
      <c r="G256" s="619" t="s">
        <v>740</v>
      </c>
      <c r="H256" s="619"/>
      <c r="I256" s="619"/>
      <c r="J256" s="619"/>
      <c r="K256" s="619"/>
      <c r="L256" s="619"/>
      <c r="M256" s="619"/>
      <c r="N256" s="619"/>
    </row>
    <row r="257" spans="2:14" x14ac:dyDescent="0.3">
      <c r="B257" s="465"/>
      <c r="C257" s="465"/>
      <c r="D257" s="465"/>
      <c r="E257" s="465"/>
      <c r="F257" s="465"/>
      <c r="G257" s="465" t="s">
        <v>78</v>
      </c>
      <c r="H257" s="465"/>
      <c r="I257" s="620" t="s">
        <v>738</v>
      </c>
      <c r="J257" s="620"/>
      <c r="K257" s="620"/>
      <c r="L257" s="620"/>
      <c r="M257" s="620"/>
      <c r="N257" s="620"/>
    </row>
    <row r="258" spans="2:14" x14ac:dyDescent="0.3">
      <c r="B258" s="465"/>
      <c r="C258" s="465"/>
      <c r="D258" s="465"/>
      <c r="E258" s="465"/>
      <c r="F258" s="465"/>
      <c r="G258" s="465" t="s">
        <v>81</v>
      </c>
      <c r="H258" s="465"/>
      <c r="I258" s="621" t="s">
        <v>739</v>
      </c>
      <c r="J258" s="621"/>
      <c r="K258" s="621"/>
      <c r="L258" s="621"/>
      <c r="M258" s="621"/>
      <c r="N258" s="621"/>
    </row>
    <row r="259" spans="2:14" x14ac:dyDescent="0.3">
      <c r="B259" s="465"/>
      <c r="C259" s="465"/>
      <c r="D259" s="465"/>
      <c r="E259" s="465"/>
      <c r="F259" s="465"/>
      <c r="G259" s="465"/>
      <c r="H259" s="465"/>
      <c r="I259" s="621"/>
      <c r="J259" s="621"/>
      <c r="K259" s="621"/>
      <c r="L259" s="621"/>
      <c r="M259" s="621"/>
      <c r="N259" s="621"/>
    </row>
    <row r="260" spans="2:14" x14ac:dyDescent="0.3">
      <c r="B260" s="465"/>
      <c r="C260" s="465"/>
      <c r="D260" s="465"/>
      <c r="E260" s="465"/>
      <c r="F260" s="465"/>
      <c r="G260" s="465"/>
      <c r="H260" s="465"/>
      <c r="I260" s="621"/>
      <c r="J260" s="621"/>
      <c r="K260" s="621"/>
      <c r="L260" s="621"/>
      <c r="M260" s="621"/>
      <c r="N260" s="621"/>
    </row>
    <row r="261" spans="2:14" x14ac:dyDescent="0.3">
      <c r="B261" s="465"/>
      <c r="C261" s="465"/>
      <c r="D261" s="465"/>
      <c r="E261" s="465"/>
      <c r="F261" s="465"/>
      <c r="G261" s="465" t="s">
        <v>82</v>
      </c>
      <c r="H261" s="465"/>
      <c r="I261" s="621" t="s">
        <v>742</v>
      </c>
      <c r="J261" s="620"/>
      <c r="K261" s="620"/>
      <c r="L261" s="620"/>
      <c r="M261" s="620"/>
      <c r="N261" s="620"/>
    </row>
    <row r="262" spans="2:14" x14ac:dyDescent="0.3">
      <c r="B262" s="465"/>
      <c r="C262" s="465"/>
      <c r="D262" s="465"/>
      <c r="E262" s="465"/>
      <c r="F262" s="465"/>
      <c r="G262" s="465" t="s">
        <v>84</v>
      </c>
      <c r="H262" s="465"/>
      <c r="I262" s="410"/>
      <c r="J262" s="410"/>
      <c r="K262" s="410"/>
      <c r="L262" s="410"/>
      <c r="M262" s="410"/>
      <c r="N262" s="410"/>
    </row>
    <row r="263" spans="2:14" ht="14.1" customHeight="1" x14ac:dyDescent="0.3">
      <c r="B263" s="159"/>
      <c r="C263" s="159"/>
      <c r="D263" s="159"/>
      <c r="E263" s="159"/>
      <c r="F263" s="159"/>
      <c r="G263" s="159"/>
      <c r="H263" s="159"/>
      <c r="I263" s="163"/>
      <c r="J263" s="163"/>
      <c r="K263" s="163"/>
      <c r="L263" s="163"/>
      <c r="M263" s="163"/>
      <c r="N263" s="163"/>
    </row>
    <row r="264" spans="2:14" ht="14.1" customHeight="1" x14ac:dyDescent="0.3"/>
    <row r="265" spans="2:14" ht="16.5" x14ac:dyDescent="0.3">
      <c r="B265" s="625" t="s">
        <v>727</v>
      </c>
      <c r="C265" s="625"/>
      <c r="D265" s="625"/>
      <c r="E265" s="625"/>
      <c r="F265" s="625"/>
      <c r="G265" s="619" t="s">
        <v>731</v>
      </c>
      <c r="H265" s="619"/>
      <c r="I265" s="619"/>
      <c r="J265" s="619"/>
      <c r="K265" s="619"/>
      <c r="L265" s="619"/>
      <c r="M265" s="619"/>
      <c r="N265" s="619"/>
    </row>
    <row r="266" spans="2:14" x14ac:dyDescent="0.3">
      <c r="B266" s="465"/>
      <c r="C266" s="465"/>
      <c r="D266" s="465"/>
      <c r="E266" s="465"/>
      <c r="F266" s="465"/>
      <c r="G266" s="465" t="s">
        <v>78</v>
      </c>
      <c r="H266" s="465"/>
      <c r="I266" s="620" t="s">
        <v>728</v>
      </c>
      <c r="J266" s="620"/>
      <c r="K266" s="620"/>
      <c r="L266" s="620"/>
      <c r="M266" s="620"/>
      <c r="N266" s="620"/>
    </row>
    <row r="267" spans="2:14" x14ac:dyDescent="0.3">
      <c r="B267" s="465"/>
      <c r="C267" s="465"/>
      <c r="D267" s="465"/>
      <c r="E267" s="465"/>
      <c r="F267" s="465"/>
      <c r="G267" s="465" t="s">
        <v>81</v>
      </c>
      <c r="H267" s="465"/>
      <c r="I267" s="621" t="s">
        <v>729</v>
      </c>
      <c r="J267" s="621"/>
      <c r="K267" s="621"/>
      <c r="L267" s="621"/>
      <c r="M267" s="621"/>
      <c r="N267" s="621"/>
    </row>
    <row r="268" spans="2:14" x14ac:dyDescent="0.3">
      <c r="B268" s="465"/>
      <c r="C268" s="465"/>
      <c r="D268" s="465"/>
      <c r="E268" s="465"/>
      <c r="F268" s="465"/>
      <c r="G268" s="465"/>
      <c r="H268" s="465"/>
      <c r="I268" s="621"/>
      <c r="J268" s="621"/>
      <c r="K268" s="621"/>
      <c r="L268" s="621"/>
      <c r="M268" s="621"/>
      <c r="N268" s="621"/>
    </row>
    <row r="269" spans="2:14" x14ac:dyDescent="0.3">
      <c r="B269" s="465"/>
      <c r="C269" s="465"/>
      <c r="D269" s="465"/>
      <c r="E269" s="465"/>
      <c r="F269" s="465"/>
      <c r="G269" s="465"/>
      <c r="H269" s="465"/>
      <c r="I269" s="621"/>
      <c r="J269" s="621"/>
      <c r="K269" s="621"/>
      <c r="L269" s="621"/>
      <c r="M269" s="621"/>
      <c r="N269" s="621"/>
    </row>
    <row r="270" spans="2:14" x14ac:dyDescent="0.3">
      <c r="B270" s="465"/>
      <c r="C270" s="465"/>
      <c r="D270" s="465"/>
      <c r="E270" s="465"/>
      <c r="F270" s="465"/>
      <c r="G270" s="465" t="s">
        <v>82</v>
      </c>
      <c r="H270" s="465"/>
      <c r="I270" s="621" t="s">
        <v>730</v>
      </c>
      <c r="J270" s="620"/>
      <c r="K270" s="620"/>
      <c r="L270" s="620"/>
      <c r="M270" s="620"/>
      <c r="N270" s="620"/>
    </row>
    <row r="271" spans="2:14" x14ac:dyDescent="0.3">
      <c r="B271" s="465"/>
      <c r="C271" s="465"/>
      <c r="D271" s="465"/>
      <c r="E271" s="465"/>
      <c r="F271" s="465"/>
      <c r="G271" s="465" t="s">
        <v>84</v>
      </c>
      <c r="H271" s="465"/>
      <c r="I271" s="410"/>
      <c r="J271" s="410"/>
      <c r="K271" s="410"/>
      <c r="L271" s="410"/>
      <c r="M271" s="410"/>
      <c r="N271" s="410"/>
    </row>
  </sheetData>
  <mergeCells count="308">
    <mergeCell ref="I270:N270"/>
    <mergeCell ref="G271:H271"/>
    <mergeCell ref="I271:N271"/>
    <mergeCell ref="G262:H262"/>
    <mergeCell ref="I262:N262"/>
    <mergeCell ref="B265:F265"/>
    <mergeCell ref="G265:N265"/>
    <mergeCell ref="B266:F271"/>
    <mergeCell ref="G266:H266"/>
    <mergeCell ref="I266:N266"/>
    <mergeCell ref="G267:H269"/>
    <mergeCell ref="I267:N269"/>
    <mergeCell ref="G270:H270"/>
    <mergeCell ref="B256:F256"/>
    <mergeCell ref="G256:N256"/>
    <mergeCell ref="B257:F262"/>
    <mergeCell ref="G257:H257"/>
    <mergeCell ref="I257:N257"/>
    <mergeCell ref="G258:H260"/>
    <mergeCell ref="I258:N260"/>
    <mergeCell ref="G261:H261"/>
    <mergeCell ref="I261:N261"/>
    <mergeCell ref="B247:F247"/>
    <mergeCell ref="G247:N247"/>
    <mergeCell ref="B248:F253"/>
    <mergeCell ref="G248:H248"/>
    <mergeCell ref="I248:N248"/>
    <mergeCell ref="G249:H251"/>
    <mergeCell ref="I249:N251"/>
    <mergeCell ref="G252:H252"/>
    <mergeCell ref="I252:N252"/>
    <mergeCell ref="G253:H253"/>
    <mergeCell ref="I253:N253"/>
    <mergeCell ref="B239:F244"/>
    <mergeCell ref="G239:H239"/>
    <mergeCell ref="I239:N239"/>
    <mergeCell ref="G240:H242"/>
    <mergeCell ref="I240:N242"/>
    <mergeCell ref="G243:H243"/>
    <mergeCell ref="I243:N243"/>
    <mergeCell ref="G244:H244"/>
    <mergeCell ref="I244:N244"/>
    <mergeCell ref="G233:H233"/>
    <mergeCell ref="I233:N233"/>
    <mergeCell ref="B238:F238"/>
    <mergeCell ref="G238:N238"/>
    <mergeCell ref="I223:N223"/>
    <mergeCell ref="G224:H224"/>
    <mergeCell ref="I224:N224"/>
    <mergeCell ref="B227:F227"/>
    <mergeCell ref="G227:N227"/>
    <mergeCell ref="B228:F233"/>
    <mergeCell ref="G228:H228"/>
    <mergeCell ref="I228:N228"/>
    <mergeCell ref="G229:H231"/>
    <mergeCell ref="I229:N231"/>
    <mergeCell ref="B218:F218"/>
    <mergeCell ref="G218:N218"/>
    <mergeCell ref="B219:F224"/>
    <mergeCell ref="G219:H219"/>
    <mergeCell ref="I219:N219"/>
    <mergeCell ref="G220:H222"/>
    <mergeCell ref="I220:N222"/>
    <mergeCell ref="G223:H223"/>
    <mergeCell ref="G232:H232"/>
    <mergeCell ref="I232:N232"/>
    <mergeCell ref="B209:F209"/>
    <mergeCell ref="G209:N209"/>
    <mergeCell ref="B210:F215"/>
    <mergeCell ref="G210:H210"/>
    <mergeCell ref="I210:N210"/>
    <mergeCell ref="G211:H213"/>
    <mergeCell ref="I211:N213"/>
    <mergeCell ref="G214:H214"/>
    <mergeCell ref="I214:N214"/>
    <mergeCell ref="G215:H215"/>
    <mergeCell ref="I215:N215"/>
    <mergeCell ref="B200:F200"/>
    <mergeCell ref="G200:N200"/>
    <mergeCell ref="B201:F206"/>
    <mergeCell ref="G201:H201"/>
    <mergeCell ref="I201:N201"/>
    <mergeCell ref="G202:H204"/>
    <mergeCell ref="I202:N204"/>
    <mergeCell ref="G205:H205"/>
    <mergeCell ref="I205:N205"/>
    <mergeCell ref="G206:H206"/>
    <mergeCell ref="I206:N206"/>
    <mergeCell ref="B192:F197"/>
    <mergeCell ref="G192:H192"/>
    <mergeCell ref="I192:N192"/>
    <mergeCell ref="G193:H195"/>
    <mergeCell ref="I193:N195"/>
    <mergeCell ref="G196:H196"/>
    <mergeCell ref="I196:N196"/>
    <mergeCell ref="G197:H197"/>
    <mergeCell ref="I197:N197"/>
    <mergeCell ref="G187:H187"/>
    <mergeCell ref="I187:N187"/>
    <mergeCell ref="B191:F191"/>
    <mergeCell ref="G191:N191"/>
    <mergeCell ref="I177:N177"/>
    <mergeCell ref="G178:H178"/>
    <mergeCell ref="I178:N178"/>
    <mergeCell ref="B181:F181"/>
    <mergeCell ref="G181:N181"/>
    <mergeCell ref="B182:F187"/>
    <mergeCell ref="G182:H182"/>
    <mergeCell ref="I182:N182"/>
    <mergeCell ref="G183:H185"/>
    <mergeCell ref="I183:N185"/>
    <mergeCell ref="B172:F172"/>
    <mergeCell ref="G172:N172"/>
    <mergeCell ref="B173:F178"/>
    <mergeCell ref="G173:H173"/>
    <mergeCell ref="I173:N173"/>
    <mergeCell ref="G174:H176"/>
    <mergeCell ref="I174:N176"/>
    <mergeCell ref="G177:H177"/>
    <mergeCell ref="G186:H186"/>
    <mergeCell ref="I186:N186"/>
    <mergeCell ref="B163:F163"/>
    <mergeCell ref="G163:N163"/>
    <mergeCell ref="B164:F169"/>
    <mergeCell ref="G164:H164"/>
    <mergeCell ref="I164:N164"/>
    <mergeCell ref="G165:H167"/>
    <mergeCell ref="I165:N167"/>
    <mergeCell ref="G168:H168"/>
    <mergeCell ref="I168:N168"/>
    <mergeCell ref="G169:H169"/>
    <mergeCell ref="I169:N169"/>
    <mergeCell ref="B154:F154"/>
    <mergeCell ref="G154:N154"/>
    <mergeCell ref="B155:F160"/>
    <mergeCell ref="G155:H155"/>
    <mergeCell ref="I155:N155"/>
    <mergeCell ref="G156:H158"/>
    <mergeCell ref="I156:N158"/>
    <mergeCell ref="G159:H159"/>
    <mergeCell ref="I159:N159"/>
    <mergeCell ref="G160:H160"/>
    <mergeCell ref="I160:N160"/>
    <mergeCell ref="B145:F151"/>
    <mergeCell ref="G145:H145"/>
    <mergeCell ref="I145:N145"/>
    <mergeCell ref="G146:H148"/>
    <mergeCell ref="I146:N148"/>
    <mergeCell ref="G149:H150"/>
    <mergeCell ref="I149:N150"/>
    <mergeCell ref="G151:H151"/>
    <mergeCell ref="I151:N151"/>
    <mergeCell ref="G139:H139"/>
    <mergeCell ref="I139:N139"/>
    <mergeCell ref="B144:F144"/>
    <mergeCell ref="G144:N144"/>
    <mergeCell ref="I129:N129"/>
    <mergeCell ref="G130:H130"/>
    <mergeCell ref="I130:N130"/>
    <mergeCell ref="B133:F133"/>
    <mergeCell ref="G133:N133"/>
    <mergeCell ref="B134:F139"/>
    <mergeCell ref="G134:H134"/>
    <mergeCell ref="I134:N134"/>
    <mergeCell ref="G135:H137"/>
    <mergeCell ref="I135:N137"/>
    <mergeCell ref="B124:F124"/>
    <mergeCell ref="G124:N124"/>
    <mergeCell ref="B125:F130"/>
    <mergeCell ref="G125:H125"/>
    <mergeCell ref="I125:N125"/>
    <mergeCell ref="G126:H128"/>
    <mergeCell ref="I126:N128"/>
    <mergeCell ref="G129:H129"/>
    <mergeCell ref="G138:H138"/>
    <mergeCell ref="I138:N138"/>
    <mergeCell ref="B115:F115"/>
    <mergeCell ref="G115:N115"/>
    <mergeCell ref="B116:F121"/>
    <mergeCell ref="G116:H116"/>
    <mergeCell ref="I116:N116"/>
    <mergeCell ref="G117:H119"/>
    <mergeCell ref="I117:N119"/>
    <mergeCell ref="G120:H120"/>
    <mergeCell ref="I120:N120"/>
    <mergeCell ref="G121:H121"/>
    <mergeCell ref="I121:N121"/>
    <mergeCell ref="B106:F106"/>
    <mergeCell ref="G106:N106"/>
    <mergeCell ref="B107:F112"/>
    <mergeCell ref="G107:H107"/>
    <mergeCell ref="I107:N107"/>
    <mergeCell ref="G108:H110"/>
    <mergeCell ref="I108:N110"/>
    <mergeCell ref="G111:H111"/>
    <mergeCell ref="I111:N111"/>
    <mergeCell ref="G112:H112"/>
    <mergeCell ref="I112:N112"/>
    <mergeCell ref="B98:F103"/>
    <mergeCell ref="G98:H98"/>
    <mergeCell ref="I98:N98"/>
    <mergeCell ref="G99:H101"/>
    <mergeCell ref="I99:N101"/>
    <mergeCell ref="G102:H102"/>
    <mergeCell ref="I102:N102"/>
    <mergeCell ref="G103:H103"/>
    <mergeCell ref="I103:N103"/>
    <mergeCell ref="G94:H94"/>
    <mergeCell ref="I94:N94"/>
    <mergeCell ref="B97:F97"/>
    <mergeCell ref="G97:N97"/>
    <mergeCell ref="I84:N84"/>
    <mergeCell ref="G85:H85"/>
    <mergeCell ref="I85:N85"/>
    <mergeCell ref="B88:F88"/>
    <mergeCell ref="G88:N88"/>
    <mergeCell ref="B89:F94"/>
    <mergeCell ref="G89:H89"/>
    <mergeCell ref="I89:N89"/>
    <mergeCell ref="G90:H92"/>
    <mergeCell ref="I90:N92"/>
    <mergeCell ref="B79:F79"/>
    <mergeCell ref="G79:N79"/>
    <mergeCell ref="B80:F85"/>
    <mergeCell ref="G80:H80"/>
    <mergeCell ref="I80:N80"/>
    <mergeCell ref="G81:H83"/>
    <mergeCell ref="I81:N83"/>
    <mergeCell ref="G84:H84"/>
    <mergeCell ref="G93:H93"/>
    <mergeCell ref="I93:N93"/>
    <mergeCell ref="B70:F70"/>
    <mergeCell ref="G70:N70"/>
    <mergeCell ref="B71:F76"/>
    <mergeCell ref="G71:H71"/>
    <mergeCell ref="I71:N71"/>
    <mergeCell ref="G72:H74"/>
    <mergeCell ref="I72:N74"/>
    <mergeCell ref="G75:H75"/>
    <mergeCell ref="I75:N75"/>
    <mergeCell ref="G76:H76"/>
    <mergeCell ref="I76:N76"/>
    <mergeCell ref="B61:F61"/>
    <mergeCell ref="G61:N61"/>
    <mergeCell ref="B62:F67"/>
    <mergeCell ref="G62:H62"/>
    <mergeCell ref="I62:N62"/>
    <mergeCell ref="G63:H65"/>
    <mergeCell ref="I63:N65"/>
    <mergeCell ref="G66:H66"/>
    <mergeCell ref="I66:N66"/>
    <mergeCell ref="G67:H67"/>
    <mergeCell ref="I67:N67"/>
    <mergeCell ref="B51:F58"/>
    <mergeCell ref="G51:H51"/>
    <mergeCell ref="I51:N51"/>
    <mergeCell ref="G52:H55"/>
    <mergeCell ref="I52:N55"/>
    <mergeCell ref="G56:H57"/>
    <mergeCell ref="I56:N57"/>
    <mergeCell ref="G58:H58"/>
    <mergeCell ref="I58:N58"/>
    <mergeCell ref="G43:H43"/>
    <mergeCell ref="I43:N43"/>
    <mergeCell ref="B50:F50"/>
    <mergeCell ref="G50:N50"/>
    <mergeCell ref="I33:N33"/>
    <mergeCell ref="G34:H34"/>
    <mergeCell ref="I34:N34"/>
    <mergeCell ref="B37:F37"/>
    <mergeCell ref="G37:N37"/>
    <mergeCell ref="B38:F43"/>
    <mergeCell ref="G38:H38"/>
    <mergeCell ref="I38:N38"/>
    <mergeCell ref="G39:H41"/>
    <mergeCell ref="I39:N41"/>
    <mergeCell ref="B26:F26"/>
    <mergeCell ref="G26:N26"/>
    <mergeCell ref="B27:F34"/>
    <mergeCell ref="I27:N27"/>
    <mergeCell ref="G28:H32"/>
    <mergeCell ref="I28:N32"/>
    <mergeCell ref="G33:H33"/>
    <mergeCell ref="G42:H42"/>
    <mergeCell ref="I42:N42"/>
    <mergeCell ref="B15:F15"/>
    <mergeCell ref="G15:N15"/>
    <mergeCell ref="B16:F23"/>
    <mergeCell ref="I16:N16"/>
    <mergeCell ref="G17:H21"/>
    <mergeCell ref="I17:N21"/>
    <mergeCell ref="G22:H22"/>
    <mergeCell ref="I22:N22"/>
    <mergeCell ref="G23:H23"/>
    <mergeCell ref="I23:N23"/>
    <mergeCell ref="C3:D3"/>
    <mergeCell ref="F3:M3"/>
    <mergeCell ref="B6:F6"/>
    <mergeCell ref="G6:N6"/>
    <mergeCell ref="B7:F12"/>
    <mergeCell ref="G7:H7"/>
    <mergeCell ref="I7:N7"/>
    <mergeCell ref="G8:H10"/>
    <mergeCell ref="I8:N10"/>
    <mergeCell ref="G11:H11"/>
    <mergeCell ref="I11:N11"/>
    <mergeCell ref="G12:H12"/>
    <mergeCell ref="I12:N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>&amp;L&amp;G&amp;R&amp;G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X63"/>
  <sheetViews>
    <sheetView showGridLines="0" view="pageBreakPreview" zoomScale="115" zoomScaleNormal="100" zoomScaleSheetLayoutView="115" workbookViewId="0">
      <selection activeCell="AE19" sqref="AE19"/>
    </sheetView>
  </sheetViews>
  <sheetFormatPr defaultColWidth="3.25" defaultRowHeight="18" customHeight="1" x14ac:dyDescent="0.3"/>
  <cols>
    <col min="1" max="8" width="3.25" style="7"/>
    <col min="9" max="16384" width="3.25" style="5"/>
  </cols>
  <sheetData>
    <row r="4" spans="1:23" ht="18" customHeight="1" x14ac:dyDescent="0.3">
      <c r="B4" s="72"/>
      <c r="C4" s="617">
        <v>12</v>
      </c>
      <c r="D4" s="617"/>
      <c r="E4" s="617"/>
      <c r="F4" s="74"/>
      <c r="G4" s="626" t="s">
        <v>336</v>
      </c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72"/>
    </row>
    <row r="5" spans="1:23" ht="18" customHeight="1" x14ac:dyDescent="0.3">
      <c r="B5" s="72"/>
      <c r="C5" s="74"/>
      <c r="D5" s="74"/>
      <c r="E5" s="74"/>
      <c r="F5" s="74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72"/>
    </row>
    <row r="6" spans="1:23" s="7" customFormat="1" ht="18" customHeight="1" x14ac:dyDescent="0.3">
      <c r="A6" s="8"/>
    </row>
    <row r="7" spans="1:23" ht="18" customHeight="1" x14ac:dyDescent="0.3">
      <c r="B7" s="11" t="s">
        <v>17</v>
      </c>
      <c r="C7" s="7" t="s">
        <v>18</v>
      </c>
    </row>
    <row r="8" spans="1:23" ht="18" customHeight="1" x14ac:dyDescent="0.3">
      <c r="B8" s="11" t="s">
        <v>52</v>
      </c>
      <c r="C8" s="7" t="s">
        <v>19</v>
      </c>
    </row>
    <row r="9" spans="1:23" ht="18" customHeight="1" x14ac:dyDescent="0.3">
      <c r="B9" s="11" t="s">
        <v>71</v>
      </c>
      <c r="C9" s="7" t="s">
        <v>20</v>
      </c>
    </row>
    <row r="10" spans="1:23" ht="18" customHeight="1" x14ac:dyDescent="0.3">
      <c r="B10" s="11" t="s">
        <v>72</v>
      </c>
      <c r="C10" s="7" t="s">
        <v>21</v>
      </c>
    </row>
    <row r="11" spans="1:23" ht="18" customHeight="1" x14ac:dyDescent="0.3">
      <c r="A11" s="5"/>
      <c r="B11" s="11" t="s">
        <v>73</v>
      </c>
      <c r="C11" s="7" t="s">
        <v>22</v>
      </c>
    </row>
    <row r="12" spans="1:23" ht="18" customHeight="1" x14ac:dyDescent="0.3">
      <c r="A12" s="5"/>
      <c r="B12" s="11"/>
      <c r="C12" s="12" t="s">
        <v>23</v>
      </c>
      <c r="D12" s="7" t="s">
        <v>24</v>
      </c>
    </row>
    <row r="13" spans="1:23" ht="18" customHeight="1" x14ac:dyDescent="0.3">
      <c r="A13" s="5"/>
      <c r="B13" s="11"/>
      <c r="C13" s="12" t="s">
        <v>23</v>
      </c>
      <c r="D13" s="7" t="s">
        <v>25</v>
      </c>
    </row>
    <row r="14" spans="1:23" ht="18" customHeight="1" x14ac:dyDescent="0.3">
      <c r="A14" s="5"/>
      <c r="B14" s="11"/>
      <c r="C14" s="12" t="s">
        <v>23</v>
      </c>
      <c r="D14" s="7" t="s">
        <v>26</v>
      </c>
    </row>
    <row r="15" spans="1:23" ht="18" customHeight="1" x14ac:dyDescent="0.3">
      <c r="A15" s="5"/>
      <c r="B15" s="11"/>
      <c r="C15" s="12"/>
      <c r="D15" s="7" t="s">
        <v>27</v>
      </c>
    </row>
    <row r="16" spans="1:23" ht="18" customHeight="1" x14ac:dyDescent="0.3">
      <c r="A16" s="5"/>
      <c r="B16" s="11"/>
      <c r="C16" s="12" t="s">
        <v>23</v>
      </c>
      <c r="D16" s="7" t="s">
        <v>28</v>
      </c>
    </row>
    <row r="17" spans="1:24" ht="18" customHeight="1" x14ac:dyDescent="0.3">
      <c r="A17" s="5"/>
      <c r="B17" s="11"/>
      <c r="C17" s="12"/>
      <c r="D17" s="11" t="s">
        <v>29</v>
      </c>
      <c r="E17" s="7" t="s">
        <v>30</v>
      </c>
    </row>
    <row r="18" spans="1:24" ht="18" customHeight="1" x14ac:dyDescent="0.3">
      <c r="A18" s="5"/>
      <c r="B18" s="11"/>
      <c r="C18" s="12"/>
      <c r="D18" s="11" t="s">
        <v>29</v>
      </c>
      <c r="E18" s="7" t="s">
        <v>31</v>
      </c>
    </row>
    <row r="19" spans="1:24" ht="18" customHeight="1" x14ac:dyDescent="0.3">
      <c r="A19" s="5"/>
      <c r="B19" s="11"/>
      <c r="C19" s="12"/>
      <c r="D19" s="11" t="s">
        <v>29</v>
      </c>
      <c r="E19" s="7" t="s">
        <v>32</v>
      </c>
    </row>
    <row r="20" spans="1:24" ht="18" customHeight="1" x14ac:dyDescent="0.3">
      <c r="A20" s="5"/>
      <c r="B20" s="11" t="s">
        <v>74</v>
      </c>
      <c r="C20" s="13" t="s">
        <v>33</v>
      </c>
    </row>
    <row r="21" spans="1:24" ht="18" customHeight="1" x14ac:dyDescent="0.3">
      <c r="A21" s="5"/>
      <c r="B21" s="11"/>
      <c r="C21" s="12" t="s">
        <v>23</v>
      </c>
      <c r="D21" s="7" t="s">
        <v>34</v>
      </c>
    </row>
    <row r="22" spans="1:24" ht="18" customHeight="1" x14ac:dyDescent="0.3">
      <c r="A22" s="5"/>
      <c r="B22" s="11"/>
      <c r="C22" s="13"/>
    </row>
    <row r="23" spans="1:24" ht="18" customHeight="1" x14ac:dyDescent="0.3">
      <c r="A23" s="629" t="s">
        <v>35</v>
      </c>
      <c r="B23" s="629"/>
      <c r="C23" s="629"/>
      <c r="D23" s="629"/>
      <c r="E23" s="629"/>
      <c r="F23" s="629"/>
      <c r="G23" s="629"/>
      <c r="H23" s="629"/>
      <c r="I23" s="629"/>
      <c r="J23" s="629"/>
      <c r="K23" s="629"/>
      <c r="L23" s="629"/>
      <c r="M23" s="629"/>
      <c r="N23" s="629"/>
      <c r="O23" s="629"/>
      <c r="P23" s="629"/>
      <c r="Q23" s="629"/>
      <c r="R23" s="629"/>
      <c r="S23" s="629"/>
      <c r="T23" s="629"/>
      <c r="U23" s="629"/>
      <c r="V23" s="629"/>
      <c r="W23" s="629"/>
      <c r="X23" s="629"/>
    </row>
    <row r="24" spans="1:24" ht="18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8" customHeight="1" x14ac:dyDescent="0.3">
      <c r="A25" s="5"/>
      <c r="B25" s="627" t="s">
        <v>36</v>
      </c>
      <c r="C25" s="628"/>
      <c r="D25" s="628"/>
      <c r="E25" s="628"/>
      <c r="H25" s="627" t="s">
        <v>37</v>
      </c>
      <c r="I25" s="628"/>
      <c r="J25" s="628"/>
      <c r="K25" s="628"/>
    </row>
    <row r="26" spans="1:24" ht="18" customHeight="1" x14ac:dyDescent="0.3">
      <c r="A26" s="5"/>
      <c r="B26" s="628"/>
      <c r="C26" s="628"/>
      <c r="D26" s="628"/>
      <c r="E26" s="628"/>
      <c r="H26" s="628"/>
      <c r="I26" s="628"/>
      <c r="J26" s="628"/>
      <c r="K26" s="628"/>
    </row>
    <row r="27" spans="1:24" ht="18" customHeight="1" x14ac:dyDescent="0.3">
      <c r="A27" s="5"/>
      <c r="B27" s="11"/>
      <c r="C27" s="13"/>
    </row>
    <row r="28" spans="1:24" ht="18" customHeight="1" x14ac:dyDescent="0.3">
      <c r="A28" s="5"/>
      <c r="B28" s="11"/>
      <c r="C28" s="13"/>
      <c r="N28" s="627" t="s">
        <v>38</v>
      </c>
      <c r="O28" s="628"/>
      <c r="P28" s="628"/>
      <c r="Q28" s="628"/>
      <c r="T28" s="627" t="s">
        <v>39</v>
      </c>
      <c r="U28" s="628"/>
      <c r="V28" s="628"/>
      <c r="W28" s="628"/>
    </row>
    <row r="29" spans="1:24" ht="18" customHeight="1" x14ac:dyDescent="0.3">
      <c r="A29" s="5"/>
      <c r="B29" s="11"/>
      <c r="C29" s="13"/>
      <c r="N29" s="628"/>
      <c r="O29" s="628"/>
      <c r="P29" s="628"/>
      <c r="Q29" s="628"/>
      <c r="T29" s="628"/>
      <c r="U29" s="628"/>
      <c r="V29" s="628"/>
      <c r="W29" s="628"/>
    </row>
    <row r="30" spans="1:24" ht="18" customHeight="1" x14ac:dyDescent="0.3">
      <c r="A30" s="5"/>
      <c r="B30" s="11"/>
      <c r="C30" s="13"/>
    </row>
    <row r="31" spans="1:24" ht="18" customHeight="1" x14ac:dyDescent="0.3">
      <c r="A31" s="5"/>
      <c r="B31" s="11"/>
      <c r="C31" s="13"/>
      <c r="H31" s="627" t="s">
        <v>40</v>
      </c>
      <c r="I31" s="628"/>
      <c r="J31" s="628"/>
      <c r="K31" s="628"/>
    </row>
    <row r="32" spans="1:24" ht="18" customHeight="1" x14ac:dyDescent="0.3">
      <c r="A32" s="5"/>
      <c r="B32" s="11"/>
      <c r="C32" s="13"/>
      <c r="H32" s="628"/>
      <c r="I32" s="628"/>
      <c r="J32" s="628"/>
      <c r="K32" s="628"/>
    </row>
    <row r="33" spans="1:24" ht="18" customHeight="1" x14ac:dyDescent="0.3">
      <c r="A33" s="5"/>
      <c r="B33" s="11"/>
      <c r="C33" s="13"/>
    </row>
    <row r="34" spans="1:24" ht="18" customHeight="1" x14ac:dyDescent="0.3">
      <c r="A34" s="5"/>
      <c r="B34" s="11"/>
      <c r="C34" s="13"/>
      <c r="N34" s="627" t="s">
        <v>41</v>
      </c>
      <c r="O34" s="628"/>
      <c r="P34" s="628"/>
      <c r="Q34" s="628"/>
    </row>
    <row r="35" spans="1:24" ht="18" customHeight="1" x14ac:dyDescent="0.3">
      <c r="A35" s="5"/>
      <c r="B35" s="11"/>
      <c r="C35" s="13"/>
      <c r="N35" s="628"/>
      <c r="O35" s="628"/>
      <c r="P35" s="628"/>
      <c r="Q35" s="628"/>
    </row>
    <row r="36" spans="1:24" ht="18" customHeight="1" x14ac:dyDescent="0.3">
      <c r="A36" s="5"/>
      <c r="B36" s="11"/>
      <c r="C36" s="13"/>
    </row>
    <row r="37" spans="1:24" ht="18" customHeight="1" x14ac:dyDescent="0.3">
      <c r="A37" s="5"/>
      <c r="B37" s="11"/>
      <c r="C37" s="13"/>
    </row>
    <row r="38" spans="1:24" ht="18" customHeight="1" x14ac:dyDescent="0.3">
      <c r="A38" s="5"/>
      <c r="B38" s="11"/>
      <c r="C38" s="13"/>
    </row>
    <row r="39" spans="1:24" ht="18" customHeight="1" x14ac:dyDescent="0.3">
      <c r="A39" s="5"/>
      <c r="B39" s="11"/>
      <c r="C39" s="13"/>
    </row>
    <row r="40" spans="1:24" ht="18" customHeight="1" x14ac:dyDescent="0.3">
      <c r="A40" s="5"/>
      <c r="B40" s="11"/>
      <c r="C40" s="13"/>
    </row>
    <row r="41" spans="1:24" ht="18" customHeight="1" x14ac:dyDescent="0.3">
      <c r="A41" s="5"/>
      <c r="B41" s="11"/>
      <c r="C41" s="13"/>
    </row>
    <row r="42" spans="1:24" ht="18" customHeight="1" x14ac:dyDescent="0.3">
      <c r="A42" s="5"/>
      <c r="B42" s="11"/>
      <c r="C42" s="13"/>
    </row>
    <row r="43" spans="1:24" ht="18" customHeight="1" x14ac:dyDescent="0.3">
      <c r="A43" s="5"/>
      <c r="B43" s="11"/>
      <c r="C43" s="13"/>
    </row>
    <row r="44" spans="1:24" ht="18" customHeight="1" x14ac:dyDescent="0.3">
      <c r="A44" s="5"/>
      <c r="B44" s="11"/>
      <c r="C44" s="13"/>
    </row>
    <row r="45" spans="1:24" ht="18" customHeight="1" x14ac:dyDescent="0.3">
      <c r="A45" s="5"/>
      <c r="B45" s="11"/>
      <c r="C45" s="13"/>
    </row>
    <row r="46" spans="1:24" ht="18" customHeight="1" x14ac:dyDescent="0.3">
      <c r="A46" s="5"/>
      <c r="B46" s="11" t="s">
        <v>75</v>
      </c>
      <c r="C46" s="13" t="s">
        <v>42</v>
      </c>
    </row>
    <row r="47" spans="1:24" ht="18" customHeight="1" x14ac:dyDescent="0.3">
      <c r="A47" s="5"/>
      <c r="B47" s="11"/>
      <c r="C47" s="12" t="s">
        <v>23</v>
      </c>
      <c r="D47" s="7" t="s">
        <v>43</v>
      </c>
    </row>
    <row r="48" spans="1:24" ht="18" customHeight="1" x14ac:dyDescent="0.3">
      <c r="A48" s="629" t="s">
        <v>44</v>
      </c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29"/>
      <c r="P48" s="629"/>
      <c r="Q48" s="629"/>
      <c r="R48" s="629"/>
      <c r="S48" s="629"/>
      <c r="T48" s="629"/>
      <c r="U48" s="629"/>
      <c r="V48" s="629"/>
      <c r="W48" s="629"/>
      <c r="X48" s="629"/>
    </row>
    <row r="49" spans="1:4" ht="18" customHeight="1" x14ac:dyDescent="0.3">
      <c r="A49" s="5"/>
      <c r="B49" s="11"/>
      <c r="C49" s="13"/>
    </row>
    <row r="50" spans="1:4" ht="18" customHeight="1" x14ac:dyDescent="0.3">
      <c r="A50" s="5"/>
      <c r="B50" s="11"/>
      <c r="C50" s="13"/>
    </row>
    <row r="51" spans="1:4" ht="18" customHeight="1" x14ac:dyDescent="0.3">
      <c r="A51" s="5"/>
      <c r="B51" s="11"/>
      <c r="C51" s="13"/>
    </row>
    <row r="52" spans="1:4" ht="18" customHeight="1" x14ac:dyDescent="0.3">
      <c r="A52" s="5"/>
      <c r="B52" s="11"/>
      <c r="C52" s="13"/>
    </row>
    <row r="53" spans="1:4" ht="18" customHeight="1" x14ac:dyDescent="0.3">
      <c r="A53" s="5"/>
      <c r="B53" s="11"/>
      <c r="C53" s="13"/>
    </row>
    <row r="54" spans="1:4" ht="18" customHeight="1" x14ac:dyDescent="0.3">
      <c r="A54" s="5"/>
      <c r="B54" s="11"/>
      <c r="C54" s="12" t="s">
        <v>23</v>
      </c>
      <c r="D54" s="7" t="s">
        <v>45</v>
      </c>
    </row>
    <row r="55" spans="1:4" ht="18" customHeight="1" x14ac:dyDescent="0.3">
      <c r="A55" s="5"/>
      <c r="B55" s="11"/>
      <c r="C55" s="12" t="s">
        <v>23</v>
      </c>
      <c r="D55" s="7" t="s">
        <v>46</v>
      </c>
    </row>
    <row r="56" spans="1:4" ht="18" customHeight="1" x14ac:dyDescent="0.3">
      <c r="A56" s="5"/>
      <c r="B56" s="11"/>
      <c r="C56" s="12" t="s">
        <v>23</v>
      </c>
      <c r="D56" s="7" t="s">
        <v>47</v>
      </c>
    </row>
    <row r="57" spans="1:4" ht="18" customHeight="1" x14ac:dyDescent="0.3">
      <c r="A57" s="5"/>
      <c r="B57" s="11"/>
      <c r="C57" s="12" t="s">
        <v>23</v>
      </c>
      <c r="D57" s="7" t="s">
        <v>48</v>
      </c>
    </row>
    <row r="58" spans="1:4" ht="18" customHeight="1" x14ac:dyDescent="0.3">
      <c r="A58" s="5"/>
      <c r="B58" s="11"/>
      <c r="C58" s="12" t="s">
        <v>23</v>
      </c>
      <c r="D58" s="7" t="s">
        <v>49</v>
      </c>
    </row>
    <row r="59" spans="1:4" ht="18" customHeight="1" x14ac:dyDescent="0.3">
      <c r="A59" s="5"/>
      <c r="B59" s="11"/>
      <c r="C59" s="12" t="s">
        <v>23</v>
      </c>
      <c r="D59" s="7" t="s">
        <v>50</v>
      </c>
    </row>
    <row r="60" spans="1:4" ht="18" customHeight="1" x14ac:dyDescent="0.3">
      <c r="A60" s="5"/>
      <c r="B60" s="11"/>
      <c r="C60" s="12" t="s">
        <v>23</v>
      </c>
      <c r="D60" s="7" t="s">
        <v>51</v>
      </c>
    </row>
    <row r="61" spans="1:4" ht="18" customHeight="1" x14ac:dyDescent="0.3">
      <c r="A61" s="5"/>
      <c r="B61" s="11"/>
      <c r="C61" s="13"/>
    </row>
    <row r="62" spans="1:4" ht="18" customHeight="1" x14ac:dyDescent="0.3">
      <c r="A62" s="5"/>
    </row>
    <row r="63" spans="1:4" ht="18" customHeight="1" x14ac:dyDescent="0.3">
      <c r="A63" s="5"/>
    </row>
  </sheetData>
  <mergeCells count="10">
    <mergeCell ref="C4:E4"/>
    <mergeCell ref="G4:V4"/>
    <mergeCell ref="N34:Q35"/>
    <mergeCell ref="A48:X48"/>
    <mergeCell ref="H31:K32"/>
    <mergeCell ref="A23:X23"/>
    <mergeCell ref="B25:E26"/>
    <mergeCell ref="H25:K26"/>
    <mergeCell ref="N28:Q29"/>
    <mergeCell ref="T28:W2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headerFooter>
    <oddHeader>&amp;L&amp;"KoPub돋움체 Bold,보통"&amp;9
기계설비 성능점검 결과보고서&amp;R&amp;"KoPub돋움체 Bold,보통"&amp;9
I. 기계설비 성능점검 계획서</oddHeader>
    <oddFooter>&amp;L&amp;G&amp;R&amp;G</oddFooter>
  </headerFooter>
  <rowBreaks count="1" manualBreakCount="1">
    <brk id="40" max="23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X40"/>
  <sheetViews>
    <sheetView showGridLines="0" view="pageBreakPreview" zoomScale="115" zoomScaleNormal="100" zoomScaleSheetLayoutView="115" workbookViewId="0">
      <selection activeCell="AT19" sqref="AT19"/>
    </sheetView>
  </sheetViews>
  <sheetFormatPr defaultColWidth="3.25" defaultRowHeight="18" customHeight="1" x14ac:dyDescent="0.3"/>
  <cols>
    <col min="1" max="8" width="3.25" style="7"/>
    <col min="9" max="16384" width="3.25" style="5"/>
  </cols>
  <sheetData>
    <row r="4" spans="1:24" ht="20.25" customHeight="1" x14ac:dyDescent="0.3">
      <c r="C4" s="617">
        <v>13</v>
      </c>
      <c r="D4" s="617"/>
      <c r="E4" s="617"/>
      <c r="G4" s="626" t="s">
        <v>262</v>
      </c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</row>
    <row r="5" spans="1:24" s="7" customFormat="1" ht="18" customHeight="1" x14ac:dyDescent="0.3">
      <c r="A5" s="8"/>
    </row>
    <row r="6" spans="1:24" s="7" customFormat="1" ht="18" customHeight="1" x14ac:dyDescent="0.3">
      <c r="A6" s="5"/>
      <c r="B6" s="11" t="s">
        <v>17</v>
      </c>
      <c r="C6" s="13" t="s">
        <v>53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s="7" customFormat="1" ht="18" customHeight="1" x14ac:dyDescent="0.3">
      <c r="A7" s="5"/>
      <c r="B7" s="11"/>
      <c r="C7" s="12" t="s">
        <v>23</v>
      </c>
      <c r="D7" s="7" t="s">
        <v>54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s="7" customFormat="1" ht="18" customHeight="1" x14ac:dyDescent="0.3">
      <c r="A8" s="5"/>
      <c r="B8" s="11"/>
      <c r="C8" s="13"/>
      <c r="D8" s="11" t="s">
        <v>29</v>
      </c>
      <c r="E8" s="7" t="s">
        <v>55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8" customHeight="1" x14ac:dyDescent="0.3">
      <c r="A9" s="5"/>
      <c r="B9" s="11"/>
      <c r="C9" s="13"/>
      <c r="D9" s="11" t="s">
        <v>29</v>
      </c>
      <c r="E9" s="7" t="s">
        <v>56</v>
      </c>
    </row>
    <row r="10" spans="1:24" ht="18" customHeight="1" x14ac:dyDescent="0.3">
      <c r="A10" s="5"/>
      <c r="B10" s="11"/>
      <c r="C10" s="537" t="s">
        <v>62</v>
      </c>
      <c r="D10" s="537"/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7"/>
      <c r="R10" s="537"/>
      <c r="S10" s="537"/>
      <c r="T10" s="537"/>
      <c r="U10" s="537"/>
      <c r="V10" s="537"/>
      <c r="W10" s="537"/>
    </row>
    <row r="11" spans="1:24" ht="18" customHeight="1" x14ac:dyDescent="0.3">
      <c r="A11" s="5"/>
      <c r="B11" s="11"/>
      <c r="C11" s="630" t="s">
        <v>57</v>
      </c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/>
      <c r="U11" s="632" t="s">
        <v>60</v>
      </c>
      <c r="V11" s="632"/>
      <c r="W11" s="633"/>
    </row>
    <row r="12" spans="1:24" ht="18" customHeight="1" x14ac:dyDescent="0.3">
      <c r="A12" s="5"/>
      <c r="B12" s="11"/>
      <c r="C12" s="15" t="s">
        <v>58</v>
      </c>
      <c r="D12" s="16"/>
      <c r="E12" s="16"/>
      <c r="F12" s="16"/>
      <c r="G12" s="16"/>
      <c r="H12" s="16"/>
      <c r="I12" s="17"/>
      <c r="J12" s="17" t="s">
        <v>827</v>
      </c>
      <c r="K12" s="17"/>
      <c r="L12" s="17"/>
      <c r="M12" s="17"/>
      <c r="N12" s="17"/>
      <c r="O12" s="17"/>
      <c r="P12" s="17" t="s">
        <v>828</v>
      </c>
      <c r="Q12" s="17"/>
      <c r="R12" s="17"/>
      <c r="S12" s="17"/>
      <c r="T12" s="18"/>
      <c r="U12" s="455" t="s">
        <v>61</v>
      </c>
      <c r="V12" s="455"/>
      <c r="W12" s="634"/>
    </row>
    <row r="13" spans="1:24" ht="18" customHeight="1" x14ac:dyDescent="0.3">
      <c r="A13" s="5"/>
      <c r="B13" s="11"/>
      <c r="C13" s="13" t="s">
        <v>829</v>
      </c>
      <c r="J13" s="5" t="s">
        <v>830</v>
      </c>
      <c r="T13" s="19"/>
      <c r="U13" s="455"/>
      <c r="V13" s="455"/>
      <c r="W13" s="634"/>
    </row>
    <row r="14" spans="1:24" ht="18" customHeight="1" x14ac:dyDescent="0.3">
      <c r="A14" s="5"/>
      <c r="B14" s="11"/>
      <c r="C14" s="13" t="s">
        <v>831</v>
      </c>
      <c r="J14" s="5" t="s">
        <v>832</v>
      </c>
      <c r="P14" s="5" t="s">
        <v>833</v>
      </c>
      <c r="T14" s="19"/>
      <c r="U14" s="455"/>
      <c r="V14" s="455"/>
      <c r="W14" s="634"/>
    </row>
    <row r="15" spans="1:24" ht="18" customHeight="1" x14ac:dyDescent="0.3">
      <c r="A15" s="5"/>
      <c r="B15" s="11"/>
      <c r="C15" s="13" t="s">
        <v>59</v>
      </c>
      <c r="J15" s="5" t="s">
        <v>834</v>
      </c>
      <c r="P15" s="5" t="s">
        <v>835</v>
      </c>
      <c r="T15" s="19"/>
      <c r="U15" s="455"/>
      <c r="V15" s="455"/>
      <c r="W15" s="634"/>
    </row>
    <row r="16" spans="1:24" ht="18" customHeight="1" x14ac:dyDescent="0.3">
      <c r="A16" s="5"/>
      <c r="B16" s="11"/>
      <c r="C16" s="13" t="s">
        <v>836</v>
      </c>
      <c r="J16" s="5" t="s">
        <v>837</v>
      </c>
      <c r="T16" s="19"/>
      <c r="U16" s="455"/>
      <c r="V16" s="455"/>
      <c r="W16" s="634"/>
    </row>
    <row r="17" spans="1:24" ht="18" customHeight="1" x14ac:dyDescent="0.3">
      <c r="A17" s="5"/>
      <c r="B17" s="11"/>
      <c r="C17" s="20" t="s">
        <v>838</v>
      </c>
      <c r="D17" s="21"/>
      <c r="E17" s="21"/>
      <c r="F17" s="21"/>
      <c r="G17" s="21"/>
      <c r="H17" s="21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455"/>
      <c r="V17" s="455"/>
      <c r="W17" s="634"/>
    </row>
    <row r="18" spans="1:24" ht="18" customHeight="1" x14ac:dyDescent="0.3">
      <c r="A18" s="5"/>
      <c r="B18" s="11"/>
      <c r="C18" s="13"/>
      <c r="W18" s="24" t="s">
        <v>63</v>
      </c>
    </row>
    <row r="19" spans="1:24" ht="18" customHeight="1" x14ac:dyDescent="0.3">
      <c r="A19" s="5"/>
      <c r="B19" s="11"/>
      <c r="C19" s="12" t="s">
        <v>23</v>
      </c>
      <c r="D19" s="7" t="s">
        <v>64</v>
      </c>
    </row>
    <row r="20" spans="1:24" ht="18" customHeight="1" x14ac:dyDescent="0.3">
      <c r="A20" s="5"/>
      <c r="B20" s="11"/>
      <c r="C20" s="12" t="s">
        <v>23</v>
      </c>
      <c r="D20" s="7" t="s">
        <v>65</v>
      </c>
    </row>
    <row r="21" spans="1:24" ht="18" customHeight="1" x14ac:dyDescent="0.3">
      <c r="A21" s="5"/>
      <c r="B21" s="11"/>
      <c r="C21" s="12" t="s">
        <v>23</v>
      </c>
      <c r="D21" s="7" t="s">
        <v>66</v>
      </c>
    </row>
    <row r="22" spans="1:24" ht="18" customHeight="1" x14ac:dyDescent="0.3">
      <c r="A22" s="5"/>
      <c r="B22" s="11"/>
      <c r="C22" s="12"/>
    </row>
    <row r="23" spans="1:24" ht="18" customHeight="1" x14ac:dyDescent="0.3">
      <c r="A23" s="5"/>
      <c r="B23" s="11" t="s">
        <v>52</v>
      </c>
      <c r="C23" s="13" t="s">
        <v>67</v>
      </c>
    </row>
    <row r="24" spans="1:24" ht="18" customHeight="1" x14ac:dyDescent="0.3">
      <c r="A24" s="5"/>
      <c r="B24" s="11"/>
      <c r="C24" s="12" t="s">
        <v>23</v>
      </c>
      <c r="D24" s="7" t="s">
        <v>68</v>
      </c>
    </row>
    <row r="25" spans="1:24" s="7" customFormat="1" ht="18" customHeight="1" x14ac:dyDescent="0.3">
      <c r="A25" s="5"/>
      <c r="B25" s="11"/>
      <c r="C25" s="1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s="7" customFormat="1" ht="18" customHeight="1" x14ac:dyDescent="0.3">
      <c r="A26" s="5"/>
      <c r="B26" s="11" t="s">
        <v>71</v>
      </c>
      <c r="C26" s="13" t="s">
        <v>820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s="7" customFormat="1" ht="18" customHeight="1" x14ac:dyDescent="0.3">
      <c r="A27" s="5"/>
      <c r="B27" s="11"/>
      <c r="C27" s="12" t="s">
        <v>23</v>
      </c>
      <c r="D27" s="7" t="s">
        <v>69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s="7" customFormat="1" ht="18" customHeight="1" x14ac:dyDescent="0.3">
      <c r="A28" s="5"/>
      <c r="B28" s="11"/>
      <c r="C28" s="1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s="7" customFormat="1" ht="18" customHeight="1" x14ac:dyDescent="0.3">
      <c r="A29" s="5"/>
      <c r="B29" s="11" t="s">
        <v>72</v>
      </c>
      <c r="C29" s="13" t="s">
        <v>70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s="7" customFormat="1" ht="18" customHeight="1" x14ac:dyDescent="0.3">
      <c r="A30" s="5"/>
      <c r="B30" s="11"/>
      <c r="C30" s="12" t="s">
        <v>23</v>
      </c>
      <c r="D30" s="7" t="s">
        <v>757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s="7" customFormat="1" ht="18" customHeight="1" x14ac:dyDescent="0.3">
      <c r="B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s="7" customFormat="1" ht="18" customHeight="1" x14ac:dyDescent="0.3">
      <c r="A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s="7" customFormat="1" ht="18" customHeight="1" x14ac:dyDescent="0.3">
      <c r="A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s="7" customFormat="1" ht="18" customHeight="1" x14ac:dyDescent="0.3">
      <c r="A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s="7" customFormat="1" ht="18" customHeight="1" x14ac:dyDescent="0.3">
      <c r="A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s="7" customFormat="1" ht="18" customHeight="1" x14ac:dyDescent="0.3">
      <c r="A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s="7" customFormat="1" ht="18" customHeight="1" x14ac:dyDescent="0.3">
      <c r="A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s="7" customFormat="1" ht="18" customHeight="1" x14ac:dyDescent="0.3">
      <c r="A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s="7" customFormat="1" ht="18" customHeight="1" x14ac:dyDescent="0.3">
      <c r="A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8" customHeight="1" x14ac:dyDescent="0.3">
      <c r="A40" s="5"/>
    </row>
  </sheetData>
  <mergeCells count="6">
    <mergeCell ref="C10:W10"/>
    <mergeCell ref="C11:T11"/>
    <mergeCell ref="U11:W11"/>
    <mergeCell ref="U12:W17"/>
    <mergeCell ref="C4:E4"/>
    <mergeCell ref="G4:W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  <headerFooter>
    <oddHeader>&amp;L&amp;"KoPub돋움체 Bold,보통"&amp;9기계설비 성능점검 결과보고서&amp;R&amp;"KoPub돋움체 Bold,보통"&amp;9I. 기계설비 성능점검 계획서</oddHeader>
    <oddFooter>&amp;L&amp;G&amp;R&amp;G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13</vt:i4>
      </vt:variant>
    </vt:vector>
  </HeadingPairs>
  <TitlesOfParts>
    <vt:vector size="26" baseType="lpstr">
      <vt:lpstr>정보입력</vt:lpstr>
      <vt:lpstr>소목차표지</vt:lpstr>
      <vt:lpstr>소목차</vt:lpstr>
      <vt:lpstr>1~3. 수행목적...-24.08.26</vt:lpstr>
      <vt:lpstr>4~5. 분야별인력투입계획-24.01.24</vt:lpstr>
      <vt:lpstr>6.투입인력산정표-24.01.24</vt:lpstr>
      <vt:lpstr>7.투입인력산정기준-24.01.24</vt:lpstr>
      <vt:lpstr>8.성능점검대상기계설비의수량-24.01.24</vt:lpstr>
      <vt:lpstr>9.성능점검대상기계설비현황-24.01.24</vt:lpstr>
      <vt:lpstr>10.기계설비성능점검계획-24.01.24</vt:lpstr>
      <vt:lpstr>11.성능점검장비현황-23.07.18</vt:lpstr>
      <vt:lpstr>12. 안전확보 방안</vt:lpstr>
      <vt:lpstr>13. 품질관리 방안-24.08.26</vt:lpstr>
      <vt:lpstr>'1~3. 수행목적...-24.08.26'!Print_Area</vt:lpstr>
      <vt:lpstr>'10.기계설비성능점검계획-24.01.24'!Print_Area</vt:lpstr>
      <vt:lpstr>'11.성능점검장비현황-23.07.18'!Print_Area</vt:lpstr>
      <vt:lpstr>'12. 안전확보 방안'!Print_Area</vt:lpstr>
      <vt:lpstr>'13. 품질관리 방안-24.08.26'!Print_Area</vt:lpstr>
      <vt:lpstr>'4~5. 분야별인력투입계획-24.01.24'!Print_Area</vt:lpstr>
      <vt:lpstr>'6.투입인력산정표-24.01.24'!Print_Area</vt:lpstr>
      <vt:lpstr>'7.투입인력산정기준-24.01.24'!Print_Area</vt:lpstr>
      <vt:lpstr>'8.성능점검대상기계설비의수량-24.01.24'!Print_Area</vt:lpstr>
      <vt:lpstr>'9.성능점검대상기계설비현황-24.01.24'!Print_Area</vt:lpstr>
      <vt:lpstr>소목차표지!Print_Area</vt:lpstr>
      <vt:lpstr>'10.기계설비성능점검계획-24.01.24'!Print_Titles</vt:lpstr>
      <vt:lpstr>'9.성능점검대상기계설비현황-24.01.24'!Print_Titles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김명철</cp:lastModifiedBy>
  <cp:lastPrinted>2024-01-24T07:57:47Z</cp:lastPrinted>
  <dcterms:created xsi:type="dcterms:W3CDTF">2021-12-01T08:15:05Z</dcterms:created>
  <dcterms:modified xsi:type="dcterms:W3CDTF">2026-03-17T04:46:14Z</dcterms:modified>
</cp:coreProperties>
</file>