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VTMJS\Trunk\design\db_balance\"/>
    </mc:Choice>
  </mc:AlternateContent>
  <bookViews>
    <workbookView xWindow="31200" yWindow="600" windowWidth="28800" windowHeight="11700"/>
  </bookViews>
  <sheets>
    <sheet name="Misc Info" sheetId="4" r:id="rId1"/>
    <sheet name="League" sheetId="8" r:id="rId2"/>
    <sheet name="League_Reward" sheetId="10" r:id="rId3"/>
    <sheet name="Milestone" sheetId="9" r:id="rId4"/>
    <sheet name="Task_Rate" sheetId="7" r:id="rId5"/>
    <sheet name="Task_Detail" sheetId="5" r:id="rId6"/>
    <sheet name="Member_Bonus" sheetId="11" r:id="rId7"/>
    <sheet name="Rank_Bonus" sheetId="12" r:id="rId8"/>
  </sheets>
  <definedNames>
    <definedName name="_xlnm._FilterDatabase" localSheetId="5" hidden="1">Task_Detail!$A$1:$S$157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1" i="5" l="1"/>
  <c r="V154" i="5"/>
  <c r="V144" i="5"/>
  <c r="U141" i="5"/>
  <c r="T141" i="5" s="1"/>
  <c r="N141" i="5"/>
  <c r="C13" i="4"/>
  <c r="C12" i="4"/>
  <c r="C18" i="4" l="1"/>
  <c r="C6" i="4"/>
  <c r="R25" i="5"/>
  <c r="R27" i="5" s="1"/>
  <c r="S27" i="5" s="1"/>
  <c r="R22" i="5"/>
  <c r="R24" i="5" s="1"/>
  <c r="R23" i="5"/>
  <c r="R26" i="5" s="1"/>
  <c r="R2" i="5"/>
  <c r="R3" i="5" s="1"/>
  <c r="R4" i="5" s="1"/>
  <c r="Q26" i="5" l="1"/>
  <c r="R29" i="5"/>
  <c r="R33" i="5" s="1"/>
  <c r="R28" i="5"/>
  <c r="Q24" i="5"/>
  <c r="R30" i="5"/>
  <c r="Q3" i="5"/>
  <c r="S2" i="5"/>
  <c r="N2" i="5" s="1"/>
  <c r="E2" i="5" s="1"/>
  <c r="R40" i="5" l="1"/>
  <c r="R38" i="5"/>
  <c r="N151" i="5"/>
  <c r="O151" i="5" s="1"/>
  <c r="E145" i="5"/>
  <c r="R41" i="5" l="1"/>
  <c r="R44" i="5"/>
  <c r="R53" i="5" l="1"/>
  <c r="R62" i="5" s="1"/>
  <c r="R70" i="5" s="1"/>
  <c r="R74" i="5" s="1"/>
  <c r="R49" i="5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2" i="9"/>
  <c r="W4" i="5"/>
  <c r="W3" i="5"/>
  <c r="U2" i="5"/>
  <c r="X2" i="5" s="1"/>
  <c r="H57" i="9"/>
  <c r="T2" i="5" l="1"/>
  <c r="G2" i="5" s="1"/>
  <c r="K2" i="8"/>
  <c r="J2" i="8"/>
  <c r="L2" i="8" s="1"/>
  <c r="H5" i="8" s="1"/>
  <c r="H7" i="8" l="1"/>
  <c r="H3" i="8"/>
  <c r="H4" i="8"/>
  <c r="H6" i="8"/>
  <c r="F144" i="5"/>
  <c r="N153" i="5"/>
  <c r="F138" i="5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2" i="9"/>
  <c r="I148" i="5"/>
  <c r="H148" i="5"/>
  <c r="I147" i="5"/>
  <c r="H147" i="5"/>
  <c r="I146" i="5"/>
  <c r="H146" i="5"/>
  <c r="H2" i="5"/>
  <c r="J2" i="5" l="1"/>
  <c r="V3" i="5" l="1"/>
  <c r="U3" i="5" s="1"/>
  <c r="T3" i="5" s="1"/>
  <c r="G3" i="5" s="1"/>
  <c r="M108" i="5" l="1"/>
  <c r="Q108" i="5"/>
  <c r="N150" i="5" l="1"/>
  <c r="U146" i="5"/>
  <c r="U147" i="5"/>
  <c r="U148" i="5"/>
  <c r="U150" i="5"/>
  <c r="T150" i="5" s="1"/>
  <c r="G150" i="5" s="1"/>
  <c r="Y148" i="5" l="1"/>
  <c r="T148" i="5"/>
  <c r="G148" i="5" s="1"/>
  <c r="Y147" i="5"/>
  <c r="T147" i="5"/>
  <c r="G147" i="5" s="1"/>
  <c r="Y146" i="5"/>
  <c r="T146" i="5"/>
  <c r="G146" i="5" s="1"/>
  <c r="X150" i="5"/>
  <c r="X148" i="5"/>
  <c r="X147" i="5"/>
  <c r="X146" i="5"/>
  <c r="N111" i="5" l="1"/>
  <c r="V22" i="5" l="1"/>
  <c r="V107" i="5" l="1"/>
  <c r="V108" i="5" s="1"/>
  <c r="U108" i="5" s="1"/>
  <c r="T108" i="5" s="1"/>
  <c r="G108" i="5" s="1"/>
  <c r="U22" i="5"/>
  <c r="T22" i="5" s="1"/>
  <c r="G22" i="5" s="1"/>
  <c r="V113" i="5"/>
  <c r="U113" i="5" s="1"/>
  <c r="T113" i="5" s="1"/>
  <c r="G113" i="5" s="1"/>
  <c r="W22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46" i="5"/>
  <c r="F147" i="5"/>
  <c r="F148" i="5"/>
  <c r="F149" i="5"/>
  <c r="I149" i="5" s="1"/>
  <c r="E107" i="5"/>
  <c r="H107" i="5" s="1"/>
  <c r="E115" i="5"/>
  <c r="H115" i="5" s="1"/>
  <c r="E116" i="5"/>
  <c r="H116" i="5" s="1"/>
  <c r="E117" i="5"/>
  <c r="H117" i="5" s="1"/>
  <c r="E118" i="5"/>
  <c r="H118" i="5" s="1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8" i="5"/>
  <c r="E144" i="5"/>
  <c r="E146" i="5"/>
  <c r="E147" i="5"/>
  <c r="E148" i="5"/>
  <c r="E149" i="5"/>
  <c r="H149" i="5" s="1"/>
  <c r="E150" i="5"/>
  <c r="H150" i="5" s="1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44" i="5"/>
  <c r="J145" i="5"/>
  <c r="J146" i="5"/>
  <c r="J147" i="5"/>
  <c r="J148" i="5"/>
  <c r="J149" i="5"/>
  <c r="N154" i="5"/>
  <c r="E154" i="5" s="1"/>
  <c r="H154" i="5" s="1"/>
  <c r="Q154" i="5"/>
  <c r="R154" i="5" s="1"/>
  <c r="S154" i="5" s="1"/>
  <c r="J154" i="5" s="1"/>
  <c r="E153" i="5"/>
  <c r="H153" i="5" s="1"/>
  <c r="Q153" i="5"/>
  <c r="R153" i="5" s="1"/>
  <c r="S153" i="5" s="1"/>
  <c r="J153" i="5" s="1"/>
  <c r="N152" i="5"/>
  <c r="O152" i="5" s="1"/>
  <c r="F152" i="5" s="1"/>
  <c r="I152" i="5" s="1"/>
  <c r="Q152" i="5"/>
  <c r="R152" i="5" s="1"/>
  <c r="S152" i="5" s="1"/>
  <c r="J152" i="5" s="1"/>
  <c r="E151" i="5"/>
  <c r="H151" i="5" s="1"/>
  <c r="Q151" i="5"/>
  <c r="R151" i="5" s="1"/>
  <c r="S151" i="5" s="1"/>
  <c r="J151" i="5" s="1"/>
  <c r="O150" i="5"/>
  <c r="Y150" i="5" s="1"/>
  <c r="Q150" i="5"/>
  <c r="R150" i="5" s="1"/>
  <c r="S150" i="5" s="1"/>
  <c r="J150" i="5" s="1"/>
  <c r="F145" i="5"/>
  <c r="N143" i="5"/>
  <c r="E143" i="5" s="1"/>
  <c r="Q143" i="5"/>
  <c r="R143" i="5" s="1"/>
  <c r="S143" i="5" s="1"/>
  <c r="J143" i="5" s="1"/>
  <c r="N142" i="5"/>
  <c r="E142" i="5" s="1"/>
  <c r="Q142" i="5"/>
  <c r="R142" i="5" s="1"/>
  <c r="S142" i="5" s="1"/>
  <c r="J142" i="5" s="1"/>
  <c r="E141" i="5"/>
  <c r="Q141" i="5"/>
  <c r="R141" i="5" s="1"/>
  <c r="S141" i="5" s="1"/>
  <c r="J141" i="5" s="1"/>
  <c r="N139" i="5"/>
  <c r="E139" i="5" s="1"/>
  <c r="N140" i="5"/>
  <c r="E140" i="5" s="1"/>
  <c r="Q140" i="5"/>
  <c r="R140" i="5" s="1"/>
  <c r="S140" i="5" s="1"/>
  <c r="J140" i="5" s="1"/>
  <c r="Q139" i="5"/>
  <c r="R139" i="5" s="1"/>
  <c r="S139" i="5" s="1"/>
  <c r="J139" i="5" s="1"/>
  <c r="Q117" i="5"/>
  <c r="R117" i="5" s="1"/>
  <c r="S117" i="5" s="1"/>
  <c r="J117" i="5" s="1"/>
  <c r="Q118" i="5"/>
  <c r="R118" i="5" s="1"/>
  <c r="S118" i="5" s="1"/>
  <c r="J118" i="5" s="1"/>
  <c r="Q116" i="5"/>
  <c r="R116" i="5" s="1"/>
  <c r="S116" i="5" s="1"/>
  <c r="J116" i="5" s="1"/>
  <c r="O117" i="5"/>
  <c r="F117" i="5" s="1"/>
  <c r="I117" i="5" s="1"/>
  <c r="O118" i="5"/>
  <c r="F118" i="5" s="1"/>
  <c r="O116" i="5"/>
  <c r="F116" i="5" s="1"/>
  <c r="I116" i="5" s="1"/>
  <c r="O115" i="5"/>
  <c r="F115" i="5" s="1"/>
  <c r="I115" i="5" s="1"/>
  <c r="O107" i="5"/>
  <c r="F107" i="5" s="1"/>
  <c r="I107" i="5" s="1"/>
  <c r="Q115" i="5"/>
  <c r="R115" i="5" s="1"/>
  <c r="S115" i="5" s="1"/>
  <c r="J115" i="5" s="1"/>
  <c r="M114" i="5"/>
  <c r="Q114" i="5"/>
  <c r="R114" i="5" s="1"/>
  <c r="S114" i="5" s="1"/>
  <c r="M113" i="5"/>
  <c r="Q113" i="5"/>
  <c r="R113" i="5" s="1"/>
  <c r="S113" i="5" s="1"/>
  <c r="J113" i="5" s="1"/>
  <c r="M112" i="5"/>
  <c r="Q112" i="5"/>
  <c r="R112" i="5" s="1"/>
  <c r="S112" i="5" s="1"/>
  <c r="N112" i="5" s="1"/>
  <c r="E111" i="5"/>
  <c r="H111" i="5" s="1"/>
  <c r="Q111" i="5"/>
  <c r="R111" i="5" s="1"/>
  <c r="S111" i="5" s="1"/>
  <c r="J111" i="5" s="1"/>
  <c r="M110" i="5"/>
  <c r="Q110" i="5"/>
  <c r="R110" i="5" s="1"/>
  <c r="S110" i="5" s="1"/>
  <c r="R108" i="5"/>
  <c r="Q109" i="5"/>
  <c r="R109" i="5" s="1"/>
  <c r="S109" i="5" s="1"/>
  <c r="M109" i="5"/>
  <c r="V111" i="5" l="1"/>
  <c r="U111" i="5" s="1"/>
  <c r="T111" i="5" s="1"/>
  <c r="G111" i="5" s="1"/>
  <c r="V109" i="5"/>
  <c r="U109" i="5" s="1"/>
  <c r="T109" i="5" s="1"/>
  <c r="G109" i="5" s="1"/>
  <c r="V119" i="5"/>
  <c r="U119" i="5" s="1"/>
  <c r="T119" i="5" s="1"/>
  <c r="G119" i="5" s="1"/>
  <c r="V138" i="5"/>
  <c r="V139" i="5" s="1"/>
  <c r="V140" i="5"/>
  <c r="U140" i="5" s="1"/>
  <c r="T140" i="5" s="1"/>
  <c r="G140" i="5" s="1"/>
  <c r="V137" i="5"/>
  <c r="O143" i="5"/>
  <c r="F143" i="5" s="1"/>
  <c r="U107" i="5"/>
  <c r="T107" i="5" s="1"/>
  <c r="G107" i="5" s="1"/>
  <c r="N114" i="5"/>
  <c r="O114" i="5" s="1"/>
  <c r="F114" i="5" s="1"/>
  <c r="I114" i="5" s="1"/>
  <c r="O141" i="5"/>
  <c r="F141" i="5" s="1"/>
  <c r="V114" i="5"/>
  <c r="U114" i="5" s="1"/>
  <c r="T114" i="5" s="1"/>
  <c r="G114" i="5" s="1"/>
  <c r="V115" i="5"/>
  <c r="U115" i="5" s="1"/>
  <c r="T115" i="5" s="1"/>
  <c r="G115" i="5" s="1"/>
  <c r="F150" i="5"/>
  <c r="I150" i="5" s="1"/>
  <c r="V143" i="5"/>
  <c r="F151" i="5"/>
  <c r="I151" i="5" s="1"/>
  <c r="E152" i="5"/>
  <c r="H152" i="5" s="1"/>
  <c r="N110" i="5"/>
  <c r="J110" i="5"/>
  <c r="O112" i="5"/>
  <c r="F112" i="5" s="1"/>
  <c r="I112" i="5" s="1"/>
  <c r="E112" i="5"/>
  <c r="H112" i="5" s="1"/>
  <c r="V4" i="5"/>
  <c r="U4" i="5" s="1"/>
  <c r="T4" i="5" s="1"/>
  <c r="G4" i="5" s="1"/>
  <c r="N113" i="5"/>
  <c r="X113" i="5" s="1"/>
  <c r="O140" i="5"/>
  <c r="F140" i="5" s="1"/>
  <c r="O142" i="5"/>
  <c r="F142" i="5" s="1"/>
  <c r="O154" i="5"/>
  <c r="F154" i="5" s="1"/>
  <c r="I154" i="5" s="1"/>
  <c r="J114" i="5"/>
  <c r="J112" i="5"/>
  <c r="O139" i="5"/>
  <c r="F139" i="5" s="1"/>
  <c r="N109" i="5"/>
  <c r="E109" i="5" s="1"/>
  <c r="H109" i="5" s="1"/>
  <c r="O153" i="5"/>
  <c r="F153" i="5" s="1"/>
  <c r="I153" i="5" s="1"/>
  <c r="J109" i="5"/>
  <c r="V23" i="5"/>
  <c r="U23" i="5" s="1"/>
  <c r="T23" i="5" s="1"/>
  <c r="G23" i="5" s="1"/>
  <c r="O111" i="5"/>
  <c r="F111" i="5" s="1"/>
  <c r="I111" i="5" s="1"/>
  <c r="U154" i="5" l="1"/>
  <c r="T154" i="5" s="1"/>
  <c r="X119" i="5"/>
  <c r="V110" i="5"/>
  <c r="U110" i="5" s="1"/>
  <c r="T110" i="5" s="1"/>
  <c r="G110" i="5" s="1"/>
  <c r="V112" i="5"/>
  <c r="U112" i="5" s="1"/>
  <c r="T112" i="5" s="1"/>
  <c r="G112" i="5" s="1"/>
  <c r="X111" i="5"/>
  <c r="Y119" i="5"/>
  <c r="V120" i="5"/>
  <c r="U120" i="5" s="1"/>
  <c r="T120" i="5" s="1"/>
  <c r="G120" i="5" s="1"/>
  <c r="V151" i="5"/>
  <c r="U151" i="5" s="1"/>
  <c r="T151" i="5" s="1"/>
  <c r="G151" i="5" s="1"/>
  <c r="V145" i="5"/>
  <c r="U145" i="5" s="1"/>
  <c r="X145" i="5" s="1"/>
  <c r="U138" i="5"/>
  <c r="T138" i="5" s="1"/>
  <c r="G138" i="5" s="1"/>
  <c r="V142" i="5"/>
  <c r="U142" i="5" s="1"/>
  <c r="T142" i="5" s="1"/>
  <c r="G142" i="5" s="1"/>
  <c r="U137" i="5"/>
  <c r="T137" i="5" s="1"/>
  <c r="G137" i="5" s="1"/>
  <c r="X140" i="5"/>
  <c r="G141" i="5"/>
  <c r="X141" i="5"/>
  <c r="E114" i="5"/>
  <c r="H114" i="5" s="1"/>
  <c r="U144" i="5"/>
  <c r="T144" i="5" s="1"/>
  <c r="G144" i="5" s="1"/>
  <c r="Y115" i="5"/>
  <c r="X115" i="5"/>
  <c r="Y114" i="5"/>
  <c r="X114" i="5"/>
  <c r="X109" i="5"/>
  <c r="Y111" i="5"/>
  <c r="Y107" i="5"/>
  <c r="X107" i="5"/>
  <c r="U139" i="5"/>
  <c r="T139" i="5" s="1"/>
  <c r="G139" i="5" s="1"/>
  <c r="V153" i="5"/>
  <c r="U153" i="5" s="1"/>
  <c r="T153" i="5" s="1"/>
  <c r="G153" i="5" s="1"/>
  <c r="U143" i="5"/>
  <c r="T143" i="5" s="1"/>
  <c r="G143" i="5" s="1"/>
  <c r="Y140" i="5"/>
  <c r="O109" i="5"/>
  <c r="Y154" i="5"/>
  <c r="V117" i="5"/>
  <c r="U117" i="5" s="1"/>
  <c r="T117" i="5" s="1"/>
  <c r="G117" i="5" s="1"/>
  <c r="V116" i="5"/>
  <c r="U116" i="5" s="1"/>
  <c r="T116" i="5" s="1"/>
  <c r="G116" i="5" s="1"/>
  <c r="V5" i="5"/>
  <c r="U5" i="5" s="1"/>
  <c r="T5" i="5" s="1"/>
  <c r="G5" i="5" s="1"/>
  <c r="E113" i="5"/>
  <c r="H113" i="5" s="1"/>
  <c r="O113" i="5"/>
  <c r="Y113" i="5" s="1"/>
  <c r="E110" i="5"/>
  <c r="H110" i="5" s="1"/>
  <c r="O110" i="5"/>
  <c r="F110" i="5" s="1"/>
  <c r="I110" i="5" s="1"/>
  <c r="V24" i="5"/>
  <c r="U24" i="5" s="1"/>
  <c r="T24" i="5" s="1"/>
  <c r="G24" i="5" s="1"/>
  <c r="G154" i="5" l="1"/>
  <c r="X154" i="5"/>
  <c r="Y112" i="5"/>
  <c r="V152" i="5"/>
  <c r="U152" i="5" s="1"/>
  <c r="T152" i="5" s="1"/>
  <c r="G152" i="5" s="1"/>
  <c r="Y120" i="5"/>
  <c r="Y145" i="5"/>
  <c r="X112" i="5"/>
  <c r="X110" i="5"/>
  <c r="X151" i="5"/>
  <c r="Y151" i="5"/>
  <c r="T145" i="5"/>
  <c r="G145" i="5" s="1"/>
  <c r="V121" i="5"/>
  <c r="U121" i="5" s="1"/>
  <c r="T121" i="5" s="1"/>
  <c r="G121" i="5" s="1"/>
  <c r="X120" i="5"/>
  <c r="X138" i="5"/>
  <c r="Y138" i="5"/>
  <c r="Y142" i="5"/>
  <c r="X137" i="5"/>
  <c r="Y137" i="5"/>
  <c r="X142" i="5"/>
  <c r="Y141" i="5"/>
  <c r="V149" i="5"/>
  <c r="U149" i="5" s="1"/>
  <c r="T149" i="5" s="1"/>
  <c r="G149" i="5" s="1"/>
  <c r="Y117" i="5"/>
  <c r="X117" i="5"/>
  <c r="X121" i="5"/>
  <c r="Y121" i="5"/>
  <c r="Y110" i="5"/>
  <c r="X153" i="5"/>
  <c r="Y153" i="5"/>
  <c r="Y143" i="5"/>
  <c r="X143" i="5"/>
  <c r="Y139" i="5"/>
  <c r="X139" i="5"/>
  <c r="X152" i="5"/>
  <c r="F109" i="5"/>
  <c r="I109" i="5" s="1"/>
  <c r="Y109" i="5"/>
  <c r="Y116" i="5"/>
  <c r="X116" i="5"/>
  <c r="X144" i="5"/>
  <c r="Y144" i="5"/>
  <c r="F113" i="5"/>
  <c r="I113" i="5" s="1"/>
  <c r="V118" i="5"/>
  <c r="U118" i="5" s="1"/>
  <c r="T118" i="5" s="1"/>
  <c r="G118" i="5" s="1"/>
  <c r="V6" i="5"/>
  <c r="U6" i="5" s="1"/>
  <c r="T6" i="5" s="1"/>
  <c r="G6" i="5" s="1"/>
  <c r="V25" i="5"/>
  <c r="U25" i="5" s="1"/>
  <c r="T25" i="5" s="1"/>
  <c r="G25" i="5" s="1"/>
  <c r="Y152" i="5" l="1"/>
  <c r="V122" i="5"/>
  <c r="U122" i="5" s="1"/>
  <c r="T122" i="5" s="1"/>
  <c r="G122" i="5" s="1"/>
  <c r="X149" i="5"/>
  <c r="Y149" i="5"/>
  <c r="Y118" i="5"/>
  <c r="X118" i="5"/>
  <c r="Y122" i="5"/>
  <c r="V7" i="5"/>
  <c r="U7" i="5" s="1"/>
  <c r="T7" i="5" s="1"/>
  <c r="G7" i="5" s="1"/>
  <c r="V26" i="5"/>
  <c r="U26" i="5" s="1"/>
  <c r="T26" i="5" s="1"/>
  <c r="G26" i="5" s="1"/>
  <c r="X122" i="5" l="1"/>
  <c r="V123" i="5"/>
  <c r="U123" i="5" s="1"/>
  <c r="T123" i="5" s="1"/>
  <c r="G123" i="5" s="1"/>
  <c r="V8" i="5"/>
  <c r="U8" i="5" s="1"/>
  <c r="T8" i="5" s="1"/>
  <c r="G8" i="5" s="1"/>
  <c r="V27" i="5"/>
  <c r="U27" i="5" s="1"/>
  <c r="T27" i="5" s="1"/>
  <c r="G27" i="5" s="1"/>
  <c r="Y123" i="5" l="1"/>
  <c r="V124" i="5"/>
  <c r="U124" i="5" s="1"/>
  <c r="T124" i="5" s="1"/>
  <c r="G124" i="5" s="1"/>
  <c r="X123" i="5"/>
  <c r="V9" i="5"/>
  <c r="U9" i="5" s="1"/>
  <c r="T9" i="5" s="1"/>
  <c r="G9" i="5" s="1"/>
  <c r="V28" i="5"/>
  <c r="U28" i="5" s="1"/>
  <c r="T28" i="5" s="1"/>
  <c r="G28" i="5" s="1"/>
  <c r="Y124" i="5" l="1"/>
  <c r="V125" i="5"/>
  <c r="U125" i="5" s="1"/>
  <c r="T125" i="5" s="1"/>
  <c r="G125" i="5" s="1"/>
  <c r="X124" i="5"/>
  <c r="V10" i="5"/>
  <c r="U10" i="5" s="1"/>
  <c r="T10" i="5" s="1"/>
  <c r="G10" i="5" s="1"/>
  <c r="V29" i="5"/>
  <c r="U29" i="5" s="1"/>
  <c r="T29" i="5" s="1"/>
  <c r="G29" i="5" s="1"/>
  <c r="V126" i="5" l="1"/>
  <c r="U126" i="5" s="1"/>
  <c r="T126" i="5" s="1"/>
  <c r="G126" i="5" s="1"/>
  <c r="X125" i="5"/>
  <c r="Y125" i="5"/>
  <c r="X126" i="5"/>
  <c r="V127" i="5"/>
  <c r="U127" i="5" s="1"/>
  <c r="T127" i="5" s="1"/>
  <c r="G127" i="5" s="1"/>
  <c r="V11" i="5"/>
  <c r="U11" i="5" s="1"/>
  <c r="T11" i="5" s="1"/>
  <c r="G11" i="5" s="1"/>
  <c r="V30" i="5"/>
  <c r="U30" i="5" s="1"/>
  <c r="T30" i="5" s="1"/>
  <c r="G30" i="5" s="1"/>
  <c r="Y126" i="5" l="1"/>
  <c r="Y127" i="5"/>
  <c r="X127" i="5"/>
  <c r="V128" i="5"/>
  <c r="U128" i="5" s="1"/>
  <c r="T128" i="5" s="1"/>
  <c r="G128" i="5" s="1"/>
  <c r="V12" i="5"/>
  <c r="U12" i="5" s="1"/>
  <c r="T12" i="5" s="1"/>
  <c r="G12" i="5" s="1"/>
  <c r="V31" i="5"/>
  <c r="U31" i="5" s="1"/>
  <c r="T31" i="5" s="1"/>
  <c r="G31" i="5" s="1"/>
  <c r="Y128" i="5" l="1"/>
  <c r="X128" i="5"/>
  <c r="V129" i="5"/>
  <c r="U129" i="5" s="1"/>
  <c r="T129" i="5" s="1"/>
  <c r="G129" i="5" s="1"/>
  <c r="V13" i="5"/>
  <c r="U13" i="5" s="1"/>
  <c r="T13" i="5" s="1"/>
  <c r="G13" i="5" s="1"/>
  <c r="V32" i="5"/>
  <c r="U32" i="5" s="1"/>
  <c r="T32" i="5" s="1"/>
  <c r="G32" i="5" s="1"/>
  <c r="X129" i="5" l="1"/>
  <c r="Y129" i="5"/>
  <c r="V130" i="5"/>
  <c r="U130" i="5" s="1"/>
  <c r="T130" i="5" s="1"/>
  <c r="G130" i="5" s="1"/>
  <c r="V14" i="5"/>
  <c r="U14" i="5" s="1"/>
  <c r="T14" i="5" s="1"/>
  <c r="G14" i="5" s="1"/>
  <c r="V33" i="5"/>
  <c r="U33" i="5" s="1"/>
  <c r="T33" i="5" s="1"/>
  <c r="G33" i="5" s="1"/>
  <c r="Y130" i="5" l="1"/>
  <c r="X130" i="5"/>
  <c r="V131" i="5"/>
  <c r="U131" i="5" s="1"/>
  <c r="T131" i="5" s="1"/>
  <c r="G131" i="5" s="1"/>
  <c r="V15" i="5"/>
  <c r="U15" i="5" s="1"/>
  <c r="T15" i="5" s="1"/>
  <c r="G15" i="5" s="1"/>
  <c r="V34" i="5"/>
  <c r="U34" i="5" s="1"/>
  <c r="T34" i="5" s="1"/>
  <c r="G34" i="5" s="1"/>
  <c r="Y131" i="5" l="1"/>
  <c r="X131" i="5"/>
  <c r="V132" i="5"/>
  <c r="U132" i="5" s="1"/>
  <c r="T132" i="5" s="1"/>
  <c r="G132" i="5" s="1"/>
  <c r="V16" i="5"/>
  <c r="U16" i="5" s="1"/>
  <c r="T16" i="5" s="1"/>
  <c r="G16" i="5" s="1"/>
  <c r="V35" i="5"/>
  <c r="U35" i="5" s="1"/>
  <c r="T35" i="5" s="1"/>
  <c r="G35" i="5" s="1"/>
  <c r="Y132" i="5" l="1"/>
  <c r="X132" i="5"/>
  <c r="V133" i="5"/>
  <c r="U133" i="5" s="1"/>
  <c r="T133" i="5" s="1"/>
  <c r="G133" i="5" s="1"/>
  <c r="V17" i="5"/>
  <c r="U17" i="5" s="1"/>
  <c r="T17" i="5" s="1"/>
  <c r="G17" i="5" s="1"/>
  <c r="V36" i="5"/>
  <c r="U36" i="5" s="1"/>
  <c r="T36" i="5" s="1"/>
  <c r="G36" i="5" s="1"/>
  <c r="Y133" i="5" l="1"/>
  <c r="X133" i="5"/>
  <c r="V134" i="5"/>
  <c r="U134" i="5" s="1"/>
  <c r="T134" i="5" s="1"/>
  <c r="G134" i="5" s="1"/>
  <c r="V18" i="5"/>
  <c r="U18" i="5" s="1"/>
  <c r="T18" i="5" s="1"/>
  <c r="G18" i="5" s="1"/>
  <c r="V37" i="5"/>
  <c r="U37" i="5" s="1"/>
  <c r="T37" i="5" s="1"/>
  <c r="G37" i="5" s="1"/>
  <c r="Y134" i="5" l="1"/>
  <c r="X134" i="5"/>
  <c r="V135" i="5"/>
  <c r="U135" i="5" s="1"/>
  <c r="T135" i="5" s="1"/>
  <c r="G135" i="5" s="1"/>
  <c r="V19" i="5"/>
  <c r="U19" i="5" s="1"/>
  <c r="T19" i="5" s="1"/>
  <c r="G19" i="5" s="1"/>
  <c r="V38" i="5"/>
  <c r="U38" i="5" s="1"/>
  <c r="T38" i="5" s="1"/>
  <c r="G38" i="5" s="1"/>
  <c r="Y135" i="5" l="1"/>
  <c r="X135" i="5"/>
  <c r="V136" i="5"/>
  <c r="U136" i="5" s="1"/>
  <c r="T136" i="5" s="1"/>
  <c r="G136" i="5" s="1"/>
  <c r="V20" i="5"/>
  <c r="U20" i="5" s="1"/>
  <c r="T20" i="5" s="1"/>
  <c r="G20" i="5" s="1"/>
  <c r="V39" i="5"/>
  <c r="U39" i="5" s="1"/>
  <c r="T39" i="5" s="1"/>
  <c r="G39" i="5" s="1"/>
  <c r="X136" i="5" l="1"/>
  <c r="Y136" i="5"/>
  <c r="V21" i="5"/>
  <c r="U21" i="5" s="1"/>
  <c r="T21" i="5" s="1"/>
  <c r="G21" i="5" s="1"/>
  <c r="V40" i="5"/>
  <c r="U40" i="5" s="1"/>
  <c r="T40" i="5" s="1"/>
  <c r="G40" i="5" s="1"/>
  <c r="V41" i="5" l="1"/>
  <c r="U41" i="5" s="1"/>
  <c r="T41" i="5" s="1"/>
  <c r="G41" i="5" s="1"/>
  <c r="V42" i="5" l="1"/>
  <c r="U42" i="5" s="1"/>
  <c r="T42" i="5" s="1"/>
  <c r="G42" i="5" s="1"/>
  <c r="V43" i="5" l="1"/>
  <c r="U43" i="5" s="1"/>
  <c r="T43" i="5" s="1"/>
  <c r="G43" i="5" s="1"/>
  <c r="V44" i="5" l="1"/>
  <c r="U44" i="5" s="1"/>
  <c r="T44" i="5" s="1"/>
  <c r="G44" i="5" s="1"/>
  <c r="V45" i="5" l="1"/>
  <c r="U45" i="5" s="1"/>
  <c r="T45" i="5" s="1"/>
  <c r="G45" i="5" s="1"/>
  <c r="V46" i="5" l="1"/>
  <c r="U46" i="5" s="1"/>
  <c r="T46" i="5" s="1"/>
  <c r="G46" i="5" s="1"/>
  <c r="V47" i="5" l="1"/>
  <c r="U47" i="5" s="1"/>
  <c r="T47" i="5" s="1"/>
  <c r="G47" i="5" s="1"/>
  <c r="V48" i="5" l="1"/>
  <c r="U48" i="5" s="1"/>
  <c r="T48" i="5" s="1"/>
  <c r="G48" i="5" s="1"/>
  <c r="V49" i="5" l="1"/>
  <c r="U49" i="5" s="1"/>
  <c r="T49" i="5" s="1"/>
  <c r="G49" i="5" s="1"/>
  <c r="V50" i="5" l="1"/>
  <c r="U50" i="5" s="1"/>
  <c r="T50" i="5" s="1"/>
  <c r="G50" i="5" s="1"/>
  <c r="V51" i="5" l="1"/>
  <c r="U51" i="5" s="1"/>
  <c r="T51" i="5" s="1"/>
  <c r="G51" i="5" s="1"/>
  <c r="V52" i="5" l="1"/>
  <c r="U52" i="5" s="1"/>
  <c r="T52" i="5" s="1"/>
  <c r="G52" i="5" s="1"/>
  <c r="V53" i="5" l="1"/>
  <c r="U53" i="5" s="1"/>
  <c r="T53" i="5" s="1"/>
  <c r="G53" i="5" s="1"/>
  <c r="V54" i="5" l="1"/>
  <c r="U54" i="5" s="1"/>
  <c r="T54" i="5" s="1"/>
  <c r="G54" i="5" s="1"/>
  <c r="V55" i="5" l="1"/>
  <c r="U55" i="5" s="1"/>
  <c r="T55" i="5" s="1"/>
  <c r="G55" i="5" s="1"/>
  <c r="V56" i="5" l="1"/>
  <c r="U56" i="5" s="1"/>
  <c r="T56" i="5" s="1"/>
  <c r="G56" i="5" s="1"/>
  <c r="V57" i="5" l="1"/>
  <c r="U57" i="5" s="1"/>
  <c r="T57" i="5" s="1"/>
  <c r="G57" i="5" s="1"/>
  <c r="V58" i="5" l="1"/>
  <c r="U58" i="5" s="1"/>
  <c r="T58" i="5" s="1"/>
  <c r="G58" i="5" s="1"/>
  <c r="V59" i="5" l="1"/>
  <c r="U59" i="5" s="1"/>
  <c r="T59" i="5" s="1"/>
  <c r="G59" i="5" s="1"/>
  <c r="V60" i="5" l="1"/>
  <c r="U60" i="5" s="1"/>
  <c r="T60" i="5" s="1"/>
  <c r="G60" i="5" s="1"/>
  <c r="V61" i="5" l="1"/>
  <c r="U61" i="5" s="1"/>
  <c r="T61" i="5" s="1"/>
  <c r="G61" i="5" s="1"/>
  <c r="V62" i="5" l="1"/>
  <c r="U62" i="5" s="1"/>
  <c r="T62" i="5" s="1"/>
  <c r="G62" i="5" s="1"/>
  <c r="V63" i="5" l="1"/>
  <c r="U63" i="5" s="1"/>
  <c r="T63" i="5" s="1"/>
  <c r="G63" i="5" s="1"/>
  <c r="V64" i="5" l="1"/>
  <c r="U64" i="5" s="1"/>
  <c r="T64" i="5" s="1"/>
  <c r="G64" i="5" s="1"/>
  <c r="V65" i="5" l="1"/>
  <c r="U65" i="5" s="1"/>
  <c r="T65" i="5" s="1"/>
  <c r="G65" i="5" s="1"/>
  <c r="V66" i="5" l="1"/>
  <c r="U66" i="5" s="1"/>
  <c r="T66" i="5" s="1"/>
  <c r="G66" i="5" s="1"/>
  <c r="V67" i="5" l="1"/>
  <c r="U67" i="5" s="1"/>
  <c r="T67" i="5" s="1"/>
  <c r="G67" i="5" s="1"/>
  <c r="V68" i="5" l="1"/>
  <c r="U68" i="5" s="1"/>
  <c r="T68" i="5" s="1"/>
  <c r="G68" i="5" s="1"/>
  <c r="V69" i="5" l="1"/>
  <c r="U69" i="5" s="1"/>
  <c r="T69" i="5" s="1"/>
  <c r="G69" i="5" s="1"/>
  <c r="V70" i="5" l="1"/>
  <c r="U70" i="5" s="1"/>
  <c r="T70" i="5" s="1"/>
  <c r="G70" i="5" s="1"/>
  <c r="V71" i="5" l="1"/>
  <c r="U71" i="5" s="1"/>
  <c r="T71" i="5" s="1"/>
  <c r="G71" i="5" s="1"/>
  <c r="V72" i="5" l="1"/>
  <c r="U72" i="5" s="1"/>
  <c r="T72" i="5" s="1"/>
  <c r="G72" i="5" s="1"/>
  <c r="V73" i="5" l="1"/>
  <c r="U73" i="5" s="1"/>
  <c r="T73" i="5" s="1"/>
  <c r="G73" i="5" s="1"/>
  <c r="V74" i="5" l="1"/>
  <c r="U74" i="5" s="1"/>
  <c r="T74" i="5" s="1"/>
  <c r="G74" i="5" s="1"/>
  <c r="V75" i="5" l="1"/>
  <c r="U75" i="5" s="1"/>
  <c r="T75" i="5" s="1"/>
  <c r="G75" i="5" s="1"/>
  <c r="S108" i="5"/>
  <c r="J108" i="5" s="1"/>
  <c r="G177" i="5"/>
  <c r="R92" i="5"/>
  <c r="R95" i="5" s="1"/>
  <c r="R76" i="5"/>
  <c r="S76" i="5" s="1"/>
  <c r="N76" i="5" s="1"/>
  <c r="R68" i="5"/>
  <c r="R71" i="5" s="1"/>
  <c r="R73" i="5" s="1"/>
  <c r="R83" i="5" s="1"/>
  <c r="R89" i="5" s="1"/>
  <c r="R98" i="5" s="1"/>
  <c r="R104" i="5" s="1"/>
  <c r="S104" i="5" s="1"/>
  <c r="N104" i="5" s="1"/>
  <c r="R63" i="5"/>
  <c r="S63" i="5" s="1"/>
  <c r="N63" i="5" s="1"/>
  <c r="X63" i="5" s="1"/>
  <c r="R54" i="5"/>
  <c r="S54" i="5" s="1"/>
  <c r="N54" i="5" s="1"/>
  <c r="X54" i="5" s="1"/>
  <c r="R43" i="5"/>
  <c r="S43" i="5" s="1"/>
  <c r="N43" i="5" s="1"/>
  <c r="X43" i="5" s="1"/>
  <c r="S25" i="5"/>
  <c r="N25" i="5" s="1"/>
  <c r="X25" i="5" s="1"/>
  <c r="R32" i="5"/>
  <c r="S32" i="5" s="1"/>
  <c r="N32" i="5" s="1"/>
  <c r="X32" i="5" s="1"/>
  <c r="S23" i="5"/>
  <c r="N23" i="5" s="1"/>
  <c r="X23" i="5" s="1"/>
  <c r="J43" i="5" l="1"/>
  <c r="O32" i="5"/>
  <c r="Y32" i="5" s="1"/>
  <c r="E32" i="5"/>
  <c r="H32" i="5" s="1"/>
  <c r="O25" i="5"/>
  <c r="Y25" i="5" s="1"/>
  <c r="E25" i="5"/>
  <c r="H25" i="5" s="1"/>
  <c r="O43" i="5"/>
  <c r="Y43" i="5" s="1"/>
  <c r="E43" i="5"/>
  <c r="H43" i="5" s="1"/>
  <c r="J25" i="5"/>
  <c r="O54" i="5"/>
  <c r="Y54" i="5" s="1"/>
  <c r="E54" i="5"/>
  <c r="H54" i="5" s="1"/>
  <c r="J104" i="5"/>
  <c r="J32" i="5"/>
  <c r="O63" i="5"/>
  <c r="Y63" i="5" s="1"/>
  <c r="E63" i="5"/>
  <c r="H63" i="5" s="1"/>
  <c r="J63" i="5"/>
  <c r="J23" i="5"/>
  <c r="O104" i="5"/>
  <c r="F104" i="5" s="1"/>
  <c r="I104" i="5" s="1"/>
  <c r="E104" i="5"/>
  <c r="H104" i="5" s="1"/>
  <c r="J54" i="5"/>
  <c r="O76" i="5"/>
  <c r="F76" i="5" s="1"/>
  <c r="I76" i="5" s="1"/>
  <c r="E76" i="5"/>
  <c r="H76" i="5" s="1"/>
  <c r="O23" i="5"/>
  <c r="Y23" i="5" s="1"/>
  <c r="E23" i="5"/>
  <c r="H23" i="5" s="1"/>
  <c r="J76" i="5"/>
  <c r="V76" i="5"/>
  <c r="U76" i="5" s="1"/>
  <c r="T76" i="5" s="1"/>
  <c r="G76" i="5" s="1"/>
  <c r="N108" i="5"/>
  <c r="R96" i="5"/>
  <c r="R99" i="5" s="1"/>
  <c r="R101" i="5" s="1"/>
  <c r="R103" i="5" s="1"/>
  <c r="R105" i="5" s="1"/>
  <c r="S95" i="5"/>
  <c r="S92" i="5"/>
  <c r="R77" i="5"/>
  <c r="S68" i="5"/>
  <c r="S71" i="5"/>
  <c r="S73" i="5"/>
  <c r="S98" i="5"/>
  <c r="S83" i="5"/>
  <c r="S89" i="5"/>
  <c r="R65" i="5"/>
  <c r="R55" i="5"/>
  <c r="Q55" i="5" s="1"/>
  <c r="R46" i="5"/>
  <c r="R52" i="5" s="1"/>
  <c r="R61" i="5" s="1"/>
  <c r="Q27" i="5"/>
  <c r="R34" i="5"/>
  <c r="X108" i="5" l="1"/>
  <c r="E108" i="5"/>
  <c r="H108" i="5" s="1"/>
  <c r="Y76" i="5"/>
  <c r="X76" i="5"/>
  <c r="F23" i="5"/>
  <c r="I23" i="5" s="1"/>
  <c r="F43" i="5"/>
  <c r="I43" i="5" s="1"/>
  <c r="N92" i="5"/>
  <c r="E92" i="5" s="1"/>
  <c r="H92" i="5" s="1"/>
  <c r="J92" i="5"/>
  <c r="N89" i="5"/>
  <c r="E89" i="5" s="1"/>
  <c r="H89" i="5" s="1"/>
  <c r="J89" i="5"/>
  <c r="N95" i="5"/>
  <c r="E95" i="5" s="1"/>
  <c r="H95" i="5" s="1"/>
  <c r="J95" i="5"/>
  <c r="F63" i="5"/>
  <c r="I63" i="5" s="1"/>
  <c r="N71" i="5"/>
  <c r="X71" i="5" s="1"/>
  <c r="J71" i="5"/>
  <c r="N68" i="5"/>
  <c r="X68" i="5" s="1"/>
  <c r="J68" i="5"/>
  <c r="N83" i="5"/>
  <c r="J83" i="5"/>
  <c r="F25" i="5"/>
  <c r="I25" i="5" s="1"/>
  <c r="Q105" i="5"/>
  <c r="R106" i="5"/>
  <c r="N98" i="5"/>
  <c r="E98" i="5" s="1"/>
  <c r="H98" i="5" s="1"/>
  <c r="J98" i="5"/>
  <c r="O108" i="5"/>
  <c r="Y108" i="5" s="1"/>
  <c r="F54" i="5"/>
  <c r="I54" i="5" s="1"/>
  <c r="N73" i="5"/>
  <c r="X73" i="5" s="1"/>
  <c r="J73" i="5"/>
  <c r="F32" i="5"/>
  <c r="I32" i="5" s="1"/>
  <c r="V77" i="5"/>
  <c r="U77" i="5" s="1"/>
  <c r="T77" i="5" s="1"/>
  <c r="G77" i="5" s="1"/>
  <c r="O92" i="5"/>
  <c r="F92" i="5" s="1"/>
  <c r="I92" i="5" s="1"/>
  <c r="O95" i="5"/>
  <c r="F95" i="5" s="1"/>
  <c r="I95" i="5" s="1"/>
  <c r="S96" i="5"/>
  <c r="S99" i="5"/>
  <c r="S101" i="5"/>
  <c r="S77" i="5"/>
  <c r="R88" i="5"/>
  <c r="R66" i="5"/>
  <c r="S65" i="5"/>
  <c r="S55" i="5"/>
  <c r="R57" i="5"/>
  <c r="R48" i="5"/>
  <c r="S48" i="5" s="1"/>
  <c r="S46" i="5"/>
  <c r="S61" i="5"/>
  <c r="R69" i="5"/>
  <c r="R85" i="5" s="1"/>
  <c r="R97" i="5" s="1"/>
  <c r="S97" i="5" s="1"/>
  <c r="S52" i="5"/>
  <c r="R31" i="5"/>
  <c r="R35" i="5"/>
  <c r="S34" i="5"/>
  <c r="S26" i="5"/>
  <c r="Q28" i="5"/>
  <c r="S22" i="5"/>
  <c r="S24" i="5"/>
  <c r="F108" i="5" l="1"/>
  <c r="I108" i="5" s="1"/>
  <c r="N55" i="5"/>
  <c r="X55" i="5" s="1"/>
  <c r="J55" i="5"/>
  <c r="O98" i="5"/>
  <c r="F98" i="5" s="1"/>
  <c r="I98" i="5" s="1"/>
  <c r="N52" i="5"/>
  <c r="X52" i="5" s="1"/>
  <c r="J52" i="5"/>
  <c r="N65" i="5"/>
  <c r="X65" i="5" s="1"/>
  <c r="J65" i="5"/>
  <c r="O73" i="5"/>
  <c r="Y73" i="5" s="1"/>
  <c r="E73" i="5"/>
  <c r="H73" i="5" s="1"/>
  <c r="O71" i="5"/>
  <c r="Y71" i="5" s="1"/>
  <c r="E71" i="5"/>
  <c r="H71" i="5" s="1"/>
  <c r="N27" i="5"/>
  <c r="X27" i="5" s="1"/>
  <c r="J27" i="5"/>
  <c r="N96" i="5"/>
  <c r="E96" i="5" s="1"/>
  <c r="H96" i="5" s="1"/>
  <c r="J96" i="5"/>
  <c r="N61" i="5"/>
  <c r="X61" i="5" s="1"/>
  <c r="J61" i="5"/>
  <c r="N99" i="5"/>
  <c r="E99" i="5" s="1"/>
  <c r="H99" i="5" s="1"/>
  <c r="J99" i="5"/>
  <c r="N22" i="5"/>
  <c r="X22" i="5" s="1"/>
  <c r="J22" i="5"/>
  <c r="O68" i="5"/>
  <c r="Y68" i="5" s="1"/>
  <c r="E68" i="5"/>
  <c r="H68" i="5" s="1"/>
  <c r="N26" i="5"/>
  <c r="X26" i="5" s="1"/>
  <c r="J26" i="5"/>
  <c r="N46" i="5"/>
  <c r="X46" i="5" s="1"/>
  <c r="J46" i="5"/>
  <c r="N77" i="5"/>
  <c r="X77" i="5" s="1"/>
  <c r="J77" i="5"/>
  <c r="N24" i="5"/>
  <c r="X24" i="5" s="1"/>
  <c r="J24" i="5"/>
  <c r="N97" i="5"/>
  <c r="E97" i="5" s="1"/>
  <c r="H97" i="5" s="1"/>
  <c r="J97" i="5"/>
  <c r="O89" i="5"/>
  <c r="F89" i="5" s="1"/>
  <c r="I89" i="5" s="1"/>
  <c r="N34" i="5"/>
  <c r="X34" i="5" s="1"/>
  <c r="J34" i="5"/>
  <c r="N48" i="5"/>
  <c r="X48" i="5" s="1"/>
  <c r="J48" i="5"/>
  <c r="N101" i="5"/>
  <c r="E101" i="5" s="1"/>
  <c r="H101" i="5" s="1"/>
  <c r="J101" i="5"/>
  <c r="O83" i="5"/>
  <c r="F83" i="5" s="1"/>
  <c r="I83" i="5" s="1"/>
  <c r="E83" i="5"/>
  <c r="H83" i="5" s="1"/>
  <c r="V78" i="5"/>
  <c r="U78" i="5" s="1"/>
  <c r="T78" i="5" s="1"/>
  <c r="G78" i="5" s="1"/>
  <c r="S103" i="5"/>
  <c r="R91" i="5"/>
  <c r="S88" i="5"/>
  <c r="R75" i="5"/>
  <c r="S66" i="5"/>
  <c r="R60" i="5"/>
  <c r="S57" i="5"/>
  <c r="R59" i="5"/>
  <c r="S59" i="5" s="1"/>
  <c r="S69" i="5"/>
  <c r="S85" i="5"/>
  <c r="R37" i="5"/>
  <c r="S31" i="5"/>
  <c r="Q31" i="5"/>
  <c r="R39" i="5"/>
  <c r="S35" i="5"/>
  <c r="S29" i="5"/>
  <c r="Q29" i="5"/>
  <c r="R36" i="5"/>
  <c r="Q30" i="5"/>
  <c r="Q38" i="5"/>
  <c r="O101" i="5" l="1"/>
  <c r="F101" i="5" s="1"/>
  <c r="I101" i="5" s="1"/>
  <c r="O96" i="5"/>
  <c r="F96" i="5" s="1"/>
  <c r="I96" i="5" s="1"/>
  <c r="O99" i="5"/>
  <c r="F99" i="5" s="1"/>
  <c r="I99" i="5" s="1"/>
  <c r="O26" i="5"/>
  <c r="Y26" i="5" s="1"/>
  <c r="E26" i="5"/>
  <c r="H26" i="5" s="1"/>
  <c r="N35" i="5"/>
  <c r="X35" i="5" s="1"/>
  <c r="J35" i="5"/>
  <c r="N57" i="5"/>
  <c r="X57" i="5" s="1"/>
  <c r="J57" i="5"/>
  <c r="N59" i="5"/>
  <c r="X59" i="5" s="1"/>
  <c r="J59" i="5"/>
  <c r="F73" i="5"/>
  <c r="I73" i="5" s="1"/>
  <c r="O65" i="5"/>
  <c r="Y65" i="5" s="1"/>
  <c r="E65" i="5"/>
  <c r="H65" i="5" s="1"/>
  <c r="N66" i="5"/>
  <c r="X66" i="5" s="1"/>
  <c r="J66" i="5"/>
  <c r="O97" i="5"/>
  <c r="F97" i="5" s="1"/>
  <c r="I97" i="5" s="1"/>
  <c r="O48" i="5"/>
  <c r="Y48" i="5" s="1"/>
  <c r="E48" i="5"/>
  <c r="H48" i="5" s="1"/>
  <c r="O24" i="5"/>
  <c r="Y24" i="5" s="1"/>
  <c r="E24" i="5"/>
  <c r="H24" i="5" s="1"/>
  <c r="O77" i="5"/>
  <c r="Y77" i="5" s="1"/>
  <c r="E77" i="5"/>
  <c r="H77" i="5" s="1"/>
  <c r="O22" i="5"/>
  <c r="Y22" i="5" s="1"/>
  <c r="E22" i="5"/>
  <c r="H22" i="5" s="1"/>
  <c r="O27" i="5"/>
  <c r="Y27" i="5" s="1"/>
  <c r="E27" i="5"/>
  <c r="H27" i="5" s="1"/>
  <c r="O52" i="5"/>
  <c r="Y52" i="5" s="1"/>
  <c r="E52" i="5"/>
  <c r="H52" i="5" s="1"/>
  <c r="N88" i="5"/>
  <c r="E88" i="5" s="1"/>
  <c r="H88" i="5" s="1"/>
  <c r="J88" i="5"/>
  <c r="O34" i="5"/>
  <c r="Y34" i="5" s="1"/>
  <c r="E34" i="5"/>
  <c r="H34" i="5" s="1"/>
  <c r="N29" i="5"/>
  <c r="X29" i="5" s="1"/>
  <c r="J29" i="5"/>
  <c r="F68" i="5"/>
  <c r="I68" i="5" s="1"/>
  <c r="N31" i="5"/>
  <c r="X31" i="5" s="1"/>
  <c r="J31" i="5"/>
  <c r="O46" i="5"/>
  <c r="Y46" i="5" s="1"/>
  <c r="E46" i="5"/>
  <c r="H46" i="5" s="1"/>
  <c r="F71" i="5"/>
  <c r="I71" i="5" s="1"/>
  <c r="O61" i="5"/>
  <c r="Y61" i="5" s="1"/>
  <c r="E61" i="5"/>
  <c r="H61" i="5" s="1"/>
  <c r="N85" i="5"/>
  <c r="J85" i="5"/>
  <c r="N69" i="5"/>
  <c r="X69" i="5" s="1"/>
  <c r="J69" i="5"/>
  <c r="N103" i="5"/>
  <c r="E103" i="5" s="1"/>
  <c r="H103" i="5" s="1"/>
  <c r="J103" i="5"/>
  <c r="O55" i="5"/>
  <c r="Y55" i="5" s="1"/>
  <c r="E55" i="5"/>
  <c r="H55" i="5" s="1"/>
  <c r="V79" i="5"/>
  <c r="U79" i="5" s="1"/>
  <c r="T79" i="5" s="1"/>
  <c r="G79" i="5" s="1"/>
  <c r="S106" i="5"/>
  <c r="S105" i="5"/>
  <c r="R94" i="5"/>
  <c r="S91" i="5"/>
  <c r="R79" i="5"/>
  <c r="S75" i="5"/>
  <c r="S60" i="5"/>
  <c r="R67" i="5"/>
  <c r="S37" i="5"/>
  <c r="R78" i="5"/>
  <c r="R64" i="5"/>
  <c r="S64" i="5" s="1"/>
  <c r="Q37" i="5"/>
  <c r="R47" i="5"/>
  <c r="S39" i="5"/>
  <c r="Q33" i="5"/>
  <c r="S33" i="5"/>
  <c r="S36" i="5"/>
  <c r="R45" i="5"/>
  <c r="Q36" i="5"/>
  <c r="R42" i="5"/>
  <c r="Q41" i="5"/>
  <c r="Q40" i="5"/>
  <c r="O88" i="5" l="1"/>
  <c r="F88" i="5" s="1"/>
  <c r="I88" i="5" s="1"/>
  <c r="O29" i="5"/>
  <c r="Y29" i="5" s="1"/>
  <c r="E29" i="5"/>
  <c r="H29" i="5" s="1"/>
  <c r="F46" i="5"/>
  <c r="I46" i="5" s="1"/>
  <c r="F34" i="5"/>
  <c r="I34" i="5" s="1"/>
  <c r="F22" i="5"/>
  <c r="I22" i="5" s="1"/>
  <c r="O103" i="5"/>
  <c r="F103" i="5" s="1"/>
  <c r="I103" i="5" s="1"/>
  <c r="N39" i="5"/>
  <c r="X39" i="5" s="1"/>
  <c r="J39" i="5"/>
  <c r="N75" i="5"/>
  <c r="X75" i="5" s="1"/>
  <c r="J75" i="5"/>
  <c r="O66" i="5"/>
  <c r="Y66" i="5" s="1"/>
  <c r="E66" i="5"/>
  <c r="H66" i="5" s="1"/>
  <c r="O57" i="5"/>
  <c r="Y57" i="5" s="1"/>
  <c r="E57" i="5"/>
  <c r="H57" i="5" s="1"/>
  <c r="N60" i="5"/>
  <c r="X60" i="5" s="1"/>
  <c r="J60" i="5"/>
  <c r="O85" i="5"/>
  <c r="F85" i="5" s="1"/>
  <c r="I85" i="5" s="1"/>
  <c r="E85" i="5"/>
  <c r="H85" i="5" s="1"/>
  <c r="O31" i="5"/>
  <c r="Y31" i="5" s="1"/>
  <c r="E31" i="5"/>
  <c r="H31" i="5" s="1"/>
  <c r="F77" i="5"/>
  <c r="I77" i="5" s="1"/>
  <c r="N36" i="5"/>
  <c r="X36" i="5" s="1"/>
  <c r="J36" i="5"/>
  <c r="F48" i="5"/>
  <c r="I48" i="5" s="1"/>
  <c r="N33" i="5"/>
  <c r="X33" i="5" s="1"/>
  <c r="J33" i="5"/>
  <c r="N91" i="5"/>
  <c r="E91" i="5" s="1"/>
  <c r="H91" i="5" s="1"/>
  <c r="J91" i="5"/>
  <c r="F65" i="5"/>
  <c r="I65" i="5" s="1"/>
  <c r="O35" i="5"/>
  <c r="Y35" i="5" s="1"/>
  <c r="E35" i="5"/>
  <c r="H35" i="5" s="1"/>
  <c r="N37" i="5"/>
  <c r="X37" i="5" s="1"/>
  <c r="J37" i="5"/>
  <c r="O69" i="5"/>
  <c r="Y69" i="5" s="1"/>
  <c r="E69" i="5"/>
  <c r="H69" i="5" s="1"/>
  <c r="N64" i="5"/>
  <c r="X64" i="5" s="1"/>
  <c r="J64" i="5"/>
  <c r="F55" i="5"/>
  <c r="I55" i="5" s="1"/>
  <c r="F61" i="5"/>
  <c r="I61" i="5" s="1"/>
  <c r="F52" i="5"/>
  <c r="I52" i="5" s="1"/>
  <c r="F24" i="5"/>
  <c r="I24" i="5" s="1"/>
  <c r="F27" i="5"/>
  <c r="I27" i="5" s="1"/>
  <c r="O59" i="5"/>
  <c r="Y59" i="5" s="1"/>
  <c r="E59" i="5"/>
  <c r="H59" i="5" s="1"/>
  <c r="F26" i="5"/>
  <c r="I26" i="5" s="1"/>
  <c r="V80" i="5"/>
  <c r="U80" i="5" s="1"/>
  <c r="T80" i="5" s="1"/>
  <c r="G80" i="5" s="1"/>
  <c r="N106" i="5"/>
  <c r="E106" i="5" s="1"/>
  <c r="H106" i="5" s="1"/>
  <c r="J106" i="5"/>
  <c r="N105" i="5"/>
  <c r="E105" i="5" s="1"/>
  <c r="H105" i="5" s="1"/>
  <c r="J105" i="5"/>
  <c r="R100" i="5"/>
  <c r="S100" i="5" s="1"/>
  <c r="S94" i="5"/>
  <c r="S79" i="5"/>
  <c r="R102" i="5"/>
  <c r="S102" i="5" s="1"/>
  <c r="S67" i="5"/>
  <c r="R72" i="5"/>
  <c r="R86" i="5"/>
  <c r="R80" i="5"/>
  <c r="S78" i="5"/>
  <c r="Q78" i="5"/>
  <c r="Q64" i="5"/>
  <c r="R56" i="5"/>
  <c r="S47" i="5"/>
  <c r="Q42" i="5"/>
  <c r="S42" i="5"/>
  <c r="S45" i="5"/>
  <c r="R50" i="5"/>
  <c r="R51" i="5"/>
  <c r="Q45" i="5"/>
  <c r="Q49" i="5"/>
  <c r="Q44" i="5"/>
  <c r="F59" i="5" l="1"/>
  <c r="I59" i="5" s="1"/>
  <c r="O37" i="5"/>
  <c r="Y37" i="5" s="1"/>
  <c r="E37" i="5"/>
  <c r="H37" i="5" s="1"/>
  <c r="O33" i="5"/>
  <c r="Y33" i="5" s="1"/>
  <c r="E33" i="5"/>
  <c r="H33" i="5" s="1"/>
  <c r="F31" i="5"/>
  <c r="I31" i="5" s="1"/>
  <c r="F66" i="5"/>
  <c r="I66" i="5" s="1"/>
  <c r="F69" i="5"/>
  <c r="I69" i="5" s="1"/>
  <c r="N47" i="5"/>
  <c r="X47" i="5" s="1"/>
  <c r="J47" i="5"/>
  <c r="N67" i="5"/>
  <c r="X67" i="5" s="1"/>
  <c r="J67" i="5"/>
  <c r="N45" i="5"/>
  <c r="X45" i="5" s="1"/>
  <c r="J45" i="5"/>
  <c r="N102" i="5"/>
  <c r="E102" i="5" s="1"/>
  <c r="H102" i="5" s="1"/>
  <c r="J102" i="5"/>
  <c r="F35" i="5"/>
  <c r="I35" i="5" s="1"/>
  <c r="O75" i="5"/>
  <c r="Y75" i="5" s="1"/>
  <c r="E75" i="5"/>
  <c r="H75" i="5" s="1"/>
  <c r="N79" i="5"/>
  <c r="X79" i="5" s="1"/>
  <c r="J79" i="5"/>
  <c r="F57" i="5"/>
  <c r="I57" i="5" s="1"/>
  <c r="N42" i="5"/>
  <c r="X42" i="5" s="1"/>
  <c r="J42" i="5"/>
  <c r="N94" i="5"/>
  <c r="E94" i="5" s="1"/>
  <c r="H94" i="5" s="1"/>
  <c r="J94" i="5"/>
  <c r="O64" i="5"/>
  <c r="Y64" i="5" s="1"/>
  <c r="E64" i="5"/>
  <c r="H64" i="5" s="1"/>
  <c r="O36" i="5"/>
  <c r="Y36" i="5" s="1"/>
  <c r="E36" i="5"/>
  <c r="H36" i="5" s="1"/>
  <c r="O60" i="5"/>
  <c r="Y60" i="5" s="1"/>
  <c r="E60" i="5"/>
  <c r="H60" i="5" s="1"/>
  <c r="O39" i="5"/>
  <c r="Y39" i="5" s="1"/>
  <c r="E39" i="5"/>
  <c r="H39" i="5" s="1"/>
  <c r="O91" i="5"/>
  <c r="F91" i="5" s="1"/>
  <c r="I91" i="5" s="1"/>
  <c r="N78" i="5"/>
  <c r="X78" i="5" s="1"/>
  <c r="J78" i="5"/>
  <c r="N100" i="5"/>
  <c r="E100" i="5" s="1"/>
  <c r="H100" i="5" s="1"/>
  <c r="J100" i="5"/>
  <c r="F29" i="5"/>
  <c r="I29" i="5" s="1"/>
  <c r="V81" i="5"/>
  <c r="U81" i="5" s="1"/>
  <c r="T81" i="5" s="1"/>
  <c r="G81" i="5" s="1"/>
  <c r="O106" i="5"/>
  <c r="F106" i="5" s="1"/>
  <c r="I106" i="5" s="1"/>
  <c r="O105" i="5"/>
  <c r="F105" i="5" s="1"/>
  <c r="I105" i="5" s="1"/>
  <c r="S72" i="5"/>
  <c r="R81" i="5"/>
  <c r="S80" i="5"/>
  <c r="Q80" i="5"/>
  <c r="S86" i="5"/>
  <c r="Q86" i="5"/>
  <c r="R58" i="5"/>
  <c r="S58" i="5" s="1"/>
  <c r="S56" i="5"/>
  <c r="S51" i="5"/>
  <c r="Q51" i="5"/>
  <c r="R84" i="5"/>
  <c r="Q50" i="5"/>
  <c r="S50" i="5"/>
  <c r="Q53" i="5"/>
  <c r="O2" i="5"/>
  <c r="Y2" i="5" s="1"/>
  <c r="O100" i="5" l="1"/>
  <c r="F100" i="5" s="1"/>
  <c r="I100" i="5" s="1"/>
  <c r="O102" i="5"/>
  <c r="F102" i="5" s="1"/>
  <c r="I102" i="5" s="1"/>
  <c r="O94" i="5"/>
  <c r="F94" i="5" s="1"/>
  <c r="I94" i="5" s="1"/>
  <c r="F2" i="5"/>
  <c r="I2" i="5" s="1"/>
  <c r="O47" i="5"/>
  <c r="Y47" i="5" s="1"/>
  <c r="E47" i="5"/>
  <c r="H47" i="5" s="1"/>
  <c r="F36" i="5"/>
  <c r="I36" i="5" s="1"/>
  <c r="F33" i="5"/>
  <c r="I33" i="5" s="1"/>
  <c r="O42" i="5"/>
  <c r="Y42" i="5" s="1"/>
  <c r="E42" i="5"/>
  <c r="H42" i="5" s="1"/>
  <c r="O78" i="5"/>
  <c r="Y78" i="5" s="1"/>
  <c r="E78" i="5"/>
  <c r="H78" i="5" s="1"/>
  <c r="N56" i="5"/>
  <c r="X56" i="5" s="1"/>
  <c r="J56" i="5"/>
  <c r="N86" i="5"/>
  <c r="E86" i="5" s="1"/>
  <c r="H86" i="5" s="1"/>
  <c r="J86" i="5"/>
  <c r="N80" i="5"/>
  <c r="X80" i="5" s="1"/>
  <c r="J80" i="5"/>
  <c r="F64" i="5"/>
  <c r="I64" i="5" s="1"/>
  <c r="O79" i="5"/>
  <c r="Y79" i="5" s="1"/>
  <c r="E79" i="5"/>
  <c r="H79" i="5" s="1"/>
  <c r="O45" i="5"/>
  <c r="Y45" i="5" s="1"/>
  <c r="E45" i="5"/>
  <c r="H45" i="5" s="1"/>
  <c r="F37" i="5"/>
  <c r="I37" i="5" s="1"/>
  <c r="F60" i="5"/>
  <c r="I60" i="5" s="1"/>
  <c r="N50" i="5"/>
  <c r="X50" i="5" s="1"/>
  <c r="J50" i="5"/>
  <c r="N58" i="5"/>
  <c r="X58" i="5" s="1"/>
  <c r="J58" i="5"/>
  <c r="N51" i="5"/>
  <c r="X51" i="5" s="1"/>
  <c r="J51" i="5"/>
  <c r="N72" i="5"/>
  <c r="X72" i="5" s="1"/>
  <c r="J72" i="5"/>
  <c r="F39" i="5"/>
  <c r="I39" i="5" s="1"/>
  <c r="F75" i="5"/>
  <c r="I75" i="5" s="1"/>
  <c r="O67" i="5"/>
  <c r="Y67" i="5" s="1"/>
  <c r="E67" i="5"/>
  <c r="H67" i="5" s="1"/>
  <c r="V82" i="5"/>
  <c r="U82" i="5" s="1"/>
  <c r="T82" i="5" s="1"/>
  <c r="G82" i="5" s="1"/>
  <c r="S81" i="5"/>
  <c r="R87" i="5"/>
  <c r="S87" i="5" s="1"/>
  <c r="Q84" i="5"/>
  <c r="S84" i="5"/>
  <c r="R93" i="5"/>
  <c r="Q62" i="5"/>
  <c r="R82" i="5"/>
  <c r="R90" i="5" s="1"/>
  <c r="Q90" i="5" s="1"/>
  <c r="S3" i="5"/>
  <c r="O58" i="5" l="1"/>
  <c r="Y58" i="5" s="1"/>
  <c r="E58" i="5"/>
  <c r="H58" i="5" s="1"/>
  <c r="F79" i="5"/>
  <c r="I79" i="5" s="1"/>
  <c r="O56" i="5"/>
  <c r="Y56" i="5" s="1"/>
  <c r="E56" i="5"/>
  <c r="H56" i="5" s="1"/>
  <c r="O86" i="5"/>
  <c r="F86" i="5" s="1"/>
  <c r="I86" i="5" s="1"/>
  <c r="F45" i="5"/>
  <c r="I45" i="5" s="1"/>
  <c r="N81" i="5"/>
  <c r="X81" i="5" s="1"/>
  <c r="J81" i="5"/>
  <c r="O50" i="5"/>
  <c r="Y50" i="5" s="1"/>
  <c r="E50" i="5"/>
  <c r="H50" i="5" s="1"/>
  <c r="O72" i="5"/>
  <c r="Y72" i="5" s="1"/>
  <c r="E72" i="5"/>
  <c r="H72" i="5" s="1"/>
  <c r="F78" i="5"/>
  <c r="I78" i="5" s="1"/>
  <c r="F47" i="5"/>
  <c r="I47" i="5" s="1"/>
  <c r="N87" i="5"/>
  <c r="E87" i="5" s="1"/>
  <c r="H87" i="5" s="1"/>
  <c r="J87" i="5"/>
  <c r="N3" i="5"/>
  <c r="X3" i="5" s="1"/>
  <c r="J3" i="5"/>
  <c r="N84" i="5"/>
  <c r="J84" i="5"/>
  <c r="F67" i="5"/>
  <c r="I67" i="5" s="1"/>
  <c r="O51" i="5"/>
  <c r="Y51" i="5" s="1"/>
  <c r="E51" i="5"/>
  <c r="H51" i="5" s="1"/>
  <c r="O80" i="5"/>
  <c r="Y80" i="5" s="1"/>
  <c r="E80" i="5"/>
  <c r="H80" i="5" s="1"/>
  <c r="F42" i="5"/>
  <c r="I42" i="5" s="1"/>
  <c r="V83" i="5"/>
  <c r="U83" i="5" s="1"/>
  <c r="T83" i="5" s="1"/>
  <c r="G83" i="5" s="1"/>
  <c r="S93" i="5"/>
  <c r="Q93" i="5"/>
  <c r="Q70" i="5"/>
  <c r="R5" i="5"/>
  <c r="S5" i="5" s="1"/>
  <c r="S4" i="5"/>
  <c r="Y83" i="5" l="1"/>
  <c r="X83" i="5"/>
  <c r="F56" i="5"/>
  <c r="I56" i="5" s="1"/>
  <c r="O84" i="5"/>
  <c r="F84" i="5" s="1"/>
  <c r="I84" i="5" s="1"/>
  <c r="E84" i="5"/>
  <c r="H84" i="5" s="1"/>
  <c r="F72" i="5"/>
  <c r="I72" i="5" s="1"/>
  <c r="O87" i="5"/>
  <c r="F87" i="5" s="1"/>
  <c r="I87" i="5" s="1"/>
  <c r="F50" i="5"/>
  <c r="I50" i="5" s="1"/>
  <c r="F80" i="5"/>
  <c r="I80" i="5" s="1"/>
  <c r="F51" i="5"/>
  <c r="I51" i="5" s="1"/>
  <c r="N93" i="5"/>
  <c r="E93" i="5" s="1"/>
  <c r="H93" i="5" s="1"/>
  <c r="J93" i="5"/>
  <c r="N4" i="5"/>
  <c r="J4" i="5"/>
  <c r="O81" i="5"/>
  <c r="Y81" i="5" s="1"/>
  <c r="E81" i="5"/>
  <c r="H81" i="5" s="1"/>
  <c r="O3" i="5"/>
  <c r="Y3" i="5" s="1"/>
  <c r="E3" i="5"/>
  <c r="H3" i="5" s="1"/>
  <c r="F58" i="5"/>
  <c r="I58" i="5" s="1"/>
  <c r="V84" i="5"/>
  <c r="U84" i="5" s="1"/>
  <c r="T84" i="5" s="1"/>
  <c r="G84" i="5" s="1"/>
  <c r="R6" i="5"/>
  <c r="J5" i="5"/>
  <c r="Y84" i="5" l="1"/>
  <c r="X84" i="5"/>
  <c r="E4" i="5"/>
  <c r="H4" i="5" s="1"/>
  <c r="X4" i="5"/>
  <c r="O4" i="5"/>
  <c r="Y4" i="5" s="1"/>
  <c r="O93" i="5"/>
  <c r="F93" i="5" s="1"/>
  <c r="I93" i="5" s="1"/>
  <c r="F3" i="5"/>
  <c r="I3" i="5" s="1"/>
  <c r="F81" i="5"/>
  <c r="I81" i="5" s="1"/>
  <c r="V85" i="5"/>
  <c r="U85" i="5" s="1"/>
  <c r="T85" i="5" s="1"/>
  <c r="G85" i="5" s="1"/>
  <c r="N5" i="5"/>
  <c r="X5" i="5" s="1"/>
  <c r="R7" i="5"/>
  <c r="S6" i="5"/>
  <c r="J6" i="5" s="1"/>
  <c r="Q4" i="5"/>
  <c r="Y85" i="5" l="1"/>
  <c r="X85" i="5"/>
  <c r="F4" i="5"/>
  <c r="I4" i="5" s="1"/>
  <c r="O5" i="5"/>
  <c r="Y5" i="5" s="1"/>
  <c r="E5" i="5"/>
  <c r="H5" i="5" s="1"/>
  <c r="V86" i="5"/>
  <c r="U86" i="5" s="1"/>
  <c r="T86" i="5" s="1"/>
  <c r="G86" i="5" s="1"/>
  <c r="S30" i="5"/>
  <c r="S28" i="5"/>
  <c r="N6" i="5"/>
  <c r="X6" i="5" s="1"/>
  <c r="R8" i="5"/>
  <c r="S7" i="5"/>
  <c r="J7" i="5" s="1"/>
  <c r="Q5" i="5"/>
  <c r="Y86" i="5" l="1"/>
  <c r="X86" i="5"/>
  <c r="O6" i="5"/>
  <c r="Y6" i="5" s="1"/>
  <c r="E6" i="5"/>
  <c r="H6" i="5" s="1"/>
  <c r="N30" i="5"/>
  <c r="X30" i="5" s="1"/>
  <c r="J30" i="5"/>
  <c r="N28" i="5"/>
  <c r="X28" i="5" s="1"/>
  <c r="J28" i="5"/>
  <c r="F5" i="5"/>
  <c r="I5" i="5" s="1"/>
  <c r="V87" i="5"/>
  <c r="U87" i="5" s="1"/>
  <c r="T87" i="5" s="1"/>
  <c r="G87" i="5" s="1"/>
  <c r="N7" i="5"/>
  <c r="X7" i="5" s="1"/>
  <c r="R9" i="5"/>
  <c r="S8" i="5"/>
  <c r="J8" i="5" s="1"/>
  <c r="Q6" i="5"/>
  <c r="Y87" i="5" l="1"/>
  <c r="X87" i="5"/>
  <c r="O28" i="5"/>
  <c r="Y28" i="5" s="1"/>
  <c r="E28" i="5"/>
  <c r="H28" i="5" s="1"/>
  <c r="F6" i="5"/>
  <c r="I6" i="5" s="1"/>
  <c r="O7" i="5"/>
  <c r="Y7" i="5" s="1"/>
  <c r="E7" i="5"/>
  <c r="H7" i="5" s="1"/>
  <c r="O30" i="5"/>
  <c r="Y30" i="5" s="1"/>
  <c r="E30" i="5"/>
  <c r="H30" i="5" s="1"/>
  <c r="V88" i="5"/>
  <c r="U88" i="5" s="1"/>
  <c r="T88" i="5" s="1"/>
  <c r="G88" i="5" s="1"/>
  <c r="N8" i="5"/>
  <c r="X8" i="5" s="1"/>
  <c r="R10" i="5"/>
  <c r="S9" i="5"/>
  <c r="J9" i="5" s="1"/>
  <c r="Q7" i="5"/>
  <c r="X88" i="5" l="1"/>
  <c r="Y88" i="5"/>
  <c r="F30" i="5"/>
  <c r="I30" i="5" s="1"/>
  <c r="F7" i="5"/>
  <c r="I7" i="5" s="1"/>
  <c r="O8" i="5"/>
  <c r="Y8" i="5" s="1"/>
  <c r="E8" i="5"/>
  <c r="H8" i="5" s="1"/>
  <c r="F28" i="5"/>
  <c r="I28" i="5" s="1"/>
  <c r="V89" i="5"/>
  <c r="U89" i="5" s="1"/>
  <c r="T89" i="5" s="1"/>
  <c r="G89" i="5" s="1"/>
  <c r="N9" i="5"/>
  <c r="X9" i="5" s="1"/>
  <c r="S10" i="5"/>
  <c r="J10" i="5" s="1"/>
  <c r="Q8" i="5"/>
  <c r="X89" i="5" l="1"/>
  <c r="Y89" i="5"/>
  <c r="O9" i="5"/>
  <c r="Y9" i="5" s="1"/>
  <c r="E9" i="5"/>
  <c r="H9" i="5" s="1"/>
  <c r="F8" i="5"/>
  <c r="I8" i="5" s="1"/>
  <c r="V90" i="5"/>
  <c r="U90" i="5" s="1"/>
  <c r="T90" i="5" s="1"/>
  <c r="G90" i="5" s="1"/>
  <c r="N10" i="5"/>
  <c r="X10" i="5" s="1"/>
  <c r="Q9" i="5"/>
  <c r="O10" i="5" l="1"/>
  <c r="Y10" i="5" s="1"/>
  <c r="E10" i="5"/>
  <c r="H10" i="5" s="1"/>
  <c r="F9" i="5"/>
  <c r="I9" i="5" s="1"/>
  <c r="V91" i="5"/>
  <c r="U91" i="5" s="1"/>
  <c r="T91" i="5" s="1"/>
  <c r="G91" i="5" s="1"/>
  <c r="Q10" i="5"/>
  <c r="Y91" i="5" l="1"/>
  <c r="X91" i="5"/>
  <c r="F10" i="5"/>
  <c r="I10" i="5" s="1"/>
  <c r="V92" i="5"/>
  <c r="U92" i="5" s="1"/>
  <c r="T92" i="5" s="1"/>
  <c r="G92" i="5" s="1"/>
  <c r="R11" i="5"/>
  <c r="Y92" i="5" l="1"/>
  <c r="X92" i="5"/>
  <c r="V93" i="5"/>
  <c r="U93" i="5" s="1"/>
  <c r="T93" i="5" s="1"/>
  <c r="G93" i="5" s="1"/>
  <c r="S11" i="5"/>
  <c r="Q11" i="5"/>
  <c r="Y93" i="5" l="1"/>
  <c r="X93" i="5"/>
  <c r="N11" i="5"/>
  <c r="X11" i="5" s="1"/>
  <c r="J11" i="5"/>
  <c r="V94" i="5"/>
  <c r="U94" i="5" s="1"/>
  <c r="T94" i="5" s="1"/>
  <c r="G94" i="5" s="1"/>
  <c r="R12" i="5"/>
  <c r="Y94" i="5" l="1"/>
  <c r="X94" i="5"/>
  <c r="O11" i="5"/>
  <c r="Y11" i="5" s="1"/>
  <c r="E11" i="5"/>
  <c r="H11" i="5" s="1"/>
  <c r="V95" i="5"/>
  <c r="U95" i="5" s="1"/>
  <c r="T95" i="5" s="1"/>
  <c r="G95" i="5" s="1"/>
  <c r="S12" i="5"/>
  <c r="Q12" i="5"/>
  <c r="Y95" i="5" l="1"/>
  <c r="X95" i="5"/>
  <c r="N12" i="5"/>
  <c r="X12" i="5" s="1"/>
  <c r="J12" i="5"/>
  <c r="F11" i="5"/>
  <c r="I11" i="5" s="1"/>
  <c r="V96" i="5"/>
  <c r="U96" i="5" s="1"/>
  <c r="T96" i="5" s="1"/>
  <c r="G96" i="5" s="1"/>
  <c r="R13" i="5"/>
  <c r="X96" i="5" l="1"/>
  <c r="Y96" i="5"/>
  <c r="O12" i="5"/>
  <c r="Y12" i="5" s="1"/>
  <c r="E12" i="5"/>
  <c r="H12" i="5" s="1"/>
  <c r="V97" i="5"/>
  <c r="U97" i="5" s="1"/>
  <c r="T97" i="5" s="1"/>
  <c r="G97" i="5" s="1"/>
  <c r="S13" i="5"/>
  <c r="Q13" i="5"/>
  <c r="X97" i="5" l="1"/>
  <c r="Y97" i="5"/>
  <c r="N13" i="5"/>
  <c r="X13" i="5" s="1"/>
  <c r="J13" i="5"/>
  <c r="F12" i="5"/>
  <c r="I12" i="5" s="1"/>
  <c r="V98" i="5"/>
  <c r="U98" i="5" s="1"/>
  <c r="T98" i="5" s="1"/>
  <c r="G98" i="5" s="1"/>
  <c r="R14" i="5"/>
  <c r="Y98" i="5" l="1"/>
  <c r="X98" i="5"/>
  <c r="O13" i="5"/>
  <c r="Y13" i="5" s="1"/>
  <c r="E13" i="5"/>
  <c r="H13" i="5" s="1"/>
  <c r="V99" i="5"/>
  <c r="U99" i="5" s="1"/>
  <c r="T99" i="5" s="1"/>
  <c r="G99" i="5" s="1"/>
  <c r="S14" i="5"/>
  <c r="Q14" i="5"/>
  <c r="Y99" i="5" l="1"/>
  <c r="X99" i="5"/>
  <c r="N14" i="5"/>
  <c r="X14" i="5" s="1"/>
  <c r="J14" i="5"/>
  <c r="F13" i="5"/>
  <c r="I13" i="5" s="1"/>
  <c r="V100" i="5"/>
  <c r="U100" i="5" s="1"/>
  <c r="R15" i="5"/>
  <c r="X100" i="5" l="1"/>
  <c r="T100" i="5"/>
  <c r="G100" i="5" s="1"/>
  <c r="Y100" i="5"/>
  <c r="O14" i="5"/>
  <c r="Y14" i="5" s="1"/>
  <c r="E14" i="5"/>
  <c r="H14" i="5" s="1"/>
  <c r="V101" i="5"/>
  <c r="U101" i="5" s="1"/>
  <c r="T101" i="5" s="1"/>
  <c r="G101" i="5" s="1"/>
  <c r="S15" i="5"/>
  <c r="Q15" i="5"/>
  <c r="Y101" i="5" l="1"/>
  <c r="X101" i="5"/>
  <c r="N15" i="5"/>
  <c r="X15" i="5" s="1"/>
  <c r="J15" i="5"/>
  <c r="F14" i="5"/>
  <c r="I14" i="5" s="1"/>
  <c r="V102" i="5"/>
  <c r="U102" i="5" s="1"/>
  <c r="T102" i="5" s="1"/>
  <c r="G102" i="5" s="1"/>
  <c r="R16" i="5"/>
  <c r="Y102" i="5" l="1"/>
  <c r="X102" i="5"/>
  <c r="O15" i="5"/>
  <c r="Y15" i="5" s="1"/>
  <c r="E15" i="5"/>
  <c r="H15" i="5" s="1"/>
  <c r="V103" i="5"/>
  <c r="U103" i="5" s="1"/>
  <c r="T103" i="5" s="1"/>
  <c r="G103" i="5" s="1"/>
  <c r="S16" i="5"/>
  <c r="Q16" i="5"/>
  <c r="Y103" i="5" l="1"/>
  <c r="X103" i="5"/>
  <c r="N16" i="5"/>
  <c r="X16" i="5" s="1"/>
  <c r="J16" i="5"/>
  <c r="F15" i="5"/>
  <c r="I15" i="5" s="1"/>
  <c r="V104" i="5"/>
  <c r="U104" i="5" s="1"/>
  <c r="T104" i="5" s="1"/>
  <c r="G104" i="5" s="1"/>
  <c r="R17" i="5"/>
  <c r="X104" i="5" l="1"/>
  <c r="Y104" i="5"/>
  <c r="O16" i="5"/>
  <c r="Y16" i="5" s="1"/>
  <c r="E16" i="5"/>
  <c r="H16" i="5" s="1"/>
  <c r="V105" i="5"/>
  <c r="U105" i="5" s="1"/>
  <c r="T105" i="5" s="1"/>
  <c r="G105" i="5" s="1"/>
  <c r="S17" i="5"/>
  <c r="Q17" i="5"/>
  <c r="X105" i="5" l="1"/>
  <c r="Y105" i="5"/>
  <c r="N17" i="5"/>
  <c r="X17" i="5" s="1"/>
  <c r="J17" i="5"/>
  <c r="F16" i="5"/>
  <c r="I16" i="5" s="1"/>
  <c r="V106" i="5"/>
  <c r="U106" i="5" s="1"/>
  <c r="T106" i="5" s="1"/>
  <c r="G106" i="5" s="1"/>
  <c r="R18" i="5"/>
  <c r="R19" i="5" s="1"/>
  <c r="R20" i="5" s="1"/>
  <c r="R21" i="5" s="1"/>
  <c r="Y106" i="5" l="1"/>
  <c r="X106" i="5"/>
  <c r="O17" i="5"/>
  <c r="Y17" i="5" s="1"/>
  <c r="E17" i="5"/>
  <c r="H17" i="5" s="1"/>
  <c r="S19" i="5"/>
  <c r="Q19" i="5"/>
  <c r="S18" i="5"/>
  <c r="Q18" i="5"/>
  <c r="N18" i="5" l="1"/>
  <c r="X18" i="5" s="1"/>
  <c r="J18" i="5"/>
  <c r="N19" i="5"/>
  <c r="X19" i="5" s="1"/>
  <c r="J19" i="5"/>
  <c r="F17" i="5"/>
  <c r="I17" i="5" s="1"/>
  <c r="S20" i="5"/>
  <c r="Q20" i="5"/>
  <c r="N20" i="5" l="1"/>
  <c r="X20" i="5" s="1"/>
  <c r="J20" i="5"/>
  <c r="O19" i="5"/>
  <c r="Y19" i="5" s="1"/>
  <c r="E19" i="5"/>
  <c r="H19" i="5" s="1"/>
  <c r="O18" i="5"/>
  <c r="Y18" i="5" s="1"/>
  <c r="E18" i="5"/>
  <c r="H18" i="5" s="1"/>
  <c r="F18" i="5" l="1"/>
  <c r="I18" i="5" s="1"/>
  <c r="O20" i="5"/>
  <c r="Y20" i="5" s="1"/>
  <c r="E20" i="5"/>
  <c r="H20" i="5" s="1"/>
  <c r="F19" i="5"/>
  <c r="I19" i="5" s="1"/>
  <c r="S21" i="5"/>
  <c r="Q21" i="5"/>
  <c r="N21" i="5" l="1"/>
  <c r="X21" i="5" s="1"/>
  <c r="J21" i="5"/>
  <c r="F20" i="5"/>
  <c r="I20" i="5" s="1"/>
  <c r="Q34" i="5"/>
  <c r="O21" i="5" l="1"/>
  <c r="Y21" i="5" s="1"/>
  <c r="E21" i="5"/>
  <c r="H21" i="5" s="1"/>
  <c r="Q35" i="5"/>
  <c r="F21" i="5" l="1"/>
  <c r="I21" i="5" s="1"/>
  <c r="S40" i="5"/>
  <c r="S38" i="5"/>
  <c r="N38" i="5" l="1"/>
  <c r="X38" i="5" s="1"/>
  <c r="J38" i="5"/>
  <c r="N40" i="5"/>
  <c r="X40" i="5" s="1"/>
  <c r="J40" i="5"/>
  <c r="S41" i="5"/>
  <c r="N41" i="5" l="1"/>
  <c r="X41" i="5" s="1"/>
  <c r="J41" i="5"/>
  <c r="O40" i="5"/>
  <c r="Y40" i="5" s="1"/>
  <c r="E40" i="5"/>
  <c r="H40" i="5" s="1"/>
  <c r="O38" i="5"/>
  <c r="Y38" i="5" s="1"/>
  <c r="E38" i="5"/>
  <c r="H38" i="5" s="1"/>
  <c r="Q39" i="5"/>
  <c r="F40" i="5" l="1"/>
  <c r="I40" i="5" s="1"/>
  <c r="F38" i="5"/>
  <c r="I38" i="5" s="1"/>
  <c r="O41" i="5"/>
  <c r="Y41" i="5" s="1"/>
  <c r="E41" i="5"/>
  <c r="H41" i="5" s="1"/>
  <c r="S44" i="5"/>
  <c r="F41" i="5" l="1"/>
  <c r="I41" i="5" s="1"/>
  <c r="N44" i="5"/>
  <c r="X44" i="5" s="1"/>
  <c r="J44" i="5"/>
  <c r="Q46" i="5"/>
  <c r="O44" i="5" l="1"/>
  <c r="Y44" i="5" s="1"/>
  <c r="E44" i="5"/>
  <c r="H44" i="5" s="1"/>
  <c r="Q48" i="5"/>
  <c r="S49" i="5"/>
  <c r="Q47" i="5"/>
  <c r="F44" i="5" l="1"/>
  <c r="I44" i="5" s="1"/>
  <c r="N49" i="5"/>
  <c r="X49" i="5" s="1"/>
  <c r="J49" i="5"/>
  <c r="S53" i="5"/>
  <c r="N53" i="5" l="1"/>
  <c r="X53" i="5" s="1"/>
  <c r="J53" i="5"/>
  <c r="O49" i="5"/>
  <c r="Y49" i="5" s="1"/>
  <c r="E49" i="5"/>
  <c r="H49" i="5" s="1"/>
  <c r="Q52" i="5"/>
  <c r="F49" i="5" l="1"/>
  <c r="I49" i="5" s="1"/>
  <c r="O53" i="5"/>
  <c r="Y53" i="5" s="1"/>
  <c r="E53" i="5"/>
  <c r="H53" i="5" s="1"/>
  <c r="Q57" i="5"/>
  <c r="F53" i="5" l="1"/>
  <c r="I53" i="5" s="1"/>
  <c r="Q56" i="5"/>
  <c r="Q59" i="5" l="1"/>
  <c r="S62" i="5"/>
  <c r="Q58" i="5"/>
  <c r="N62" i="5" l="1"/>
  <c r="X62" i="5" s="1"/>
  <c r="J62" i="5"/>
  <c r="Q60" i="5"/>
  <c r="O62" i="5" l="1"/>
  <c r="Y62" i="5" s="1"/>
  <c r="E62" i="5"/>
  <c r="H62" i="5" s="1"/>
  <c r="Q61" i="5"/>
  <c r="F62" i="5" l="1"/>
  <c r="I62" i="5" s="1"/>
  <c r="Q65" i="5"/>
  <c r="Q66" i="5" l="1"/>
  <c r="S70" i="5" l="1"/>
  <c r="Q67" i="5"/>
  <c r="N70" i="5" l="1"/>
  <c r="X70" i="5" s="1"/>
  <c r="J70" i="5"/>
  <c r="Q69" i="5"/>
  <c r="O70" i="5" l="1"/>
  <c r="Y70" i="5" s="1"/>
  <c r="E70" i="5"/>
  <c r="H70" i="5" s="1"/>
  <c r="Q71" i="5"/>
  <c r="F70" i="5" l="1"/>
  <c r="I70" i="5" s="1"/>
  <c r="S74" i="5"/>
  <c r="Q74" i="5"/>
  <c r="Q72" i="5"/>
  <c r="N74" i="5" l="1"/>
  <c r="X74" i="5" s="1"/>
  <c r="J74" i="5"/>
  <c r="Q73" i="5"/>
  <c r="O74" i="5" l="1"/>
  <c r="Y74" i="5" s="1"/>
  <c r="E74" i="5"/>
  <c r="H74" i="5" s="1"/>
  <c r="Q75" i="5"/>
  <c r="F74" i="5" l="1"/>
  <c r="I74" i="5" s="1"/>
  <c r="Q77" i="5"/>
  <c r="Q79" i="5" l="1"/>
  <c r="S82" i="5" l="1"/>
  <c r="Q82" i="5"/>
  <c r="N82" i="5" l="1"/>
  <c r="X82" i="5" s="1"/>
  <c r="J82" i="5"/>
  <c r="Q81" i="5"/>
  <c r="O82" i="5" l="1"/>
  <c r="Y82" i="5" s="1"/>
  <c r="E82" i="5"/>
  <c r="H82" i="5" s="1"/>
  <c r="Q83" i="5"/>
  <c r="F82" i="5" l="1"/>
  <c r="I82" i="5" s="1"/>
  <c r="Q85" i="5"/>
  <c r="Q87" i="5" l="1"/>
  <c r="S90" i="5" l="1"/>
  <c r="Q88" i="5"/>
  <c r="N90" i="5" l="1"/>
  <c r="J90" i="5"/>
  <c r="Q89" i="5"/>
  <c r="E90" i="5" l="1"/>
  <c r="H90" i="5" s="1"/>
  <c r="X90" i="5"/>
  <c r="O90" i="5"/>
  <c r="Y90" i="5" s="1"/>
  <c r="Y155" i="5" s="1"/>
  <c r="Y156" i="5" s="1"/>
  <c r="Q91" i="5"/>
  <c r="X155" i="5" l="1"/>
  <c r="X156" i="5" s="1"/>
  <c r="F90" i="5"/>
  <c r="I90" i="5" s="1"/>
  <c r="Q94" i="5"/>
  <c r="M3" i="8" l="1"/>
  <c r="M5" i="8"/>
  <c r="M6" i="8"/>
  <c r="M7" i="8"/>
  <c r="M4" i="8"/>
  <c r="Q95" i="5"/>
  <c r="Q96" i="5" l="1"/>
  <c r="Q97" i="5" l="1"/>
  <c r="Q98" i="5" l="1"/>
  <c r="Q99" i="5" l="1"/>
  <c r="Q100" i="5" l="1"/>
  <c r="Q101" i="5" l="1"/>
  <c r="Q102" i="5" l="1"/>
  <c r="Q103" i="5" l="1"/>
  <c r="Q104" i="5" l="1"/>
  <c r="Q106" i="5" l="1"/>
  <c r="J107" i="5" l="1"/>
</calcChain>
</file>

<file path=xl/comments1.xml><?xml version="1.0" encoding="utf-8"?>
<comments xmlns="http://schemas.openxmlformats.org/spreadsheetml/2006/main">
  <authors>
    <author>CPU10698-local</author>
    <author>Xuka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CPU10698-local:
Nhân ratio 100
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Xuka:</t>
        </r>
        <r>
          <rPr>
            <sz val="9"/>
            <color indexed="81"/>
            <rFont val="Tahoma"/>
            <family val="2"/>
          </rPr>
          <t xml:space="preserve">
điểm không quá lớn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Xuka:</t>
        </r>
        <r>
          <rPr>
            <sz val="9"/>
            <color indexed="81"/>
            <rFont val="Tahoma"/>
            <charset val="1"/>
          </rPr>
          <t xml:space="preserve">
điều chỉnh sl task cây trồng ở cột này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nông phẩm sẽ có giá trị hơn nông sản</t>
        </r>
      </text>
    </comment>
  </commentList>
</comments>
</file>

<file path=xl/sharedStrings.xml><?xml version="1.0" encoding="utf-8"?>
<sst xmlns="http://schemas.openxmlformats.org/spreadsheetml/2006/main" count="866" uniqueCount="405">
  <si>
    <t>DEFINE</t>
  </si>
  <si>
    <t>TYPE</t>
  </si>
  <si>
    <t>VALUE</t>
  </si>
  <si>
    <t>NOTE</t>
  </si>
  <si>
    <t>int</t>
  </si>
  <si>
    <t>HỒNG</t>
  </si>
  <si>
    <t>HỒNG SẤY</t>
  </si>
  <si>
    <t>TÁO</t>
  </si>
  <si>
    <t>NƯỚC TÁO</t>
  </si>
  <si>
    <t>TÁO SẤY</t>
  </si>
  <si>
    <t>BÔNG</t>
  </si>
  <si>
    <t>VẢI ĐỎ</t>
  </si>
  <si>
    <t>TUYẾT</t>
  </si>
  <si>
    <t>NƯỚC TINH KHIẾT</t>
  </si>
  <si>
    <t>VẢI VÀNG</t>
  </si>
  <si>
    <t>OẢI HƯƠNG</t>
  </si>
  <si>
    <t>OẢI HƯƠNG SẤY</t>
  </si>
  <si>
    <t>DỪA</t>
  </si>
  <si>
    <t>NƯỚC DỪA</t>
  </si>
  <si>
    <t>DỪA SẤY</t>
  </si>
  <si>
    <t>CHANH</t>
  </si>
  <si>
    <t>VẢI TÍM</t>
  </si>
  <si>
    <t>NGỌC ĐỎ</t>
  </si>
  <si>
    <t>NƯỚC CHANH</t>
  </si>
  <si>
    <t>NGỌC XANH BIỂN</t>
  </si>
  <si>
    <t>DƯA HẤU</t>
  </si>
  <si>
    <t>NGỌC VÀNG</t>
  </si>
  <si>
    <t>NƯỚC DƯA HẤU</t>
  </si>
  <si>
    <t>VẢI XANH LÁ</t>
  </si>
  <si>
    <t>HẠT DƯA SẤY</t>
  </si>
  <si>
    <t>TRÀ</t>
  </si>
  <si>
    <t>NGỌC TÍM</t>
  </si>
  <si>
    <t>TRÀ SẤY</t>
  </si>
  <si>
    <t>MÍT</t>
  </si>
  <si>
    <t>MÍT SẤY</t>
  </si>
  <si>
    <t>SINH TỐ MÍT</t>
  </si>
  <si>
    <t>TINH DẦU HOA HỒNG</t>
  </si>
  <si>
    <t>DỨA</t>
  </si>
  <si>
    <t>DỨA SẤY</t>
  </si>
  <si>
    <t>NƯỚC DỨA</t>
  </si>
  <si>
    <t>TINH DẦU TÁO</t>
  </si>
  <si>
    <t>XOÀI</t>
  </si>
  <si>
    <t>NGỌC CAM</t>
  </si>
  <si>
    <t>TINH DẦU OẢI HƯƠNG</t>
  </si>
  <si>
    <t>XOÀI SẤY</t>
  </si>
  <si>
    <t>SINH TỐ XOÀI</t>
  </si>
  <si>
    <t>NHO</t>
  </si>
  <si>
    <t>NƯỚC NHO</t>
  </si>
  <si>
    <t>LÀI</t>
  </si>
  <si>
    <t>TINH DẦU DỪA</t>
  </si>
  <si>
    <t>LÀI SẤY</t>
  </si>
  <si>
    <t>TRÀ HOA HỒNG</t>
  </si>
  <si>
    <t>TRÀ ĐÁ</t>
  </si>
  <si>
    <t>NGỌC XANH LÁ</t>
  </si>
  <si>
    <t>TRÀ TÁO</t>
  </si>
  <si>
    <t>NGỌC CẦU VỒNG</t>
  </si>
  <si>
    <t>TRÀ CHANH</t>
  </si>
  <si>
    <t>CÚC</t>
  </si>
  <si>
    <t>TRÀ NHO</t>
  </si>
  <si>
    <t>TINH DẦU CHANH</t>
  </si>
  <si>
    <t>CÚC SẤY</t>
  </si>
  <si>
    <t>BI</t>
  </si>
  <si>
    <t>BÓ HỒNG</t>
  </si>
  <si>
    <t>VẢI TRẮNG</t>
  </si>
  <si>
    <t>BÓ OẢI HƯƠNG</t>
  </si>
  <si>
    <t>BÓ CÚC</t>
  </si>
  <si>
    <t>TRÀ HOA CÚC</t>
  </si>
  <si>
    <t>NƯỚC HOA HỒNG</t>
  </si>
  <si>
    <t>SEN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</si>
  <si>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</si>
  <si>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</si>
  <si>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</si>
  <si>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</si>
  <si>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</si>
  <si>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</si>
  <si>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HƯỚNG DƯƠNG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</si>
  <si>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</si>
  <si>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</si>
  <si>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</si>
  <si>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</si>
  <si>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</si>
  <si>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</si>
  <si>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</si>
  <si>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</si>
  <si>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</si>
  <si>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VIỆT QUẤT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</si>
  <si>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</si>
  <si>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</si>
  <si>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</si>
  <si>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</si>
  <si>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</si>
  <si>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</si>
  <si>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</si>
  <si>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</si>
  <si>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</si>
  <si>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DÂU</t>
  </si>
  <si>
    <t>NƯỚC DÂU</t>
  </si>
  <si>
    <t>TÚI VIỆT QUẤT</t>
  </si>
  <si>
    <t>ĐẦM BẠCH TUYẾT</t>
  </si>
  <si>
    <t>THẢM BAY</t>
  </si>
  <si>
    <t>TINH DẦU DÂU</t>
  </si>
  <si>
    <t>NƯỚC HOA HƯƠNG SEN</t>
  </si>
  <si>
    <t>NÓN BÁ TƯỚC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</si>
  <si>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</si>
  <si>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</si>
  <si>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</si>
  <si>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</si>
  <si>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</si>
  <si>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</si>
  <si>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GIÀY ĐI HIA</t>
  </si>
  <si>
    <t>MEMBER</t>
  </si>
  <si>
    <t>string</t>
  </si>
  <si>
    <t>boolean</t>
  </si>
  <si>
    <t>Hội phải đủ số thành viên này mới được tham gia derby</t>
  </si>
  <si>
    <t>Số hội cùng rank được chọn vào một bảng đấu</t>
  </si>
  <si>
    <t>Số Level chênh lệch tối thiểu của hội để chọn vào bảng đấu</t>
  </si>
  <si>
    <t>Số Level chênh lệch tối đa của hội để chọn vào bảng đấu</t>
  </si>
  <si>
    <t>Thời gian cooldown để nhận task mới sau khi chủ/phó hội hủy</t>
  </si>
  <si>
    <t>Thời gian cooldown để nhận task mới khi thành viên chọn task</t>
  </si>
  <si>
    <t>Số extra task mỗi thành viên được phép mua thêm, sau khi hoàn thành xong giới hạn của mình</t>
  </si>
  <si>
    <t>Số kim cương để mua thêm 1 extra task</t>
  </si>
  <si>
    <t>Số tuần gần nhất để tổng kết và xếp hạng hội leo rank kim cương toàn server</t>
  </si>
  <si>
    <t>Tổng thời gian diễn ra derby</t>
  </si>
  <si>
    <t>MEMBER_TASK_LIMIT</t>
  </si>
  <si>
    <t>REWARDS_MILESTONE</t>
  </si>
  <si>
    <t>NAME</t>
  </si>
  <si>
    <t>L1</t>
  </si>
  <si>
    <t>L2</t>
  </si>
  <si>
    <t>L3</t>
  </si>
  <si>
    <t>L4</t>
  </si>
  <si>
    <t>L5</t>
  </si>
  <si>
    <t>ACTION</t>
  </si>
  <si>
    <t>MIN</t>
  </si>
  <si>
    <t>MAX</t>
  </si>
  <si>
    <t>RATE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</si>
  <si>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</si>
  <si>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</si>
  <si>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</si>
  <si>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</si>
  <si>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</si>
  <si>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</si>
  <si>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</si>
  <si>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</si>
  <si>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</si>
  <si>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</si>
  <si>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</si>
  <si>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</si>
  <si>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</si>
  <si>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</si>
  <si>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</si>
  <si>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</si>
  <si>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</si>
  <si>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</si>
  <si>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ACTION_TOM_BUY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</si>
  <si>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</si>
  <si>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</si>
  <si>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</si>
  <si>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</si>
  <si>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</si>
  <si>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</si>
  <si>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</si>
  <si>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</si>
  <si>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</si>
  <si>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</si>
  <si>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</si>
  <si>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</si>
  <si>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ACTION_TRUCK_PACK</t>
  </si>
  <si>
    <t>ACTION_TRUCK_DELIVERY</t>
  </si>
  <si>
    <t>ACTION_CLOUD_SKIN</t>
  </si>
  <si>
    <t>ACTIONS</t>
  </si>
  <si>
    <t>TARGET</t>
  </si>
  <si>
    <t>REQ_NUM_MIN</t>
  </si>
  <si>
    <t>REQ_NUM_MAX</t>
  </si>
  <si>
    <t>DERBY_POINT</t>
  </si>
  <si>
    <t>DURATION</t>
  </si>
  <si>
    <t>ACTION_PLANT,ACTION_PLANT_HARVEST</t>
  </si>
  <si>
    <t>ACTION_MACHINE_PRODUCE,ACTION_MACHINE_HARVEST</t>
  </si>
  <si>
    <t>ORDER_DAILY_PAID</t>
  </si>
  <si>
    <t>ORDER_DAILY_FREE</t>
  </si>
  <si>
    <t>CHẬU HOA TUYẾT</t>
  </si>
  <si>
    <t>CHẬU HOA BÚP</t>
  </si>
  <si>
    <t>CHẬU HOA ÁNH KIM</t>
  </si>
  <si>
    <t>CHẬU HOA LỒNG ĐÈN</t>
  </si>
  <si>
    <t>CHẬU HOA ĐÀI SEN</t>
  </si>
  <si>
    <t>CHẬU HOA BỌT BIỂN</t>
  </si>
  <si>
    <t>CHẬU CHU TƯỚC</t>
  </si>
  <si>
    <t>CHẬU THANH LONG</t>
  </si>
  <si>
    <t>CHẬU BẠCH HỔ</t>
  </si>
  <si>
    <t>CHẬU HUYỀN VŨ</t>
  </si>
  <si>
    <t>CHẬU HOÀNG NGHÊ</t>
  </si>
  <si>
    <t>CHẬU CỬU TƯỢNG</t>
  </si>
  <si>
    <t>REWARD_ID</t>
  </si>
  <si>
    <t>DERBY_MILESTONE</t>
  </si>
  <si>
    <t>REWARDS</t>
  </si>
  <si>
    <t>CỎ XANH LỚN:1</t>
  </si>
  <si>
    <t>Vàng:20000</t>
  </si>
  <si>
    <t>Lọ Mây Hồng:1</t>
  </si>
  <si>
    <t>CỎ XANH SIÊU CẤP:1</t>
  </si>
  <si>
    <t>CỎ XANH HIẾM:1</t>
  </si>
  <si>
    <t>Lọ Mây Vàng:1</t>
  </si>
  <si>
    <t>Vàng:30000</t>
  </si>
  <si>
    <t>CỎ XANH CỰC HIẾM:1</t>
  </si>
  <si>
    <t>Lọ Mây Ngũ Sắc:1</t>
  </si>
  <si>
    <t>Vàng:40000</t>
  </si>
  <si>
    <t>Kinh Nghiệm:20000</t>
  </si>
  <si>
    <t>CHẬU HOA TUYẾT:1</t>
  </si>
  <si>
    <t>Lọ Mây Bóng Nước:1</t>
  </si>
  <si>
    <t>Vàng:50000</t>
  </si>
  <si>
    <t>Kinh Nghiệm:30000</t>
  </si>
  <si>
    <t>CHẬU CHU TƯỚC:1</t>
  </si>
  <si>
    <t>CHẬU THANH LONG:1</t>
  </si>
  <si>
    <t>Lọ Mây Hoa:1</t>
  </si>
  <si>
    <t>Vàng:60000</t>
  </si>
  <si>
    <t>Kinh Nghiệm:40000</t>
  </si>
  <si>
    <t>CHẬU DƠI XINH XẮN:1</t>
  </si>
  <si>
    <t>CHẬU DƠI NGỐC NGHẾCH:1</t>
  </si>
  <si>
    <t>Lọ Mây Trăng Sao:1</t>
  </si>
  <si>
    <t>Vàng:70000</t>
  </si>
  <si>
    <t>CHẬU KIM TINH:1</t>
  </si>
  <si>
    <t>CHẬU HOA ÁNH KIM:1</t>
  </si>
  <si>
    <t>CHẬU BẠCH HỔ:1</t>
  </si>
  <si>
    <t>CHẬU DƠI NGHỊCH NGỢM:1</t>
  </si>
  <si>
    <t>CHẬU TIỂU TIÊN MUÔN THÚ:1</t>
  </si>
  <si>
    <t>CHẬU THỦY TINH:1</t>
  </si>
  <si>
    <t>CHẬU HOA BÚP:1</t>
  </si>
  <si>
    <t>CHẬU TIỂU TIÊN BIỂN XANH:1</t>
  </si>
  <si>
    <t>CHẬU MẶT TRỜI:1</t>
  </si>
  <si>
    <t>CHẬU TIỂU TIÊN RỪNG XANH:1</t>
  </si>
  <si>
    <t>POSITION</t>
  </si>
  <si>
    <t>TXT_GUILD_LEAGUE_L1_NAME</t>
  </si>
  <si>
    <t>TXT_GUILD_LEAGUE_L2_NAME</t>
  </si>
  <si>
    <t>TXT_GUILD_LEAGUE_L3_NAME</t>
  </si>
  <si>
    <t>TXT_GUILD_LEAGUE_L4_NAME</t>
  </si>
  <si>
    <t>TXT_GUILD_LEAGUE_L5_NAME</t>
  </si>
  <si>
    <t>DERBY_ACTIVE</t>
  </si>
  <si>
    <t>DERBY_JOIN_MEMBER_REQUIRE</t>
  </si>
  <si>
    <t>DERBY_DURATION</t>
  </si>
  <si>
    <t>DERBY_GROUP_SIZE</t>
  </si>
  <si>
    <t>DERBY_GUILD_LEVEL_MIN</t>
  </si>
  <si>
    <t>DERBY_GUILD_LEVEL_MAX</t>
  </si>
  <si>
    <t>DERBY_CHAMPION_LEAGUE_WEEK</t>
  </si>
  <si>
    <t>DERBY_TASK_PICK_COOLDOWN</t>
  </si>
  <si>
    <t>DERBY_TASK_REMOVE_COOLDOWN</t>
  </si>
  <si>
    <t>DERBY_MEMBER_REWARD_NUMBER</t>
  </si>
  <si>
    <t>Số rewards sẽ random từ danh sách rewards ở milestone</t>
  </si>
  <si>
    <t>Giá tiền random lại các rewards từ danh sách rewards ở milestone</t>
  </si>
  <si>
    <t>DERBY_MEMBER_REWARD_CHANGE_PRICE</t>
  </si>
  <si>
    <t>DERBY_MEMBER_REWARD_COUNTDOWN</t>
  </si>
  <si>
    <t>Đếm ngược thời gian chọn và đổi quà</t>
  </si>
  <si>
    <t>ID</t>
  </si>
  <si>
    <t>LEVEL</t>
  </si>
  <si>
    <t>LV</t>
  </si>
  <si>
    <t>BONUS</t>
  </si>
  <si>
    <t>RANK</t>
  </si>
  <si>
    <t>ORDER</t>
  </si>
  <si>
    <t>DERBY_TASK_NUMBER</t>
  </si>
  <si>
    <t>Số task cố định</t>
  </si>
  <si>
    <t>DERBY_MEMBER_TASK_EXTRA_NUMBER</t>
  </si>
  <si>
    <t>DERBY_MEMBER_TASK_EXTRA_PRICE</t>
  </si>
  <si>
    <t>DERBY_WEEKLY_START_AT_DAY</t>
  </si>
  <si>
    <t>Ngày bắt đầu</t>
  </si>
  <si>
    <t>DERBY_WEEKLY_START_AT_HOUR</t>
  </si>
  <si>
    <t>Giờ bắt đầu</t>
  </si>
  <si>
    <t>DERBY_MEMBER_REWARD_MAIL_TITLE</t>
  </si>
  <si>
    <t>Tiêu đề mail quà mà user đã chọn từ danh sách quà cuối derby</t>
  </si>
  <si>
    <t>DERBY_MEMBER_REWARD_MAIL_DESC</t>
  </si>
  <si>
    <t>Nội dung mail quà mà user</t>
  </si>
  <si>
    <t>TXT_DERBY_PERSON_REWARD_TITLE</t>
  </si>
  <si>
    <t>TXT_DERBY_PERSON_REWARD_DESC</t>
  </si>
  <si>
    <t>DERBY_LEAGUE_GLOBAL</t>
  </si>
  <si>
    <t>GLOBAL</t>
  </si>
  <si>
    <t>Key chứa danh sách hội top toàn server</t>
  </si>
  <si>
    <t>DURATION (HOURS)</t>
  </si>
  <si>
    <t>DURATION (minutes])</t>
  </si>
  <si>
    <t>DURATION (S)</t>
  </si>
  <si>
    <t>PLANT</t>
  </si>
  <si>
    <t>FEATURE</t>
  </si>
  <si>
    <t>MÁY SẤY</t>
  </si>
  <si>
    <t>MÁY NƯỚC ÉP</t>
  </si>
  <si>
    <t>MÁY DỆT</t>
  </si>
  <si>
    <t>MÁY TINH DẦU</t>
  </si>
  <si>
    <t>MÁY PHA TRÀ</t>
  </si>
  <si>
    <t>MÁY HOA TƯƠI</t>
  </si>
  <si>
    <t>MÁY NƯỚC HOA</t>
  </si>
  <si>
    <t>MÁY TÚI HƯƠNG</t>
  </si>
  <si>
    <t>MÁY MAY</t>
  </si>
  <si>
    <t>MÁY CHẾ NGỌC</t>
  </si>
  <si>
    <t>BÓ HOA</t>
  </si>
  <si>
    <t>DURATION (days)</t>
  </si>
  <si>
    <t>TIME PRODUCTION (minutes)</t>
  </si>
  <si>
    <t>Ratio</t>
  </si>
  <si>
    <t>sum_task</t>
  </si>
  <si>
    <t>Ratio theo lv unlock</t>
  </si>
  <si>
    <t>tính thử_MIN</t>
  </si>
  <si>
    <t>tính thử_MAX</t>
  </si>
  <si>
    <t>DERBY_POINT_balancing</t>
  </si>
  <si>
    <t>ACTION_FLIPPING_CARD</t>
  </si>
  <si>
    <t>DERBY_POINT_chia nhỏ</t>
  </si>
  <si>
    <t>QC test</t>
  </si>
  <si>
    <t>DERBY_POINT_RATIO</t>
  </si>
  <si>
    <t>Lấy điểm cống hiến cột data DERBY_POINT chia cho hệ số này để ra derby point thực tế</t>
  </si>
  <si>
    <t>DERBY_TASK_LEVEL_DIF</t>
  </si>
  <si>
    <t xml:space="preserve">Level task nhận được &lt;= Level max user trong guild + DERBY_TASK_LEVEL_DIF </t>
  </si>
  <si>
    <t>Task Mua thêm/member</t>
  </si>
  <si>
    <t>Số thành viên trung bình</t>
  </si>
  <si>
    <t>Sum task/all mem</t>
  </si>
  <si>
    <t>Milestone can get</t>
  </si>
  <si>
    <t>LEAGUE_1</t>
  </si>
  <si>
    <t>LEAGUE_2</t>
  </si>
  <si>
    <t>LEAGUE_3</t>
  </si>
  <si>
    <t>LEAGUE_4</t>
  </si>
  <si>
    <t>LEAGUE_5</t>
  </si>
  <si>
    <t xml:space="preserve">Points_sum_min </t>
  </si>
  <si>
    <t>Note</t>
  </si>
  <si>
    <t>DERBY_MILESTONE_CLIENT</t>
  </si>
  <si>
    <t>Lọ Mây Dấu Chân Mèo:1</t>
  </si>
  <si>
    <t>Lọ Mây Halloween:1</t>
  </si>
  <si>
    <t>Lọ Mây Âm Nhạc:1</t>
  </si>
  <si>
    <t>Vàng:15000</t>
  </si>
  <si>
    <t>Kinh Nghiệm:25000</t>
  </si>
  <si>
    <t>Thỏi Đồng:10</t>
  </si>
  <si>
    <t>Ngọc Xanh Lá:8</t>
  </si>
  <si>
    <t>Thỏi Bạc:10</t>
  </si>
  <si>
    <t>Vàng:25000</t>
  </si>
  <si>
    <t>Kinh Nghiệm:50000</t>
  </si>
  <si>
    <t>Kinh Nghiệm:60000</t>
  </si>
  <si>
    <t>Kinh Nghiệm:70000</t>
  </si>
  <si>
    <t>Vàng:80000</t>
  </si>
  <si>
    <t>Kinh Nghiệm:80000</t>
  </si>
  <si>
    <t>Vàng:90000</t>
  </si>
  <si>
    <t>Kinh Nghiệm:90000</t>
  </si>
  <si>
    <t>Vàng:100000</t>
  </si>
  <si>
    <t>Kinh Nghiệm:100000</t>
  </si>
  <si>
    <t>Vàng:120000</t>
  </si>
  <si>
    <t>Kinh Nghiệm:120000</t>
  </si>
  <si>
    <t>Vàng:140000</t>
  </si>
  <si>
    <t>Kinh Nghiệm:140000</t>
  </si>
  <si>
    <t>Vàng:160000</t>
  </si>
  <si>
    <t>Kinh Nghiệm:160000</t>
  </si>
  <si>
    <t>Vàng:180000</t>
  </si>
  <si>
    <t>Kinh Nghiệm:180000</t>
  </si>
  <si>
    <t>Vàng:200000</t>
  </si>
  <si>
    <t>Kinh Nghiệm:200000</t>
  </si>
  <si>
    <t>Vàng:220000</t>
  </si>
  <si>
    <t>Kinh Nghiệm:220000</t>
  </si>
  <si>
    <t>Vàng:250000</t>
  </si>
  <si>
    <t>Kinh Nghiệm:250000</t>
  </si>
  <si>
    <t>Vàng:300000</t>
  </si>
  <si>
    <t>Kinh Nghiệm:300000</t>
  </si>
  <si>
    <t>Vàng:350000</t>
  </si>
  <si>
    <t>Kinh Nghiệm:350000</t>
  </si>
  <si>
    <t>Chậu Chu Tước:1</t>
  </si>
  <si>
    <t>Rương Bạch Kim:1</t>
  </si>
  <si>
    <t>Chậu Thanh Long:1</t>
  </si>
  <si>
    <t>Chậu Bạch Hổ:1</t>
  </si>
  <si>
    <t>Chậu Huyền Vũ:1</t>
  </si>
  <si>
    <t>Chậu Dơi Xinh Xắn:1</t>
  </si>
  <si>
    <t>Chậu Dơi Ngốc Nghếch:1</t>
  </si>
  <si>
    <t>Ngọc Tím:8</t>
  </si>
  <si>
    <t>Thỏi Vàng:10</t>
  </si>
  <si>
    <t>Ngọc Cam:8</t>
  </si>
  <si>
    <t>Thỏi Bạch Kim:10</t>
  </si>
  <si>
    <t>Chậu Hoa Tuyết:1</t>
  </si>
  <si>
    <t>Chậu Hoa Búp:1</t>
  </si>
  <si>
    <t>Chậu Hoa Ánh Kim:1</t>
  </si>
  <si>
    <t>Chậu Dơi Nghịch Ngợm:1</t>
  </si>
  <si>
    <t>Lọ Mây Giáng Sinh:2</t>
  </si>
  <si>
    <t>Lọ Mây Năm Mới:2</t>
  </si>
  <si>
    <t>Lọ Mây Tình Yêu:2</t>
  </si>
  <si>
    <t>Chậu Dơi Nhút Nhát:1</t>
  </si>
  <si>
    <t>Chậu Tiểu Tiên Rừng Xanh:1</t>
  </si>
  <si>
    <t>Vàng:400000</t>
  </si>
  <si>
    <t>Kinh Nghiệm:400000</t>
  </si>
  <si>
    <t>Vàng:150000</t>
  </si>
  <si>
    <t>Kinh Nghiệm:150000</t>
  </si>
  <si>
    <t>1 nửa số thành viên mua</t>
  </si>
  <si>
    <t>CHẬU DƠI XINH XẮN</t>
  </si>
  <si>
    <t>CHẬU DƠI NGỐC NGHẾCH</t>
  </si>
  <si>
    <t>CHẬU DƠI NGHỊCH NGỢM</t>
  </si>
  <si>
    <t>CHẬU DƠI NHÚT NHÁT</t>
  </si>
  <si>
    <t>CHẬU DƠI NGHIÊM NGHỊ</t>
  </si>
  <si>
    <t>CHẬU DƠI MƠ MỘNG</t>
  </si>
  <si>
    <t>DEFAULT_RATE</t>
  </si>
  <si>
    <t>Vàng:12000</t>
  </si>
  <si>
    <t>Nước Thần:8</t>
  </si>
  <si>
    <t>Keo Dán Mây:8</t>
  </si>
  <si>
    <t>Đinh:9</t>
  </si>
  <si>
    <t>Sắt:9</t>
  </si>
  <si>
    <t>Gỗ:9</t>
  </si>
  <si>
    <t>Ngọc Tím:7</t>
  </si>
  <si>
    <t>Vàng:35000</t>
  </si>
  <si>
    <t>Kinh Nghiệm:35000</t>
  </si>
  <si>
    <t>Thỏi Đồng:15</t>
  </si>
  <si>
    <t>Ngọc Cam:7</t>
  </si>
  <si>
    <t>Thỏi Bạc:15</t>
  </si>
  <si>
    <t>Thỏi Bạch Kim:15</t>
  </si>
  <si>
    <t>Sơn Đỏ:6</t>
  </si>
  <si>
    <t>Sơn Đen:6</t>
  </si>
  <si>
    <t>Sơn Vàng:6</t>
  </si>
  <si>
    <t>Đá:7</t>
  </si>
  <si>
    <t>Gạch:7</t>
  </si>
  <si>
    <t>Ngói:7</t>
  </si>
  <si>
    <t>Thỏi Vàng:15</t>
  </si>
  <si>
    <t>Kinh Nghiệm:12000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</si>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</sst>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_);_(* \(#,##0.00\);_(* &quot;-&quot;&quot;?&quot;&quot;?&quot;_);_(@_)"/>
    <numFmt numFmtId="165" formatCode="0.0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5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5" xfId="0" applyFill="1" applyBorder="1"/>
    <xf numFmtId="0" fontId="0" fillId="0" borderId="4" xfId="0" applyFont="1" applyFill="1" applyBorder="1" applyAlignment="1">
      <alignment horizontal="center"/>
    </xf>
    <xf numFmtId="0" fontId="0" fillId="3" borderId="1" xfId="0" applyFill="1" applyBorder="1"/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0" fillId="5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49" fontId="6" fillId="9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/>
    <xf numFmtId="0" fontId="0" fillId="10" borderId="1" xfId="0" applyFill="1" applyBorder="1"/>
    <xf numFmtId="0" fontId="6" fillId="0" borderId="1" xfId="0" applyFont="1" applyFill="1" applyBorder="1" applyAlignment="1"/>
    <xf numFmtId="0" fontId="0" fillId="11" borderId="1" xfId="0" applyFill="1" applyBorder="1"/>
    <xf numFmtId="0" fontId="3" fillId="6" borderId="6" xfId="0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6" fillId="0" borderId="1" xfId="0" applyFont="1" applyFill="1" applyBorder="1"/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3" fillId="12" borderId="6" xfId="0" applyFont="1" applyFill="1" applyBorder="1" applyAlignment="1">
      <alignment horizontal="center"/>
    </xf>
    <xf numFmtId="0" fontId="0" fillId="0" borderId="0" xfId="0" applyBorder="1"/>
    <xf numFmtId="0" fontId="3" fillId="12" borderId="4" xfId="0" applyFont="1" applyFill="1" applyBorder="1" applyAlignment="1">
      <alignment horizontal="center"/>
    </xf>
    <xf numFmtId="1" fontId="0" fillId="0" borderId="0" xfId="0" applyNumberFormat="1"/>
    <xf numFmtId="0" fontId="0" fillId="11" borderId="0" xfId="0" applyFill="1" applyBorder="1"/>
    <xf numFmtId="0" fontId="0" fillId="0" borderId="0" xfId="0" applyFill="1" applyBorder="1"/>
    <xf numFmtId="0" fontId="0" fillId="13" borderId="0" xfId="0" applyFill="1" applyBorder="1"/>
    <xf numFmtId="0" fontId="0" fillId="13" borderId="0" xfId="0" applyFill="1"/>
    <xf numFmtId="0" fontId="0" fillId="13" borderId="1" xfId="0" applyFill="1" applyBorder="1"/>
    <xf numFmtId="0" fontId="0" fillId="0" borderId="0" xfId="0" applyFill="1"/>
    <xf numFmtId="0" fontId="3" fillId="14" borderId="6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Fill="1"/>
    <xf numFmtId="0" fontId="0" fillId="17" borderId="0" xfId="0" applyFill="1"/>
    <xf numFmtId="166" fontId="0" fillId="17" borderId="0" xfId="0" applyNumberFormat="1" applyFill="1"/>
    <xf numFmtId="0" fontId="3" fillId="16" borderId="6" xfId="0" applyFont="1" applyFill="1" applyBorder="1" applyAlignment="1">
      <alignment horizontal="center"/>
    </xf>
    <xf numFmtId="1" fontId="3" fillId="16" borderId="6" xfId="0" applyNumberFormat="1" applyFont="1" applyFill="1" applyBorder="1" applyAlignment="1">
      <alignment horizontal="center"/>
    </xf>
    <xf numFmtId="9" fontId="0" fillId="0" borderId="0" xfId="0" applyNumberFormat="1"/>
    <xf numFmtId="1" fontId="0" fillId="0" borderId="0" xfId="0" applyNumberFormat="1" applyFill="1" applyBorder="1"/>
    <xf numFmtId="165" fontId="2" fillId="0" borderId="1" xfId="0" applyNumberFormat="1" applyFont="1" applyFill="1" applyBorder="1" applyAlignment="1">
      <alignment horizontal="center"/>
    </xf>
    <xf numFmtId="165" fontId="4" fillId="18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7" fontId="0" fillId="0" borderId="1" xfId="2" applyNumberFormat="1" applyFont="1" applyBorder="1"/>
    <xf numFmtId="165" fontId="4" fillId="0" borderId="0" xfId="0" applyNumberFormat="1" applyFont="1" applyFill="1" applyBorder="1" applyAlignment="1">
      <alignment horizontal="center"/>
    </xf>
    <xf numFmtId="0" fontId="0" fillId="5" borderId="0" xfId="0" applyFill="1" applyBorder="1"/>
    <xf numFmtId="0" fontId="0" fillId="19" borderId="1" xfId="0" applyFill="1" applyBorder="1"/>
    <xf numFmtId="0" fontId="3" fillId="22" borderId="6" xfId="0" applyFont="1" applyFill="1" applyBorder="1" applyAlignment="1">
      <alignment horizontal="center"/>
    </xf>
    <xf numFmtId="165" fontId="4" fillId="22" borderId="6" xfId="0" applyNumberFormat="1" applyFont="1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23" borderId="1" xfId="0" applyFill="1" applyBorder="1"/>
    <xf numFmtId="0" fontId="0" fillId="23" borderId="2" xfId="0" applyFill="1" applyBorder="1"/>
    <xf numFmtId="0" fontId="0" fillId="23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/>
    <xf numFmtId="0" fontId="0" fillId="17" borderId="1" xfId="0" applyFill="1" applyBorder="1"/>
    <xf numFmtId="165" fontId="4" fillId="24" borderId="1" xfId="0" applyNumberFormat="1" applyFont="1" applyFill="1" applyBorder="1" applyAlignment="1">
      <alignment horizontal="center"/>
    </xf>
    <xf numFmtId="0" fontId="0" fillId="19" borderId="0" xfId="0" applyFill="1"/>
    <xf numFmtId="0" fontId="0" fillId="25" borderId="0" xfId="0" applyFont="1" applyFill="1"/>
    <xf numFmtId="0" fontId="0" fillId="5" borderId="0" xfId="0" applyFill="1"/>
    <xf numFmtId="0" fontId="0" fillId="5" borderId="0" xfId="0" applyFont="1" applyFill="1"/>
    <xf numFmtId="0" fontId="0" fillId="20" borderId="0" xfId="0" applyFill="1"/>
    <xf numFmtId="0" fontId="0" fillId="21" borderId="0" xfId="0" applyFill="1"/>
    <xf numFmtId="0" fontId="0" fillId="24" borderId="0" xfId="0" applyFont="1" applyFill="1"/>
    <xf numFmtId="0" fontId="0" fillId="2" borderId="1" xfId="0" applyFill="1" applyBorder="1"/>
    <xf numFmtId="0" fontId="0" fillId="26" borderId="1" xfId="0" applyFill="1" applyBorder="1"/>
    <xf numFmtId="0" fontId="5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0" fillId="0" borderId="1" xfId="0" applyNumberFormat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5" fillId="24" borderId="1" xfId="0" applyNumberFormat="1" applyFont="1" applyFill="1" applyBorder="1" applyAlignment="1">
      <alignment horizontal="left"/>
    </xf>
    <xf numFmtId="0" fontId="0" fillId="24" borderId="1" xfId="0" applyNumberFormat="1" applyFill="1" applyBorder="1"/>
    <xf numFmtId="1" fontId="0" fillId="11" borderId="1" xfId="0" applyNumberFormat="1" applyFill="1" applyBorder="1" applyAlignment="1">
      <alignment horizontal="right"/>
    </xf>
    <xf numFmtId="0" fontId="0" fillId="11" borderId="0" xfId="0" applyFill="1"/>
    <xf numFmtId="0" fontId="0" fillId="11" borderId="1" xfId="0" applyFill="1" applyBorder="1" applyAlignment="1">
      <alignment horizontal="right"/>
    </xf>
    <xf numFmtId="165" fontId="4" fillId="4" borderId="6" xfId="0" applyNumberFormat="1" applyFont="1" applyFill="1" applyBorder="1" applyAlignment="1">
      <alignment horizontal="center"/>
    </xf>
  </cellXfs>
  <cellStyles count="3">
    <cellStyle name="Comma" xfId="2" builtinId="3"/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D5" sqref="C5:D5"/>
    </sheetView>
  </sheetViews>
  <sheetFormatPr defaultColWidth="35.42578125" defaultRowHeight="15" x14ac:dyDescent="0.25"/>
  <cols>
    <col min="1" max="1" width="44.42578125" bestFit="1" customWidth="1"/>
    <col min="2" max="2" width="10" bestFit="1" customWidth="1"/>
    <col min="3" max="3" width="40.140625" bestFit="1" customWidth="1"/>
    <col min="4" max="4" width="94.140625" bestFit="1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5">
      <c r="A2" s="3" t="s">
        <v>234</v>
      </c>
      <c r="B2" s="1" t="s">
        <v>112</v>
      </c>
      <c r="C2" s="2" t="b">
        <v>1</v>
      </c>
      <c r="D2" s="1"/>
    </row>
    <row r="3" spans="1:4" x14ac:dyDescent="0.25">
      <c r="A3" s="3" t="s">
        <v>235</v>
      </c>
      <c r="B3" s="1" t="s">
        <v>4</v>
      </c>
      <c r="C3" s="2">
        <v>10</v>
      </c>
      <c r="D3" s="1" t="s">
        <v>113</v>
      </c>
    </row>
    <row r="4" spans="1:4" s="42" customFormat="1" x14ac:dyDescent="0.25">
      <c r="A4" s="48" t="s">
        <v>259</v>
      </c>
      <c r="B4" s="46" t="s">
        <v>111</v>
      </c>
      <c r="C4" s="47" t="s">
        <v>404</v>
      </c>
      <c r="D4" s="46" t="s">
        <v>260</v>
      </c>
    </row>
    <row r="5" spans="1:4" x14ac:dyDescent="0.25">
      <c r="A5" s="48" t="s">
        <v>261</v>
      </c>
      <c r="B5" s="46" t="s">
        <v>4</v>
      </c>
      <c r="C5" s="47">
        <v>16</v>
      </c>
      <c r="D5" s="46" t="s">
        <v>262</v>
      </c>
    </row>
    <row r="6" spans="1:4" x14ac:dyDescent="0.25">
      <c r="A6" s="3" t="s">
        <v>236</v>
      </c>
      <c r="B6" s="1" t="s">
        <v>4</v>
      </c>
      <c r="C6" s="47">
        <f>6*24*60*60+(6*60*60)</f>
        <v>540000</v>
      </c>
      <c r="D6" s="1" t="s">
        <v>122</v>
      </c>
    </row>
    <row r="7" spans="1:4" x14ac:dyDescent="0.25">
      <c r="A7" s="3" t="s">
        <v>237</v>
      </c>
      <c r="B7" s="1" t="s">
        <v>4</v>
      </c>
      <c r="C7" s="47">
        <v>10</v>
      </c>
      <c r="D7" s="1" t="s">
        <v>114</v>
      </c>
    </row>
    <row r="8" spans="1:4" x14ac:dyDescent="0.25">
      <c r="A8" s="3" t="s">
        <v>238</v>
      </c>
      <c r="B8" s="1" t="s">
        <v>4</v>
      </c>
      <c r="C8" s="47">
        <v>0</v>
      </c>
      <c r="D8" s="1" t="s">
        <v>115</v>
      </c>
    </row>
    <row r="9" spans="1:4" x14ac:dyDescent="0.25">
      <c r="A9" s="3" t="s">
        <v>239</v>
      </c>
      <c r="B9" s="1" t="s">
        <v>4</v>
      </c>
      <c r="C9" s="47">
        <v>2</v>
      </c>
      <c r="D9" s="1" t="s">
        <v>116</v>
      </c>
    </row>
    <row r="10" spans="1:4" x14ac:dyDescent="0.25">
      <c r="A10" s="3" t="s">
        <v>240</v>
      </c>
      <c r="B10" s="1" t="s">
        <v>4</v>
      </c>
      <c r="C10" s="47">
        <v>4</v>
      </c>
      <c r="D10" s="1" t="s">
        <v>121</v>
      </c>
    </row>
    <row r="11" spans="1:4" s="42" customFormat="1" x14ac:dyDescent="0.25">
      <c r="A11" s="44" t="s">
        <v>255</v>
      </c>
      <c r="B11" s="43" t="s">
        <v>4</v>
      </c>
      <c r="C11" s="47">
        <v>12</v>
      </c>
      <c r="D11" s="43" t="s">
        <v>256</v>
      </c>
    </row>
    <row r="12" spans="1:4" x14ac:dyDescent="0.25">
      <c r="A12" s="3" t="s">
        <v>241</v>
      </c>
      <c r="B12" s="1" t="s">
        <v>4</v>
      </c>
      <c r="C12" s="104">
        <f>60*60</f>
        <v>3600</v>
      </c>
      <c r="D12" s="1" t="s">
        <v>118</v>
      </c>
    </row>
    <row r="13" spans="1:4" x14ac:dyDescent="0.25">
      <c r="A13" s="3" t="s">
        <v>242</v>
      </c>
      <c r="B13" s="1" t="s">
        <v>4</v>
      </c>
      <c r="C13" s="104">
        <f>120*60</f>
        <v>7200</v>
      </c>
      <c r="D13" s="1" t="s">
        <v>117</v>
      </c>
    </row>
    <row r="14" spans="1:4" x14ac:dyDescent="0.25">
      <c r="A14" s="3" t="s">
        <v>257</v>
      </c>
      <c r="B14" s="1" t="s">
        <v>4</v>
      </c>
      <c r="C14" s="47">
        <v>100</v>
      </c>
      <c r="D14" s="1" t="s">
        <v>119</v>
      </c>
    </row>
    <row r="15" spans="1:4" x14ac:dyDescent="0.25">
      <c r="A15" s="3" t="s">
        <v>258</v>
      </c>
      <c r="B15" s="1" t="s">
        <v>4</v>
      </c>
      <c r="C15" s="47">
        <v>20</v>
      </c>
      <c r="D15" s="1" t="s">
        <v>120</v>
      </c>
    </row>
    <row r="16" spans="1:4" x14ac:dyDescent="0.25">
      <c r="A16" s="3" t="s">
        <v>243</v>
      </c>
      <c r="B16" s="1" t="s">
        <v>4</v>
      </c>
      <c r="C16" s="47">
        <v>3</v>
      </c>
      <c r="D16" s="1" t="s">
        <v>244</v>
      </c>
    </row>
    <row r="17" spans="1:4" x14ac:dyDescent="0.25">
      <c r="A17" s="3" t="s">
        <v>246</v>
      </c>
      <c r="B17" s="45" t="s">
        <v>4</v>
      </c>
      <c r="C17" s="47">
        <v>7</v>
      </c>
      <c r="D17" s="1" t="s">
        <v>245</v>
      </c>
    </row>
    <row r="18" spans="1:4" s="42" customFormat="1" x14ac:dyDescent="0.25">
      <c r="A18" s="44" t="s">
        <v>247</v>
      </c>
      <c r="B18" s="45" t="s">
        <v>4</v>
      </c>
      <c r="C18" s="47">
        <f>17*60*60</f>
        <v>61200</v>
      </c>
      <c r="D18" s="43" t="s">
        <v>248</v>
      </c>
    </row>
    <row r="19" spans="1:4" s="42" customFormat="1" x14ac:dyDescent="0.25">
      <c r="A19" s="48" t="s">
        <v>263</v>
      </c>
      <c r="B19" s="46" t="s">
        <v>111</v>
      </c>
      <c r="C19" s="47" t="s">
        <v>267</v>
      </c>
      <c r="D19" s="46" t="s">
        <v>264</v>
      </c>
    </row>
    <row r="20" spans="1:4" s="42" customFormat="1" x14ac:dyDescent="0.25">
      <c r="A20" s="48" t="s">
        <v>265</v>
      </c>
      <c r="B20" s="46" t="s">
        <v>111</v>
      </c>
      <c r="C20" s="47" t="s">
        <v>268</v>
      </c>
      <c r="D20" s="46" t="s">
        <v>266</v>
      </c>
    </row>
    <row r="21" spans="1:4" s="42" customFormat="1" x14ac:dyDescent="0.25">
      <c r="A21" s="48" t="s">
        <v>269</v>
      </c>
      <c r="B21" s="46" t="s">
        <v>111</v>
      </c>
      <c r="C21" s="47" t="s">
        <v>270</v>
      </c>
      <c r="D21" s="46" t="s">
        <v>271</v>
      </c>
    </row>
    <row r="22" spans="1:4" s="42" customFormat="1" x14ac:dyDescent="0.25">
      <c r="A22" s="85" t="s">
        <v>299</v>
      </c>
      <c r="B22" s="85" t="s">
        <v>4</v>
      </c>
      <c r="C22" s="46">
        <v>100</v>
      </c>
      <c r="D22" s="85" t="s">
        <v>300</v>
      </c>
    </row>
    <row r="23" spans="1:4" s="42" customFormat="1" x14ac:dyDescent="0.25">
      <c r="A23" s="38" t="s">
        <v>301</v>
      </c>
      <c r="B23" s="38" t="s">
        <v>4</v>
      </c>
      <c r="C23" s="46">
        <v>5</v>
      </c>
      <c r="D23" s="38" t="s">
        <v>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3" sqref="C3:C7"/>
    </sheetView>
  </sheetViews>
  <sheetFormatPr defaultRowHeight="15" x14ac:dyDescent="0.25"/>
  <cols>
    <col min="1" max="1" width="2.85546875" style="42" bestFit="1" customWidth="1"/>
    <col min="2" max="2" width="7" bestFit="1" customWidth="1"/>
    <col min="3" max="3" width="20.140625" bestFit="1" customWidth="1"/>
    <col min="4" max="4" width="21" bestFit="1" customWidth="1"/>
    <col min="5" max="5" width="28" bestFit="1" customWidth="1"/>
    <col min="6" max="6" width="11.5703125" style="54" customWidth="1"/>
    <col min="7" max="7" width="28" style="58" customWidth="1"/>
    <col min="8" max="8" width="21.28515625" customWidth="1"/>
    <col min="9" max="9" width="22.85546875" bestFit="1" customWidth="1"/>
    <col min="10" max="10" width="23.7109375" customWidth="1"/>
    <col min="11" max="11" width="24.42578125" customWidth="1"/>
    <col min="12" max="12" width="21.28515625" style="42" customWidth="1"/>
    <col min="13" max="13" width="26.140625" customWidth="1"/>
  </cols>
  <sheetData>
    <row r="1" spans="1:13" s="42" customFormat="1" x14ac:dyDescent="0.25">
      <c r="A1" s="86"/>
      <c r="F1" s="54"/>
      <c r="G1" s="58"/>
      <c r="I1" s="42" t="s">
        <v>304</v>
      </c>
      <c r="J1" s="42" t="s">
        <v>303</v>
      </c>
      <c r="K1" s="42" t="s">
        <v>375</v>
      </c>
      <c r="L1" s="42" t="s">
        <v>305</v>
      </c>
    </row>
    <row r="2" spans="1:13" x14ac:dyDescent="0.25">
      <c r="A2" s="8" t="s">
        <v>249</v>
      </c>
      <c r="B2" s="8" t="s">
        <v>254</v>
      </c>
      <c r="C2" s="9" t="s">
        <v>123</v>
      </c>
      <c r="D2" s="9" t="s">
        <v>124</v>
      </c>
      <c r="E2" s="8" t="s">
        <v>125</v>
      </c>
      <c r="F2" s="72"/>
      <c r="G2" s="68" t="s">
        <v>306</v>
      </c>
      <c r="H2" s="69" t="s">
        <v>291</v>
      </c>
      <c r="I2" s="45">
        <v>12</v>
      </c>
      <c r="J2" s="36">
        <f>'Misc Info'!C14</f>
        <v>100</v>
      </c>
      <c r="K2" s="36">
        <f>I2/2</f>
        <v>6</v>
      </c>
      <c r="L2" s="36">
        <f>K2*J2/1.5</f>
        <v>400</v>
      </c>
      <c r="M2" s="70" t="s">
        <v>312</v>
      </c>
    </row>
    <row r="3" spans="1:13" x14ac:dyDescent="0.25">
      <c r="A3" s="45" t="s">
        <v>126</v>
      </c>
      <c r="B3" s="45">
        <v>1</v>
      </c>
      <c r="C3" s="38">
        <v>9</v>
      </c>
      <c r="D3" s="45">
        <v>15</v>
      </c>
      <c r="E3" s="45" t="s">
        <v>229</v>
      </c>
      <c r="F3" s="54">
        <v>7</v>
      </c>
      <c r="G3" s="46">
        <v>50000</v>
      </c>
      <c r="H3" s="45">
        <f>$I$2*C3+$L$2</f>
        <v>508</v>
      </c>
      <c r="I3" s="45"/>
      <c r="J3" s="45"/>
      <c r="K3" s="45"/>
      <c r="L3" s="45"/>
      <c r="M3" s="71">
        <f>ROUND(H3*Task_Detail!$X$156,0)</f>
        <v>70511</v>
      </c>
    </row>
    <row r="4" spans="1:13" x14ac:dyDescent="0.25">
      <c r="A4" s="45" t="s">
        <v>127</v>
      </c>
      <c r="B4" s="45">
        <v>2</v>
      </c>
      <c r="C4" s="38">
        <v>11</v>
      </c>
      <c r="D4" s="45">
        <v>17</v>
      </c>
      <c r="E4" s="45" t="s">
        <v>230</v>
      </c>
      <c r="F4" s="54">
        <v>9</v>
      </c>
      <c r="G4" s="46">
        <v>60000</v>
      </c>
      <c r="H4" s="45">
        <f>$I$2*C4+$L$2</f>
        <v>532</v>
      </c>
      <c r="I4" s="45"/>
      <c r="J4" s="45"/>
      <c r="K4" s="45"/>
      <c r="L4" s="45"/>
      <c r="M4" s="71">
        <f>ROUND(H4*Task_Detail!$X$156,0)</f>
        <v>73842</v>
      </c>
    </row>
    <row r="5" spans="1:13" x14ac:dyDescent="0.25">
      <c r="A5" s="45" t="s">
        <v>128</v>
      </c>
      <c r="B5" s="45">
        <v>3</v>
      </c>
      <c r="C5" s="38">
        <v>13</v>
      </c>
      <c r="D5" s="45">
        <v>20</v>
      </c>
      <c r="E5" s="45" t="s">
        <v>231</v>
      </c>
      <c r="F5" s="54">
        <v>11</v>
      </c>
      <c r="G5" s="46">
        <v>80000</v>
      </c>
      <c r="H5" s="45">
        <f t="shared" ref="H5:H7" si="0">$I$2*C5+$L$2</f>
        <v>556</v>
      </c>
      <c r="I5" s="45"/>
      <c r="J5" s="45"/>
      <c r="K5" s="45"/>
      <c r="L5" s="45"/>
      <c r="M5" s="71">
        <f>ROUND(H5*Task_Detail!$X$156,0)</f>
        <v>77174</v>
      </c>
    </row>
    <row r="6" spans="1:13" x14ac:dyDescent="0.25">
      <c r="A6" s="45" t="s">
        <v>129</v>
      </c>
      <c r="B6" s="45">
        <v>4</v>
      </c>
      <c r="C6" s="38">
        <v>15</v>
      </c>
      <c r="D6" s="45">
        <v>23</v>
      </c>
      <c r="E6" s="45" t="s">
        <v>232</v>
      </c>
      <c r="F6" s="54">
        <v>13</v>
      </c>
      <c r="G6" s="46">
        <v>90000</v>
      </c>
      <c r="H6" s="45">
        <f t="shared" si="0"/>
        <v>580</v>
      </c>
      <c r="I6" s="45"/>
      <c r="J6" s="45"/>
      <c r="K6" s="45"/>
      <c r="L6" s="45"/>
      <c r="M6" s="71">
        <f>ROUND(H6*Task_Detail!$X$156,0)</f>
        <v>80505</v>
      </c>
    </row>
    <row r="7" spans="1:13" x14ac:dyDescent="0.25">
      <c r="A7" s="45" t="s">
        <v>130</v>
      </c>
      <c r="B7" s="45">
        <v>5</v>
      </c>
      <c r="C7" s="38">
        <v>18</v>
      </c>
      <c r="D7" s="45">
        <v>25</v>
      </c>
      <c r="E7" s="45" t="s">
        <v>233</v>
      </c>
      <c r="F7" s="54">
        <v>15</v>
      </c>
      <c r="G7" s="46">
        <v>100000</v>
      </c>
      <c r="H7" s="45">
        <f t="shared" si="0"/>
        <v>616</v>
      </c>
      <c r="I7" s="45"/>
      <c r="J7" s="45"/>
      <c r="K7" s="45"/>
      <c r="L7" s="45"/>
      <c r="M7" s="71">
        <f>ROUND(H7*Task_Detail!$X$156,0)</f>
        <v>85502</v>
      </c>
    </row>
    <row r="9" spans="1:13" x14ac:dyDescent="0.25">
      <c r="E9" t="s">
        <v>307</v>
      </c>
      <c r="F9" s="54">
        <v>1</v>
      </c>
      <c r="G9" s="73">
        <v>5000</v>
      </c>
    </row>
    <row r="10" spans="1:13" x14ac:dyDescent="0.25">
      <c r="C10" s="42"/>
      <c r="F10" s="54">
        <v>2</v>
      </c>
      <c r="G10" s="73">
        <v>10000</v>
      </c>
    </row>
    <row r="11" spans="1:13" x14ac:dyDescent="0.25">
      <c r="C11" s="42"/>
      <c r="F11" s="54">
        <v>3</v>
      </c>
      <c r="G11" s="73">
        <v>15000</v>
      </c>
    </row>
    <row r="12" spans="1:13" x14ac:dyDescent="0.25">
      <c r="C12" s="42"/>
      <c r="F12" s="54">
        <v>4</v>
      </c>
      <c r="G12" s="73">
        <v>18000</v>
      </c>
    </row>
    <row r="13" spans="1:13" x14ac:dyDescent="0.25">
      <c r="C13" s="42"/>
      <c r="F13" s="54">
        <v>5</v>
      </c>
      <c r="G13" s="73">
        <v>20000</v>
      </c>
    </row>
    <row r="14" spans="1:13" x14ac:dyDescent="0.25">
      <c r="F14" s="54">
        <v>6</v>
      </c>
      <c r="G14" s="73">
        <v>24000</v>
      </c>
    </row>
    <row r="15" spans="1:13" x14ac:dyDescent="0.25">
      <c r="F15" s="54">
        <v>7</v>
      </c>
      <c r="G15" s="73">
        <v>26000</v>
      </c>
    </row>
    <row r="16" spans="1:13" x14ac:dyDescent="0.25">
      <c r="F16" s="54">
        <v>8</v>
      </c>
      <c r="G16" s="73">
        <v>30000</v>
      </c>
    </row>
    <row r="17" spans="5:7" x14ac:dyDescent="0.25">
      <c r="F17" s="54">
        <v>9</v>
      </c>
      <c r="G17" s="73">
        <v>33000</v>
      </c>
    </row>
    <row r="18" spans="5:7" x14ac:dyDescent="0.25">
      <c r="F18" s="54">
        <v>10</v>
      </c>
      <c r="G18" s="73">
        <v>36000</v>
      </c>
    </row>
    <row r="19" spans="5:7" x14ac:dyDescent="0.25">
      <c r="F19" s="54">
        <v>11</v>
      </c>
      <c r="G19" s="73">
        <v>40000</v>
      </c>
    </row>
    <row r="20" spans="5:7" x14ac:dyDescent="0.25">
      <c r="E20" s="42"/>
      <c r="F20" s="54">
        <v>12</v>
      </c>
      <c r="G20" s="89">
        <v>42000</v>
      </c>
    </row>
    <row r="21" spans="5:7" x14ac:dyDescent="0.25">
      <c r="F21" s="54">
        <v>13</v>
      </c>
      <c r="G21" s="89">
        <v>45000</v>
      </c>
    </row>
    <row r="22" spans="5:7" x14ac:dyDescent="0.25">
      <c r="E22" s="42"/>
      <c r="F22" s="54">
        <v>14</v>
      </c>
      <c r="G22" s="89">
        <v>47000</v>
      </c>
    </row>
    <row r="23" spans="5:7" x14ac:dyDescent="0.25">
      <c r="F23" s="54">
        <v>15</v>
      </c>
      <c r="G23" s="90">
        <v>50000</v>
      </c>
    </row>
    <row r="24" spans="5:7" x14ac:dyDescent="0.25">
      <c r="E24" s="42"/>
      <c r="F24" s="54">
        <v>16</v>
      </c>
      <c r="G24" s="88">
        <v>55000</v>
      </c>
    </row>
    <row r="25" spans="5:7" x14ac:dyDescent="0.25">
      <c r="E25" s="42" t="s">
        <v>308</v>
      </c>
      <c r="F25" s="54">
        <v>17</v>
      </c>
      <c r="G25" s="88">
        <v>60000</v>
      </c>
    </row>
    <row r="26" spans="5:7" x14ac:dyDescent="0.25">
      <c r="E26" s="42"/>
      <c r="F26" s="54">
        <v>18</v>
      </c>
      <c r="G26" s="87">
        <v>65000</v>
      </c>
    </row>
    <row r="27" spans="5:7" x14ac:dyDescent="0.25">
      <c r="E27" s="42"/>
      <c r="F27" s="54">
        <v>19</v>
      </c>
      <c r="G27" s="87">
        <v>70000</v>
      </c>
    </row>
    <row r="28" spans="5:7" x14ac:dyDescent="0.25">
      <c r="E28" s="42" t="s">
        <v>309</v>
      </c>
      <c r="F28" s="54">
        <v>20</v>
      </c>
      <c r="G28" s="87">
        <v>80000</v>
      </c>
    </row>
    <row r="29" spans="5:7" x14ac:dyDescent="0.25">
      <c r="E29" s="42"/>
      <c r="F29" s="54">
        <v>21</v>
      </c>
      <c r="G29" s="91">
        <v>83000</v>
      </c>
    </row>
    <row r="30" spans="5:7" x14ac:dyDescent="0.25">
      <c r="F30" s="54">
        <v>22</v>
      </c>
      <c r="G30" s="91">
        <v>86000</v>
      </c>
    </row>
    <row r="31" spans="5:7" x14ac:dyDescent="0.25">
      <c r="E31" s="42" t="s">
        <v>310</v>
      </c>
      <c r="F31" s="54">
        <v>23</v>
      </c>
      <c r="G31" s="91">
        <v>90000</v>
      </c>
    </row>
    <row r="32" spans="5:7" x14ac:dyDescent="0.25">
      <c r="F32" s="54">
        <v>24</v>
      </c>
      <c r="G32" s="92">
        <v>95000</v>
      </c>
    </row>
    <row r="33" spans="5:7" x14ac:dyDescent="0.25">
      <c r="E33" s="42" t="s">
        <v>311</v>
      </c>
      <c r="F33" s="54">
        <v>25</v>
      </c>
      <c r="G33" s="92">
        <v>100000</v>
      </c>
    </row>
    <row r="34" spans="5:7" x14ac:dyDescent="0.25">
      <c r="G34" s="93"/>
    </row>
    <row r="35" spans="5:7" x14ac:dyDescent="0.25">
      <c r="G35" s="93"/>
    </row>
    <row r="36" spans="5:7" x14ac:dyDescent="0.25">
      <c r="G36" s="93"/>
    </row>
    <row r="37" spans="5:7" x14ac:dyDescent="0.25">
      <c r="G37" s="93"/>
    </row>
    <row r="38" spans="5:7" x14ac:dyDescent="0.25">
      <c r="E38" s="42"/>
      <c r="G38" s="9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"/>
    </sheetView>
  </sheetViews>
  <sheetFormatPr defaultRowHeight="15" x14ac:dyDescent="0.25"/>
  <cols>
    <col min="1" max="1" width="12.28515625" bestFit="1" customWidth="1"/>
    <col min="2" max="2" width="17.5703125" bestFit="1" customWidth="1"/>
    <col min="3" max="3" width="20.5703125" bestFit="1" customWidth="1"/>
    <col min="4" max="4" width="20" bestFit="1" customWidth="1"/>
    <col min="5" max="5" width="25.5703125" bestFit="1" customWidth="1"/>
    <col min="6" max="6" width="28.28515625" bestFit="1" customWidth="1"/>
  </cols>
  <sheetData>
    <row r="1" spans="1:6" x14ac:dyDescent="0.25">
      <c r="A1" s="8" t="s">
        <v>253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130</v>
      </c>
    </row>
    <row r="2" spans="1:6" x14ac:dyDescent="0.25">
      <c r="A2" s="7">
        <v>1</v>
      </c>
      <c r="B2" s="1" t="s">
        <v>218</v>
      </c>
      <c r="C2" s="37" t="s">
        <v>219</v>
      </c>
      <c r="D2" s="1" t="s">
        <v>220</v>
      </c>
      <c r="E2" s="41" t="s">
        <v>221</v>
      </c>
      <c r="F2" s="41" t="s">
        <v>222</v>
      </c>
    </row>
    <row r="3" spans="1:6" x14ac:dyDescent="0.25">
      <c r="A3" s="7">
        <v>2</v>
      </c>
      <c r="B3" s="1" t="s">
        <v>223</v>
      </c>
      <c r="C3" s="37" t="s">
        <v>224</v>
      </c>
      <c r="D3" s="13" t="s">
        <v>210</v>
      </c>
      <c r="E3" s="41" t="s">
        <v>215</v>
      </c>
      <c r="F3" s="41" t="s">
        <v>225</v>
      </c>
    </row>
    <row r="4" spans="1:6" x14ac:dyDescent="0.25">
      <c r="A4" s="7">
        <v>3</v>
      </c>
      <c r="B4" s="13" t="s">
        <v>226</v>
      </c>
      <c r="C4" s="13" t="s">
        <v>205</v>
      </c>
      <c r="D4" s="13" t="s">
        <v>209</v>
      </c>
      <c r="E4" s="41" t="s">
        <v>214</v>
      </c>
      <c r="F4" s="41" t="s">
        <v>227</v>
      </c>
    </row>
    <row r="5" spans="1:6" x14ac:dyDescent="0.25">
      <c r="A5" s="7">
        <v>10</v>
      </c>
      <c r="B5" s="7" t="s">
        <v>195</v>
      </c>
      <c r="C5" s="7" t="s">
        <v>200</v>
      </c>
      <c r="D5" s="7" t="s">
        <v>203</v>
      </c>
      <c r="E5" s="7" t="s">
        <v>207</v>
      </c>
      <c r="F5" s="7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D1" sqref="D1:D1048576"/>
    </sheetView>
  </sheetViews>
  <sheetFormatPr defaultColWidth="44.140625" defaultRowHeight="15" x14ac:dyDescent="0.25"/>
  <cols>
    <col min="1" max="1" width="11.5703125" bestFit="1" customWidth="1"/>
    <col min="2" max="2" width="17.85546875" bestFit="1" customWidth="1"/>
    <col min="3" max="3" width="10.28515625" customWidth="1"/>
    <col min="4" max="4" width="25.28515625" bestFit="1" customWidth="1"/>
    <col min="5" max="5" width="25.28515625" style="42" customWidth="1"/>
    <col min="6" max="6" width="19.7109375" style="42" customWidth="1"/>
    <col min="7" max="7" width="25.28515625" style="42" customWidth="1"/>
    <col min="8" max="8" width="25" customWidth="1"/>
  </cols>
  <sheetData>
    <row r="1" spans="1:9" x14ac:dyDescent="0.25">
      <c r="A1" s="8" t="s">
        <v>191</v>
      </c>
      <c r="B1" s="8" t="s">
        <v>192</v>
      </c>
      <c r="C1" s="8" t="s">
        <v>134</v>
      </c>
      <c r="D1" s="8" t="s">
        <v>193</v>
      </c>
      <c r="E1" s="8" t="s">
        <v>314</v>
      </c>
      <c r="F1" s="105" t="s">
        <v>382</v>
      </c>
      <c r="G1" s="76" t="s">
        <v>313</v>
      </c>
      <c r="H1" s="76" t="s">
        <v>298</v>
      </c>
    </row>
    <row r="2" spans="1:9" x14ac:dyDescent="0.25">
      <c r="A2" s="10">
        <v>1</v>
      </c>
      <c r="B2" s="10">
        <f>E2*100</f>
        <v>500000</v>
      </c>
      <c r="C2" s="7">
        <v>10</v>
      </c>
      <c r="D2" s="45" t="s">
        <v>396</v>
      </c>
      <c r="E2" s="10">
        <v>5000</v>
      </c>
      <c r="F2" s="10">
        <v>0</v>
      </c>
      <c r="G2" s="50"/>
      <c r="H2">
        <f>B2/500</f>
        <v>1000</v>
      </c>
      <c r="I2" s="73">
        <v>5000</v>
      </c>
    </row>
    <row r="3" spans="1:9" x14ac:dyDescent="0.25">
      <c r="A3" s="10">
        <v>2</v>
      </c>
      <c r="B3" s="10">
        <f t="shared" ref="B3:B66" si="0">E3*100</f>
        <v>500000</v>
      </c>
      <c r="C3" s="7">
        <v>15</v>
      </c>
      <c r="D3" s="7" t="s">
        <v>397</v>
      </c>
      <c r="E3" s="10">
        <v>5000</v>
      </c>
      <c r="F3" s="10">
        <v>100</v>
      </c>
      <c r="G3" s="50"/>
      <c r="H3" s="42">
        <f t="shared" ref="H3:H57" si="1">B3/500</f>
        <v>1000</v>
      </c>
      <c r="I3" s="73">
        <v>10000</v>
      </c>
    </row>
    <row r="4" spans="1:9" x14ac:dyDescent="0.25">
      <c r="A4" s="10">
        <v>3</v>
      </c>
      <c r="B4" s="10">
        <f t="shared" si="0"/>
        <v>500000</v>
      </c>
      <c r="C4" s="7">
        <v>15</v>
      </c>
      <c r="D4" s="45" t="s">
        <v>398</v>
      </c>
      <c r="E4" s="10">
        <v>5000</v>
      </c>
      <c r="F4" s="10">
        <v>100</v>
      </c>
      <c r="G4" s="96"/>
      <c r="H4" s="42">
        <f t="shared" si="1"/>
        <v>1000</v>
      </c>
      <c r="I4" s="73">
        <v>15000</v>
      </c>
    </row>
    <row r="5" spans="1:9" x14ac:dyDescent="0.25">
      <c r="A5" s="10">
        <v>4</v>
      </c>
      <c r="B5" s="10">
        <f t="shared" si="0"/>
        <v>500000</v>
      </c>
      <c r="C5" s="7">
        <v>15</v>
      </c>
      <c r="D5" s="40" t="s">
        <v>383</v>
      </c>
      <c r="E5" s="10">
        <v>5000</v>
      </c>
      <c r="F5" s="10">
        <v>100</v>
      </c>
      <c r="G5" s="96"/>
      <c r="H5" s="42">
        <f t="shared" si="1"/>
        <v>1000</v>
      </c>
      <c r="I5" s="73">
        <v>18000</v>
      </c>
    </row>
    <row r="6" spans="1:9" x14ac:dyDescent="0.25">
      <c r="A6" s="10">
        <v>5</v>
      </c>
      <c r="B6" s="10">
        <f t="shared" si="0"/>
        <v>500000</v>
      </c>
      <c r="C6" s="7">
        <v>15</v>
      </c>
      <c r="D6" s="7" t="s">
        <v>403</v>
      </c>
      <c r="E6" s="10">
        <v>5000</v>
      </c>
      <c r="F6" s="10">
        <v>0</v>
      </c>
      <c r="G6" s="50"/>
      <c r="H6" s="42">
        <f t="shared" si="1"/>
        <v>1000</v>
      </c>
      <c r="I6" s="73">
        <v>20000</v>
      </c>
    </row>
    <row r="7" spans="1:9" x14ac:dyDescent="0.25">
      <c r="A7" s="10">
        <v>6</v>
      </c>
      <c r="B7" s="30">
        <f t="shared" si="0"/>
        <v>1000000</v>
      </c>
      <c r="C7" s="7">
        <v>15</v>
      </c>
      <c r="D7" s="7" t="s">
        <v>399</v>
      </c>
      <c r="E7" s="30">
        <v>10000</v>
      </c>
      <c r="F7" s="30">
        <v>0</v>
      </c>
      <c r="G7" s="50"/>
      <c r="H7" s="42">
        <f t="shared" si="1"/>
        <v>2000</v>
      </c>
      <c r="I7" s="73">
        <v>24000</v>
      </c>
    </row>
    <row r="8" spans="1:9" x14ac:dyDescent="0.25">
      <c r="A8" s="10">
        <v>7</v>
      </c>
      <c r="B8" s="30">
        <f t="shared" si="0"/>
        <v>1000000</v>
      </c>
      <c r="C8" s="7">
        <v>10</v>
      </c>
      <c r="D8" s="45" t="s">
        <v>400</v>
      </c>
      <c r="E8" s="30">
        <v>10000</v>
      </c>
      <c r="F8" s="30">
        <v>0</v>
      </c>
      <c r="G8" s="50"/>
      <c r="H8" s="42">
        <f t="shared" si="1"/>
        <v>2000</v>
      </c>
      <c r="I8" s="73">
        <v>26000</v>
      </c>
    </row>
    <row r="9" spans="1:9" x14ac:dyDescent="0.25">
      <c r="A9" s="10">
        <v>8</v>
      </c>
      <c r="B9" s="30">
        <f t="shared" si="0"/>
        <v>1000000</v>
      </c>
      <c r="C9" s="7">
        <v>15</v>
      </c>
      <c r="D9" s="7" t="s">
        <v>401</v>
      </c>
      <c r="E9" s="30">
        <v>10000</v>
      </c>
      <c r="F9" s="30">
        <v>100</v>
      </c>
      <c r="G9" s="50"/>
      <c r="H9" s="42">
        <f t="shared" si="1"/>
        <v>2000</v>
      </c>
      <c r="I9" s="73">
        <v>30000</v>
      </c>
    </row>
    <row r="10" spans="1:9" x14ac:dyDescent="0.25">
      <c r="A10" s="10">
        <v>9</v>
      </c>
      <c r="B10" s="30">
        <f t="shared" si="0"/>
        <v>1000000</v>
      </c>
      <c r="C10" s="7">
        <v>15</v>
      </c>
      <c r="D10" s="45" t="s">
        <v>194</v>
      </c>
      <c r="E10" s="30">
        <v>10000</v>
      </c>
      <c r="F10" s="30">
        <v>100</v>
      </c>
      <c r="G10" s="50"/>
      <c r="H10" s="42">
        <f t="shared" si="1"/>
        <v>2000</v>
      </c>
      <c r="I10" s="73">
        <v>33000</v>
      </c>
    </row>
    <row r="11" spans="1:9" x14ac:dyDescent="0.25">
      <c r="A11" s="10">
        <v>10</v>
      </c>
      <c r="B11" s="30">
        <f t="shared" si="0"/>
        <v>1000000</v>
      </c>
      <c r="C11" s="7">
        <v>15</v>
      </c>
      <c r="D11" s="7" t="s">
        <v>318</v>
      </c>
      <c r="E11" s="30">
        <v>10000</v>
      </c>
      <c r="F11" s="30">
        <v>100</v>
      </c>
      <c r="G11" s="50"/>
      <c r="H11" s="42">
        <f t="shared" si="1"/>
        <v>2000</v>
      </c>
      <c r="I11" s="73">
        <v>36000</v>
      </c>
    </row>
    <row r="12" spans="1:9" x14ac:dyDescent="0.25">
      <c r="A12" s="10">
        <v>11</v>
      </c>
      <c r="B12" s="10">
        <f t="shared" si="0"/>
        <v>1500000</v>
      </c>
      <c r="C12" s="7">
        <v>10</v>
      </c>
      <c r="D12" s="7" t="s">
        <v>384</v>
      </c>
      <c r="E12" s="10">
        <v>15000</v>
      </c>
      <c r="F12" s="10">
        <v>100</v>
      </c>
      <c r="G12" s="50"/>
      <c r="H12" s="42">
        <f t="shared" si="1"/>
        <v>3000</v>
      </c>
      <c r="I12" s="73">
        <v>40000</v>
      </c>
    </row>
    <row r="13" spans="1:9" x14ac:dyDescent="0.25">
      <c r="A13" s="10">
        <v>12</v>
      </c>
      <c r="B13" s="10">
        <f t="shared" si="0"/>
        <v>1500000</v>
      </c>
      <c r="C13" s="7">
        <v>10</v>
      </c>
      <c r="D13" s="7" t="s">
        <v>385</v>
      </c>
      <c r="E13" s="10">
        <v>15000</v>
      </c>
      <c r="F13" s="10">
        <v>0</v>
      </c>
      <c r="G13" s="50"/>
      <c r="H13" s="42">
        <f t="shared" si="1"/>
        <v>3000</v>
      </c>
      <c r="I13" s="89">
        <v>42000</v>
      </c>
    </row>
    <row r="14" spans="1:9" x14ac:dyDescent="0.25">
      <c r="A14" s="10">
        <v>13</v>
      </c>
      <c r="B14" s="10">
        <f t="shared" si="0"/>
        <v>1500000</v>
      </c>
      <c r="C14" s="7">
        <v>10</v>
      </c>
      <c r="D14" s="45" t="s">
        <v>197</v>
      </c>
      <c r="E14" s="10">
        <v>15000</v>
      </c>
      <c r="F14" s="10">
        <v>0</v>
      </c>
      <c r="G14" s="50"/>
      <c r="H14" s="42">
        <f t="shared" si="1"/>
        <v>3000</v>
      </c>
      <c r="I14" s="89">
        <v>45000</v>
      </c>
    </row>
    <row r="15" spans="1:9" x14ac:dyDescent="0.25">
      <c r="A15" s="10">
        <v>14</v>
      </c>
      <c r="B15" s="10">
        <f t="shared" si="0"/>
        <v>1500000</v>
      </c>
      <c r="C15" s="7">
        <v>15</v>
      </c>
      <c r="D15" s="7" t="s">
        <v>195</v>
      </c>
      <c r="E15" s="10">
        <v>15000</v>
      </c>
      <c r="F15" s="10">
        <v>100</v>
      </c>
      <c r="G15" s="50"/>
      <c r="H15" s="42">
        <f t="shared" si="1"/>
        <v>3000</v>
      </c>
      <c r="I15" s="89">
        <v>47000</v>
      </c>
    </row>
    <row r="16" spans="1:9" x14ac:dyDescent="0.25">
      <c r="A16" s="10">
        <v>15</v>
      </c>
      <c r="B16" s="10">
        <f t="shared" si="0"/>
        <v>1500000</v>
      </c>
      <c r="C16" s="7">
        <v>15</v>
      </c>
      <c r="D16" s="7" t="s">
        <v>204</v>
      </c>
      <c r="E16" s="10">
        <v>15000</v>
      </c>
      <c r="F16" s="10">
        <v>100</v>
      </c>
      <c r="G16" s="50"/>
      <c r="H16" s="42">
        <f t="shared" si="1"/>
        <v>3000</v>
      </c>
      <c r="I16" s="90">
        <v>50000</v>
      </c>
    </row>
    <row r="17" spans="1:9" x14ac:dyDescent="0.25">
      <c r="A17" s="10">
        <v>16</v>
      </c>
      <c r="B17" s="30">
        <f t="shared" si="0"/>
        <v>1800000</v>
      </c>
      <c r="C17" s="7">
        <v>15</v>
      </c>
      <c r="D17" s="7" t="s">
        <v>386</v>
      </c>
      <c r="E17" s="30">
        <v>18000</v>
      </c>
      <c r="F17" s="30">
        <v>100</v>
      </c>
      <c r="G17" s="50"/>
      <c r="H17" s="42">
        <f t="shared" si="1"/>
        <v>3600</v>
      </c>
      <c r="I17" s="88">
        <v>55000</v>
      </c>
    </row>
    <row r="18" spans="1:9" x14ac:dyDescent="0.25">
      <c r="A18" s="10">
        <v>17</v>
      </c>
      <c r="B18" s="30">
        <f t="shared" si="0"/>
        <v>1800000</v>
      </c>
      <c r="C18" s="7">
        <v>15</v>
      </c>
      <c r="D18" s="7" t="s">
        <v>387</v>
      </c>
      <c r="E18" s="30">
        <v>18000</v>
      </c>
      <c r="F18" s="30">
        <v>100</v>
      </c>
      <c r="G18" s="50"/>
      <c r="H18" s="42">
        <f t="shared" si="1"/>
        <v>3600</v>
      </c>
      <c r="I18" s="88">
        <v>60000</v>
      </c>
    </row>
    <row r="19" spans="1:9" x14ac:dyDescent="0.25">
      <c r="A19" s="10">
        <v>18</v>
      </c>
      <c r="B19" s="30">
        <f t="shared" si="0"/>
        <v>1800000</v>
      </c>
      <c r="C19" s="7">
        <v>10</v>
      </c>
      <c r="D19" s="7" t="s">
        <v>388</v>
      </c>
      <c r="E19" s="30">
        <v>18000</v>
      </c>
      <c r="F19" s="30">
        <v>0</v>
      </c>
      <c r="G19" s="50"/>
      <c r="H19" s="42">
        <f t="shared" si="1"/>
        <v>3600</v>
      </c>
      <c r="I19" s="87">
        <v>65000</v>
      </c>
    </row>
    <row r="20" spans="1:9" x14ac:dyDescent="0.25">
      <c r="A20" s="10">
        <v>19</v>
      </c>
      <c r="B20" s="30">
        <f t="shared" si="0"/>
        <v>1800000</v>
      </c>
      <c r="C20" s="7">
        <v>10</v>
      </c>
      <c r="D20" s="7" t="s">
        <v>196</v>
      </c>
      <c r="E20" s="30">
        <v>18000</v>
      </c>
      <c r="F20" s="30">
        <v>100</v>
      </c>
      <c r="G20" s="50"/>
      <c r="H20" s="42">
        <f t="shared" si="1"/>
        <v>3600</v>
      </c>
      <c r="I20" s="87">
        <v>70000</v>
      </c>
    </row>
    <row r="21" spans="1:9" x14ac:dyDescent="0.25">
      <c r="A21" s="10">
        <v>20</v>
      </c>
      <c r="B21" s="30">
        <f t="shared" si="0"/>
        <v>1800000</v>
      </c>
      <c r="C21" s="7">
        <v>10</v>
      </c>
      <c r="D21" s="45" t="s">
        <v>198</v>
      </c>
      <c r="E21" s="30">
        <v>18000</v>
      </c>
      <c r="F21" s="30">
        <v>0</v>
      </c>
      <c r="G21" s="50"/>
      <c r="H21" s="42">
        <f t="shared" si="1"/>
        <v>3600</v>
      </c>
      <c r="I21" s="87">
        <v>80000</v>
      </c>
    </row>
    <row r="22" spans="1:9" x14ac:dyDescent="0.25">
      <c r="A22" s="10">
        <v>21</v>
      </c>
      <c r="B22" s="10">
        <f t="shared" si="0"/>
        <v>2000000</v>
      </c>
      <c r="C22" s="7">
        <v>15</v>
      </c>
      <c r="D22" s="7" t="s">
        <v>320</v>
      </c>
      <c r="E22" s="10">
        <v>20000</v>
      </c>
      <c r="F22" s="10">
        <v>100</v>
      </c>
      <c r="G22" s="50"/>
      <c r="H22" s="42">
        <f t="shared" si="1"/>
        <v>4000</v>
      </c>
      <c r="I22" s="91">
        <v>83000</v>
      </c>
    </row>
    <row r="23" spans="1:9" x14ac:dyDescent="0.25">
      <c r="A23" s="10">
        <v>22</v>
      </c>
      <c r="B23" s="10">
        <f t="shared" si="0"/>
        <v>2000000</v>
      </c>
      <c r="C23" s="7">
        <v>10</v>
      </c>
      <c r="D23" s="45" t="s">
        <v>201</v>
      </c>
      <c r="E23" s="10">
        <v>20000</v>
      </c>
      <c r="F23" s="10">
        <v>0</v>
      </c>
      <c r="G23" s="50"/>
      <c r="H23" s="42">
        <f t="shared" si="1"/>
        <v>4000</v>
      </c>
      <c r="I23" s="91">
        <v>86000</v>
      </c>
    </row>
    <row r="24" spans="1:9" x14ac:dyDescent="0.25">
      <c r="A24" s="10">
        <v>23</v>
      </c>
      <c r="B24" s="10">
        <f t="shared" si="0"/>
        <v>2000000</v>
      </c>
      <c r="C24" s="7">
        <v>10</v>
      </c>
      <c r="D24" s="7" t="s">
        <v>199</v>
      </c>
      <c r="E24" s="10">
        <v>20000</v>
      </c>
      <c r="F24" s="10">
        <v>0</v>
      </c>
      <c r="G24" s="50"/>
      <c r="H24" s="42">
        <f t="shared" si="1"/>
        <v>4000</v>
      </c>
      <c r="I24" s="91">
        <v>90000</v>
      </c>
    </row>
    <row r="25" spans="1:9" x14ac:dyDescent="0.25">
      <c r="A25" s="10">
        <v>24</v>
      </c>
      <c r="B25" s="10">
        <f t="shared" si="0"/>
        <v>2000000</v>
      </c>
      <c r="C25" s="7">
        <v>15</v>
      </c>
      <c r="D25" s="7" t="s">
        <v>323</v>
      </c>
      <c r="E25" s="10">
        <v>20000</v>
      </c>
      <c r="F25" s="10">
        <v>100</v>
      </c>
      <c r="G25" s="50"/>
      <c r="H25" s="42">
        <f t="shared" si="1"/>
        <v>4000</v>
      </c>
      <c r="I25" s="92">
        <v>95000</v>
      </c>
    </row>
    <row r="26" spans="1:9" x14ac:dyDescent="0.25">
      <c r="A26" s="10">
        <v>25</v>
      </c>
      <c r="B26" s="10">
        <f t="shared" si="0"/>
        <v>2000000</v>
      </c>
      <c r="C26" s="7">
        <v>15</v>
      </c>
      <c r="D26" s="7" t="s">
        <v>319</v>
      </c>
      <c r="E26" s="10">
        <v>20000</v>
      </c>
      <c r="F26" s="10">
        <v>100</v>
      </c>
      <c r="G26" s="50"/>
      <c r="H26" s="42">
        <f t="shared" si="1"/>
        <v>4000</v>
      </c>
      <c r="I26" s="92">
        <v>100000</v>
      </c>
    </row>
    <row r="27" spans="1:9" x14ac:dyDescent="0.25">
      <c r="A27" s="10">
        <v>26</v>
      </c>
      <c r="B27" s="30">
        <f t="shared" si="0"/>
        <v>2400000</v>
      </c>
      <c r="C27" s="7">
        <v>15</v>
      </c>
      <c r="D27" s="7" t="s">
        <v>322</v>
      </c>
      <c r="E27" s="30">
        <v>24000</v>
      </c>
      <c r="F27" s="30">
        <v>100</v>
      </c>
      <c r="G27" s="50"/>
      <c r="H27" s="42">
        <f t="shared" si="1"/>
        <v>4800</v>
      </c>
    </row>
    <row r="28" spans="1:9" x14ac:dyDescent="0.25">
      <c r="A28" s="10">
        <v>27</v>
      </c>
      <c r="B28" s="30">
        <f t="shared" si="0"/>
        <v>2400000</v>
      </c>
      <c r="C28" s="7">
        <v>10</v>
      </c>
      <c r="D28" s="7" t="s">
        <v>201</v>
      </c>
      <c r="E28" s="30">
        <v>24000</v>
      </c>
      <c r="F28" s="30">
        <v>0</v>
      </c>
      <c r="G28" s="50"/>
      <c r="H28" s="42">
        <f t="shared" si="1"/>
        <v>4800</v>
      </c>
    </row>
    <row r="29" spans="1:9" x14ac:dyDescent="0.25">
      <c r="A29" s="10">
        <v>28</v>
      </c>
      <c r="B29" s="30">
        <f t="shared" si="0"/>
        <v>2400000</v>
      </c>
      <c r="C29" s="7">
        <v>10</v>
      </c>
      <c r="D29" s="7" t="s">
        <v>202</v>
      </c>
      <c r="E29" s="30">
        <v>24000</v>
      </c>
      <c r="F29" s="30">
        <v>0</v>
      </c>
      <c r="G29" s="50"/>
      <c r="H29" s="42">
        <f t="shared" si="1"/>
        <v>4800</v>
      </c>
    </row>
    <row r="30" spans="1:9" x14ac:dyDescent="0.25">
      <c r="A30" s="10">
        <v>29</v>
      </c>
      <c r="B30" s="30">
        <f t="shared" si="0"/>
        <v>2400000</v>
      </c>
      <c r="C30" s="7">
        <v>15</v>
      </c>
      <c r="D30" s="7" t="s">
        <v>200</v>
      </c>
      <c r="E30" s="30">
        <v>24000</v>
      </c>
      <c r="F30" s="30">
        <v>100</v>
      </c>
      <c r="G30" s="50"/>
      <c r="H30" s="42">
        <f t="shared" si="1"/>
        <v>4800</v>
      </c>
    </row>
    <row r="31" spans="1:9" x14ac:dyDescent="0.25">
      <c r="A31" s="10">
        <v>30</v>
      </c>
      <c r="B31" s="30">
        <f t="shared" si="0"/>
        <v>2400000</v>
      </c>
      <c r="C31" s="7">
        <v>15</v>
      </c>
      <c r="D31" s="7" t="s">
        <v>208</v>
      </c>
      <c r="E31" s="30">
        <v>24000</v>
      </c>
      <c r="F31" s="30">
        <v>100</v>
      </c>
      <c r="G31" s="50"/>
      <c r="H31" s="42">
        <f t="shared" si="1"/>
        <v>4800</v>
      </c>
    </row>
    <row r="32" spans="1:9" x14ac:dyDescent="0.25">
      <c r="A32" s="10">
        <v>31</v>
      </c>
      <c r="B32" s="10">
        <f t="shared" si="0"/>
        <v>2600000</v>
      </c>
      <c r="C32" s="7">
        <v>15</v>
      </c>
      <c r="D32" s="7" t="s">
        <v>359</v>
      </c>
      <c r="E32" s="10">
        <v>26000</v>
      </c>
      <c r="F32" s="10">
        <v>100</v>
      </c>
      <c r="G32" s="50"/>
      <c r="H32" s="42">
        <f t="shared" si="1"/>
        <v>5200</v>
      </c>
    </row>
    <row r="33" spans="1:8" x14ac:dyDescent="0.25">
      <c r="A33" s="10">
        <v>32</v>
      </c>
      <c r="B33" s="10">
        <f t="shared" si="0"/>
        <v>2600000</v>
      </c>
      <c r="C33" s="7">
        <v>10</v>
      </c>
      <c r="D33" s="7" t="s">
        <v>389</v>
      </c>
      <c r="E33" s="10">
        <v>26000</v>
      </c>
      <c r="F33" s="10">
        <v>0</v>
      </c>
      <c r="G33" s="50"/>
      <c r="H33" s="42">
        <f t="shared" si="1"/>
        <v>5200</v>
      </c>
    </row>
    <row r="34" spans="1:8" x14ac:dyDescent="0.25">
      <c r="A34" s="10">
        <v>33</v>
      </c>
      <c r="B34" s="10">
        <f t="shared" si="0"/>
        <v>2600000</v>
      </c>
      <c r="C34" s="7">
        <v>10</v>
      </c>
      <c r="D34" s="40" t="s">
        <v>206</v>
      </c>
      <c r="E34" s="10">
        <v>26000</v>
      </c>
      <c r="F34" s="10">
        <v>100</v>
      </c>
      <c r="G34" s="96"/>
      <c r="H34" s="42">
        <f t="shared" si="1"/>
        <v>5200</v>
      </c>
    </row>
    <row r="35" spans="1:8" x14ac:dyDescent="0.25">
      <c r="A35" s="10">
        <v>34</v>
      </c>
      <c r="B35" s="10">
        <f t="shared" si="0"/>
        <v>2600000</v>
      </c>
      <c r="C35" s="7">
        <v>15</v>
      </c>
      <c r="D35" s="7" t="s">
        <v>390</v>
      </c>
      <c r="E35" s="10">
        <v>26000</v>
      </c>
      <c r="F35" s="10">
        <v>100</v>
      </c>
      <c r="G35" s="50"/>
      <c r="H35" s="42">
        <f t="shared" si="1"/>
        <v>5200</v>
      </c>
    </row>
    <row r="36" spans="1:8" x14ac:dyDescent="0.25">
      <c r="A36" s="10">
        <v>35</v>
      </c>
      <c r="B36" s="10">
        <f t="shared" si="0"/>
        <v>2600000</v>
      </c>
      <c r="C36" s="7">
        <v>15</v>
      </c>
      <c r="D36" s="7" t="s">
        <v>391</v>
      </c>
      <c r="E36" s="10">
        <v>26000</v>
      </c>
      <c r="F36" s="10">
        <v>0</v>
      </c>
      <c r="G36" s="50"/>
      <c r="H36" s="42">
        <f t="shared" si="1"/>
        <v>5200</v>
      </c>
    </row>
    <row r="37" spans="1:8" x14ac:dyDescent="0.25">
      <c r="A37" s="10">
        <v>36</v>
      </c>
      <c r="B37" s="30">
        <f t="shared" si="0"/>
        <v>3000000</v>
      </c>
      <c r="C37" s="7">
        <v>10</v>
      </c>
      <c r="D37" s="7" t="s">
        <v>361</v>
      </c>
      <c r="E37" s="30">
        <v>30000</v>
      </c>
      <c r="F37" s="30">
        <v>0</v>
      </c>
      <c r="G37" s="50"/>
      <c r="H37" s="42">
        <f t="shared" si="1"/>
        <v>6000</v>
      </c>
    </row>
    <row r="38" spans="1:8" x14ac:dyDescent="0.25">
      <c r="A38" s="10">
        <v>37</v>
      </c>
      <c r="B38" s="30">
        <f t="shared" si="0"/>
        <v>3000000</v>
      </c>
      <c r="C38" s="7">
        <v>15</v>
      </c>
      <c r="D38" s="37" t="s">
        <v>393</v>
      </c>
      <c r="E38" s="30">
        <v>30000</v>
      </c>
      <c r="F38" s="30">
        <v>100</v>
      </c>
      <c r="G38" s="97"/>
      <c r="H38" s="42">
        <f t="shared" si="1"/>
        <v>6000</v>
      </c>
    </row>
    <row r="39" spans="1:8" x14ac:dyDescent="0.25">
      <c r="A39" s="10">
        <v>38</v>
      </c>
      <c r="B39" s="30">
        <f t="shared" si="0"/>
        <v>3000000</v>
      </c>
      <c r="C39" s="7">
        <v>10</v>
      </c>
      <c r="D39" s="40" t="s">
        <v>211</v>
      </c>
      <c r="E39" s="30">
        <v>30000</v>
      </c>
      <c r="F39" s="30">
        <v>100</v>
      </c>
      <c r="G39" s="96"/>
      <c r="H39" s="42">
        <f t="shared" si="1"/>
        <v>6000</v>
      </c>
    </row>
    <row r="40" spans="1:8" x14ac:dyDescent="0.25">
      <c r="A40" s="10">
        <v>39</v>
      </c>
      <c r="B40" s="30">
        <f t="shared" si="0"/>
        <v>3000000</v>
      </c>
      <c r="C40" s="7">
        <v>15</v>
      </c>
      <c r="D40" s="7" t="s">
        <v>203</v>
      </c>
      <c r="E40" s="30">
        <v>30000</v>
      </c>
      <c r="F40" s="30">
        <v>100</v>
      </c>
      <c r="G40" s="50"/>
      <c r="H40" s="42">
        <f t="shared" si="1"/>
        <v>6000</v>
      </c>
    </row>
    <row r="41" spans="1:8" x14ac:dyDescent="0.25">
      <c r="A41" s="10">
        <v>40</v>
      </c>
      <c r="B41" s="30">
        <f t="shared" si="0"/>
        <v>3000000</v>
      </c>
      <c r="C41" s="7">
        <v>15</v>
      </c>
      <c r="D41" s="7" t="s">
        <v>213</v>
      </c>
      <c r="E41" s="30">
        <v>30000</v>
      </c>
      <c r="F41" s="30">
        <v>0</v>
      </c>
      <c r="G41" s="50"/>
      <c r="H41" s="42">
        <f t="shared" si="1"/>
        <v>6000</v>
      </c>
    </row>
    <row r="42" spans="1:8" x14ac:dyDescent="0.25">
      <c r="A42" s="10">
        <v>41</v>
      </c>
      <c r="B42" s="10">
        <f t="shared" si="0"/>
        <v>3300000</v>
      </c>
      <c r="C42" s="7">
        <v>15</v>
      </c>
      <c r="D42" s="7" t="s">
        <v>392</v>
      </c>
      <c r="E42" s="10">
        <v>33000</v>
      </c>
      <c r="F42" s="10">
        <v>100</v>
      </c>
      <c r="G42" s="50"/>
      <c r="H42" s="42">
        <f t="shared" si="1"/>
        <v>6600</v>
      </c>
    </row>
    <row r="43" spans="1:8" x14ac:dyDescent="0.25">
      <c r="A43" s="10">
        <v>42</v>
      </c>
      <c r="B43" s="10">
        <f t="shared" si="0"/>
        <v>3300000</v>
      </c>
      <c r="C43" s="7">
        <v>10</v>
      </c>
      <c r="D43" s="7" t="s">
        <v>321</v>
      </c>
      <c r="E43" s="10">
        <v>33000</v>
      </c>
      <c r="F43" s="10">
        <v>0</v>
      </c>
      <c r="G43" s="50"/>
      <c r="H43" s="42">
        <f t="shared" si="1"/>
        <v>6600</v>
      </c>
    </row>
    <row r="44" spans="1:8" x14ac:dyDescent="0.25">
      <c r="A44" s="10">
        <v>43</v>
      </c>
      <c r="B44" s="10">
        <f t="shared" si="0"/>
        <v>3300000</v>
      </c>
      <c r="C44" s="7">
        <v>10</v>
      </c>
      <c r="D44" s="7" t="s">
        <v>315</v>
      </c>
      <c r="E44" s="10">
        <v>33000</v>
      </c>
      <c r="F44" s="10">
        <v>100</v>
      </c>
      <c r="G44" s="50"/>
      <c r="H44" s="42">
        <f t="shared" si="1"/>
        <v>6600</v>
      </c>
    </row>
    <row r="45" spans="1:8" x14ac:dyDescent="0.25">
      <c r="A45" s="10">
        <v>44</v>
      </c>
      <c r="B45" s="10">
        <f t="shared" si="0"/>
        <v>3300000</v>
      </c>
      <c r="C45" s="7">
        <v>15</v>
      </c>
      <c r="D45" s="7" t="s">
        <v>207</v>
      </c>
      <c r="E45" s="10">
        <v>33000</v>
      </c>
      <c r="F45" s="10">
        <v>0</v>
      </c>
      <c r="G45" s="50"/>
      <c r="H45" s="42">
        <f t="shared" si="1"/>
        <v>6600</v>
      </c>
    </row>
    <row r="46" spans="1:8" x14ac:dyDescent="0.25">
      <c r="A46" s="10">
        <v>45</v>
      </c>
      <c r="B46" s="10">
        <f t="shared" si="0"/>
        <v>3300000</v>
      </c>
      <c r="C46" s="7">
        <v>15</v>
      </c>
      <c r="D46" s="7" t="s">
        <v>324</v>
      </c>
      <c r="E46" s="10">
        <v>33000</v>
      </c>
      <c r="F46" s="10">
        <v>100</v>
      </c>
      <c r="G46" s="50"/>
      <c r="H46" s="42">
        <f t="shared" si="1"/>
        <v>6600</v>
      </c>
    </row>
    <row r="47" spans="1:8" x14ac:dyDescent="0.25">
      <c r="A47" s="10">
        <v>46</v>
      </c>
      <c r="B47" s="30">
        <f t="shared" si="0"/>
        <v>3600000</v>
      </c>
      <c r="C47" s="45">
        <v>10</v>
      </c>
      <c r="D47" s="45" t="s">
        <v>394</v>
      </c>
      <c r="E47" s="30">
        <v>36000</v>
      </c>
      <c r="F47" s="30">
        <v>100</v>
      </c>
      <c r="G47" s="50"/>
      <c r="H47" s="42">
        <f t="shared" si="1"/>
        <v>7200</v>
      </c>
    </row>
    <row r="48" spans="1:8" x14ac:dyDescent="0.25">
      <c r="A48" s="10">
        <v>47</v>
      </c>
      <c r="B48" s="30">
        <f t="shared" si="0"/>
        <v>3600000</v>
      </c>
      <c r="C48" s="45">
        <v>15</v>
      </c>
      <c r="D48" s="45" t="s">
        <v>358</v>
      </c>
      <c r="E48" s="30">
        <v>36000</v>
      </c>
      <c r="F48" s="30">
        <v>100</v>
      </c>
      <c r="G48" s="50"/>
      <c r="H48" s="42">
        <f t="shared" si="1"/>
        <v>7200</v>
      </c>
    </row>
    <row r="49" spans="1:8" x14ac:dyDescent="0.25">
      <c r="A49" s="10">
        <v>48</v>
      </c>
      <c r="B49" s="30">
        <f t="shared" si="0"/>
        <v>3600000</v>
      </c>
      <c r="C49" s="45">
        <v>10</v>
      </c>
      <c r="D49" s="45" t="s">
        <v>216</v>
      </c>
      <c r="E49" s="30">
        <v>36000</v>
      </c>
      <c r="F49" s="30">
        <v>0</v>
      </c>
      <c r="G49" s="50"/>
      <c r="H49" s="42">
        <f t="shared" si="1"/>
        <v>7200</v>
      </c>
    </row>
    <row r="50" spans="1:8" x14ac:dyDescent="0.25">
      <c r="A50" s="10">
        <v>49</v>
      </c>
      <c r="B50" s="30">
        <f t="shared" si="0"/>
        <v>3600000</v>
      </c>
      <c r="C50" s="45">
        <v>15</v>
      </c>
      <c r="D50" s="45" t="s">
        <v>212</v>
      </c>
      <c r="E50" s="30">
        <v>36000</v>
      </c>
      <c r="F50" s="30">
        <v>100</v>
      </c>
      <c r="G50" s="50"/>
      <c r="H50" s="42">
        <f t="shared" si="1"/>
        <v>7200</v>
      </c>
    </row>
    <row r="51" spans="1:8" x14ac:dyDescent="0.25">
      <c r="A51" s="10">
        <v>50</v>
      </c>
      <c r="B51" s="30">
        <f t="shared" si="0"/>
        <v>3600000</v>
      </c>
      <c r="C51" s="45">
        <v>15</v>
      </c>
      <c r="D51" s="45" t="s">
        <v>325</v>
      </c>
      <c r="E51" s="30">
        <v>36000</v>
      </c>
      <c r="F51" s="30">
        <v>0</v>
      </c>
      <c r="G51" s="50"/>
      <c r="H51" s="42">
        <f t="shared" si="1"/>
        <v>7200</v>
      </c>
    </row>
    <row r="52" spans="1:8" x14ac:dyDescent="0.25">
      <c r="A52" s="10">
        <v>51</v>
      </c>
      <c r="B52" s="10">
        <f t="shared" si="0"/>
        <v>4000000</v>
      </c>
      <c r="C52" s="45">
        <v>15</v>
      </c>
      <c r="D52" s="45" t="s">
        <v>402</v>
      </c>
      <c r="E52" s="10">
        <v>40000</v>
      </c>
      <c r="F52" s="10">
        <v>100</v>
      </c>
      <c r="G52" s="50"/>
      <c r="H52" s="42">
        <f t="shared" si="1"/>
        <v>8000</v>
      </c>
    </row>
    <row r="53" spans="1:8" x14ac:dyDescent="0.25">
      <c r="A53" s="10">
        <v>52</v>
      </c>
      <c r="B53" s="10">
        <f t="shared" si="0"/>
        <v>4000000</v>
      </c>
      <c r="C53" s="45">
        <v>10</v>
      </c>
      <c r="D53" s="45" t="s">
        <v>360</v>
      </c>
      <c r="E53" s="10">
        <v>40000</v>
      </c>
      <c r="F53" s="10">
        <v>0</v>
      </c>
      <c r="G53" s="50"/>
      <c r="H53" s="42">
        <f t="shared" si="1"/>
        <v>8000</v>
      </c>
    </row>
    <row r="54" spans="1:8" x14ac:dyDescent="0.25">
      <c r="A54" s="10">
        <v>53</v>
      </c>
      <c r="B54" s="10">
        <f t="shared" si="0"/>
        <v>4000000</v>
      </c>
      <c r="C54" s="45">
        <v>10</v>
      </c>
      <c r="D54" s="98" t="s">
        <v>316</v>
      </c>
      <c r="E54" s="10">
        <v>40000</v>
      </c>
      <c r="F54" s="10">
        <v>0</v>
      </c>
      <c r="G54" s="50"/>
      <c r="H54" s="42">
        <f t="shared" si="1"/>
        <v>8000</v>
      </c>
    </row>
    <row r="55" spans="1:8" x14ac:dyDescent="0.25">
      <c r="A55" s="10">
        <v>54</v>
      </c>
      <c r="B55" s="10">
        <f t="shared" si="0"/>
        <v>4000000</v>
      </c>
      <c r="C55" s="45">
        <v>15</v>
      </c>
      <c r="D55" s="45" t="s">
        <v>217</v>
      </c>
      <c r="E55" s="10">
        <v>40000</v>
      </c>
      <c r="F55" s="10">
        <v>100</v>
      </c>
      <c r="G55" s="50"/>
      <c r="H55" s="42">
        <f t="shared" si="1"/>
        <v>8000</v>
      </c>
    </row>
    <row r="56" spans="1:8" x14ac:dyDescent="0.25">
      <c r="A56" s="10">
        <v>55</v>
      </c>
      <c r="B56" s="10">
        <f t="shared" si="0"/>
        <v>4000000</v>
      </c>
      <c r="C56" s="45">
        <v>15</v>
      </c>
      <c r="D56" s="45" t="s">
        <v>326</v>
      </c>
      <c r="E56" s="10">
        <v>40000</v>
      </c>
      <c r="F56" s="10">
        <v>100</v>
      </c>
      <c r="G56" s="50"/>
      <c r="H56" s="42">
        <f t="shared" si="1"/>
        <v>8000</v>
      </c>
    </row>
    <row r="57" spans="1:8" x14ac:dyDescent="0.25">
      <c r="A57" s="10">
        <v>56</v>
      </c>
      <c r="B57" s="30">
        <f t="shared" si="0"/>
        <v>4200000</v>
      </c>
      <c r="C57" s="45">
        <v>10</v>
      </c>
      <c r="D57" s="45" t="s">
        <v>395</v>
      </c>
      <c r="E57" s="30">
        <v>42000</v>
      </c>
      <c r="F57" s="30">
        <v>100</v>
      </c>
      <c r="H57">
        <f t="shared" si="1"/>
        <v>8400</v>
      </c>
    </row>
    <row r="58" spans="1:8" x14ac:dyDescent="0.25">
      <c r="A58" s="10">
        <v>57</v>
      </c>
      <c r="B58" s="30">
        <f t="shared" si="0"/>
        <v>4200000</v>
      </c>
      <c r="C58" s="45">
        <v>15</v>
      </c>
      <c r="D58" s="45" t="s">
        <v>321</v>
      </c>
      <c r="E58" s="30">
        <v>42000</v>
      </c>
      <c r="F58" s="30">
        <v>0</v>
      </c>
    </row>
    <row r="59" spans="1:8" x14ac:dyDescent="0.25">
      <c r="A59" s="10">
        <v>58</v>
      </c>
      <c r="B59" s="30">
        <f t="shared" si="0"/>
        <v>4200000</v>
      </c>
      <c r="C59" s="45">
        <v>10</v>
      </c>
      <c r="D59" s="98" t="s">
        <v>317</v>
      </c>
      <c r="E59" s="30">
        <v>42000</v>
      </c>
      <c r="F59" s="30">
        <v>100</v>
      </c>
    </row>
    <row r="60" spans="1:8" x14ac:dyDescent="0.25">
      <c r="A60" s="10">
        <v>59</v>
      </c>
      <c r="B60" s="30">
        <f t="shared" si="0"/>
        <v>4200000</v>
      </c>
      <c r="C60" s="45">
        <v>15</v>
      </c>
      <c r="D60" s="45" t="s">
        <v>327</v>
      </c>
      <c r="E60" s="30">
        <v>42000</v>
      </c>
      <c r="F60" s="30">
        <v>100</v>
      </c>
    </row>
    <row r="61" spans="1:8" x14ac:dyDescent="0.25">
      <c r="A61" s="10">
        <v>60</v>
      </c>
      <c r="B61" s="30">
        <f t="shared" si="0"/>
        <v>4200000</v>
      </c>
      <c r="C61" s="45">
        <v>15</v>
      </c>
      <c r="D61" s="45" t="s">
        <v>328</v>
      </c>
      <c r="E61" s="30">
        <v>42000</v>
      </c>
      <c r="F61" s="30">
        <v>0</v>
      </c>
    </row>
    <row r="62" spans="1:8" x14ac:dyDescent="0.25">
      <c r="A62" s="10">
        <v>61</v>
      </c>
      <c r="B62" s="10">
        <f t="shared" si="0"/>
        <v>4500000</v>
      </c>
      <c r="C62" s="45">
        <v>10</v>
      </c>
      <c r="D62" s="45" t="s">
        <v>352</v>
      </c>
      <c r="E62" s="10">
        <v>45000</v>
      </c>
      <c r="F62" s="10">
        <v>100</v>
      </c>
    </row>
    <row r="63" spans="1:8" x14ac:dyDescent="0.25">
      <c r="A63" s="10">
        <v>62</v>
      </c>
      <c r="B63" s="10">
        <f t="shared" si="0"/>
        <v>4500000</v>
      </c>
      <c r="C63" s="45">
        <v>15</v>
      </c>
      <c r="D63" s="45" t="s">
        <v>363</v>
      </c>
      <c r="E63" s="10">
        <v>45000</v>
      </c>
      <c r="F63" s="10">
        <v>0</v>
      </c>
    </row>
    <row r="64" spans="1:8" x14ac:dyDescent="0.25">
      <c r="A64" s="10">
        <v>63</v>
      </c>
      <c r="B64" s="10">
        <f t="shared" si="0"/>
        <v>4500000</v>
      </c>
      <c r="C64" s="45">
        <v>10</v>
      </c>
      <c r="D64" s="99" t="s">
        <v>362</v>
      </c>
      <c r="E64" s="10">
        <v>45000</v>
      </c>
      <c r="F64" s="10">
        <v>100</v>
      </c>
    </row>
    <row r="65" spans="1:6" x14ac:dyDescent="0.25">
      <c r="A65" s="10">
        <v>64</v>
      </c>
      <c r="B65" s="10">
        <f t="shared" si="0"/>
        <v>4500000</v>
      </c>
      <c r="C65" s="45">
        <v>15</v>
      </c>
      <c r="D65" s="45" t="s">
        <v>329</v>
      </c>
      <c r="E65" s="10">
        <v>45000</v>
      </c>
      <c r="F65" s="10">
        <v>100</v>
      </c>
    </row>
    <row r="66" spans="1:6" x14ac:dyDescent="0.25">
      <c r="A66" s="10">
        <v>65</v>
      </c>
      <c r="B66" s="10">
        <f t="shared" si="0"/>
        <v>4500000</v>
      </c>
      <c r="C66" s="45">
        <v>15</v>
      </c>
      <c r="D66" s="45" t="s">
        <v>330</v>
      </c>
      <c r="E66" s="10">
        <v>45000</v>
      </c>
      <c r="F66" s="10">
        <v>0</v>
      </c>
    </row>
    <row r="67" spans="1:6" x14ac:dyDescent="0.25">
      <c r="A67" s="10">
        <v>66</v>
      </c>
      <c r="B67" s="30">
        <f t="shared" ref="B67:B126" si="2">E67*100</f>
        <v>4700000</v>
      </c>
      <c r="C67" s="45">
        <v>10</v>
      </c>
      <c r="D67" s="45" t="s">
        <v>352</v>
      </c>
      <c r="E67" s="30">
        <v>47000</v>
      </c>
      <c r="F67" s="30">
        <v>100</v>
      </c>
    </row>
    <row r="68" spans="1:6" x14ac:dyDescent="0.25">
      <c r="A68" s="10">
        <v>67</v>
      </c>
      <c r="B68" s="30">
        <f t="shared" si="2"/>
        <v>4700000</v>
      </c>
      <c r="C68" s="45">
        <v>15</v>
      </c>
      <c r="D68" s="45" t="s">
        <v>363</v>
      </c>
      <c r="E68" s="30">
        <v>47000</v>
      </c>
      <c r="F68" s="30">
        <v>100</v>
      </c>
    </row>
    <row r="69" spans="1:6" x14ac:dyDescent="0.25">
      <c r="A69" s="10">
        <v>68</v>
      </c>
      <c r="B69" s="30">
        <f t="shared" si="2"/>
        <v>4700000</v>
      </c>
      <c r="C69" s="45">
        <v>10</v>
      </c>
      <c r="D69" s="99" t="s">
        <v>364</v>
      </c>
      <c r="E69" s="30">
        <v>47000</v>
      </c>
      <c r="F69" s="30">
        <v>0</v>
      </c>
    </row>
    <row r="70" spans="1:6" x14ac:dyDescent="0.25">
      <c r="A70" s="10">
        <v>69</v>
      </c>
      <c r="B70" s="30">
        <f t="shared" si="2"/>
        <v>4700000</v>
      </c>
      <c r="C70" s="45">
        <v>15</v>
      </c>
      <c r="D70" s="45" t="s">
        <v>331</v>
      </c>
      <c r="E70" s="30">
        <v>47000</v>
      </c>
      <c r="F70" s="30">
        <v>100</v>
      </c>
    </row>
    <row r="71" spans="1:6" x14ac:dyDescent="0.25">
      <c r="A71" s="10">
        <v>70</v>
      </c>
      <c r="B71" s="30">
        <f t="shared" si="2"/>
        <v>4700000</v>
      </c>
      <c r="C71" s="45">
        <v>15</v>
      </c>
      <c r="D71" s="45" t="s">
        <v>332</v>
      </c>
      <c r="E71" s="30">
        <v>47000</v>
      </c>
      <c r="F71" s="30">
        <v>0</v>
      </c>
    </row>
    <row r="72" spans="1:6" x14ac:dyDescent="0.25">
      <c r="A72" s="10">
        <v>71</v>
      </c>
      <c r="B72" s="10">
        <f t="shared" si="2"/>
        <v>5000000</v>
      </c>
      <c r="C72" s="45">
        <v>15</v>
      </c>
      <c r="D72" s="45" t="s">
        <v>352</v>
      </c>
      <c r="E72" s="10">
        <v>50000</v>
      </c>
      <c r="F72" s="10">
        <v>100</v>
      </c>
    </row>
    <row r="73" spans="1:6" x14ac:dyDescent="0.25">
      <c r="A73" s="10">
        <v>72</v>
      </c>
      <c r="B73" s="10">
        <f t="shared" si="2"/>
        <v>5000000</v>
      </c>
      <c r="C73" s="45">
        <v>10</v>
      </c>
      <c r="D73" s="45" t="s">
        <v>351</v>
      </c>
      <c r="E73" s="10">
        <v>50000</v>
      </c>
      <c r="F73" s="10">
        <v>100</v>
      </c>
    </row>
    <row r="74" spans="1:6" x14ac:dyDescent="0.25">
      <c r="A74" s="10">
        <v>73</v>
      </c>
      <c r="B74" s="10">
        <f t="shared" si="2"/>
        <v>5000000</v>
      </c>
      <c r="C74" s="45">
        <v>10</v>
      </c>
      <c r="D74" s="45" t="s">
        <v>353</v>
      </c>
      <c r="E74" s="10">
        <v>50000</v>
      </c>
      <c r="F74" s="10">
        <v>0</v>
      </c>
    </row>
    <row r="75" spans="1:6" x14ac:dyDescent="0.25">
      <c r="A75" s="10">
        <v>74</v>
      </c>
      <c r="B75" s="10">
        <f t="shared" si="2"/>
        <v>5000000</v>
      </c>
      <c r="C75" s="45">
        <v>15</v>
      </c>
      <c r="D75" s="45" t="s">
        <v>333</v>
      </c>
      <c r="E75" s="10">
        <v>50000</v>
      </c>
      <c r="F75" s="10">
        <v>0</v>
      </c>
    </row>
    <row r="76" spans="1:6" x14ac:dyDescent="0.25">
      <c r="A76" s="10">
        <v>75</v>
      </c>
      <c r="B76" s="10">
        <f t="shared" si="2"/>
        <v>5000000</v>
      </c>
      <c r="C76" s="45">
        <v>15</v>
      </c>
      <c r="D76" s="45" t="s">
        <v>334</v>
      </c>
      <c r="E76" s="10">
        <v>50000</v>
      </c>
      <c r="F76" s="10">
        <v>100</v>
      </c>
    </row>
    <row r="77" spans="1:6" x14ac:dyDescent="0.25">
      <c r="A77" s="94">
        <v>76</v>
      </c>
      <c r="B77" s="30">
        <f t="shared" si="2"/>
        <v>5500000</v>
      </c>
      <c r="C77" s="45">
        <v>15</v>
      </c>
      <c r="D77" s="45" t="s">
        <v>352</v>
      </c>
      <c r="E77" s="30">
        <v>55000</v>
      </c>
      <c r="F77" s="30">
        <v>100</v>
      </c>
    </row>
    <row r="78" spans="1:6" x14ac:dyDescent="0.25">
      <c r="A78" s="94">
        <v>77</v>
      </c>
      <c r="B78" s="30">
        <f t="shared" si="2"/>
        <v>5500000</v>
      </c>
      <c r="C78" s="45">
        <v>10</v>
      </c>
      <c r="D78" s="45" t="s">
        <v>353</v>
      </c>
      <c r="E78" s="30">
        <v>55000</v>
      </c>
      <c r="F78" s="30">
        <v>100</v>
      </c>
    </row>
    <row r="79" spans="1:6" x14ac:dyDescent="0.25">
      <c r="A79" s="94">
        <v>78</v>
      </c>
      <c r="B79" s="30">
        <f t="shared" si="2"/>
        <v>5500000</v>
      </c>
      <c r="C79" s="45">
        <v>10</v>
      </c>
      <c r="D79" s="45" t="s">
        <v>354</v>
      </c>
      <c r="E79" s="30">
        <v>55000</v>
      </c>
      <c r="F79" s="30">
        <v>0</v>
      </c>
    </row>
    <row r="80" spans="1:6" x14ac:dyDescent="0.25">
      <c r="A80" s="94">
        <v>79</v>
      </c>
      <c r="B80" s="30">
        <f t="shared" si="2"/>
        <v>5500000</v>
      </c>
      <c r="C80" s="45">
        <v>15</v>
      </c>
      <c r="D80" s="45" t="s">
        <v>335</v>
      </c>
      <c r="E80" s="30">
        <v>55000</v>
      </c>
      <c r="F80" s="30">
        <v>100</v>
      </c>
    </row>
    <row r="81" spans="1:6" x14ac:dyDescent="0.25">
      <c r="A81" s="94">
        <v>80</v>
      </c>
      <c r="B81" s="30">
        <f t="shared" si="2"/>
        <v>5500000</v>
      </c>
      <c r="C81" s="45">
        <v>15</v>
      </c>
      <c r="D81" s="45" t="s">
        <v>336</v>
      </c>
      <c r="E81" s="30">
        <v>55000</v>
      </c>
      <c r="F81" s="30">
        <v>0</v>
      </c>
    </row>
    <row r="82" spans="1:6" x14ac:dyDescent="0.25">
      <c r="A82" s="94">
        <v>81</v>
      </c>
      <c r="B82" s="10">
        <f t="shared" si="2"/>
        <v>6000000</v>
      </c>
      <c r="C82" s="45">
        <v>15</v>
      </c>
      <c r="D82" s="45" t="s">
        <v>353</v>
      </c>
      <c r="E82" s="10">
        <v>60000</v>
      </c>
      <c r="F82" s="10">
        <v>100</v>
      </c>
    </row>
    <row r="83" spans="1:6" x14ac:dyDescent="0.25">
      <c r="A83" s="94">
        <v>82</v>
      </c>
      <c r="B83" s="10">
        <f t="shared" si="2"/>
        <v>6000000</v>
      </c>
      <c r="C83" s="45">
        <v>10</v>
      </c>
      <c r="D83" s="45" t="s">
        <v>354</v>
      </c>
      <c r="E83" s="10">
        <v>60000</v>
      </c>
      <c r="F83" s="10">
        <v>0</v>
      </c>
    </row>
    <row r="84" spans="1:6" x14ac:dyDescent="0.25">
      <c r="A84" s="94">
        <v>83</v>
      </c>
      <c r="B84" s="10">
        <f t="shared" si="2"/>
        <v>6000000</v>
      </c>
      <c r="C84" s="45">
        <v>10</v>
      </c>
      <c r="D84" s="45" t="s">
        <v>355</v>
      </c>
      <c r="E84" s="10">
        <v>60000</v>
      </c>
      <c r="F84" s="10">
        <v>0</v>
      </c>
    </row>
    <row r="85" spans="1:6" x14ac:dyDescent="0.25">
      <c r="A85" s="94">
        <v>84</v>
      </c>
      <c r="B85" s="10">
        <f t="shared" si="2"/>
        <v>6000000</v>
      </c>
      <c r="C85" s="45">
        <v>15</v>
      </c>
      <c r="D85" s="45" t="s">
        <v>373</v>
      </c>
      <c r="E85" s="10">
        <v>60000</v>
      </c>
      <c r="F85" s="10">
        <v>100</v>
      </c>
    </row>
    <row r="86" spans="1:6" x14ac:dyDescent="0.25">
      <c r="A86" s="94">
        <v>85</v>
      </c>
      <c r="B86" s="10">
        <f t="shared" si="2"/>
        <v>6000000</v>
      </c>
      <c r="C86" s="45">
        <v>15</v>
      </c>
      <c r="D86" s="45" t="s">
        <v>374</v>
      </c>
      <c r="E86" s="10">
        <v>60000</v>
      </c>
      <c r="F86" s="10">
        <v>100</v>
      </c>
    </row>
    <row r="87" spans="1:6" x14ac:dyDescent="0.25">
      <c r="A87" s="74">
        <v>86</v>
      </c>
      <c r="B87" s="30">
        <f t="shared" si="2"/>
        <v>6500000</v>
      </c>
      <c r="C87" s="45">
        <v>15</v>
      </c>
      <c r="D87" s="45" t="s">
        <v>354</v>
      </c>
      <c r="E87" s="30">
        <v>65000</v>
      </c>
      <c r="F87" s="30">
        <v>100</v>
      </c>
    </row>
    <row r="88" spans="1:6" x14ac:dyDescent="0.25">
      <c r="A88" s="74">
        <v>87</v>
      </c>
      <c r="B88" s="30">
        <f t="shared" si="2"/>
        <v>6500000</v>
      </c>
      <c r="C88" s="45">
        <v>10</v>
      </c>
      <c r="D88" s="45" t="s">
        <v>355</v>
      </c>
      <c r="E88" s="30">
        <v>65000</v>
      </c>
      <c r="F88" s="30">
        <v>0</v>
      </c>
    </row>
    <row r="89" spans="1:6" x14ac:dyDescent="0.25">
      <c r="A89" s="74">
        <v>88</v>
      </c>
      <c r="B89" s="30">
        <f t="shared" si="2"/>
        <v>6500000</v>
      </c>
      <c r="C89" s="45">
        <v>10</v>
      </c>
      <c r="D89" s="45" t="s">
        <v>356</v>
      </c>
      <c r="E89" s="30">
        <v>65000</v>
      </c>
      <c r="F89" s="30">
        <v>0</v>
      </c>
    </row>
    <row r="90" spans="1:6" x14ac:dyDescent="0.25">
      <c r="A90" s="74">
        <v>89</v>
      </c>
      <c r="B90" s="30">
        <f t="shared" si="2"/>
        <v>6500000</v>
      </c>
      <c r="C90" s="45">
        <v>15</v>
      </c>
      <c r="D90" s="45" t="s">
        <v>337</v>
      </c>
      <c r="E90" s="30">
        <v>65000</v>
      </c>
      <c r="F90" s="30">
        <v>100</v>
      </c>
    </row>
    <row r="91" spans="1:6" x14ac:dyDescent="0.25">
      <c r="A91" s="74">
        <v>90</v>
      </c>
      <c r="B91" s="30">
        <f t="shared" si="2"/>
        <v>6500000</v>
      </c>
      <c r="C91" s="45">
        <v>15</v>
      </c>
      <c r="D91" s="45" t="s">
        <v>338</v>
      </c>
      <c r="E91" s="30">
        <v>65000</v>
      </c>
      <c r="F91" s="30">
        <v>100</v>
      </c>
    </row>
    <row r="92" spans="1:6" x14ac:dyDescent="0.25">
      <c r="A92" s="74">
        <v>91</v>
      </c>
      <c r="B92" s="10">
        <f t="shared" si="2"/>
        <v>7000000</v>
      </c>
      <c r="C92" s="45">
        <v>15</v>
      </c>
      <c r="D92" s="45" t="s">
        <v>355</v>
      </c>
      <c r="E92" s="10">
        <v>70000</v>
      </c>
      <c r="F92" s="10">
        <v>100</v>
      </c>
    </row>
    <row r="93" spans="1:6" x14ac:dyDescent="0.25">
      <c r="A93" s="74">
        <v>92</v>
      </c>
      <c r="B93" s="10">
        <f t="shared" si="2"/>
        <v>7000000</v>
      </c>
      <c r="C93" s="45">
        <v>10</v>
      </c>
      <c r="D93" s="45" t="s">
        <v>356</v>
      </c>
      <c r="E93" s="10">
        <v>70000</v>
      </c>
      <c r="F93" s="10">
        <v>0</v>
      </c>
    </row>
    <row r="94" spans="1:6" x14ac:dyDescent="0.25">
      <c r="A94" s="74">
        <v>93</v>
      </c>
      <c r="B94" s="10">
        <f t="shared" si="2"/>
        <v>7000000</v>
      </c>
      <c r="C94" s="45">
        <v>10</v>
      </c>
      <c r="D94" s="45" t="s">
        <v>357</v>
      </c>
      <c r="E94" s="10">
        <v>70000</v>
      </c>
      <c r="F94" s="10">
        <v>0</v>
      </c>
    </row>
    <row r="95" spans="1:6" x14ac:dyDescent="0.25">
      <c r="A95" s="74">
        <v>94</v>
      </c>
      <c r="B95" s="10">
        <f t="shared" si="2"/>
        <v>7000000</v>
      </c>
      <c r="C95" s="45">
        <v>15</v>
      </c>
      <c r="D95" s="45" t="s">
        <v>339</v>
      </c>
      <c r="E95" s="10">
        <v>70000</v>
      </c>
      <c r="F95" s="10">
        <v>100</v>
      </c>
    </row>
    <row r="96" spans="1:6" x14ac:dyDescent="0.25">
      <c r="A96" s="74">
        <v>95</v>
      </c>
      <c r="B96" s="10">
        <f t="shared" si="2"/>
        <v>7000000</v>
      </c>
      <c r="C96" s="45">
        <v>15</v>
      </c>
      <c r="D96" s="45" t="s">
        <v>340</v>
      </c>
      <c r="E96" s="10">
        <v>70000</v>
      </c>
      <c r="F96" s="10">
        <v>100</v>
      </c>
    </row>
    <row r="97" spans="1:6" x14ac:dyDescent="0.25">
      <c r="A97" s="74">
        <v>96</v>
      </c>
      <c r="B97" s="30">
        <f t="shared" si="2"/>
        <v>8000000</v>
      </c>
      <c r="C97" s="45">
        <v>15</v>
      </c>
      <c r="D97" s="45" t="s">
        <v>356</v>
      </c>
      <c r="E97" s="30">
        <v>80000</v>
      </c>
      <c r="F97" s="30">
        <v>100</v>
      </c>
    </row>
    <row r="98" spans="1:6" x14ac:dyDescent="0.25">
      <c r="A98" s="74">
        <v>97</v>
      </c>
      <c r="B98" s="30">
        <f t="shared" si="2"/>
        <v>8000000</v>
      </c>
      <c r="C98" s="45">
        <v>10</v>
      </c>
      <c r="D98" s="45" t="s">
        <v>357</v>
      </c>
      <c r="E98" s="30">
        <v>80000</v>
      </c>
      <c r="F98" s="30">
        <v>0</v>
      </c>
    </row>
    <row r="99" spans="1:6" x14ac:dyDescent="0.25">
      <c r="A99" s="74">
        <v>98</v>
      </c>
      <c r="B99" s="30">
        <f t="shared" si="2"/>
        <v>8000000</v>
      </c>
      <c r="C99" s="45">
        <v>10</v>
      </c>
      <c r="D99" s="45" t="s">
        <v>365</v>
      </c>
      <c r="E99" s="30">
        <v>80000</v>
      </c>
      <c r="F99" s="30">
        <v>0</v>
      </c>
    </row>
    <row r="100" spans="1:6" x14ac:dyDescent="0.25">
      <c r="A100" s="74">
        <v>99</v>
      </c>
      <c r="B100" s="30">
        <f t="shared" si="2"/>
        <v>8000000</v>
      </c>
      <c r="C100" s="45">
        <v>15</v>
      </c>
      <c r="D100" s="45" t="s">
        <v>341</v>
      </c>
      <c r="E100" s="30">
        <v>80000</v>
      </c>
      <c r="F100" s="30">
        <v>100</v>
      </c>
    </row>
    <row r="101" spans="1:6" x14ac:dyDescent="0.25">
      <c r="A101" s="74">
        <v>100</v>
      </c>
      <c r="B101" s="30">
        <f t="shared" si="2"/>
        <v>8000000</v>
      </c>
      <c r="C101" s="45">
        <v>15</v>
      </c>
      <c r="D101" s="45" t="s">
        <v>342</v>
      </c>
      <c r="E101" s="30">
        <v>80000</v>
      </c>
      <c r="F101" s="30">
        <v>100</v>
      </c>
    </row>
    <row r="102" spans="1:6" x14ac:dyDescent="0.25">
      <c r="A102" s="85">
        <v>101</v>
      </c>
      <c r="B102" s="10">
        <f t="shared" si="2"/>
        <v>8300000</v>
      </c>
      <c r="C102" s="45">
        <v>15</v>
      </c>
      <c r="D102" s="45" t="s">
        <v>356</v>
      </c>
      <c r="E102" s="10">
        <v>83000</v>
      </c>
      <c r="F102" s="10">
        <v>100</v>
      </c>
    </row>
    <row r="103" spans="1:6" x14ac:dyDescent="0.25">
      <c r="A103" s="85">
        <v>102</v>
      </c>
      <c r="B103" s="10">
        <f t="shared" si="2"/>
        <v>8300000</v>
      </c>
      <c r="C103" s="45">
        <v>10</v>
      </c>
      <c r="D103" s="45" t="s">
        <v>357</v>
      </c>
      <c r="E103" s="10">
        <v>83000</v>
      </c>
      <c r="F103" s="10">
        <v>0</v>
      </c>
    </row>
    <row r="104" spans="1:6" x14ac:dyDescent="0.25">
      <c r="A104" s="85">
        <v>103</v>
      </c>
      <c r="B104" s="10">
        <f t="shared" si="2"/>
        <v>8300000</v>
      </c>
      <c r="C104" s="45">
        <v>10</v>
      </c>
      <c r="D104" s="45" t="s">
        <v>365</v>
      </c>
      <c r="E104" s="10">
        <v>83000</v>
      </c>
      <c r="F104" s="10">
        <v>0</v>
      </c>
    </row>
    <row r="105" spans="1:6" x14ac:dyDescent="0.25">
      <c r="A105" s="85">
        <v>104</v>
      </c>
      <c r="B105" s="10">
        <f t="shared" si="2"/>
        <v>8300000</v>
      </c>
      <c r="C105" s="45">
        <v>15</v>
      </c>
      <c r="D105" s="45" t="s">
        <v>343</v>
      </c>
      <c r="E105" s="10">
        <v>83000</v>
      </c>
      <c r="F105" s="10">
        <v>100</v>
      </c>
    </row>
    <row r="106" spans="1:6" x14ac:dyDescent="0.25">
      <c r="A106" s="85">
        <v>105</v>
      </c>
      <c r="B106" s="10">
        <f t="shared" si="2"/>
        <v>8300000</v>
      </c>
      <c r="C106" s="45">
        <v>15</v>
      </c>
      <c r="D106" s="45" t="s">
        <v>344</v>
      </c>
      <c r="E106" s="10">
        <v>83000</v>
      </c>
      <c r="F106" s="10">
        <v>100</v>
      </c>
    </row>
    <row r="107" spans="1:6" x14ac:dyDescent="0.25">
      <c r="A107" s="85">
        <v>106</v>
      </c>
      <c r="B107" s="30">
        <f t="shared" si="2"/>
        <v>8600000</v>
      </c>
      <c r="C107" s="45">
        <v>15</v>
      </c>
      <c r="D107" s="45" t="s">
        <v>352</v>
      </c>
      <c r="E107" s="30">
        <v>86000</v>
      </c>
      <c r="F107" s="30">
        <v>0</v>
      </c>
    </row>
    <row r="108" spans="1:6" x14ac:dyDescent="0.25">
      <c r="A108" s="85">
        <v>107</v>
      </c>
      <c r="B108" s="30">
        <f t="shared" si="2"/>
        <v>8600000</v>
      </c>
      <c r="C108" s="45">
        <v>10</v>
      </c>
      <c r="D108" s="45" t="s">
        <v>357</v>
      </c>
      <c r="E108" s="30">
        <v>86000</v>
      </c>
      <c r="F108" s="30">
        <v>100</v>
      </c>
    </row>
    <row r="109" spans="1:6" x14ac:dyDescent="0.25">
      <c r="A109" s="85">
        <v>108</v>
      </c>
      <c r="B109" s="30">
        <f t="shared" si="2"/>
        <v>8600000</v>
      </c>
      <c r="C109" s="45">
        <v>10</v>
      </c>
      <c r="D109" s="45" t="s">
        <v>365</v>
      </c>
      <c r="E109" s="30">
        <v>86000</v>
      </c>
      <c r="F109" s="30">
        <v>0</v>
      </c>
    </row>
    <row r="110" spans="1:6" x14ac:dyDescent="0.25">
      <c r="A110" s="85">
        <v>109</v>
      </c>
      <c r="B110" s="30">
        <f t="shared" si="2"/>
        <v>8600000</v>
      </c>
      <c r="C110" s="45">
        <v>15</v>
      </c>
      <c r="D110" s="45" t="s">
        <v>345</v>
      </c>
      <c r="E110" s="30">
        <v>86000</v>
      </c>
      <c r="F110" s="30">
        <v>100</v>
      </c>
    </row>
    <row r="111" spans="1:6" x14ac:dyDescent="0.25">
      <c r="A111" s="85">
        <v>110</v>
      </c>
      <c r="B111" s="30">
        <f t="shared" si="2"/>
        <v>8600000</v>
      </c>
      <c r="C111" s="45">
        <v>15</v>
      </c>
      <c r="D111" s="45" t="s">
        <v>346</v>
      </c>
      <c r="E111" s="30">
        <v>86000</v>
      </c>
      <c r="F111" s="30">
        <v>100</v>
      </c>
    </row>
    <row r="112" spans="1:6" x14ac:dyDescent="0.25">
      <c r="A112" s="85">
        <v>111</v>
      </c>
      <c r="B112" s="10">
        <f t="shared" si="2"/>
        <v>9000000</v>
      </c>
      <c r="C112" s="45">
        <v>10</v>
      </c>
      <c r="D112" s="45" t="s">
        <v>365</v>
      </c>
      <c r="E112" s="10">
        <v>90000</v>
      </c>
      <c r="F112" s="10">
        <v>100</v>
      </c>
    </row>
    <row r="113" spans="1:6" x14ac:dyDescent="0.25">
      <c r="A113" s="85">
        <v>112</v>
      </c>
      <c r="B113" s="10">
        <f t="shared" si="2"/>
        <v>9000000</v>
      </c>
      <c r="C113" s="45">
        <v>10</v>
      </c>
      <c r="D113" s="45" t="s">
        <v>369</v>
      </c>
      <c r="E113" s="10">
        <v>90000</v>
      </c>
      <c r="F113" s="10">
        <v>0</v>
      </c>
    </row>
    <row r="114" spans="1:6" x14ac:dyDescent="0.25">
      <c r="A114" s="85">
        <v>113</v>
      </c>
      <c r="B114" s="10">
        <f t="shared" si="2"/>
        <v>9000000</v>
      </c>
      <c r="C114" s="45">
        <v>15</v>
      </c>
      <c r="D114" s="45" t="s">
        <v>366</v>
      </c>
      <c r="E114" s="10">
        <v>90000</v>
      </c>
      <c r="F114" s="10">
        <v>100</v>
      </c>
    </row>
    <row r="115" spans="1:6" x14ac:dyDescent="0.25">
      <c r="A115" s="85">
        <v>114</v>
      </c>
      <c r="B115" s="10">
        <f t="shared" si="2"/>
        <v>9000000</v>
      </c>
      <c r="C115" s="45">
        <v>15</v>
      </c>
      <c r="D115" s="45" t="s">
        <v>347</v>
      </c>
      <c r="E115" s="10">
        <v>90000</v>
      </c>
      <c r="F115" s="10">
        <v>100</v>
      </c>
    </row>
    <row r="116" spans="1:6" x14ac:dyDescent="0.25">
      <c r="A116" s="85">
        <v>115</v>
      </c>
      <c r="B116" s="10">
        <f t="shared" si="2"/>
        <v>9000000</v>
      </c>
      <c r="C116" s="45">
        <v>15</v>
      </c>
      <c r="D116" s="45" t="s">
        <v>348</v>
      </c>
      <c r="E116" s="10">
        <v>90000</v>
      </c>
      <c r="F116" s="10">
        <v>0</v>
      </c>
    </row>
    <row r="117" spans="1:6" x14ac:dyDescent="0.25">
      <c r="A117" s="95">
        <v>116</v>
      </c>
      <c r="B117" s="30">
        <f t="shared" si="2"/>
        <v>9500000</v>
      </c>
      <c r="C117" s="45">
        <v>10</v>
      </c>
      <c r="D117" s="45" t="s">
        <v>365</v>
      </c>
      <c r="E117" s="30">
        <v>95000</v>
      </c>
      <c r="F117" s="30">
        <v>100</v>
      </c>
    </row>
    <row r="118" spans="1:6" x14ac:dyDescent="0.25">
      <c r="A118" s="95">
        <v>117</v>
      </c>
      <c r="B118" s="30">
        <f t="shared" si="2"/>
        <v>9500000</v>
      </c>
      <c r="C118" s="45">
        <v>10</v>
      </c>
      <c r="D118" s="45" t="s">
        <v>369</v>
      </c>
      <c r="E118" s="30">
        <v>95000</v>
      </c>
      <c r="F118" s="30">
        <v>0</v>
      </c>
    </row>
    <row r="119" spans="1:6" x14ac:dyDescent="0.25">
      <c r="A119" s="95">
        <v>118</v>
      </c>
      <c r="B119" s="30">
        <f t="shared" si="2"/>
        <v>9500000</v>
      </c>
      <c r="C119" s="45">
        <v>15</v>
      </c>
      <c r="D119" s="101" t="s">
        <v>367</v>
      </c>
      <c r="E119" s="30">
        <v>95000</v>
      </c>
      <c r="F119" s="30">
        <v>100</v>
      </c>
    </row>
    <row r="120" spans="1:6" x14ac:dyDescent="0.25">
      <c r="A120" s="95">
        <v>119</v>
      </c>
      <c r="B120" s="30">
        <f t="shared" si="2"/>
        <v>9500000</v>
      </c>
      <c r="C120" s="45">
        <v>15</v>
      </c>
      <c r="D120" s="45" t="s">
        <v>349</v>
      </c>
      <c r="E120" s="30">
        <v>95000</v>
      </c>
      <c r="F120" s="30">
        <v>0</v>
      </c>
    </row>
    <row r="121" spans="1:6" x14ac:dyDescent="0.25">
      <c r="A121" s="95">
        <v>120</v>
      </c>
      <c r="B121" s="30">
        <f t="shared" si="2"/>
        <v>9500000</v>
      </c>
      <c r="C121" s="45">
        <v>15</v>
      </c>
      <c r="D121" s="45" t="s">
        <v>350</v>
      </c>
      <c r="E121" s="30">
        <v>95000</v>
      </c>
      <c r="F121" s="30">
        <v>100</v>
      </c>
    </row>
    <row r="122" spans="1:6" x14ac:dyDescent="0.25">
      <c r="A122" s="95">
        <v>121</v>
      </c>
      <c r="B122" s="10">
        <f t="shared" si="2"/>
        <v>10000000</v>
      </c>
      <c r="C122" s="45">
        <v>10</v>
      </c>
      <c r="D122" s="45" t="s">
        <v>369</v>
      </c>
      <c r="E122" s="10">
        <v>100000</v>
      </c>
      <c r="F122" s="10">
        <v>100</v>
      </c>
    </row>
    <row r="123" spans="1:6" x14ac:dyDescent="0.25">
      <c r="A123" s="95">
        <v>122</v>
      </c>
      <c r="B123" s="10">
        <f t="shared" si="2"/>
        <v>10000000</v>
      </c>
      <c r="C123" s="45">
        <v>10</v>
      </c>
      <c r="D123" s="45" t="s">
        <v>370</v>
      </c>
      <c r="E123" s="10">
        <v>100000</v>
      </c>
      <c r="F123" s="10">
        <v>0</v>
      </c>
    </row>
    <row r="124" spans="1:6" x14ac:dyDescent="0.25">
      <c r="A124" s="95">
        <v>123</v>
      </c>
      <c r="B124" s="10">
        <f t="shared" si="2"/>
        <v>10000000</v>
      </c>
      <c r="C124" s="45">
        <v>15</v>
      </c>
      <c r="D124" s="100" t="s">
        <v>368</v>
      </c>
      <c r="E124" s="10">
        <v>100000</v>
      </c>
      <c r="F124" s="10">
        <v>0</v>
      </c>
    </row>
    <row r="125" spans="1:6" x14ac:dyDescent="0.25">
      <c r="A125" s="95">
        <v>124</v>
      </c>
      <c r="B125" s="10">
        <f t="shared" si="2"/>
        <v>10000000</v>
      </c>
      <c r="C125" s="45">
        <v>15</v>
      </c>
      <c r="D125" s="45" t="s">
        <v>371</v>
      </c>
      <c r="E125" s="10">
        <v>100000</v>
      </c>
      <c r="F125" s="10">
        <v>100</v>
      </c>
    </row>
    <row r="126" spans="1:6" x14ac:dyDescent="0.25">
      <c r="A126" s="95">
        <v>125</v>
      </c>
      <c r="B126" s="10">
        <f t="shared" si="2"/>
        <v>10000000</v>
      </c>
      <c r="C126" s="45">
        <v>15</v>
      </c>
      <c r="D126" s="45" t="s">
        <v>372</v>
      </c>
      <c r="E126" s="10">
        <v>100000</v>
      </c>
      <c r="F126" s="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opLeftCell="A13" workbookViewId="0">
      <selection activeCell="B19" sqref="B19:E19"/>
    </sheetView>
  </sheetViews>
  <sheetFormatPr defaultRowHeight="15" x14ac:dyDescent="0.25"/>
  <cols>
    <col min="1" max="1" width="8.5703125" style="42" customWidth="1"/>
    <col min="2" max="2" width="35" style="42" bestFit="1" customWidth="1"/>
    <col min="3" max="3" width="4.7109375" style="42" bestFit="1" customWidth="1"/>
    <col min="4" max="4" width="5.140625" style="42" bestFit="1" customWidth="1"/>
    <col min="5" max="5" width="8.140625" style="42" customWidth="1"/>
  </cols>
  <sheetData>
    <row r="1" spans="1:5" x14ac:dyDescent="0.25">
      <c r="A1" s="9" t="s">
        <v>251</v>
      </c>
      <c r="B1" s="9" t="s">
        <v>131</v>
      </c>
      <c r="C1" s="9" t="s">
        <v>132</v>
      </c>
      <c r="D1" s="9" t="s">
        <v>133</v>
      </c>
      <c r="E1" s="9" t="s">
        <v>134</v>
      </c>
    </row>
    <row r="2" spans="1:5" x14ac:dyDescent="0.25">
      <c r="A2" s="10">
        <v>20</v>
      </c>
      <c r="B2" s="45" t="s">
        <v>135</v>
      </c>
      <c r="C2" s="11">
        <v>0</v>
      </c>
      <c r="D2" s="11">
        <v>1</v>
      </c>
      <c r="E2" s="12">
        <v>35</v>
      </c>
    </row>
    <row r="3" spans="1:5" x14ac:dyDescent="0.25">
      <c r="A3" s="10">
        <v>20</v>
      </c>
      <c r="B3" s="13" t="s">
        <v>136</v>
      </c>
      <c r="C3" s="11">
        <v>2</v>
      </c>
      <c r="D3" s="11">
        <v>2</v>
      </c>
      <c r="E3" s="12">
        <v>45</v>
      </c>
    </row>
    <row r="4" spans="1:5" x14ac:dyDescent="0.25">
      <c r="A4" s="10">
        <v>20</v>
      </c>
      <c r="B4" s="46" t="s">
        <v>137</v>
      </c>
      <c r="C4" s="11">
        <v>1</v>
      </c>
      <c r="D4" s="11">
        <v>1</v>
      </c>
      <c r="E4" s="12">
        <v>40</v>
      </c>
    </row>
    <row r="5" spans="1:5" x14ac:dyDescent="0.25">
      <c r="A5" s="10">
        <v>20</v>
      </c>
      <c r="B5" s="13" t="s">
        <v>138</v>
      </c>
      <c r="C5" s="11">
        <v>1</v>
      </c>
      <c r="D5" s="11">
        <v>2</v>
      </c>
      <c r="E5" s="12">
        <v>45</v>
      </c>
    </row>
    <row r="6" spans="1:5" x14ac:dyDescent="0.25">
      <c r="A6" s="10">
        <v>20</v>
      </c>
      <c r="B6" s="13" t="s">
        <v>139</v>
      </c>
      <c r="C6" s="11">
        <v>0</v>
      </c>
      <c r="D6" s="11">
        <v>1</v>
      </c>
      <c r="E6" s="14">
        <v>40</v>
      </c>
    </row>
    <row r="7" spans="1:5" x14ac:dyDescent="0.25">
      <c r="A7" s="10">
        <v>20</v>
      </c>
      <c r="B7" s="13" t="s">
        <v>140</v>
      </c>
      <c r="C7" s="11">
        <v>1</v>
      </c>
      <c r="D7" s="11">
        <v>1</v>
      </c>
      <c r="E7" s="12">
        <v>45</v>
      </c>
    </row>
    <row r="8" spans="1:5" x14ac:dyDescent="0.25">
      <c r="A8" s="10">
        <v>20</v>
      </c>
      <c r="B8" s="13" t="s">
        <v>141</v>
      </c>
      <c r="C8" s="11">
        <v>0</v>
      </c>
      <c r="D8" s="11">
        <v>1</v>
      </c>
      <c r="E8" s="12">
        <v>45</v>
      </c>
    </row>
    <row r="9" spans="1:5" x14ac:dyDescent="0.25">
      <c r="A9" s="10">
        <v>20</v>
      </c>
      <c r="B9" s="13" t="s">
        <v>142</v>
      </c>
      <c r="C9" s="11">
        <v>0</v>
      </c>
      <c r="D9" s="11">
        <v>1</v>
      </c>
      <c r="E9" s="12">
        <v>40</v>
      </c>
    </row>
    <row r="10" spans="1:5" x14ac:dyDescent="0.25">
      <c r="A10" s="10">
        <v>20</v>
      </c>
      <c r="B10" s="46" t="s">
        <v>143</v>
      </c>
      <c r="C10" s="11">
        <v>0</v>
      </c>
      <c r="D10" s="11">
        <v>1</v>
      </c>
      <c r="E10" s="12">
        <v>30</v>
      </c>
    </row>
    <row r="11" spans="1:5" x14ac:dyDescent="0.25">
      <c r="A11" s="10">
        <v>20</v>
      </c>
      <c r="B11" s="13" t="s">
        <v>144</v>
      </c>
      <c r="C11" s="11">
        <v>0</v>
      </c>
      <c r="D11" s="11">
        <v>1</v>
      </c>
      <c r="E11" s="12">
        <v>45</v>
      </c>
    </row>
    <row r="12" spans="1:5" x14ac:dyDescent="0.25">
      <c r="A12" s="10">
        <v>20</v>
      </c>
      <c r="B12" s="13" t="s">
        <v>145</v>
      </c>
      <c r="C12" s="11">
        <v>0</v>
      </c>
      <c r="D12" s="11">
        <v>1</v>
      </c>
      <c r="E12" s="12">
        <v>45</v>
      </c>
    </row>
    <row r="13" spans="1:5" x14ac:dyDescent="0.25">
      <c r="A13" s="10">
        <v>20</v>
      </c>
      <c r="B13" s="13" t="s">
        <v>146</v>
      </c>
      <c r="C13" s="11">
        <v>0</v>
      </c>
      <c r="D13" s="11">
        <v>1</v>
      </c>
      <c r="E13" s="12">
        <v>40</v>
      </c>
    </row>
    <row r="14" spans="1:5" x14ac:dyDescent="0.25">
      <c r="A14" s="10">
        <v>20</v>
      </c>
      <c r="B14" s="45" t="s">
        <v>147</v>
      </c>
      <c r="C14" s="11">
        <v>0</v>
      </c>
      <c r="D14" s="11">
        <v>1</v>
      </c>
      <c r="E14" s="12">
        <v>35</v>
      </c>
    </row>
    <row r="15" spans="1:5" x14ac:dyDescent="0.25">
      <c r="A15" s="10">
        <v>20</v>
      </c>
      <c r="B15" s="46" t="s">
        <v>148</v>
      </c>
      <c r="C15" s="11">
        <v>0</v>
      </c>
      <c r="D15" s="11">
        <v>1</v>
      </c>
      <c r="E15" s="12">
        <v>45</v>
      </c>
    </row>
    <row r="16" spans="1:5" x14ac:dyDescent="0.25">
      <c r="A16" s="10">
        <v>20</v>
      </c>
      <c r="B16" s="45" t="s">
        <v>149</v>
      </c>
      <c r="C16" s="11">
        <v>0</v>
      </c>
      <c r="D16" s="11">
        <v>1</v>
      </c>
      <c r="E16" s="12">
        <v>35</v>
      </c>
    </row>
    <row r="17" spans="1:5" x14ac:dyDescent="0.25">
      <c r="A17" s="10">
        <v>20</v>
      </c>
      <c r="B17" s="45" t="s">
        <v>150</v>
      </c>
      <c r="C17" s="11">
        <v>0</v>
      </c>
      <c r="D17" s="11">
        <v>1</v>
      </c>
      <c r="E17" s="12">
        <v>40</v>
      </c>
    </row>
    <row r="18" spans="1:5" x14ac:dyDescent="0.25">
      <c r="A18" s="10">
        <v>20</v>
      </c>
      <c r="B18" s="38" t="s">
        <v>151</v>
      </c>
      <c r="C18" s="77">
        <v>1</v>
      </c>
      <c r="D18" s="77">
        <v>1</v>
      </c>
      <c r="E18" s="78">
        <v>40</v>
      </c>
    </row>
    <row r="19" spans="1:5" x14ac:dyDescent="0.25">
      <c r="A19" s="10">
        <v>20</v>
      </c>
      <c r="B19" s="79" t="s">
        <v>152</v>
      </c>
      <c r="C19" s="80">
        <v>0</v>
      </c>
      <c r="D19" s="80">
        <v>1</v>
      </c>
      <c r="E19" s="81">
        <v>0</v>
      </c>
    </row>
    <row r="20" spans="1:5" x14ac:dyDescent="0.25">
      <c r="A20" s="10">
        <v>20</v>
      </c>
      <c r="B20" s="45" t="s">
        <v>153</v>
      </c>
      <c r="C20" s="11">
        <v>0</v>
      </c>
      <c r="D20" s="11">
        <v>1</v>
      </c>
      <c r="E20" s="12">
        <v>30</v>
      </c>
    </row>
    <row r="21" spans="1:5" x14ac:dyDescent="0.25">
      <c r="A21" s="10">
        <v>20</v>
      </c>
      <c r="B21" s="79" t="s">
        <v>154</v>
      </c>
      <c r="C21" s="80">
        <v>0</v>
      </c>
      <c r="D21" s="80">
        <v>1</v>
      </c>
      <c r="E21" s="81">
        <v>0</v>
      </c>
    </row>
    <row r="22" spans="1:5" x14ac:dyDescent="0.25">
      <c r="A22" s="10">
        <v>20</v>
      </c>
      <c r="B22" s="46" t="s">
        <v>155</v>
      </c>
      <c r="C22" s="11">
        <v>0</v>
      </c>
      <c r="D22" s="11">
        <v>1</v>
      </c>
      <c r="E22" s="12">
        <v>40</v>
      </c>
    </row>
    <row r="23" spans="1:5" x14ac:dyDescent="0.25">
      <c r="A23" s="10">
        <v>20</v>
      </c>
      <c r="B23" s="46" t="s">
        <v>156</v>
      </c>
      <c r="C23" s="11">
        <v>0</v>
      </c>
      <c r="D23" s="11">
        <v>1</v>
      </c>
      <c r="E23" s="12">
        <v>45</v>
      </c>
    </row>
    <row r="24" spans="1:5" x14ac:dyDescent="0.25">
      <c r="A24" s="10">
        <v>20</v>
      </c>
      <c r="B24" s="46" t="s">
        <v>157</v>
      </c>
      <c r="C24" s="11">
        <v>0</v>
      </c>
      <c r="D24" s="11">
        <v>1</v>
      </c>
      <c r="E24" s="12">
        <v>35</v>
      </c>
    </row>
    <row r="25" spans="1:5" x14ac:dyDescent="0.25">
      <c r="A25" s="10">
        <v>20</v>
      </c>
      <c r="B25" s="46" t="s">
        <v>158</v>
      </c>
      <c r="C25" s="11">
        <v>0</v>
      </c>
      <c r="D25" s="11">
        <v>1</v>
      </c>
      <c r="E25" s="12">
        <v>40</v>
      </c>
    </row>
    <row r="26" spans="1:5" x14ac:dyDescent="0.25">
      <c r="A26" s="10">
        <v>20</v>
      </c>
      <c r="B26" s="38" t="s">
        <v>159</v>
      </c>
      <c r="C26" s="77">
        <v>0</v>
      </c>
      <c r="D26" s="77">
        <v>1</v>
      </c>
      <c r="E26" s="78">
        <v>5</v>
      </c>
    </row>
    <row r="27" spans="1:5" x14ac:dyDescent="0.25">
      <c r="A27" s="10">
        <v>20</v>
      </c>
      <c r="B27" s="45" t="s">
        <v>160</v>
      </c>
      <c r="C27" s="11">
        <v>0</v>
      </c>
      <c r="D27" s="11">
        <v>1</v>
      </c>
      <c r="E27" s="12">
        <v>30</v>
      </c>
    </row>
    <row r="28" spans="1:5" x14ac:dyDescent="0.25">
      <c r="A28" s="10">
        <v>20</v>
      </c>
      <c r="B28" s="57" t="s">
        <v>161</v>
      </c>
      <c r="C28" s="57">
        <v>0</v>
      </c>
      <c r="D28" s="57">
        <v>1</v>
      </c>
      <c r="E28" s="82">
        <v>0</v>
      </c>
    </row>
    <row r="29" spans="1:5" x14ac:dyDescent="0.25">
      <c r="A29" s="10">
        <v>20</v>
      </c>
      <c r="B29" s="57" t="s">
        <v>162</v>
      </c>
      <c r="C29" s="57">
        <v>0</v>
      </c>
      <c r="D29" s="57">
        <v>1</v>
      </c>
      <c r="E29" s="83">
        <v>0</v>
      </c>
    </row>
    <row r="30" spans="1:5" x14ac:dyDescent="0.25">
      <c r="A30" s="10">
        <v>20</v>
      </c>
      <c r="B30" s="57" t="s">
        <v>163</v>
      </c>
      <c r="C30" s="57">
        <v>0</v>
      </c>
      <c r="D30" s="57">
        <v>1</v>
      </c>
      <c r="E30" s="83">
        <v>0</v>
      </c>
    </row>
    <row r="31" spans="1:5" x14ac:dyDescent="0.25">
      <c r="A31" s="10">
        <v>20</v>
      </c>
      <c r="B31" s="46" t="s">
        <v>164</v>
      </c>
      <c r="C31" s="11">
        <v>0</v>
      </c>
      <c r="D31" s="11">
        <v>1</v>
      </c>
      <c r="E31" s="16">
        <v>40</v>
      </c>
    </row>
    <row r="32" spans="1:5" x14ac:dyDescent="0.25">
      <c r="A32" s="10">
        <v>20</v>
      </c>
      <c r="B32" s="46" t="s">
        <v>165</v>
      </c>
      <c r="C32" s="11">
        <v>0</v>
      </c>
      <c r="D32" s="11">
        <v>1</v>
      </c>
      <c r="E32" s="16">
        <v>30</v>
      </c>
    </row>
    <row r="33" spans="1:5" x14ac:dyDescent="0.25">
      <c r="A33" s="10">
        <v>20</v>
      </c>
      <c r="B33" s="46" t="s">
        <v>166</v>
      </c>
      <c r="C33" s="15">
        <v>0</v>
      </c>
      <c r="D33" s="15">
        <v>1</v>
      </c>
      <c r="E33" s="17">
        <v>40</v>
      </c>
    </row>
    <row r="34" spans="1:5" x14ac:dyDescent="0.25">
      <c r="A34" s="10">
        <v>20</v>
      </c>
      <c r="B34" s="46" t="s">
        <v>167</v>
      </c>
      <c r="C34" s="15">
        <v>0</v>
      </c>
      <c r="D34" s="15">
        <v>1</v>
      </c>
      <c r="E34" s="17">
        <v>45</v>
      </c>
    </row>
    <row r="35" spans="1:5" x14ac:dyDescent="0.25">
      <c r="A35" s="10">
        <v>20</v>
      </c>
      <c r="B35" s="18" t="s">
        <v>296</v>
      </c>
      <c r="C35" s="15">
        <v>0</v>
      </c>
      <c r="D35" s="15">
        <v>1</v>
      </c>
      <c r="E35" s="19">
        <v>40</v>
      </c>
    </row>
    <row r="36" spans="1:5" x14ac:dyDescent="0.25">
      <c r="A36" s="10">
        <v>20</v>
      </c>
      <c r="B36" s="18" t="s">
        <v>168</v>
      </c>
      <c r="C36" s="15">
        <v>0</v>
      </c>
      <c r="D36" s="15">
        <v>1</v>
      </c>
      <c r="E36" s="19">
        <v>35</v>
      </c>
    </row>
    <row r="37" spans="1:5" x14ac:dyDescent="0.25">
      <c r="A37" s="20">
        <v>50</v>
      </c>
      <c r="B37" s="45" t="s">
        <v>135</v>
      </c>
      <c r="C37" s="11">
        <v>0</v>
      </c>
      <c r="D37" s="11">
        <v>1</v>
      </c>
      <c r="E37" s="12">
        <v>35</v>
      </c>
    </row>
    <row r="38" spans="1:5" x14ac:dyDescent="0.25">
      <c r="A38" s="20">
        <v>50</v>
      </c>
      <c r="B38" s="13" t="s">
        <v>136</v>
      </c>
      <c r="C38" s="11">
        <v>1</v>
      </c>
      <c r="D38" s="11">
        <v>2</v>
      </c>
      <c r="E38" s="12">
        <v>45</v>
      </c>
    </row>
    <row r="39" spans="1:5" x14ac:dyDescent="0.25">
      <c r="A39" s="20">
        <v>50</v>
      </c>
      <c r="B39" s="46" t="s">
        <v>137</v>
      </c>
      <c r="C39" s="11">
        <v>1</v>
      </c>
      <c r="D39" s="11">
        <v>1</v>
      </c>
      <c r="E39" s="12">
        <v>45</v>
      </c>
    </row>
    <row r="40" spans="1:5" x14ac:dyDescent="0.25">
      <c r="A40" s="20">
        <v>50</v>
      </c>
      <c r="B40" s="13" t="s">
        <v>138</v>
      </c>
      <c r="C40" s="11">
        <v>2</v>
      </c>
      <c r="D40" s="11">
        <v>2</v>
      </c>
      <c r="E40" s="12">
        <v>45</v>
      </c>
    </row>
    <row r="41" spans="1:5" x14ac:dyDescent="0.25">
      <c r="A41" s="20">
        <v>50</v>
      </c>
      <c r="B41" s="13" t="s">
        <v>139</v>
      </c>
      <c r="C41" s="11">
        <v>0</v>
      </c>
      <c r="D41" s="11">
        <v>1</v>
      </c>
      <c r="E41" s="14">
        <v>40</v>
      </c>
    </row>
    <row r="42" spans="1:5" x14ac:dyDescent="0.25">
      <c r="A42" s="20">
        <v>50</v>
      </c>
      <c r="B42" s="13" t="s">
        <v>140</v>
      </c>
      <c r="C42" s="11">
        <v>1</v>
      </c>
      <c r="D42" s="11">
        <v>1</v>
      </c>
      <c r="E42" s="12">
        <v>45</v>
      </c>
    </row>
    <row r="43" spans="1:5" x14ac:dyDescent="0.25">
      <c r="A43" s="20">
        <v>50</v>
      </c>
      <c r="B43" s="13" t="s">
        <v>141</v>
      </c>
      <c r="C43" s="11">
        <v>0</v>
      </c>
      <c r="D43" s="11">
        <v>1</v>
      </c>
      <c r="E43" s="12">
        <v>45</v>
      </c>
    </row>
    <row r="44" spans="1:5" x14ac:dyDescent="0.25">
      <c r="A44" s="20">
        <v>50</v>
      </c>
      <c r="B44" s="13" t="s">
        <v>142</v>
      </c>
      <c r="C44" s="11">
        <v>0</v>
      </c>
      <c r="D44" s="11">
        <v>1</v>
      </c>
      <c r="E44" s="12">
        <v>40</v>
      </c>
    </row>
    <row r="45" spans="1:5" x14ac:dyDescent="0.25">
      <c r="A45" s="20">
        <v>50</v>
      </c>
      <c r="B45" s="46" t="s">
        <v>143</v>
      </c>
      <c r="C45" s="11">
        <v>0</v>
      </c>
      <c r="D45" s="11">
        <v>1</v>
      </c>
      <c r="E45" s="12">
        <v>30</v>
      </c>
    </row>
    <row r="46" spans="1:5" x14ac:dyDescent="0.25">
      <c r="A46" s="20">
        <v>50</v>
      </c>
      <c r="B46" s="13" t="s">
        <v>144</v>
      </c>
      <c r="C46" s="11">
        <v>0</v>
      </c>
      <c r="D46" s="11">
        <v>1</v>
      </c>
      <c r="E46" s="12">
        <v>45</v>
      </c>
    </row>
    <row r="47" spans="1:5" x14ac:dyDescent="0.25">
      <c r="A47" s="20">
        <v>50</v>
      </c>
      <c r="B47" s="13" t="s">
        <v>145</v>
      </c>
      <c r="C47" s="11">
        <v>0</v>
      </c>
      <c r="D47" s="11">
        <v>1</v>
      </c>
      <c r="E47" s="12">
        <v>45</v>
      </c>
    </row>
    <row r="48" spans="1:5" x14ac:dyDescent="0.25">
      <c r="A48" s="20">
        <v>50</v>
      </c>
      <c r="B48" s="13" t="s">
        <v>146</v>
      </c>
      <c r="C48" s="11">
        <v>0</v>
      </c>
      <c r="D48" s="11">
        <v>1</v>
      </c>
      <c r="E48" s="12">
        <v>40</v>
      </c>
    </row>
    <row r="49" spans="1:5" x14ac:dyDescent="0.25">
      <c r="A49" s="20">
        <v>50</v>
      </c>
      <c r="B49" s="45" t="s">
        <v>147</v>
      </c>
      <c r="C49" s="11">
        <v>0</v>
      </c>
      <c r="D49" s="11">
        <v>1</v>
      </c>
      <c r="E49" s="12">
        <v>35</v>
      </c>
    </row>
    <row r="50" spans="1:5" x14ac:dyDescent="0.25">
      <c r="A50" s="20">
        <v>50</v>
      </c>
      <c r="B50" s="46" t="s">
        <v>148</v>
      </c>
      <c r="C50" s="11">
        <v>0</v>
      </c>
      <c r="D50" s="11">
        <v>1</v>
      </c>
      <c r="E50" s="12">
        <v>45</v>
      </c>
    </row>
    <row r="51" spans="1:5" x14ac:dyDescent="0.25">
      <c r="A51" s="20">
        <v>50</v>
      </c>
      <c r="B51" s="45" t="s">
        <v>149</v>
      </c>
      <c r="C51" s="11">
        <v>0</v>
      </c>
      <c r="D51" s="11">
        <v>1</v>
      </c>
      <c r="E51" s="12">
        <v>35</v>
      </c>
    </row>
    <row r="52" spans="1:5" x14ac:dyDescent="0.25">
      <c r="A52" s="20">
        <v>50</v>
      </c>
      <c r="B52" s="45" t="s">
        <v>150</v>
      </c>
      <c r="C52" s="11">
        <v>0</v>
      </c>
      <c r="D52" s="11">
        <v>1</v>
      </c>
      <c r="E52" s="12">
        <v>40</v>
      </c>
    </row>
    <row r="53" spans="1:5" x14ac:dyDescent="0.25">
      <c r="A53" s="20">
        <v>50</v>
      </c>
      <c r="B53" s="38" t="s">
        <v>151</v>
      </c>
      <c r="C53" s="77">
        <v>1</v>
      </c>
      <c r="D53" s="77">
        <v>1</v>
      </c>
      <c r="E53" s="78">
        <v>40</v>
      </c>
    </row>
    <row r="54" spans="1:5" x14ac:dyDescent="0.25">
      <c r="A54" s="20">
        <v>50</v>
      </c>
      <c r="B54" s="79" t="s">
        <v>152</v>
      </c>
      <c r="C54" s="80">
        <v>0</v>
      </c>
      <c r="D54" s="80">
        <v>1</v>
      </c>
      <c r="E54" s="81">
        <v>0</v>
      </c>
    </row>
    <row r="55" spans="1:5" x14ac:dyDescent="0.25">
      <c r="A55" s="20">
        <v>50</v>
      </c>
      <c r="B55" s="45" t="s">
        <v>153</v>
      </c>
      <c r="C55" s="11">
        <v>0</v>
      </c>
      <c r="D55" s="11">
        <v>1</v>
      </c>
      <c r="E55" s="12">
        <v>30</v>
      </c>
    </row>
    <row r="56" spans="1:5" x14ac:dyDescent="0.25">
      <c r="A56" s="20">
        <v>50</v>
      </c>
      <c r="B56" s="79" t="s">
        <v>154</v>
      </c>
      <c r="C56" s="80">
        <v>0</v>
      </c>
      <c r="D56" s="80">
        <v>1</v>
      </c>
      <c r="E56" s="81">
        <v>0</v>
      </c>
    </row>
    <row r="57" spans="1:5" x14ac:dyDescent="0.25">
      <c r="A57" s="20">
        <v>50</v>
      </c>
      <c r="B57" s="46" t="s">
        <v>155</v>
      </c>
      <c r="C57" s="11">
        <v>0</v>
      </c>
      <c r="D57" s="11">
        <v>1</v>
      </c>
      <c r="E57" s="12">
        <v>40</v>
      </c>
    </row>
    <row r="58" spans="1:5" x14ac:dyDescent="0.25">
      <c r="A58" s="20">
        <v>50</v>
      </c>
      <c r="B58" s="46" t="s">
        <v>156</v>
      </c>
      <c r="C58" s="11">
        <v>0</v>
      </c>
      <c r="D58" s="11">
        <v>1</v>
      </c>
      <c r="E58" s="12">
        <v>45</v>
      </c>
    </row>
    <row r="59" spans="1:5" x14ac:dyDescent="0.25">
      <c r="A59" s="20">
        <v>50</v>
      </c>
      <c r="B59" s="46" t="s">
        <v>157</v>
      </c>
      <c r="C59" s="11">
        <v>0</v>
      </c>
      <c r="D59" s="11">
        <v>1</v>
      </c>
      <c r="E59" s="12">
        <v>35</v>
      </c>
    </row>
    <row r="60" spans="1:5" x14ac:dyDescent="0.25">
      <c r="A60" s="20">
        <v>50</v>
      </c>
      <c r="B60" s="46" t="s">
        <v>158</v>
      </c>
      <c r="C60" s="11">
        <v>0</v>
      </c>
      <c r="D60" s="11">
        <v>1</v>
      </c>
      <c r="E60" s="12">
        <v>40</v>
      </c>
    </row>
    <row r="61" spans="1:5" x14ac:dyDescent="0.25">
      <c r="A61" s="20">
        <v>50</v>
      </c>
      <c r="B61" s="38" t="s">
        <v>159</v>
      </c>
      <c r="C61" s="77">
        <v>0</v>
      </c>
      <c r="D61" s="77">
        <v>1</v>
      </c>
      <c r="E61" s="78">
        <v>10</v>
      </c>
    </row>
    <row r="62" spans="1:5" x14ac:dyDescent="0.25">
      <c r="A62" s="20">
        <v>50</v>
      </c>
      <c r="B62" s="45" t="s">
        <v>160</v>
      </c>
      <c r="C62" s="11">
        <v>0</v>
      </c>
      <c r="D62" s="11">
        <v>1</v>
      </c>
      <c r="E62" s="12">
        <v>30</v>
      </c>
    </row>
    <row r="63" spans="1:5" x14ac:dyDescent="0.25">
      <c r="A63" s="20">
        <v>50</v>
      </c>
      <c r="B63" s="57" t="s">
        <v>161</v>
      </c>
      <c r="C63" s="57">
        <v>0</v>
      </c>
      <c r="D63" s="57">
        <v>1</v>
      </c>
      <c r="E63" s="82">
        <v>0</v>
      </c>
    </row>
    <row r="64" spans="1:5" x14ac:dyDescent="0.25">
      <c r="A64" s="20">
        <v>50</v>
      </c>
      <c r="B64" s="57" t="s">
        <v>162</v>
      </c>
      <c r="C64" s="57">
        <v>0</v>
      </c>
      <c r="D64" s="57">
        <v>1</v>
      </c>
      <c r="E64" s="83">
        <v>0</v>
      </c>
    </row>
    <row r="65" spans="1:5" x14ac:dyDescent="0.25">
      <c r="A65" s="20">
        <v>50</v>
      </c>
      <c r="B65" s="57" t="s">
        <v>163</v>
      </c>
      <c r="C65" s="57">
        <v>0</v>
      </c>
      <c r="D65" s="57">
        <v>1</v>
      </c>
      <c r="E65" s="83">
        <v>0</v>
      </c>
    </row>
    <row r="66" spans="1:5" x14ac:dyDescent="0.25">
      <c r="A66" s="20">
        <v>50</v>
      </c>
      <c r="B66" s="46" t="s">
        <v>164</v>
      </c>
      <c r="C66" s="11">
        <v>0</v>
      </c>
      <c r="D66" s="11">
        <v>1</v>
      </c>
      <c r="E66" s="16">
        <v>40</v>
      </c>
    </row>
    <row r="67" spans="1:5" x14ac:dyDescent="0.25">
      <c r="A67" s="20">
        <v>50</v>
      </c>
      <c r="B67" s="46" t="s">
        <v>165</v>
      </c>
      <c r="C67" s="11">
        <v>0</v>
      </c>
      <c r="D67" s="11">
        <v>1</v>
      </c>
      <c r="E67" s="16">
        <v>35</v>
      </c>
    </row>
    <row r="68" spans="1:5" x14ac:dyDescent="0.25">
      <c r="A68" s="20">
        <v>50</v>
      </c>
      <c r="B68" s="46" t="s">
        <v>166</v>
      </c>
      <c r="C68" s="15">
        <v>0</v>
      </c>
      <c r="D68" s="15">
        <v>1</v>
      </c>
      <c r="E68" s="17">
        <v>40</v>
      </c>
    </row>
    <row r="69" spans="1:5" x14ac:dyDescent="0.25">
      <c r="A69" s="20">
        <v>50</v>
      </c>
      <c r="B69" s="46" t="s">
        <v>167</v>
      </c>
      <c r="C69" s="15">
        <v>0</v>
      </c>
      <c r="D69" s="15">
        <v>1</v>
      </c>
      <c r="E69" s="17">
        <v>45</v>
      </c>
    </row>
    <row r="70" spans="1:5" x14ac:dyDescent="0.25">
      <c r="A70" s="20">
        <v>50</v>
      </c>
      <c r="B70" s="18" t="s">
        <v>296</v>
      </c>
      <c r="C70" s="15">
        <v>0</v>
      </c>
      <c r="D70" s="15">
        <v>1</v>
      </c>
      <c r="E70" s="19">
        <v>40</v>
      </c>
    </row>
    <row r="71" spans="1:5" x14ac:dyDescent="0.25">
      <c r="A71" s="20">
        <v>50</v>
      </c>
      <c r="B71" s="18" t="s">
        <v>168</v>
      </c>
      <c r="C71" s="15">
        <v>0</v>
      </c>
      <c r="D71" s="15">
        <v>1</v>
      </c>
      <c r="E71" s="19">
        <v>35</v>
      </c>
    </row>
    <row r="72" spans="1:5" x14ac:dyDescent="0.25">
      <c r="A72" s="21">
        <v>80</v>
      </c>
      <c r="B72" s="45" t="s">
        <v>135</v>
      </c>
      <c r="C72" s="11">
        <v>0</v>
      </c>
      <c r="D72" s="11">
        <v>1</v>
      </c>
      <c r="E72" s="12">
        <v>30</v>
      </c>
    </row>
    <row r="73" spans="1:5" x14ac:dyDescent="0.25">
      <c r="A73" s="21">
        <v>80</v>
      </c>
      <c r="B73" s="13" t="s">
        <v>136</v>
      </c>
      <c r="C73" s="11">
        <v>1</v>
      </c>
      <c r="D73" s="11">
        <v>2</v>
      </c>
      <c r="E73" s="12">
        <v>45</v>
      </c>
    </row>
    <row r="74" spans="1:5" x14ac:dyDescent="0.25">
      <c r="A74" s="21">
        <v>80</v>
      </c>
      <c r="B74" s="46" t="s">
        <v>137</v>
      </c>
      <c r="C74" s="11">
        <v>1</v>
      </c>
      <c r="D74" s="11">
        <v>1</v>
      </c>
      <c r="E74" s="12">
        <v>45</v>
      </c>
    </row>
    <row r="75" spans="1:5" x14ac:dyDescent="0.25">
      <c r="A75" s="21">
        <v>80</v>
      </c>
      <c r="B75" s="13" t="s">
        <v>138</v>
      </c>
      <c r="C75" s="11">
        <v>2</v>
      </c>
      <c r="D75" s="11">
        <v>2</v>
      </c>
      <c r="E75" s="12">
        <v>45</v>
      </c>
    </row>
    <row r="76" spans="1:5" x14ac:dyDescent="0.25">
      <c r="A76" s="21">
        <v>80</v>
      </c>
      <c r="B76" s="13" t="s">
        <v>139</v>
      </c>
      <c r="C76" s="11">
        <v>0</v>
      </c>
      <c r="D76" s="11">
        <v>1</v>
      </c>
      <c r="E76" s="14">
        <v>40</v>
      </c>
    </row>
    <row r="77" spans="1:5" x14ac:dyDescent="0.25">
      <c r="A77" s="21">
        <v>80</v>
      </c>
      <c r="B77" s="13" t="s">
        <v>140</v>
      </c>
      <c r="C77" s="11">
        <v>1</v>
      </c>
      <c r="D77" s="11">
        <v>1</v>
      </c>
      <c r="E77" s="12">
        <v>45</v>
      </c>
    </row>
    <row r="78" spans="1:5" x14ac:dyDescent="0.25">
      <c r="A78" s="21">
        <v>80</v>
      </c>
      <c r="B78" s="13" t="s">
        <v>141</v>
      </c>
      <c r="C78" s="11">
        <v>0</v>
      </c>
      <c r="D78" s="11">
        <v>1</v>
      </c>
      <c r="E78" s="12">
        <v>45</v>
      </c>
    </row>
    <row r="79" spans="1:5" x14ac:dyDescent="0.25">
      <c r="A79" s="21">
        <v>80</v>
      </c>
      <c r="B79" s="13" t="s">
        <v>142</v>
      </c>
      <c r="C79" s="11">
        <v>0</v>
      </c>
      <c r="D79" s="11">
        <v>1</v>
      </c>
      <c r="E79" s="12">
        <v>45</v>
      </c>
    </row>
    <row r="80" spans="1:5" x14ac:dyDescent="0.25">
      <c r="A80" s="21">
        <v>80</v>
      </c>
      <c r="B80" s="46" t="s">
        <v>143</v>
      </c>
      <c r="C80" s="11">
        <v>0</v>
      </c>
      <c r="D80" s="11">
        <v>1</v>
      </c>
      <c r="E80" s="12">
        <v>20</v>
      </c>
    </row>
    <row r="81" spans="1:5" x14ac:dyDescent="0.25">
      <c r="A81" s="21">
        <v>80</v>
      </c>
      <c r="B81" s="13" t="s">
        <v>144</v>
      </c>
      <c r="C81" s="11">
        <v>0</v>
      </c>
      <c r="D81" s="11">
        <v>1</v>
      </c>
      <c r="E81" s="12">
        <v>45</v>
      </c>
    </row>
    <row r="82" spans="1:5" x14ac:dyDescent="0.25">
      <c r="A82" s="21">
        <v>80</v>
      </c>
      <c r="B82" s="13" t="s">
        <v>145</v>
      </c>
      <c r="C82" s="11">
        <v>0</v>
      </c>
      <c r="D82" s="11">
        <v>1</v>
      </c>
      <c r="E82" s="12">
        <v>45</v>
      </c>
    </row>
    <row r="83" spans="1:5" x14ac:dyDescent="0.25">
      <c r="A83" s="21">
        <v>80</v>
      </c>
      <c r="B83" s="13" t="s">
        <v>146</v>
      </c>
      <c r="C83" s="11">
        <v>0</v>
      </c>
      <c r="D83" s="11">
        <v>1</v>
      </c>
      <c r="E83" s="12">
        <v>45</v>
      </c>
    </row>
    <row r="84" spans="1:5" x14ac:dyDescent="0.25">
      <c r="A84" s="21">
        <v>80</v>
      </c>
      <c r="B84" s="45" t="s">
        <v>147</v>
      </c>
      <c r="C84" s="11">
        <v>0</v>
      </c>
      <c r="D84" s="11">
        <v>1</v>
      </c>
      <c r="E84" s="12">
        <v>35</v>
      </c>
    </row>
    <row r="85" spans="1:5" x14ac:dyDescent="0.25">
      <c r="A85" s="21">
        <v>80</v>
      </c>
      <c r="B85" s="46" t="s">
        <v>148</v>
      </c>
      <c r="C85" s="11">
        <v>0</v>
      </c>
      <c r="D85" s="11">
        <v>1</v>
      </c>
      <c r="E85" s="12">
        <v>45</v>
      </c>
    </row>
    <row r="86" spans="1:5" x14ac:dyDescent="0.25">
      <c r="A86" s="21">
        <v>80</v>
      </c>
      <c r="B86" s="45" t="s">
        <v>149</v>
      </c>
      <c r="C86" s="11">
        <v>0</v>
      </c>
      <c r="D86" s="11">
        <v>1</v>
      </c>
      <c r="E86" s="12">
        <v>35</v>
      </c>
    </row>
    <row r="87" spans="1:5" x14ac:dyDescent="0.25">
      <c r="A87" s="21">
        <v>80</v>
      </c>
      <c r="B87" s="45" t="s">
        <v>150</v>
      </c>
      <c r="C87" s="11">
        <v>0</v>
      </c>
      <c r="D87" s="11">
        <v>1</v>
      </c>
      <c r="E87" s="12">
        <v>40</v>
      </c>
    </row>
    <row r="88" spans="1:5" x14ac:dyDescent="0.25">
      <c r="A88" s="21">
        <v>80</v>
      </c>
      <c r="B88" s="38" t="s">
        <v>151</v>
      </c>
      <c r="C88" s="77">
        <v>1</v>
      </c>
      <c r="D88" s="77">
        <v>1</v>
      </c>
      <c r="E88" s="78">
        <v>45</v>
      </c>
    </row>
    <row r="89" spans="1:5" x14ac:dyDescent="0.25">
      <c r="A89" s="21">
        <v>80</v>
      </c>
      <c r="B89" s="79" t="s">
        <v>152</v>
      </c>
      <c r="C89" s="80">
        <v>0</v>
      </c>
      <c r="D89" s="80">
        <v>1</v>
      </c>
      <c r="E89" s="81">
        <v>0</v>
      </c>
    </row>
    <row r="90" spans="1:5" x14ac:dyDescent="0.25">
      <c r="A90" s="21">
        <v>80</v>
      </c>
      <c r="B90" s="45" t="s">
        <v>153</v>
      </c>
      <c r="C90" s="11">
        <v>0</v>
      </c>
      <c r="D90" s="11">
        <v>1</v>
      </c>
      <c r="E90" s="12">
        <v>30</v>
      </c>
    </row>
    <row r="91" spans="1:5" x14ac:dyDescent="0.25">
      <c r="A91" s="21">
        <v>80</v>
      </c>
      <c r="B91" s="79" t="s">
        <v>154</v>
      </c>
      <c r="C91" s="80">
        <v>0</v>
      </c>
      <c r="D91" s="80">
        <v>1</v>
      </c>
      <c r="E91" s="81">
        <v>0</v>
      </c>
    </row>
    <row r="92" spans="1:5" x14ac:dyDescent="0.25">
      <c r="A92" s="21">
        <v>80</v>
      </c>
      <c r="B92" s="46" t="s">
        <v>155</v>
      </c>
      <c r="C92" s="11">
        <v>0</v>
      </c>
      <c r="D92" s="11">
        <v>1</v>
      </c>
      <c r="E92" s="12">
        <v>40</v>
      </c>
    </row>
    <row r="93" spans="1:5" x14ac:dyDescent="0.25">
      <c r="A93" s="21">
        <v>80</v>
      </c>
      <c r="B93" s="46" t="s">
        <v>156</v>
      </c>
      <c r="C93" s="11">
        <v>0</v>
      </c>
      <c r="D93" s="11">
        <v>1</v>
      </c>
      <c r="E93" s="12">
        <v>45</v>
      </c>
    </row>
    <row r="94" spans="1:5" x14ac:dyDescent="0.25">
      <c r="A94" s="21">
        <v>80</v>
      </c>
      <c r="B94" s="46" t="s">
        <v>157</v>
      </c>
      <c r="C94" s="11">
        <v>0</v>
      </c>
      <c r="D94" s="11">
        <v>1</v>
      </c>
      <c r="E94" s="12">
        <v>40</v>
      </c>
    </row>
    <row r="95" spans="1:5" x14ac:dyDescent="0.25">
      <c r="A95" s="21">
        <v>80</v>
      </c>
      <c r="B95" s="46" t="s">
        <v>158</v>
      </c>
      <c r="C95" s="11">
        <v>0</v>
      </c>
      <c r="D95" s="11">
        <v>1</v>
      </c>
      <c r="E95" s="12">
        <v>40</v>
      </c>
    </row>
    <row r="96" spans="1:5" x14ac:dyDescent="0.25">
      <c r="A96" s="21">
        <v>80</v>
      </c>
      <c r="B96" s="38" t="s">
        <v>159</v>
      </c>
      <c r="C96" s="77">
        <v>0</v>
      </c>
      <c r="D96" s="77">
        <v>1</v>
      </c>
      <c r="E96" s="78">
        <v>15</v>
      </c>
    </row>
    <row r="97" spans="1:5" x14ac:dyDescent="0.25">
      <c r="A97" s="21">
        <v>80</v>
      </c>
      <c r="B97" s="45" t="s">
        <v>160</v>
      </c>
      <c r="C97" s="11">
        <v>0</v>
      </c>
      <c r="D97" s="11">
        <v>1</v>
      </c>
      <c r="E97" s="12">
        <v>35</v>
      </c>
    </row>
    <row r="98" spans="1:5" x14ac:dyDescent="0.25">
      <c r="A98" s="21">
        <v>80</v>
      </c>
      <c r="B98" s="57" t="s">
        <v>161</v>
      </c>
      <c r="C98" s="84">
        <v>0</v>
      </c>
      <c r="D98" s="84">
        <v>1</v>
      </c>
      <c r="E98" s="82">
        <v>0</v>
      </c>
    </row>
    <row r="99" spans="1:5" x14ac:dyDescent="0.25">
      <c r="A99" s="21">
        <v>80</v>
      </c>
      <c r="B99" s="57" t="s">
        <v>162</v>
      </c>
      <c r="C99" s="84">
        <v>0</v>
      </c>
      <c r="D99" s="84">
        <v>1</v>
      </c>
      <c r="E99" s="83">
        <v>0</v>
      </c>
    </row>
    <row r="100" spans="1:5" x14ac:dyDescent="0.25">
      <c r="A100" s="21">
        <v>80</v>
      </c>
      <c r="B100" s="57" t="s">
        <v>163</v>
      </c>
      <c r="C100" s="84">
        <v>0</v>
      </c>
      <c r="D100" s="84">
        <v>1</v>
      </c>
      <c r="E100" s="83">
        <v>0</v>
      </c>
    </row>
    <row r="101" spans="1:5" x14ac:dyDescent="0.25">
      <c r="A101" s="21">
        <v>80</v>
      </c>
      <c r="B101" s="46" t="s">
        <v>164</v>
      </c>
      <c r="C101" s="11">
        <v>0</v>
      </c>
      <c r="D101" s="11">
        <v>1</v>
      </c>
      <c r="E101" s="16">
        <v>40</v>
      </c>
    </row>
    <row r="102" spans="1:5" x14ac:dyDescent="0.25">
      <c r="A102" s="21">
        <v>80</v>
      </c>
      <c r="B102" s="46" t="s">
        <v>165</v>
      </c>
      <c r="C102" s="11">
        <v>0</v>
      </c>
      <c r="D102" s="11">
        <v>1</v>
      </c>
      <c r="E102" s="16">
        <v>40</v>
      </c>
    </row>
    <row r="103" spans="1:5" x14ac:dyDescent="0.25">
      <c r="A103" s="21">
        <v>80</v>
      </c>
      <c r="B103" s="46" t="s">
        <v>166</v>
      </c>
      <c r="C103" s="15">
        <v>0</v>
      </c>
      <c r="D103" s="15">
        <v>1</v>
      </c>
      <c r="E103" s="17">
        <v>45</v>
      </c>
    </row>
    <row r="104" spans="1:5" x14ac:dyDescent="0.25">
      <c r="A104" s="21">
        <v>80</v>
      </c>
      <c r="B104" s="46" t="s">
        <v>167</v>
      </c>
      <c r="C104" s="15">
        <v>0</v>
      </c>
      <c r="D104" s="15">
        <v>1</v>
      </c>
      <c r="E104" s="17">
        <v>45</v>
      </c>
    </row>
    <row r="105" spans="1:5" x14ac:dyDescent="0.25">
      <c r="A105" s="21">
        <v>80</v>
      </c>
      <c r="B105" s="18" t="s">
        <v>296</v>
      </c>
      <c r="C105" s="15">
        <v>0</v>
      </c>
      <c r="D105" s="15">
        <v>1</v>
      </c>
      <c r="E105" s="19">
        <v>40</v>
      </c>
    </row>
    <row r="106" spans="1:5" x14ac:dyDescent="0.25">
      <c r="A106" s="21">
        <v>80</v>
      </c>
      <c r="B106" s="18" t="s">
        <v>168</v>
      </c>
      <c r="C106" s="22">
        <v>0</v>
      </c>
      <c r="D106" s="22">
        <v>1</v>
      </c>
      <c r="E106" s="23">
        <v>40</v>
      </c>
    </row>
    <row r="107" spans="1:5" x14ac:dyDescent="0.25">
      <c r="A107" s="24">
        <v>-1</v>
      </c>
      <c r="B107" s="45" t="s">
        <v>135</v>
      </c>
      <c r="C107" s="45">
        <v>0</v>
      </c>
      <c r="D107" s="45">
        <v>1</v>
      </c>
      <c r="E107" s="16">
        <v>30</v>
      </c>
    </row>
    <row r="108" spans="1:5" x14ac:dyDescent="0.25">
      <c r="A108" s="24">
        <v>-1</v>
      </c>
      <c r="B108" s="45" t="s">
        <v>136</v>
      </c>
      <c r="C108" s="45">
        <v>1</v>
      </c>
      <c r="D108" s="45">
        <v>2</v>
      </c>
      <c r="E108" s="16">
        <v>45</v>
      </c>
    </row>
    <row r="109" spans="1:5" x14ac:dyDescent="0.25">
      <c r="A109" s="24">
        <v>-1</v>
      </c>
      <c r="B109" s="45" t="s">
        <v>137</v>
      </c>
      <c r="C109" s="45">
        <v>1</v>
      </c>
      <c r="D109" s="45">
        <v>1</v>
      </c>
      <c r="E109" s="16">
        <v>45</v>
      </c>
    </row>
    <row r="110" spans="1:5" x14ac:dyDescent="0.25">
      <c r="A110" s="24">
        <v>-1</v>
      </c>
      <c r="B110" s="45" t="s">
        <v>138</v>
      </c>
      <c r="C110" s="45">
        <v>2</v>
      </c>
      <c r="D110" s="45">
        <v>2</v>
      </c>
      <c r="E110" s="16">
        <v>45</v>
      </c>
    </row>
    <row r="111" spans="1:5" x14ac:dyDescent="0.25">
      <c r="A111" s="24">
        <v>-1</v>
      </c>
      <c r="B111" s="45" t="s">
        <v>139</v>
      </c>
      <c r="C111" s="45">
        <v>0</v>
      </c>
      <c r="D111" s="45">
        <v>1</v>
      </c>
      <c r="E111" s="16">
        <v>40</v>
      </c>
    </row>
    <row r="112" spans="1:5" x14ac:dyDescent="0.25">
      <c r="A112" s="24">
        <v>-1</v>
      </c>
      <c r="B112" s="45" t="s">
        <v>140</v>
      </c>
      <c r="C112" s="45">
        <v>1</v>
      </c>
      <c r="D112" s="45">
        <v>1</v>
      </c>
      <c r="E112" s="16">
        <v>45</v>
      </c>
    </row>
    <row r="113" spans="1:5" x14ac:dyDescent="0.25">
      <c r="A113" s="24">
        <v>-1</v>
      </c>
      <c r="B113" s="45" t="s">
        <v>141</v>
      </c>
      <c r="C113" s="45">
        <v>0</v>
      </c>
      <c r="D113" s="45">
        <v>1</v>
      </c>
      <c r="E113" s="16">
        <v>45</v>
      </c>
    </row>
    <row r="114" spans="1:5" x14ac:dyDescent="0.25">
      <c r="A114" s="24">
        <v>-1</v>
      </c>
      <c r="B114" s="45" t="s">
        <v>142</v>
      </c>
      <c r="C114" s="45">
        <v>0</v>
      </c>
      <c r="D114" s="45">
        <v>1</v>
      </c>
      <c r="E114" s="16">
        <v>45</v>
      </c>
    </row>
    <row r="115" spans="1:5" x14ac:dyDescent="0.25">
      <c r="A115" s="24">
        <v>-1</v>
      </c>
      <c r="B115" s="45" t="s">
        <v>143</v>
      </c>
      <c r="C115" s="45">
        <v>0</v>
      </c>
      <c r="D115" s="45">
        <v>1</v>
      </c>
      <c r="E115" s="16">
        <v>20</v>
      </c>
    </row>
    <row r="116" spans="1:5" x14ac:dyDescent="0.25">
      <c r="A116" s="24">
        <v>-1</v>
      </c>
      <c r="B116" s="45" t="s">
        <v>144</v>
      </c>
      <c r="C116" s="45">
        <v>0</v>
      </c>
      <c r="D116" s="45">
        <v>1</v>
      </c>
      <c r="E116" s="16">
        <v>45</v>
      </c>
    </row>
    <row r="117" spans="1:5" x14ac:dyDescent="0.25">
      <c r="A117" s="24">
        <v>-1</v>
      </c>
      <c r="B117" s="45" t="s">
        <v>145</v>
      </c>
      <c r="C117" s="45">
        <v>0</v>
      </c>
      <c r="D117" s="45">
        <v>1</v>
      </c>
      <c r="E117" s="16">
        <v>45</v>
      </c>
    </row>
    <row r="118" spans="1:5" x14ac:dyDescent="0.25">
      <c r="A118" s="24">
        <v>-1</v>
      </c>
      <c r="B118" s="45" t="s">
        <v>146</v>
      </c>
      <c r="C118" s="45">
        <v>0</v>
      </c>
      <c r="D118" s="45">
        <v>1</v>
      </c>
      <c r="E118" s="16">
        <v>45</v>
      </c>
    </row>
    <row r="119" spans="1:5" x14ac:dyDescent="0.25">
      <c r="A119" s="24">
        <v>-1</v>
      </c>
      <c r="B119" s="45" t="s">
        <v>147</v>
      </c>
      <c r="C119" s="45">
        <v>0</v>
      </c>
      <c r="D119" s="45">
        <v>1</v>
      </c>
      <c r="E119" s="16">
        <v>35</v>
      </c>
    </row>
    <row r="120" spans="1:5" x14ac:dyDescent="0.25">
      <c r="A120" s="24">
        <v>-1</v>
      </c>
      <c r="B120" s="45" t="s">
        <v>148</v>
      </c>
      <c r="C120" s="45">
        <v>0</v>
      </c>
      <c r="D120" s="45">
        <v>1</v>
      </c>
      <c r="E120" s="16">
        <v>45</v>
      </c>
    </row>
    <row r="121" spans="1:5" x14ac:dyDescent="0.25">
      <c r="A121" s="24">
        <v>-1</v>
      </c>
      <c r="B121" s="45" t="s">
        <v>149</v>
      </c>
      <c r="C121" s="45">
        <v>0</v>
      </c>
      <c r="D121" s="45">
        <v>1</v>
      </c>
      <c r="E121" s="16">
        <v>35</v>
      </c>
    </row>
    <row r="122" spans="1:5" x14ac:dyDescent="0.25">
      <c r="A122" s="24">
        <v>-1</v>
      </c>
      <c r="B122" s="45" t="s">
        <v>150</v>
      </c>
      <c r="C122" s="45">
        <v>0</v>
      </c>
      <c r="D122" s="45">
        <v>1</v>
      </c>
      <c r="E122" s="16">
        <v>40</v>
      </c>
    </row>
    <row r="123" spans="1:5" x14ac:dyDescent="0.25">
      <c r="A123" s="24">
        <v>-1</v>
      </c>
      <c r="B123" s="38" t="s">
        <v>151</v>
      </c>
      <c r="C123" s="77">
        <v>1</v>
      </c>
      <c r="D123" s="77">
        <v>1</v>
      </c>
      <c r="E123" s="78">
        <v>45</v>
      </c>
    </row>
    <row r="124" spans="1:5" x14ac:dyDescent="0.25">
      <c r="A124" s="24">
        <v>-1</v>
      </c>
      <c r="B124" s="79" t="s">
        <v>152</v>
      </c>
      <c r="C124" s="80">
        <v>0</v>
      </c>
      <c r="D124" s="80">
        <v>1</v>
      </c>
      <c r="E124" s="81">
        <v>0</v>
      </c>
    </row>
    <row r="125" spans="1:5" x14ac:dyDescent="0.25">
      <c r="A125" s="24">
        <v>-1</v>
      </c>
      <c r="B125" s="45" t="s">
        <v>153</v>
      </c>
      <c r="C125" s="11">
        <v>0</v>
      </c>
      <c r="D125" s="11">
        <v>1</v>
      </c>
      <c r="E125" s="12">
        <v>30</v>
      </c>
    </row>
    <row r="126" spans="1:5" x14ac:dyDescent="0.25">
      <c r="A126" s="24">
        <v>-1</v>
      </c>
      <c r="B126" s="79" t="s">
        <v>154</v>
      </c>
      <c r="C126" s="80">
        <v>0</v>
      </c>
      <c r="D126" s="80">
        <v>1</v>
      </c>
      <c r="E126" s="81">
        <v>0</v>
      </c>
    </row>
    <row r="127" spans="1:5" x14ac:dyDescent="0.25">
      <c r="A127" s="24">
        <v>-1</v>
      </c>
      <c r="B127" s="46" t="s">
        <v>155</v>
      </c>
      <c r="C127" s="11">
        <v>0</v>
      </c>
      <c r="D127" s="11">
        <v>1</v>
      </c>
      <c r="E127" s="12">
        <v>40</v>
      </c>
    </row>
    <row r="128" spans="1:5" x14ac:dyDescent="0.25">
      <c r="A128" s="24">
        <v>-1</v>
      </c>
      <c r="B128" s="46" t="s">
        <v>156</v>
      </c>
      <c r="C128" s="11">
        <v>0</v>
      </c>
      <c r="D128" s="11">
        <v>1</v>
      </c>
      <c r="E128" s="12">
        <v>45</v>
      </c>
    </row>
    <row r="129" spans="1:5" x14ac:dyDescent="0.25">
      <c r="A129" s="24">
        <v>-1</v>
      </c>
      <c r="B129" s="46" t="s">
        <v>157</v>
      </c>
      <c r="C129" s="11">
        <v>0</v>
      </c>
      <c r="D129" s="11">
        <v>1</v>
      </c>
      <c r="E129" s="12">
        <v>40</v>
      </c>
    </row>
    <row r="130" spans="1:5" x14ac:dyDescent="0.25">
      <c r="A130" s="24">
        <v>-1</v>
      </c>
      <c r="B130" s="46" t="s">
        <v>158</v>
      </c>
      <c r="C130" s="11">
        <v>0</v>
      </c>
      <c r="D130" s="11">
        <v>1</v>
      </c>
      <c r="E130" s="12">
        <v>40</v>
      </c>
    </row>
    <row r="131" spans="1:5" x14ac:dyDescent="0.25">
      <c r="A131" s="24">
        <v>-1</v>
      </c>
      <c r="B131" s="38" t="s">
        <v>159</v>
      </c>
      <c r="C131" s="77">
        <v>0</v>
      </c>
      <c r="D131" s="77">
        <v>1</v>
      </c>
      <c r="E131" s="78">
        <v>20</v>
      </c>
    </row>
    <row r="132" spans="1:5" x14ac:dyDescent="0.25">
      <c r="A132" s="24">
        <v>-1</v>
      </c>
      <c r="B132" s="45" t="s">
        <v>160</v>
      </c>
      <c r="C132" s="45">
        <v>0</v>
      </c>
      <c r="D132" s="45">
        <v>1</v>
      </c>
      <c r="E132" s="16">
        <v>40</v>
      </c>
    </row>
    <row r="133" spans="1:5" x14ac:dyDescent="0.25">
      <c r="A133" s="24">
        <v>-1</v>
      </c>
      <c r="B133" s="57" t="s">
        <v>161</v>
      </c>
      <c r="C133" s="57">
        <v>0</v>
      </c>
      <c r="D133" s="57">
        <v>1</v>
      </c>
      <c r="E133" s="83">
        <v>0</v>
      </c>
    </row>
    <row r="134" spans="1:5" x14ac:dyDescent="0.25">
      <c r="A134" s="24">
        <v>-1</v>
      </c>
      <c r="B134" s="57" t="s">
        <v>162</v>
      </c>
      <c r="C134" s="57">
        <v>0</v>
      </c>
      <c r="D134" s="57">
        <v>1</v>
      </c>
      <c r="E134" s="83">
        <v>0</v>
      </c>
    </row>
    <row r="135" spans="1:5" x14ac:dyDescent="0.25">
      <c r="A135" s="24">
        <v>-1</v>
      </c>
      <c r="B135" s="57" t="s">
        <v>163</v>
      </c>
      <c r="C135" s="57">
        <v>0</v>
      </c>
      <c r="D135" s="57">
        <v>1</v>
      </c>
      <c r="E135" s="83">
        <v>0</v>
      </c>
    </row>
    <row r="136" spans="1:5" x14ac:dyDescent="0.25">
      <c r="A136" s="24">
        <v>-1</v>
      </c>
      <c r="B136" s="45" t="s">
        <v>164</v>
      </c>
      <c r="C136" s="45">
        <v>0</v>
      </c>
      <c r="D136" s="45">
        <v>1</v>
      </c>
      <c r="E136" s="16">
        <v>40</v>
      </c>
    </row>
    <row r="137" spans="1:5" x14ac:dyDescent="0.25">
      <c r="A137" s="24">
        <v>-1</v>
      </c>
      <c r="B137" s="45" t="s">
        <v>165</v>
      </c>
      <c r="C137" s="45">
        <v>0</v>
      </c>
      <c r="D137" s="45">
        <v>1</v>
      </c>
      <c r="E137" s="16">
        <v>40</v>
      </c>
    </row>
    <row r="138" spans="1:5" x14ac:dyDescent="0.25">
      <c r="A138" s="24">
        <v>-1</v>
      </c>
      <c r="B138" s="45" t="s">
        <v>166</v>
      </c>
      <c r="C138" s="45">
        <v>0</v>
      </c>
      <c r="D138" s="45">
        <v>1</v>
      </c>
      <c r="E138" s="16">
        <v>45</v>
      </c>
    </row>
    <row r="139" spans="1:5" x14ac:dyDescent="0.25">
      <c r="A139" s="24">
        <v>-1</v>
      </c>
      <c r="B139" s="45" t="s">
        <v>167</v>
      </c>
      <c r="C139" s="45">
        <v>0</v>
      </c>
      <c r="D139" s="45">
        <v>1</v>
      </c>
      <c r="E139" s="16">
        <v>45</v>
      </c>
    </row>
    <row r="140" spans="1:5" x14ac:dyDescent="0.25">
      <c r="A140" s="24">
        <v>-1</v>
      </c>
      <c r="B140" s="18" t="s">
        <v>296</v>
      </c>
      <c r="C140" s="45">
        <v>0</v>
      </c>
      <c r="D140" s="45">
        <v>1</v>
      </c>
      <c r="E140" s="16">
        <v>40</v>
      </c>
    </row>
    <row r="141" spans="1:5" x14ac:dyDescent="0.25">
      <c r="A141" s="24">
        <v>-1</v>
      </c>
      <c r="B141" s="18" t="s">
        <v>168</v>
      </c>
      <c r="C141" s="45">
        <v>0</v>
      </c>
      <c r="D141" s="45">
        <v>1</v>
      </c>
      <c r="E141" s="16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83"/>
  <sheetViews>
    <sheetView zoomScaleNormal="100" workbookViewId="0">
      <pane xSplit="6" ySplit="1" topLeftCell="V137" activePane="bottomRight" state="frozen"/>
      <selection pane="topRight" activeCell="G1" sqref="G1"/>
      <selection pane="bottomLeft" activeCell="A2" sqref="A2"/>
      <selection pane="bottomRight" activeCell="E146" sqref="E146"/>
    </sheetView>
  </sheetViews>
  <sheetFormatPr defaultRowHeight="15" x14ac:dyDescent="0.25"/>
  <cols>
    <col min="1" max="1" width="54" bestFit="1" customWidth="1"/>
    <col min="2" max="2" width="25.85546875" bestFit="1" customWidth="1"/>
    <col min="3" max="3" width="14.42578125" bestFit="1" customWidth="1"/>
    <col min="4" max="4" width="11.5703125" customWidth="1"/>
    <col min="5" max="5" width="14.85546875" bestFit="1" customWidth="1"/>
    <col min="6" max="6" width="15.28515625" bestFit="1" customWidth="1"/>
    <col min="7" max="7" width="13.28515625" bestFit="1" customWidth="1"/>
    <col min="8" max="9" width="13.28515625" style="42" hidden="1" customWidth="1"/>
    <col min="10" max="10" width="15" bestFit="1" customWidth="1"/>
    <col min="11" max="11" width="12.85546875" customWidth="1"/>
    <col min="12" max="12" width="19.140625" style="42" customWidth="1"/>
    <col min="13" max="13" width="26" style="42" customWidth="1"/>
    <col min="14" max="14" width="14.85546875" style="42" bestFit="1" customWidth="1"/>
    <col min="15" max="15" width="15.28515625" style="42" bestFit="1" customWidth="1"/>
    <col min="16" max="16" width="15.28515625" style="42" customWidth="1"/>
    <col min="17" max="17" width="19.85546875" customWidth="1"/>
    <col min="18" max="18" width="21.42578125" customWidth="1"/>
    <col min="19" max="19" width="20.85546875" customWidth="1"/>
    <col min="20" max="20" width="20.85546875" style="42" customWidth="1"/>
    <col min="21" max="21" width="26.140625" style="42" customWidth="1"/>
    <col min="22" max="22" width="23" bestFit="1" customWidth="1"/>
    <col min="23" max="23" width="18.7109375" bestFit="1" customWidth="1"/>
    <col min="24" max="24" width="16.140625" style="42" customWidth="1"/>
    <col min="25" max="25" width="14.7109375" customWidth="1"/>
  </cols>
  <sheetData>
    <row r="1" spans="1:25" x14ac:dyDescent="0.25">
      <c r="A1" s="25" t="s">
        <v>169</v>
      </c>
      <c r="B1" s="9" t="s">
        <v>170</v>
      </c>
      <c r="C1" s="9" t="s">
        <v>250</v>
      </c>
      <c r="D1" s="9" t="s">
        <v>134</v>
      </c>
      <c r="E1" s="26" t="s">
        <v>171</v>
      </c>
      <c r="F1" s="26" t="s">
        <v>172</v>
      </c>
      <c r="G1" s="59" t="s">
        <v>173</v>
      </c>
      <c r="H1" s="75" t="s">
        <v>298</v>
      </c>
      <c r="I1" s="75" t="s">
        <v>298</v>
      </c>
      <c r="J1" s="25" t="s">
        <v>174</v>
      </c>
      <c r="K1" s="39" t="s">
        <v>3</v>
      </c>
      <c r="L1" s="49" t="s">
        <v>1</v>
      </c>
      <c r="M1" s="49" t="s">
        <v>289</v>
      </c>
      <c r="N1" s="51" t="s">
        <v>171</v>
      </c>
      <c r="O1" s="51" t="s">
        <v>172</v>
      </c>
      <c r="P1" s="49" t="s">
        <v>288</v>
      </c>
      <c r="Q1" s="49" t="s">
        <v>272</v>
      </c>
      <c r="R1" s="49" t="s">
        <v>273</v>
      </c>
      <c r="S1" s="49" t="s">
        <v>274</v>
      </c>
      <c r="T1" s="59" t="s">
        <v>173</v>
      </c>
      <c r="U1" s="59" t="s">
        <v>297</v>
      </c>
      <c r="V1" s="59" t="s">
        <v>295</v>
      </c>
      <c r="W1" s="49" t="s">
        <v>292</v>
      </c>
      <c r="X1" s="64" t="s">
        <v>293</v>
      </c>
      <c r="Y1" s="64" t="s">
        <v>294</v>
      </c>
    </row>
    <row r="2" spans="1:25" x14ac:dyDescent="0.25">
      <c r="A2" s="10" t="s">
        <v>175</v>
      </c>
      <c r="B2" s="27" t="s">
        <v>5</v>
      </c>
      <c r="C2" s="28">
        <v>1</v>
      </c>
      <c r="D2" s="28">
        <v>10</v>
      </c>
      <c r="E2" s="7">
        <f>N2</f>
        <v>720</v>
      </c>
      <c r="F2" s="7">
        <f>O2</f>
        <v>1080</v>
      </c>
      <c r="G2" s="7">
        <f>T2</f>
        <v>5</v>
      </c>
      <c r="H2" s="45">
        <f>ROUND(E2/100,0)</f>
        <v>7</v>
      </c>
      <c r="I2" s="45">
        <f t="shared" ref="H2:I3" si="0">ROUND(F2/100,0)</f>
        <v>11</v>
      </c>
      <c r="J2" s="7">
        <f>S2</f>
        <v>7200</v>
      </c>
      <c r="K2" s="7"/>
      <c r="L2" s="50" t="s">
        <v>275</v>
      </c>
      <c r="M2" s="50">
        <v>120</v>
      </c>
      <c r="N2" s="46">
        <f>ROUND(S2/M2*12,0)</f>
        <v>720</v>
      </c>
      <c r="O2" s="45">
        <f>N2*1.5</f>
        <v>1080</v>
      </c>
      <c r="P2" s="55"/>
      <c r="Q2" s="103">
        <v>1</v>
      </c>
      <c r="R2">
        <f>Q2*60</f>
        <v>60</v>
      </c>
      <c r="S2">
        <f>R2*120</f>
        <v>7200</v>
      </c>
      <c r="T2" s="42">
        <f>U2*100</f>
        <v>5</v>
      </c>
      <c r="U2" s="42">
        <f>V2/2</f>
        <v>0.05</v>
      </c>
      <c r="V2" s="62">
        <v>0.1</v>
      </c>
      <c r="X2" s="42">
        <f>ROUND(U2*N2,0)</f>
        <v>36</v>
      </c>
      <c r="Y2">
        <f>ROUND(U2*O2,0)</f>
        <v>54</v>
      </c>
    </row>
    <row r="3" spans="1:25" x14ac:dyDescent="0.25">
      <c r="A3" s="10" t="s">
        <v>175</v>
      </c>
      <c r="B3" s="27" t="s">
        <v>7</v>
      </c>
      <c r="C3" s="28">
        <v>6</v>
      </c>
      <c r="D3" s="28">
        <v>10</v>
      </c>
      <c r="E3" s="45">
        <f t="shared" ref="E3:E66" si="1">N3</f>
        <v>528</v>
      </c>
      <c r="F3" s="45">
        <f t="shared" ref="F3:F66" si="2">O3</f>
        <v>792</v>
      </c>
      <c r="G3" s="45">
        <f t="shared" ref="G3:G66" si="3">T3</f>
        <v>30.000000000000004</v>
      </c>
      <c r="H3" s="45">
        <f t="shared" si="0"/>
        <v>5</v>
      </c>
      <c r="I3" s="45">
        <f t="shared" si="0"/>
        <v>8</v>
      </c>
      <c r="J3" s="45">
        <f t="shared" ref="J3:J66" si="4">S3</f>
        <v>7920</v>
      </c>
      <c r="K3" s="7"/>
      <c r="L3" s="50" t="s">
        <v>275</v>
      </c>
      <c r="M3" s="50">
        <v>180</v>
      </c>
      <c r="N3" s="46">
        <f t="shared" ref="N3:N21" si="5">ROUND(S3/M3*12,0)</f>
        <v>528</v>
      </c>
      <c r="O3" s="45">
        <f>ROUND(N3*1.5,0)</f>
        <v>792</v>
      </c>
      <c r="P3" s="55"/>
      <c r="Q3" s="52">
        <f>ROUND(R3/60,0)</f>
        <v>1</v>
      </c>
      <c r="R3">
        <f>ROUND(R2*1.1,0)</f>
        <v>66</v>
      </c>
      <c r="S3" s="42">
        <f t="shared" ref="S3:S21" si="6">R3*120</f>
        <v>7920</v>
      </c>
      <c r="T3" s="42">
        <f t="shared" ref="T3:T66" si="7">U3*100</f>
        <v>30.000000000000004</v>
      </c>
      <c r="U3" s="42">
        <f>V3/2</f>
        <v>0.30000000000000004</v>
      </c>
      <c r="V3">
        <f>V2*W3</f>
        <v>0.60000000000000009</v>
      </c>
      <c r="W3" s="60">
        <f>C3/C2</f>
        <v>6</v>
      </c>
      <c r="X3" s="42">
        <f t="shared" ref="X3:X33" si="8">ROUND(U3*N3,0)</f>
        <v>158</v>
      </c>
      <c r="Y3" s="42">
        <f t="shared" ref="Y3:Y66" si="9">ROUND(U3*O3,0)</f>
        <v>238</v>
      </c>
    </row>
    <row r="4" spans="1:25" x14ac:dyDescent="0.25">
      <c r="A4" s="10" t="s">
        <v>175</v>
      </c>
      <c r="B4" s="27" t="s">
        <v>10</v>
      </c>
      <c r="C4" s="29">
        <v>9</v>
      </c>
      <c r="D4" s="28">
        <v>10</v>
      </c>
      <c r="E4" s="45">
        <f t="shared" si="1"/>
        <v>175</v>
      </c>
      <c r="F4" s="45">
        <f t="shared" si="2"/>
        <v>263</v>
      </c>
      <c r="G4" s="45">
        <f t="shared" si="3"/>
        <v>45.000000000000007</v>
      </c>
      <c r="H4" s="45">
        <f>ROUND(E4/10,0)</f>
        <v>18</v>
      </c>
      <c r="I4" s="45">
        <f t="shared" ref="H4:I23" si="10">ROUND(F4/10,0)</f>
        <v>26</v>
      </c>
      <c r="J4" s="45">
        <f t="shared" si="4"/>
        <v>8760</v>
      </c>
      <c r="K4" s="7"/>
      <c r="L4" s="50" t="s">
        <v>275</v>
      </c>
      <c r="M4" s="50">
        <v>600</v>
      </c>
      <c r="N4" s="46">
        <f t="shared" si="5"/>
        <v>175</v>
      </c>
      <c r="O4" s="45">
        <f>ROUND(N4*1.5,0)</f>
        <v>263</v>
      </c>
      <c r="P4" s="55"/>
      <c r="Q4" s="52">
        <f t="shared" ref="Q4:Q21" si="11">ROUND(R4/60,0)</f>
        <v>1</v>
      </c>
      <c r="R4" s="42">
        <f>ROUND(R3*1.1,0)</f>
        <v>73</v>
      </c>
      <c r="S4" s="42">
        <f t="shared" si="6"/>
        <v>8760</v>
      </c>
      <c r="T4" s="42">
        <f t="shared" si="7"/>
        <v>45.000000000000007</v>
      </c>
      <c r="U4" s="42">
        <f t="shared" ref="U4:U66" si="12">V4/2</f>
        <v>0.45000000000000007</v>
      </c>
      <c r="V4" s="42">
        <f>V3*W4</f>
        <v>0.90000000000000013</v>
      </c>
      <c r="W4" s="60">
        <f>C4/C3</f>
        <v>1.5</v>
      </c>
      <c r="X4" s="42">
        <f t="shared" si="8"/>
        <v>79</v>
      </c>
      <c r="Y4" s="42">
        <f t="shared" si="9"/>
        <v>118</v>
      </c>
    </row>
    <row r="5" spans="1:25" x14ac:dyDescent="0.25">
      <c r="A5" s="10" t="s">
        <v>175</v>
      </c>
      <c r="B5" s="27" t="s">
        <v>12</v>
      </c>
      <c r="C5" s="28">
        <v>12</v>
      </c>
      <c r="D5" s="28">
        <v>10</v>
      </c>
      <c r="E5" s="45">
        <f t="shared" si="1"/>
        <v>128</v>
      </c>
      <c r="F5" s="45">
        <f t="shared" si="2"/>
        <v>160</v>
      </c>
      <c r="G5" s="45">
        <f t="shared" si="3"/>
        <v>60.000000000000007</v>
      </c>
      <c r="H5" s="45">
        <f t="shared" si="10"/>
        <v>13</v>
      </c>
      <c r="I5" s="45">
        <f t="shared" si="10"/>
        <v>16</v>
      </c>
      <c r="J5" s="45">
        <f t="shared" si="4"/>
        <v>9600</v>
      </c>
      <c r="K5" s="7"/>
      <c r="L5" s="50" t="s">
        <v>275</v>
      </c>
      <c r="M5" s="50">
        <v>900</v>
      </c>
      <c r="N5" s="46">
        <f t="shared" si="5"/>
        <v>128</v>
      </c>
      <c r="O5" s="45">
        <f t="shared" ref="O5:O21" si="13">ROUND(N5*1.25,0)</f>
        <v>160</v>
      </c>
      <c r="P5" s="55"/>
      <c r="Q5" s="52">
        <f t="shared" si="11"/>
        <v>1</v>
      </c>
      <c r="R5" s="42">
        <f t="shared" ref="R5:R19" si="14">ROUND(R4*1.1,0)</f>
        <v>80</v>
      </c>
      <c r="S5" s="42">
        <f>R5*120</f>
        <v>9600</v>
      </c>
      <c r="T5" s="42">
        <f t="shared" si="7"/>
        <v>60.000000000000007</v>
      </c>
      <c r="U5" s="42">
        <f t="shared" si="12"/>
        <v>0.60000000000000009</v>
      </c>
      <c r="V5" s="42">
        <f t="shared" ref="V5:V67" si="15">V4*W5</f>
        <v>1.2000000000000002</v>
      </c>
      <c r="W5" s="60">
        <f t="shared" ref="W5:W67" si="16">C5/C4</f>
        <v>1.3333333333333333</v>
      </c>
      <c r="X5" s="42">
        <f t="shared" si="8"/>
        <v>77</v>
      </c>
      <c r="Y5" s="42">
        <f t="shared" si="9"/>
        <v>96</v>
      </c>
    </row>
    <row r="6" spans="1:25" x14ac:dyDescent="0.25">
      <c r="A6" s="10" t="s">
        <v>175</v>
      </c>
      <c r="B6" s="27" t="s">
        <v>15</v>
      </c>
      <c r="C6" s="28">
        <v>15</v>
      </c>
      <c r="D6" s="28">
        <v>15</v>
      </c>
      <c r="E6" s="45">
        <f t="shared" si="1"/>
        <v>106</v>
      </c>
      <c r="F6" s="45">
        <f t="shared" si="2"/>
        <v>133</v>
      </c>
      <c r="G6" s="45">
        <f t="shared" si="3"/>
        <v>75.000000000000014</v>
      </c>
      <c r="H6" s="45">
        <f t="shared" si="10"/>
        <v>11</v>
      </c>
      <c r="I6" s="45">
        <f t="shared" si="10"/>
        <v>13</v>
      </c>
      <c r="J6" s="45">
        <f t="shared" si="4"/>
        <v>10560</v>
      </c>
      <c r="K6" s="7"/>
      <c r="L6" s="50" t="s">
        <v>275</v>
      </c>
      <c r="M6" s="50">
        <v>1200</v>
      </c>
      <c r="N6" s="46">
        <f t="shared" si="5"/>
        <v>106</v>
      </c>
      <c r="O6" s="45">
        <f t="shared" si="13"/>
        <v>133</v>
      </c>
      <c r="P6" s="55"/>
      <c r="Q6" s="52">
        <f t="shared" si="11"/>
        <v>1</v>
      </c>
      <c r="R6" s="42">
        <f t="shared" si="14"/>
        <v>88</v>
      </c>
      <c r="S6" s="42">
        <f t="shared" si="6"/>
        <v>10560</v>
      </c>
      <c r="T6" s="42">
        <f t="shared" si="7"/>
        <v>75.000000000000014</v>
      </c>
      <c r="U6" s="42">
        <f t="shared" si="12"/>
        <v>0.75000000000000011</v>
      </c>
      <c r="V6" s="42">
        <f t="shared" si="15"/>
        <v>1.5000000000000002</v>
      </c>
      <c r="W6" s="60">
        <f t="shared" si="16"/>
        <v>1.25</v>
      </c>
      <c r="X6" s="42">
        <f t="shared" si="8"/>
        <v>80</v>
      </c>
      <c r="Y6" s="42">
        <f t="shared" si="9"/>
        <v>100</v>
      </c>
    </row>
    <row r="7" spans="1:25" x14ac:dyDescent="0.25">
      <c r="A7" s="10" t="s">
        <v>175</v>
      </c>
      <c r="B7" s="10" t="s">
        <v>17</v>
      </c>
      <c r="C7" s="28">
        <v>17</v>
      </c>
      <c r="D7" s="28">
        <v>15</v>
      </c>
      <c r="E7" s="45">
        <f t="shared" si="1"/>
        <v>93</v>
      </c>
      <c r="F7" s="45">
        <f t="shared" si="2"/>
        <v>116</v>
      </c>
      <c r="G7" s="45">
        <f t="shared" si="3"/>
        <v>85.000000000000014</v>
      </c>
      <c r="H7" s="45">
        <f t="shared" si="10"/>
        <v>9</v>
      </c>
      <c r="I7" s="45">
        <f t="shared" si="10"/>
        <v>12</v>
      </c>
      <c r="J7" s="45">
        <f t="shared" si="4"/>
        <v>11640</v>
      </c>
      <c r="K7" s="7"/>
      <c r="L7" s="50" t="s">
        <v>275</v>
      </c>
      <c r="M7" s="50">
        <v>1500</v>
      </c>
      <c r="N7" s="46">
        <f t="shared" si="5"/>
        <v>93</v>
      </c>
      <c r="O7" s="45">
        <f t="shared" si="13"/>
        <v>116</v>
      </c>
      <c r="P7" s="55"/>
      <c r="Q7" s="52">
        <f t="shared" si="11"/>
        <v>2</v>
      </c>
      <c r="R7" s="42">
        <f t="shared" si="14"/>
        <v>97</v>
      </c>
      <c r="S7" s="42">
        <f t="shared" si="6"/>
        <v>11640</v>
      </c>
      <c r="T7" s="42">
        <f t="shared" si="7"/>
        <v>85.000000000000014</v>
      </c>
      <c r="U7" s="42">
        <f t="shared" si="12"/>
        <v>0.85000000000000009</v>
      </c>
      <c r="V7" s="42">
        <f t="shared" si="15"/>
        <v>1.7000000000000002</v>
      </c>
      <c r="W7" s="60">
        <f t="shared" si="16"/>
        <v>1.1333333333333333</v>
      </c>
      <c r="X7" s="42">
        <f t="shared" si="8"/>
        <v>79</v>
      </c>
      <c r="Y7" s="42">
        <f t="shared" si="9"/>
        <v>99</v>
      </c>
    </row>
    <row r="8" spans="1:25" x14ac:dyDescent="0.25">
      <c r="A8" s="10" t="s">
        <v>175</v>
      </c>
      <c r="B8" s="27" t="s">
        <v>20</v>
      </c>
      <c r="C8" s="28">
        <v>20</v>
      </c>
      <c r="D8" s="28">
        <v>15</v>
      </c>
      <c r="E8" s="45">
        <f t="shared" si="1"/>
        <v>73</v>
      </c>
      <c r="F8" s="45">
        <f t="shared" si="2"/>
        <v>91</v>
      </c>
      <c r="G8" s="45">
        <f t="shared" si="3"/>
        <v>100.00000000000003</v>
      </c>
      <c r="H8" s="45">
        <f t="shared" si="10"/>
        <v>7</v>
      </c>
      <c r="I8" s="45">
        <f t="shared" si="10"/>
        <v>9</v>
      </c>
      <c r="J8" s="45">
        <f t="shared" si="4"/>
        <v>12840</v>
      </c>
      <c r="K8" s="7"/>
      <c r="L8" s="50" t="s">
        <v>275</v>
      </c>
      <c r="M8" s="50">
        <v>2100</v>
      </c>
      <c r="N8" s="46">
        <f t="shared" si="5"/>
        <v>73</v>
      </c>
      <c r="O8" s="45">
        <f t="shared" si="13"/>
        <v>91</v>
      </c>
      <c r="P8" s="55"/>
      <c r="Q8" s="52">
        <f t="shared" si="11"/>
        <v>2</v>
      </c>
      <c r="R8" s="42">
        <f t="shared" si="14"/>
        <v>107</v>
      </c>
      <c r="S8" s="42">
        <f t="shared" si="6"/>
        <v>12840</v>
      </c>
      <c r="T8" s="42">
        <f t="shared" si="7"/>
        <v>100.00000000000003</v>
      </c>
      <c r="U8" s="42">
        <f t="shared" si="12"/>
        <v>1.0000000000000002</v>
      </c>
      <c r="V8" s="42">
        <f t="shared" si="15"/>
        <v>2.0000000000000004</v>
      </c>
      <c r="W8" s="60">
        <f t="shared" si="16"/>
        <v>1.1764705882352942</v>
      </c>
      <c r="X8" s="42">
        <f t="shared" si="8"/>
        <v>73</v>
      </c>
      <c r="Y8" s="42">
        <f t="shared" si="9"/>
        <v>91</v>
      </c>
    </row>
    <row r="9" spans="1:25" x14ac:dyDescent="0.25">
      <c r="A9" s="10" t="s">
        <v>175</v>
      </c>
      <c r="B9" s="10" t="s">
        <v>25</v>
      </c>
      <c r="C9" s="28">
        <v>25</v>
      </c>
      <c r="D9" s="28">
        <v>15</v>
      </c>
      <c r="E9" s="45">
        <f t="shared" si="1"/>
        <v>63</v>
      </c>
      <c r="F9" s="45">
        <f t="shared" si="2"/>
        <v>79</v>
      </c>
      <c r="G9" s="45">
        <f t="shared" si="3"/>
        <v>125.00000000000003</v>
      </c>
      <c r="H9" s="45">
        <f t="shared" si="10"/>
        <v>6</v>
      </c>
      <c r="I9" s="45">
        <f t="shared" si="10"/>
        <v>8</v>
      </c>
      <c r="J9" s="45">
        <f t="shared" si="4"/>
        <v>14160</v>
      </c>
      <c r="K9" s="7"/>
      <c r="L9" s="50" t="s">
        <v>275</v>
      </c>
      <c r="M9" s="50">
        <v>2700</v>
      </c>
      <c r="N9" s="46">
        <f t="shared" si="5"/>
        <v>63</v>
      </c>
      <c r="O9" s="45">
        <f t="shared" si="13"/>
        <v>79</v>
      </c>
      <c r="P9" s="55"/>
      <c r="Q9" s="52">
        <f t="shared" si="11"/>
        <v>2</v>
      </c>
      <c r="R9" s="42">
        <f t="shared" si="14"/>
        <v>118</v>
      </c>
      <c r="S9" s="42">
        <f t="shared" si="6"/>
        <v>14160</v>
      </c>
      <c r="T9" s="42">
        <f t="shared" si="7"/>
        <v>125.00000000000003</v>
      </c>
      <c r="U9" s="42">
        <f t="shared" si="12"/>
        <v>1.2500000000000002</v>
      </c>
      <c r="V9" s="42">
        <f t="shared" si="15"/>
        <v>2.5000000000000004</v>
      </c>
      <c r="W9" s="60">
        <f t="shared" si="16"/>
        <v>1.25</v>
      </c>
      <c r="X9" s="42">
        <f t="shared" si="8"/>
        <v>79</v>
      </c>
      <c r="Y9" s="42">
        <f t="shared" si="9"/>
        <v>99</v>
      </c>
    </row>
    <row r="10" spans="1:25" x14ac:dyDescent="0.25">
      <c r="A10" s="10" t="s">
        <v>175</v>
      </c>
      <c r="B10" s="27" t="s">
        <v>30</v>
      </c>
      <c r="C10" s="28">
        <v>33</v>
      </c>
      <c r="D10" s="28">
        <v>20</v>
      </c>
      <c r="E10" s="45">
        <f t="shared" si="1"/>
        <v>52</v>
      </c>
      <c r="F10" s="45">
        <f t="shared" si="2"/>
        <v>65</v>
      </c>
      <c r="G10" s="45">
        <f t="shared" si="3"/>
        <v>165.00000000000003</v>
      </c>
      <c r="H10" s="45">
        <f t="shared" si="10"/>
        <v>5</v>
      </c>
      <c r="I10" s="45">
        <f t="shared" si="10"/>
        <v>7</v>
      </c>
      <c r="J10" s="45">
        <f t="shared" si="4"/>
        <v>15600</v>
      </c>
      <c r="K10" s="7"/>
      <c r="L10" s="50" t="s">
        <v>275</v>
      </c>
      <c r="M10" s="50">
        <v>3600</v>
      </c>
      <c r="N10" s="46">
        <f t="shared" si="5"/>
        <v>52</v>
      </c>
      <c r="O10" s="45">
        <f t="shared" si="13"/>
        <v>65</v>
      </c>
      <c r="P10" s="55"/>
      <c r="Q10" s="52">
        <f t="shared" si="11"/>
        <v>2</v>
      </c>
      <c r="R10" s="42">
        <f t="shared" si="14"/>
        <v>130</v>
      </c>
      <c r="S10" s="42">
        <f t="shared" si="6"/>
        <v>15600</v>
      </c>
      <c r="T10" s="42">
        <f t="shared" si="7"/>
        <v>165.00000000000003</v>
      </c>
      <c r="U10" s="42">
        <f t="shared" si="12"/>
        <v>1.6500000000000004</v>
      </c>
      <c r="V10" s="42">
        <f t="shared" si="15"/>
        <v>3.3000000000000007</v>
      </c>
      <c r="W10" s="60">
        <f t="shared" si="16"/>
        <v>1.32</v>
      </c>
      <c r="X10" s="42">
        <f t="shared" si="8"/>
        <v>86</v>
      </c>
      <c r="Y10" s="42">
        <f t="shared" si="9"/>
        <v>107</v>
      </c>
    </row>
    <row r="11" spans="1:25" x14ac:dyDescent="0.25">
      <c r="A11" s="10" t="s">
        <v>175</v>
      </c>
      <c r="B11" s="10" t="s">
        <v>33</v>
      </c>
      <c r="C11" s="28">
        <v>35</v>
      </c>
      <c r="D11" s="28">
        <v>20</v>
      </c>
      <c r="E11" s="45">
        <f t="shared" si="1"/>
        <v>49</v>
      </c>
      <c r="F11" s="45">
        <f t="shared" si="2"/>
        <v>61</v>
      </c>
      <c r="G11" s="45">
        <f t="shared" si="3"/>
        <v>175.00000000000003</v>
      </c>
      <c r="H11" s="45">
        <f t="shared" si="10"/>
        <v>5</v>
      </c>
      <c r="I11" s="45">
        <f t="shared" si="10"/>
        <v>6</v>
      </c>
      <c r="J11" s="45">
        <f t="shared" si="4"/>
        <v>17160</v>
      </c>
      <c r="K11" s="7"/>
      <c r="L11" s="50" t="s">
        <v>275</v>
      </c>
      <c r="M11" s="50">
        <v>4200</v>
      </c>
      <c r="N11" s="46">
        <f t="shared" si="5"/>
        <v>49</v>
      </c>
      <c r="O11" s="45">
        <f t="shared" si="13"/>
        <v>61</v>
      </c>
      <c r="P11" s="55"/>
      <c r="Q11" s="52">
        <f t="shared" si="11"/>
        <v>2</v>
      </c>
      <c r="R11" s="42">
        <f t="shared" si="14"/>
        <v>143</v>
      </c>
      <c r="S11" s="42">
        <f t="shared" si="6"/>
        <v>17160</v>
      </c>
      <c r="T11" s="42">
        <f t="shared" si="7"/>
        <v>175.00000000000003</v>
      </c>
      <c r="U11" s="42">
        <f t="shared" si="12"/>
        <v>1.7500000000000002</v>
      </c>
      <c r="V11" s="42">
        <f t="shared" si="15"/>
        <v>3.5000000000000004</v>
      </c>
      <c r="W11" s="60">
        <f t="shared" si="16"/>
        <v>1.0606060606060606</v>
      </c>
      <c r="X11" s="42">
        <f t="shared" si="8"/>
        <v>86</v>
      </c>
      <c r="Y11" s="42">
        <f t="shared" si="9"/>
        <v>107</v>
      </c>
    </row>
    <row r="12" spans="1:25" x14ac:dyDescent="0.25">
      <c r="A12" s="10" t="s">
        <v>175</v>
      </c>
      <c r="B12" s="10" t="s">
        <v>37</v>
      </c>
      <c r="C12" s="28">
        <v>37</v>
      </c>
      <c r="D12" s="28">
        <v>20</v>
      </c>
      <c r="E12" s="45">
        <f t="shared" si="1"/>
        <v>47</v>
      </c>
      <c r="F12" s="45">
        <f t="shared" si="2"/>
        <v>59</v>
      </c>
      <c r="G12" s="45">
        <f t="shared" si="3"/>
        <v>185.00000000000003</v>
      </c>
      <c r="H12" s="45">
        <f t="shared" si="10"/>
        <v>5</v>
      </c>
      <c r="I12" s="45">
        <f t="shared" si="10"/>
        <v>6</v>
      </c>
      <c r="J12" s="45">
        <f t="shared" si="4"/>
        <v>18840</v>
      </c>
      <c r="K12" s="7"/>
      <c r="L12" s="50" t="s">
        <v>275</v>
      </c>
      <c r="M12" s="50">
        <v>4800</v>
      </c>
      <c r="N12" s="46">
        <f t="shared" si="5"/>
        <v>47</v>
      </c>
      <c r="O12" s="45">
        <f t="shared" si="13"/>
        <v>59</v>
      </c>
      <c r="P12" s="55"/>
      <c r="Q12" s="52">
        <f t="shared" si="11"/>
        <v>3</v>
      </c>
      <c r="R12" s="42">
        <f t="shared" si="14"/>
        <v>157</v>
      </c>
      <c r="S12" s="42">
        <f t="shared" si="6"/>
        <v>18840</v>
      </c>
      <c r="T12" s="42">
        <f t="shared" si="7"/>
        <v>185.00000000000003</v>
      </c>
      <c r="U12" s="42">
        <f t="shared" si="12"/>
        <v>1.8500000000000003</v>
      </c>
      <c r="V12" s="42">
        <f t="shared" si="15"/>
        <v>3.7000000000000006</v>
      </c>
      <c r="W12" s="60">
        <f t="shared" si="16"/>
        <v>1.0571428571428572</v>
      </c>
      <c r="X12" s="42">
        <f t="shared" si="8"/>
        <v>87</v>
      </c>
      <c r="Y12" s="42">
        <f t="shared" si="9"/>
        <v>109</v>
      </c>
    </row>
    <row r="13" spans="1:25" x14ac:dyDescent="0.25">
      <c r="A13" s="10" t="s">
        <v>175</v>
      </c>
      <c r="B13" s="10" t="s">
        <v>41</v>
      </c>
      <c r="C13" s="28">
        <v>40</v>
      </c>
      <c r="D13" s="28">
        <v>20</v>
      </c>
      <c r="E13" s="45">
        <f t="shared" si="1"/>
        <v>49</v>
      </c>
      <c r="F13" s="45">
        <f t="shared" si="2"/>
        <v>61</v>
      </c>
      <c r="G13" s="45">
        <f t="shared" si="3"/>
        <v>200.00000000000006</v>
      </c>
      <c r="H13" s="45">
        <f t="shared" si="10"/>
        <v>5</v>
      </c>
      <c r="I13" s="45">
        <f t="shared" si="10"/>
        <v>6</v>
      </c>
      <c r="J13" s="45">
        <f t="shared" si="4"/>
        <v>20760</v>
      </c>
      <c r="K13" s="7"/>
      <c r="L13" s="50" t="s">
        <v>275</v>
      </c>
      <c r="M13" s="50">
        <v>5100</v>
      </c>
      <c r="N13" s="46">
        <f t="shared" si="5"/>
        <v>49</v>
      </c>
      <c r="O13" s="45">
        <f t="shared" si="13"/>
        <v>61</v>
      </c>
      <c r="P13" s="55"/>
      <c r="Q13" s="52">
        <f t="shared" si="11"/>
        <v>3</v>
      </c>
      <c r="R13" s="42">
        <f t="shared" si="14"/>
        <v>173</v>
      </c>
      <c r="S13" s="42">
        <f t="shared" si="6"/>
        <v>20760</v>
      </c>
      <c r="T13" s="42">
        <f t="shared" si="7"/>
        <v>200.00000000000006</v>
      </c>
      <c r="U13" s="42">
        <f t="shared" si="12"/>
        <v>2.0000000000000004</v>
      </c>
      <c r="V13" s="42">
        <f t="shared" si="15"/>
        <v>4.0000000000000009</v>
      </c>
      <c r="W13" s="60">
        <f t="shared" si="16"/>
        <v>1.0810810810810811</v>
      </c>
      <c r="X13" s="42">
        <f t="shared" si="8"/>
        <v>98</v>
      </c>
      <c r="Y13" s="42">
        <f t="shared" si="9"/>
        <v>122</v>
      </c>
    </row>
    <row r="14" spans="1:25" x14ac:dyDescent="0.25">
      <c r="A14" s="10" t="s">
        <v>175</v>
      </c>
      <c r="B14" s="27" t="s">
        <v>46</v>
      </c>
      <c r="C14" s="28">
        <v>46</v>
      </c>
      <c r="D14" s="28">
        <v>25</v>
      </c>
      <c r="E14" s="45">
        <f t="shared" si="1"/>
        <v>51</v>
      </c>
      <c r="F14" s="45">
        <f t="shared" si="2"/>
        <v>64</v>
      </c>
      <c r="G14" s="45">
        <f t="shared" si="3"/>
        <v>230.00000000000003</v>
      </c>
      <c r="H14" s="45">
        <f t="shared" si="10"/>
        <v>5</v>
      </c>
      <c r="I14" s="45">
        <f t="shared" si="10"/>
        <v>6</v>
      </c>
      <c r="J14" s="45">
        <f t="shared" si="4"/>
        <v>22800</v>
      </c>
      <c r="K14" s="7"/>
      <c r="L14" s="50" t="s">
        <v>275</v>
      </c>
      <c r="M14" s="50">
        <v>5400</v>
      </c>
      <c r="N14" s="46">
        <f t="shared" si="5"/>
        <v>51</v>
      </c>
      <c r="O14" s="45">
        <f t="shared" si="13"/>
        <v>64</v>
      </c>
      <c r="P14" s="55"/>
      <c r="Q14" s="52">
        <f t="shared" si="11"/>
        <v>3</v>
      </c>
      <c r="R14" s="42">
        <f t="shared" si="14"/>
        <v>190</v>
      </c>
      <c r="S14" s="42">
        <f t="shared" si="6"/>
        <v>22800</v>
      </c>
      <c r="T14" s="42">
        <f t="shared" si="7"/>
        <v>230.00000000000003</v>
      </c>
      <c r="U14" s="42">
        <f t="shared" si="12"/>
        <v>2.3000000000000003</v>
      </c>
      <c r="V14" s="42">
        <f t="shared" si="15"/>
        <v>4.6000000000000005</v>
      </c>
      <c r="W14" s="60">
        <f t="shared" si="16"/>
        <v>1.1499999999999999</v>
      </c>
      <c r="X14" s="42">
        <f t="shared" si="8"/>
        <v>117</v>
      </c>
      <c r="Y14" s="42">
        <f t="shared" si="9"/>
        <v>147</v>
      </c>
    </row>
    <row r="15" spans="1:25" x14ac:dyDescent="0.25">
      <c r="A15" s="10" t="s">
        <v>175</v>
      </c>
      <c r="B15" s="10" t="s">
        <v>48</v>
      </c>
      <c r="C15" s="28">
        <v>49</v>
      </c>
      <c r="D15" s="28">
        <v>25</v>
      </c>
      <c r="E15" s="45">
        <f t="shared" si="1"/>
        <v>48</v>
      </c>
      <c r="F15" s="45">
        <f t="shared" si="2"/>
        <v>60</v>
      </c>
      <c r="G15" s="45">
        <f t="shared" si="3"/>
        <v>245.00000000000006</v>
      </c>
      <c r="H15" s="45">
        <f t="shared" si="10"/>
        <v>5</v>
      </c>
      <c r="I15" s="45">
        <f t="shared" si="10"/>
        <v>6</v>
      </c>
      <c r="J15" s="45">
        <f t="shared" si="4"/>
        <v>25080</v>
      </c>
      <c r="K15" s="7"/>
      <c r="L15" s="50" t="s">
        <v>275</v>
      </c>
      <c r="M15" s="50">
        <v>6300</v>
      </c>
      <c r="N15" s="46">
        <f t="shared" si="5"/>
        <v>48</v>
      </c>
      <c r="O15" s="45">
        <f t="shared" si="13"/>
        <v>60</v>
      </c>
      <c r="P15" s="55"/>
      <c r="Q15" s="52">
        <f t="shared" si="11"/>
        <v>3</v>
      </c>
      <c r="R15" s="42">
        <f t="shared" si="14"/>
        <v>209</v>
      </c>
      <c r="S15" s="42">
        <f t="shared" si="6"/>
        <v>25080</v>
      </c>
      <c r="T15" s="42">
        <f t="shared" si="7"/>
        <v>245.00000000000006</v>
      </c>
      <c r="U15" s="42">
        <f t="shared" si="12"/>
        <v>2.4500000000000006</v>
      </c>
      <c r="V15" s="42">
        <f t="shared" si="15"/>
        <v>4.9000000000000012</v>
      </c>
      <c r="W15" s="60">
        <f t="shared" si="16"/>
        <v>1.0652173913043479</v>
      </c>
      <c r="X15" s="42">
        <f t="shared" si="8"/>
        <v>118</v>
      </c>
      <c r="Y15" s="42">
        <f t="shared" si="9"/>
        <v>147</v>
      </c>
    </row>
    <row r="16" spans="1:25" x14ac:dyDescent="0.25">
      <c r="A16" s="10" t="s">
        <v>175</v>
      </c>
      <c r="B16" s="27" t="s">
        <v>57</v>
      </c>
      <c r="C16" s="28">
        <v>58</v>
      </c>
      <c r="D16" s="28">
        <v>25</v>
      </c>
      <c r="E16" s="45">
        <f t="shared" si="1"/>
        <v>46</v>
      </c>
      <c r="F16" s="45">
        <f t="shared" si="2"/>
        <v>58</v>
      </c>
      <c r="G16" s="45">
        <f t="shared" si="3"/>
        <v>290.00000000000006</v>
      </c>
      <c r="H16" s="45">
        <f t="shared" si="10"/>
        <v>5</v>
      </c>
      <c r="I16" s="45">
        <f t="shared" si="10"/>
        <v>6</v>
      </c>
      <c r="J16" s="45">
        <f t="shared" si="4"/>
        <v>27600</v>
      </c>
      <c r="K16" s="7"/>
      <c r="L16" s="50" t="s">
        <v>275</v>
      </c>
      <c r="M16" s="50">
        <v>7200</v>
      </c>
      <c r="N16" s="46">
        <f t="shared" si="5"/>
        <v>46</v>
      </c>
      <c r="O16" s="45">
        <f t="shared" si="13"/>
        <v>58</v>
      </c>
      <c r="P16" s="55"/>
      <c r="Q16" s="52">
        <f t="shared" si="11"/>
        <v>4</v>
      </c>
      <c r="R16" s="42">
        <f t="shared" si="14"/>
        <v>230</v>
      </c>
      <c r="S16" s="42">
        <f t="shared" si="6"/>
        <v>27600</v>
      </c>
      <c r="T16" s="42">
        <f t="shared" si="7"/>
        <v>290.00000000000006</v>
      </c>
      <c r="U16" s="42">
        <f t="shared" si="12"/>
        <v>2.9000000000000008</v>
      </c>
      <c r="V16" s="42">
        <f t="shared" si="15"/>
        <v>5.8000000000000016</v>
      </c>
      <c r="W16" s="60">
        <f t="shared" si="16"/>
        <v>1.1836734693877551</v>
      </c>
      <c r="X16" s="42">
        <f t="shared" si="8"/>
        <v>133</v>
      </c>
      <c r="Y16" s="42">
        <f t="shared" si="9"/>
        <v>168</v>
      </c>
    </row>
    <row r="17" spans="1:25" x14ac:dyDescent="0.25">
      <c r="A17" s="10" t="s">
        <v>175</v>
      </c>
      <c r="B17" s="27" t="s">
        <v>61</v>
      </c>
      <c r="C17" s="28">
        <v>62</v>
      </c>
      <c r="D17" s="28">
        <v>25</v>
      </c>
      <c r="E17" s="45">
        <f t="shared" si="1"/>
        <v>40</v>
      </c>
      <c r="F17" s="45">
        <f t="shared" si="2"/>
        <v>50</v>
      </c>
      <c r="G17" s="45">
        <f t="shared" si="3"/>
        <v>310.00000000000006</v>
      </c>
      <c r="H17" s="45">
        <f t="shared" si="10"/>
        <v>4</v>
      </c>
      <c r="I17" s="45">
        <f t="shared" si="10"/>
        <v>5</v>
      </c>
      <c r="J17" s="45">
        <f t="shared" si="4"/>
        <v>30360</v>
      </c>
      <c r="K17" s="7"/>
      <c r="L17" s="50" t="s">
        <v>275</v>
      </c>
      <c r="M17" s="50">
        <v>9000</v>
      </c>
      <c r="N17" s="46">
        <f t="shared" si="5"/>
        <v>40</v>
      </c>
      <c r="O17" s="45">
        <f t="shared" si="13"/>
        <v>50</v>
      </c>
      <c r="P17" s="55"/>
      <c r="Q17" s="52">
        <f t="shared" si="11"/>
        <v>4</v>
      </c>
      <c r="R17" s="42">
        <f t="shared" si="14"/>
        <v>253</v>
      </c>
      <c r="S17" s="42">
        <f t="shared" si="6"/>
        <v>30360</v>
      </c>
      <c r="T17" s="42">
        <f t="shared" si="7"/>
        <v>310.00000000000006</v>
      </c>
      <c r="U17" s="42">
        <f t="shared" si="12"/>
        <v>3.1000000000000005</v>
      </c>
      <c r="V17" s="42">
        <f t="shared" si="15"/>
        <v>6.2000000000000011</v>
      </c>
      <c r="W17" s="60">
        <f t="shared" si="16"/>
        <v>1.0689655172413792</v>
      </c>
      <c r="X17" s="42">
        <f t="shared" si="8"/>
        <v>124</v>
      </c>
      <c r="Y17" s="42">
        <f t="shared" si="9"/>
        <v>155</v>
      </c>
    </row>
    <row r="18" spans="1:25" x14ac:dyDescent="0.25">
      <c r="A18" s="10" t="s">
        <v>175</v>
      </c>
      <c r="B18" s="27" t="s">
        <v>68</v>
      </c>
      <c r="C18" s="28">
        <v>74</v>
      </c>
      <c r="D18" s="28">
        <v>30</v>
      </c>
      <c r="E18" s="45">
        <f t="shared" si="1"/>
        <v>37</v>
      </c>
      <c r="F18" s="45">
        <f t="shared" si="2"/>
        <v>46</v>
      </c>
      <c r="G18" s="45">
        <f t="shared" si="3"/>
        <v>370.00000000000006</v>
      </c>
      <c r="H18" s="45">
        <f t="shared" si="10"/>
        <v>4</v>
      </c>
      <c r="I18" s="45">
        <f t="shared" si="10"/>
        <v>5</v>
      </c>
      <c r="J18" s="45">
        <f t="shared" si="4"/>
        <v>33360</v>
      </c>
      <c r="K18" s="7"/>
      <c r="L18" s="50" t="s">
        <v>275</v>
      </c>
      <c r="M18" s="50">
        <v>10800</v>
      </c>
      <c r="N18" s="46">
        <f t="shared" si="5"/>
        <v>37</v>
      </c>
      <c r="O18" s="45">
        <f t="shared" si="13"/>
        <v>46</v>
      </c>
      <c r="P18" s="55"/>
      <c r="Q18" s="52">
        <f t="shared" si="11"/>
        <v>5</v>
      </c>
      <c r="R18" s="42">
        <f t="shared" si="14"/>
        <v>278</v>
      </c>
      <c r="S18" s="42">
        <f t="shared" si="6"/>
        <v>33360</v>
      </c>
      <c r="T18" s="42">
        <f t="shared" si="7"/>
        <v>370.00000000000006</v>
      </c>
      <c r="U18" s="42">
        <f t="shared" si="12"/>
        <v>3.7000000000000006</v>
      </c>
      <c r="V18" s="42">
        <f t="shared" si="15"/>
        <v>7.4000000000000012</v>
      </c>
      <c r="W18" s="60">
        <f t="shared" si="16"/>
        <v>1.1935483870967742</v>
      </c>
      <c r="X18" s="42">
        <f t="shared" si="8"/>
        <v>137</v>
      </c>
      <c r="Y18" s="42">
        <f t="shared" si="9"/>
        <v>170</v>
      </c>
    </row>
    <row r="19" spans="1:25" x14ac:dyDescent="0.25">
      <c r="A19" s="10" t="s">
        <v>175</v>
      </c>
      <c r="B19" s="27" t="s">
        <v>75</v>
      </c>
      <c r="C19" s="28">
        <v>83</v>
      </c>
      <c r="D19" s="28">
        <v>30</v>
      </c>
      <c r="E19" s="45">
        <f t="shared" si="1"/>
        <v>35</v>
      </c>
      <c r="F19" s="45">
        <f t="shared" si="2"/>
        <v>44</v>
      </c>
      <c r="G19" s="45">
        <f t="shared" si="3"/>
        <v>415.00000000000011</v>
      </c>
      <c r="H19" s="45">
        <f t="shared" si="10"/>
        <v>4</v>
      </c>
      <c r="I19" s="45">
        <f t="shared" si="10"/>
        <v>4</v>
      </c>
      <c r="J19" s="45">
        <f t="shared" si="4"/>
        <v>36720</v>
      </c>
      <c r="K19" s="7"/>
      <c r="L19" s="50" t="s">
        <v>275</v>
      </c>
      <c r="M19" s="50">
        <v>12600</v>
      </c>
      <c r="N19" s="46">
        <f t="shared" si="5"/>
        <v>35</v>
      </c>
      <c r="O19" s="45">
        <f t="shared" si="13"/>
        <v>44</v>
      </c>
      <c r="P19" s="55"/>
      <c r="Q19" s="52">
        <f t="shared" si="11"/>
        <v>5</v>
      </c>
      <c r="R19" s="42">
        <f t="shared" si="14"/>
        <v>306</v>
      </c>
      <c r="S19" s="42">
        <f t="shared" si="6"/>
        <v>36720</v>
      </c>
      <c r="T19" s="42">
        <f t="shared" si="7"/>
        <v>415.00000000000011</v>
      </c>
      <c r="U19" s="42">
        <f t="shared" si="12"/>
        <v>4.1500000000000012</v>
      </c>
      <c r="V19" s="42">
        <f t="shared" si="15"/>
        <v>8.3000000000000025</v>
      </c>
      <c r="W19" s="60">
        <f t="shared" si="16"/>
        <v>1.1216216216216217</v>
      </c>
      <c r="X19" s="42">
        <f t="shared" si="8"/>
        <v>145</v>
      </c>
      <c r="Y19" s="42">
        <f t="shared" si="9"/>
        <v>183</v>
      </c>
    </row>
    <row r="20" spans="1:25" x14ac:dyDescent="0.25">
      <c r="A20" s="10" t="s">
        <v>175</v>
      </c>
      <c r="B20" s="27" t="s">
        <v>85</v>
      </c>
      <c r="C20" s="28">
        <v>95</v>
      </c>
      <c r="D20" s="28">
        <v>30</v>
      </c>
      <c r="E20" s="45">
        <f t="shared" si="1"/>
        <v>34</v>
      </c>
      <c r="F20" s="45">
        <f t="shared" si="2"/>
        <v>43</v>
      </c>
      <c r="G20" s="45">
        <f t="shared" si="3"/>
        <v>475.00000000000017</v>
      </c>
      <c r="H20" s="45">
        <f t="shared" si="10"/>
        <v>3</v>
      </c>
      <c r="I20" s="45">
        <f t="shared" si="10"/>
        <v>4</v>
      </c>
      <c r="J20" s="45">
        <f t="shared" si="4"/>
        <v>40440</v>
      </c>
      <c r="K20" s="7"/>
      <c r="L20" s="50" t="s">
        <v>275</v>
      </c>
      <c r="M20" s="50">
        <v>14400</v>
      </c>
      <c r="N20" s="46">
        <f t="shared" si="5"/>
        <v>34</v>
      </c>
      <c r="O20" s="45">
        <f t="shared" si="13"/>
        <v>43</v>
      </c>
      <c r="P20" s="55"/>
      <c r="Q20" s="52">
        <f t="shared" si="11"/>
        <v>6</v>
      </c>
      <c r="R20" s="42">
        <f>ROUND(R19*1.1,0)</f>
        <v>337</v>
      </c>
      <c r="S20" s="42">
        <f t="shared" si="6"/>
        <v>40440</v>
      </c>
      <c r="T20" s="42">
        <f t="shared" si="7"/>
        <v>475.00000000000017</v>
      </c>
      <c r="U20" s="42">
        <f t="shared" si="12"/>
        <v>4.7500000000000018</v>
      </c>
      <c r="V20" s="42">
        <f t="shared" si="15"/>
        <v>9.5000000000000036</v>
      </c>
      <c r="W20" s="60">
        <f t="shared" si="16"/>
        <v>1.1445783132530121</v>
      </c>
      <c r="X20" s="42">
        <f t="shared" si="8"/>
        <v>162</v>
      </c>
      <c r="Y20" s="42">
        <f t="shared" si="9"/>
        <v>204</v>
      </c>
    </row>
    <row r="21" spans="1:25" x14ac:dyDescent="0.25">
      <c r="A21" s="10" t="s">
        <v>175</v>
      </c>
      <c r="B21" s="27" t="s">
        <v>95</v>
      </c>
      <c r="C21" s="28">
        <v>106</v>
      </c>
      <c r="D21" s="28">
        <v>30</v>
      </c>
      <c r="E21" s="45">
        <f t="shared" si="1"/>
        <v>33</v>
      </c>
      <c r="F21" s="45">
        <f t="shared" si="2"/>
        <v>41</v>
      </c>
      <c r="G21" s="45">
        <f t="shared" si="3"/>
        <v>530.00000000000011</v>
      </c>
      <c r="H21" s="45">
        <f t="shared" si="10"/>
        <v>3</v>
      </c>
      <c r="I21" s="45">
        <f t="shared" si="10"/>
        <v>4</v>
      </c>
      <c r="J21" s="45">
        <f t="shared" si="4"/>
        <v>44520</v>
      </c>
      <c r="K21" s="7"/>
      <c r="L21" s="50" t="s">
        <v>275</v>
      </c>
      <c r="M21" s="50">
        <v>16200</v>
      </c>
      <c r="N21" s="46">
        <f t="shared" si="5"/>
        <v>33</v>
      </c>
      <c r="O21" s="45">
        <f t="shared" si="13"/>
        <v>41</v>
      </c>
      <c r="P21" s="55"/>
      <c r="Q21" s="52">
        <f t="shared" si="11"/>
        <v>6</v>
      </c>
      <c r="R21" s="42">
        <f>ROUND(R20*1.1,0)</f>
        <v>371</v>
      </c>
      <c r="S21" s="42">
        <f t="shared" si="6"/>
        <v>44520</v>
      </c>
      <c r="T21" s="42">
        <f t="shared" si="7"/>
        <v>530.00000000000011</v>
      </c>
      <c r="U21" s="42">
        <f t="shared" si="12"/>
        <v>5.3000000000000016</v>
      </c>
      <c r="V21" s="42">
        <f t="shared" si="15"/>
        <v>10.600000000000003</v>
      </c>
      <c r="W21" s="60">
        <f t="shared" si="16"/>
        <v>1.1157894736842104</v>
      </c>
      <c r="X21" s="42">
        <f t="shared" si="8"/>
        <v>175</v>
      </c>
      <c r="Y21" s="42">
        <f t="shared" si="9"/>
        <v>217</v>
      </c>
    </row>
    <row r="22" spans="1:25" x14ac:dyDescent="0.25">
      <c r="A22" s="30" t="s">
        <v>176</v>
      </c>
      <c r="B22" s="31" t="s">
        <v>6</v>
      </c>
      <c r="C22" s="32">
        <v>2</v>
      </c>
      <c r="D22" s="28">
        <v>10</v>
      </c>
      <c r="E22" s="45">
        <f t="shared" si="1"/>
        <v>30</v>
      </c>
      <c r="F22" s="45">
        <f t="shared" si="2"/>
        <v>36</v>
      </c>
      <c r="G22" s="45">
        <f t="shared" si="3"/>
        <v>40</v>
      </c>
      <c r="H22" s="45">
        <f t="shared" si="10"/>
        <v>3</v>
      </c>
      <c r="I22" s="45">
        <f t="shared" si="10"/>
        <v>4</v>
      </c>
      <c r="J22" s="45">
        <f t="shared" si="4"/>
        <v>5400</v>
      </c>
      <c r="K22" s="7"/>
      <c r="L22" s="50" t="s">
        <v>277</v>
      </c>
      <c r="M22" s="50">
        <v>120</v>
      </c>
      <c r="N22" s="45">
        <f t="shared" ref="N22:N53" si="17">ROUND(S22/M22/1.5,0)</f>
        <v>30</v>
      </c>
      <c r="O22" s="45">
        <f>ROUND(N22*1.2,0)</f>
        <v>36</v>
      </c>
      <c r="P22" s="55"/>
      <c r="Q22" s="53">
        <v>1.5</v>
      </c>
      <c r="R22">
        <f>Q22*60</f>
        <v>90</v>
      </c>
      <c r="S22">
        <f>R22*60</f>
        <v>5400</v>
      </c>
      <c r="T22" s="42">
        <f t="shared" si="7"/>
        <v>40</v>
      </c>
      <c r="U22" s="42">
        <f t="shared" si="12"/>
        <v>0.4</v>
      </c>
      <c r="V22" s="62">
        <f>V2*8</f>
        <v>0.8</v>
      </c>
      <c r="W22" s="63">
        <f>C22/C21</f>
        <v>1.8867924528301886E-2</v>
      </c>
      <c r="X22" s="42">
        <f t="shared" si="8"/>
        <v>12</v>
      </c>
      <c r="Y22" s="42">
        <f t="shared" si="9"/>
        <v>14</v>
      </c>
    </row>
    <row r="23" spans="1:25" x14ac:dyDescent="0.25">
      <c r="A23" s="30" t="s">
        <v>176</v>
      </c>
      <c r="B23" s="33" t="s">
        <v>8</v>
      </c>
      <c r="C23" s="32">
        <v>6</v>
      </c>
      <c r="D23" s="28">
        <v>10</v>
      </c>
      <c r="E23" s="45">
        <f t="shared" si="1"/>
        <v>20</v>
      </c>
      <c r="F23" s="45">
        <f t="shared" si="2"/>
        <v>24</v>
      </c>
      <c r="G23" s="45">
        <f t="shared" si="3"/>
        <v>120.00000000000001</v>
      </c>
      <c r="H23" s="45">
        <f t="shared" si="10"/>
        <v>2</v>
      </c>
      <c r="I23" s="45">
        <f>ROUND(F23/2,0)</f>
        <v>12</v>
      </c>
      <c r="J23" s="45">
        <f t="shared" si="4"/>
        <v>5400</v>
      </c>
      <c r="K23" s="7"/>
      <c r="L23" s="50" t="s">
        <v>278</v>
      </c>
      <c r="M23" s="50">
        <v>180</v>
      </c>
      <c r="N23" s="45">
        <f t="shared" si="17"/>
        <v>20</v>
      </c>
      <c r="O23" s="45">
        <f t="shared" ref="O23:O86" si="18">ROUND(N23*1.2,0)</f>
        <v>24</v>
      </c>
      <c r="P23" s="55"/>
      <c r="Q23" s="103">
        <v>1.5</v>
      </c>
      <c r="R23">
        <f>Q23*60</f>
        <v>90</v>
      </c>
      <c r="S23">
        <f>R23*60</f>
        <v>5400</v>
      </c>
      <c r="T23" s="42">
        <f t="shared" si="7"/>
        <v>120.00000000000001</v>
      </c>
      <c r="U23" s="42">
        <f t="shared" si="12"/>
        <v>1.2000000000000002</v>
      </c>
      <c r="V23" s="42">
        <f t="shared" si="15"/>
        <v>2.4000000000000004</v>
      </c>
      <c r="W23" s="60">
        <f t="shared" si="16"/>
        <v>3</v>
      </c>
      <c r="X23" s="42">
        <f t="shared" si="8"/>
        <v>24</v>
      </c>
      <c r="Y23" s="42">
        <f t="shared" si="9"/>
        <v>29</v>
      </c>
    </row>
    <row r="24" spans="1:25" x14ac:dyDescent="0.25">
      <c r="A24" s="30" t="s">
        <v>176</v>
      </c>
      <c r="B24" s="31" t="s">
        <v>9</v>
      </c>
      <c r="C24" s="29">
        <v>8</v>
      </c>
      <c r="D24" s="28">
        <v>10</v>
      </c>
      <c r="E24" s="45">
        <f t="shared" si="1"/>
        <v>6</v>
      </c>
      <c r="F24" s="45">
        <f t="shared" si="2"/>
        <v>7</v>
      </c>
      <c r="G24" s="45">
        <f t="shared" si="3"/>
        <v>160</v>
      </c>
      <c r="H24" s="45">
        <f>ROUND(E24/2,0)</f>
        <v>3</v>
      </c>
      <c r="I24" s="45">
        <f t="shared" ref="H24:I88" si="19">ROUND(F24/2,0)</f>
        <v>4</v>
      </c>
      <c r="J24" s="45">
        <f t="shared" si="4"/>
        <v>5400</v>
      </c>
      <c r="K24" s="7"/>
      <c r="L24" s="50" t="s">
        <v>277</v>
      </c>
      <c r="M24" s="50">
        <v>600</v>
      </c>
      <c r="N24" s="45">
        <f t="shared" si="17"/>
        <v>6</v>
      </c>
      <c r="O24" s="45">
        <f t="shared" si="18"/>
        <v>7</v>
      </c>
      <c r="P24" s="55"/>
      <c r="Q24" s="42">
        <f>ROUND(R24/60,0)</f>
        <v>2</v>
      </c>
      <c r="R24" s="42">
        <f>$R$22</f>
        <v>90</v>
      </c>
      <c r="S24" s="42">
        <f t="shared" ref="S24:S31" si="20">R24*60</f>
        <v>5400</v>
      </c>
      <c r="T24" s="42">
        <f t="shared" si="7"/>
        <v>160</v>
      </c>
      <c r="U24" s="42">
        <f t="shared" si="12"/>
        <v>1.6</v>
      </c>
      <c r="V24" s="42">
        <f t="shared" si="15"/>
        <v>3.2</v>
      </c>
      <c r="W24" s="60">
        <f t="shared" si="16"/>
        <v>1.3333333333333333</v>
      </c>
      <c r="X24" s="42">
        <f t="shared" si="8"/>
        <v>10</v>
      </c>
      <c r="Y24" s="42">
        <f t="shared" si="9"/>
        <v>11</v>
      </c>
    </row>
    <row r="25" spans="1:25" x14ac:dyDescent="0.25">
      <c r="A25" s="30" t="s">
        <v>176</v>
      </c>
      <c r="B25" s="31" t="s">
        <v>11</v>
      </c>
      <c r="C25" s="29">
        <v>9</v>
      </c>
      <c r="D25" s="28">
        <v>10</v>
      </c>
      <c r="E25" s="45">
        <f t="shared" si="1"/>
        <v>8</v>
      </c>
      <c r="F25" s="45">
        <f t="shared" si="2"/>
        <v>10</v>
      </c>
      <c r="G25" s="45">
        <f t="shared" si="3"/>
        <v>180</v>
      </c>
      <c r="H25" s="45">
        <f t="shared" si="19"/>
        <v>4</v>
      </c>
      <c r="I25" s="45">
        <f t="shared" si="19"/>
        <v>5</v>
      </c>
      <c r="J25" s="45">
        <f t="shared" si="4"/>
        <v>7200</v>
      </c>
      <c r="K25" s="7"/>
      <c r="L25" s="50" t="s">
        <v>279</v>
      </c>
      <c r="M25" s="50">
        <v>600</v>
      </c>
      <c r="N25" s="45">
        <f t="shared" si="17"/>
        <v>8</v>
      </c>
      <c r="O25" s="45">
        <f t="shared" si="18"/>
        <v>10</v>
      </c>
      <c r="P25" s="55"/>
      <c r="Q25" s="103">
        <v>2</v>
      </c>
      <c r="R25" s="42">
        <f>Q25*60</f>
        <v>120</v>
      </c>
      <c r="S25">
        <f t="shared" si="20"/>
        <v>7200</v>
      </c>
      <c r="T25" s="42">
        <f t="shared" si="7"/>
        <v>180</v>
      </c>
      <c r="U25" s="42">
        <f t="shared" si="12"/>
        <v>1.8</v>
      </c>
      <c r="V25" s="42">
        <f t="shared" si="15"/>
        <v>3.6</v>
      </c>
      <c r="W25" s="60">
        <f t="shared" si="16"/>
        <v>1.125</v>
      </c>
      <c r="X25" s="42">
        <f t="shared" si="8"/>
        <v>14</v>
      </c>
      <c r="Y25" s="42">
        <f t="shared" si="9"/>
        <v>18</v>
      </c>
    </row>
    <row r="26" spans="1:25" x14ac:dyDescent="0.25">
      <c r="A26" s="30" t="s">
        <v>176</v>
      </c>
      <c r="B26" s="33" t="s">
        <v>13</v>
      </c>
      <c r="C26" s="32">
        <v>13</v>
      </c>
      <c r="D26" s="28">
        <v>10</v>
      </c>
      <c r="E26" s="45">
        <f t="shared" si="1"/>
        <v>8</v>
      </c>
      <c r="F26" s="45">
        <f t="shared" si="2"/>
        <v>10</v>
      </c>
      <c r="G26" s="45">
        <f t="shared" si="3"/>
        <v>260</v>
      </c>
      <c r="H26" s="45">
        <f t="shared" si="19"/>
        <v>4</v>
      </c>
      <c r="I26" s="45">
        <f t="shared" si="19"/>
        <v>5</v>
      </c>
      <c r="J26" s="45">
        <f t="shared" si="4"/>
        <v>8100</v>
      </c>
      <c r="K26" s="7"/>
      <c r="L26" s="50" t="s">
        <v>278</v>
      </c>
      <c r="M26" s="50">
        <v>720</v>
      </c>
      <c r="N26" s="45">
        <f t="shared" si="17"/>
        <v>8</v>
      </c>
      <c r="O26" s="45">
        <f t="shared" si="18"/>
        <v>10</v>
      </c>
      <c r="P26" s="55"/>
      <c r="Q26" s="42">
        <f>ROUND(R26/60,0)</f>
        <v>2</v>
      </c>
      <c r="R26" s="42">
        <f>ROUND($R$23*1.5,0)</f>
        <v>135</v>
      </c>
      <c r="S26" s="42">
        <f t="shared" si="20"/>
        <v>8100</v>
      </c>
      <c r="T26" s="42">
        <f t="shared" si="7"/>
        <v>260</v>
      </c>
      <c r="U26" s="42">
        <f t="shared" si="12"/>
        <v>2.6</v>
      </c>
      <c r="V26" s="42">
        <f t="shared" si="15"/>
        <v>5.2</v>
      </c>
      <c r="W26" s="60">
        <f t="shared" si="16"/>
        <v>1.4444444444444444</v>
      </c>
      <c r="X26" s="42">
        <f t="shared" si="8"/>
        <v>21</v>
      </c>
      <c r="Y26" s="42">
        <f t="shared" si="9"/>
        <v>26</v>
      </c>
    </row>
    <row r="27" spans="1:25" x14ac:dyDescent="0.25">
      <c r="A27" s="30" t="s">
        <v>176</v>
      </c>
      <c r="B27" s="31" t="s">
        <v>14</v>
      </c>
      <c r="C27" s="32">
        <v>14</v>
      </c>
      <c r="D27" s="28">
        <v>20</v>
      </c>
      <c r="E27" s="45">
        <f t="shared" si="1"/>
        <v>9</v>
      </c>
      <c r="F27" s="45">
        <f t="shared" si="2"/>
        <v>11</v>
      </c>
      <c r="G27" s="45">
        <f t="shared" si="3"/>
        <v>280</v>
      </c>
      <c r="H27" s="45">
        <f t="shared" si="19"/>
        <v>5</v>
      </c>
      <c r="I27" s="45">
        <f t="shared" si="19"/>
        <v>6</v>
      </c>
      <c r="J27" s="45">
        <f t="shared" si="4"/>
        <v>12240</v>
      </c>
      <c r="K27" s="7"/>
      <c r="L27" s="50" t="s">
        <v>279</v>
      </c>
      <c r="M27" s="50">
        <v>900</v>
      </c>
      <c r="N27" s="45">
        <f t="shared" si="17"/>
        <v>9</v>
      </c>
      <c r="O27" s="45">
        <f t="shared" si="18"/>
        <v>11</v>
      </c>
      <c r="P27" s="55"/>
      <c r="Q27" s="42">
        <f t="shared" ref="Q27:Q31" si="21">ROUND(R27/60,0)</f>
        <v>3</v>
      </c>
      <c r="R27" s="42">
        <f>ROUND($R$25*1.7,0)</f>
        <v>204</v>
      </c>
      <c r="S27" s="42">
        <f>R27*60</f>
        <v>12240</v>
      </c>
      <c r="T27" s="42">
        <f t="shared" si="7"/>
        <v>280</v>
      </c>
      <c r="U27" s="42">
        <f t="shared" si="12"/>
        <v>2.8</v>
      </c>
      <c r="V27" s="42">
        <f t="shared" si="15"/>
        <v>5.6</v>
      </c>
      <c r="W27" s="60">
        <f t="shared" si="16"/>
        <v>1.0769230769230769</v>
      </c>
      <c r="X27" s="42">
        <f t="shared" si="8"/>
        <v>25</v>
      </c>
      <c r="Y27" s="42">
        <f t="shared" si="9"/>
        <v>31</v>
      </c>
    </row>
    <row r="28" spans="1:25" x14ac:dyDescent="0.25">
      <c r="A28" s="30" t="s">
        <v>176</v>
      </c>
      <c r="B28" s="31" t="s">
        <v>16</v>
      </c>
      <c r="C28" s="32">
        <v>16</v>
      </c>
      <c r="D28" s="28">
        <v>20</v>
      </c>
      <c r="E28" s="45">
        <f t="shared" si="1"/>
        <v>5</v>
      </c>
      <c r="F28" s="45">
        <f t="shared" si="2"/>
        <v>6</v>
      </c>
      <c r="G28" s="45">
        <f t="shared" si="3"/>
        <v>320</v>
      </c>
      <c r="H28" s="45">
        <f t="shared" si="19"/>
        <v>3</v>
      </c>
      <c r="I28" s="45">
        <f t="shared" si="19"/>
        <v>3</v>
      </c>
      <c r="J28" s="45">
        <f t="shared" si="4"/>
        <v>6750</v>
      </c>
      <c r="K28" s="7"/>
      <c r="L28" s="50" t="s">
        <v>277</v>
      </c>
      <c r="M28" s="50">
        <v>900</v>
      </c>
      <c r="N28" s="45">
        <f t="shared" si="17"/>
        <v>5</v>
      </c>
      <c r="O28" s="45">
        <f t="shared" si="18"/>
        <v>6</v>
      </c>
      <c r="P28" s="55"/>
      <c r="Q28" s="42">
        <f t="shared" si="21"/>
        <v>2</v>
      </c>
      <c r="R28" s="42">
        <f>$R$24*1.25</f>
        <v>112.5</v>
      </c>
      <c r="S28" s="42">
        <f t="shared" si="20"/>
        <v>6750</v>
      </c>
      <c r="T28" s="42">
        <f t="shared" si="7"/>
        <v>320</v>
      </c>
      <c r="U28" s="42">
        <f t="shared" si="12"/>
        <v>3.1999999999999997</v>
      </c>
      <c r="V28" s="42">
        <f t="shared" si="15"/>
        <v>6.3999999999999995</v>
      </c>
      <c r="W28" s="60">
        <f t="shared" si="16"/>
        <v>1.1428571428571428</v>
      </c>
      <c r="X28" s="42">
        <f t="shared" si="8"/>
        <v>16</v>
      </c>
      <c r="Y28" s="42">
        <f t="shared" si="9"/>
        <v>19</v>
      </c>
    </row>
    <row r="29" spans="1:25" x14ac:dyDescent="0.25">
      <c r="A29" s="30" t="s">
        <v>176</v>
      </c>
      <c r="B29" s="33" t="s">
        <v>18</v>
      </c>
      <c r="C29" s="18">
        <v>18</v>
      </c>
      <c r="D29" s="28">
        <v>20</v>
      </c>
      <c r="E29" s="45">
        <f t="shared" si="1"/>
        <v>9</v>
      </c>
      <c r="F29" s="45">
        <f t="shared" si="2"/>
        <v>11</v>
      </c>
      <c r="G29" s="45">
        <f t="shared" si="3"/>
        <v>359.99999999999994</v>
      </c>
      <c r="H29" s="45">
        <f t="shared" si="19"/>
        <v>5</v>
      </c>
      <c r="I29" s="45">
        <f t="shared" si="19"/>
        <v>6</v>
      </c>
      <c r="J29" s="45">
        <f t="shared" si="4"/>
        <v>12180</v>
      </c>
      <c r="K29" s="7"/>
      <c r="L29" s="50" t="s">
        <v>278</v>
      </c>
      <c r="M29" s="50">
        <v>900</v>
      </c>
      <c r="N29" s="45">
        <f t="shared" si="17"/>
        <v>9</v>
      </c>
      <c r="O29" s="45">
        <f t="shared" si="18"/>
        <v>11</v>
      </c>
      <c r="P29" s="55"/>
      <c r="Q29" s="42">
        <f t="shared" si="21"/>
        <v>3</v>
      </c>
      <c r="R29" s="42">
        <f>ROUND($R$26*1.5,0)</f>
        <v>203</v>
      </c>
      <c r="S29" s="42">
        <f t="shared" si="20"/>
        <v>12180</v>
      </c>
      <c r="T29" s="42">
        <f t="shared" si="7"/>
        <v>359.99999999999994</v>
      </c>
      <c r="U29" s="42">
        <f t="shared" si="12"/>
        <v>3.5999999999999996</v>
      </c>
      <c r="V29" s="42">
        <f t="shared" si="15"/>
        <v>7.1999999999999993</v>
      </c>
      <c r="W29" s="60">
        <f t="shared" si="16"/>
        <v>1.125</v>
      </c>
      <c r="X29" s="42">
        <f t="shared" si="8"/>
        <v>32</v>
      </c>
      <c r="Y29" s="42">
        <f t="shared" si="9"/>
        <v>40</v>
      </c>
    </row>
    <row r="30" spans="1:25" x14ac:dyDescent="0.25">
      <c r="A30" s="30" t="s">
        <v>176</v>
      </c>
      <c r="B30" s="33" t="s">
        <v>19</v>
      </c>
      <c r="C30" s="18">
        <v>19</v>
      </c>
      <c r="D30" s="28">
        <v>20</v>
      </c>
      <c r="E30" s="45">
        <f t="shared" si="1"/>
        <v>6</v>
      </c>
      <c r="F30" s="45">
        <f t="shared" si="2"/>
        <v>7</v>
      </c>
      <c r="G30" s="45">
        <f t="shared" si="3"/>
        <v>380</v>
      </c>
      <c r="H30" s="45">
        <f t="shared" si="19"/>
        <v>3</v>
      </c>
      <c r="I30" s="45">
        <f t="shared" si="19"/>
        <v>4</v>
      </c>
      <c r="J30" s="45">
        <f t="shared" si="4"/>
        <v>6750</v>
      </c>
      <c r="K30" s="7"/>
      <c r="L30" s="50" t="s">
        <v>277</v>
      </c>
      <c r="M30" s="50">
        <v>720</v>
      </c>
      <c r="N30" s="45">
        <f t="shared" si="17"/>
        <v>6</v>
      </c>
      <c r="O30" s="45">
        <f t="shared" si="18"/>
        <v>7</v>
      </c>
      <c r="P30" s="55"/>
      <c r="Q30" s="42">
        <f t="shared" si="21"/>
        <v>2</v>
      </c>
      <c r="R30" s="42">
        <f>$R$24*1.25</f>
        <v>112.5</v>
      </c>
      <c r="S30" s="42">
        <f t="shared" si="20"/>
        <v>6750</v>
      </c>
      <c r="T30" s="42">
        <f t="shared" si="7"/>
        <v>380</v>
      </c>
      <c r="U30" s="42">
        <f t="shared" si="12"/>
        <v>3.8</v>
      </c>
      <c r="V30" s="42">
        <f t="shared" si="15"/>
        <v>7.6</v>
      </c>
      <c r="W30" s="60">
        <f t="shared" si="16"/>
        <v>1.0555555555555556</v>
      </c>
      <c r="X30" s="42">
        <f t="shared" si="8"/>
        <v>23</v>
      </c>
      <c r="Y30" s="42">
        <f t="shared" si="9"/>
        <v>27</v>
      </c>
    </row>
    <row r="31" spans="1:25" x14ac:dyDescent="0.25">
      <c r="A31" s="30" t="s">
        <v>176</v>
      </c>
      <c r="B31" s="31" t="s">
        <v>21</v>
      </c>
      <c r="C31" s="32">
        <v>20</v>
      </c>
      <c r="D31" s="28">
        <v>20</v>
      </c>
      <c r="E31" s="45">
        <f t="shared" si="1"/>
        <v>9</v>
      </c>
      <c r="F31" s="45">
        <f t="shared" si="2"/>
        <v>11</v>
      </c>
      <c r="G31" s="45">
        <f t="shared" si="3"/>
        <v>399.99999999999994</v>
      </c>
      <c r="H31" s="45">
        <f t="shared" si="19"/>
        <v>5</v>
      </c>
      <c r="I31" s="45">
        <f t="shared" si="19"/>
        <v>6</v>
      </c>
      <c r="J31" s="45">
        <f t="shared" si="4"/>
        <v>20820</v>
      </c>
      <c r="K31" s="7"/>
      <c r="L31" s="50" t="s">
        <v>279</v>
      </c>
      <c r="M31" s="50">
        <v>1500</v>
      </c>
      <c r="N31" s="45">
        <f t="shared" si="17"/>
        <v>9</v>
      </c>
      <c r="O31" s="45">
        <f t="shared" si="18"/>
        <v>11</v>
      </c>
      <c r="P31" s="55"/>
      <c r="Q31" s="42">
        <f t="shared" si="21"/>
        <v>6</v>
      </c>
      <c r="R31" s="42">
        <f>ROUND($R$27*1.7,0)</f>
        <v>347</v>
      </c>
      <c r="S31" s="42">
        <f t="shared" si="20"/>
        <v>20820</v>
      </c>
      <c r="T31" s="42">
        <f t="shared" si="7"/>
        <v>399.99999999999994</v>
      </c>
      <c r="U31" s="42">
        <f t="shared" si="12"/>
        <v>3.9999999999999996</v>
      </c>
      <c r="V31" s="42">
        <f t="shared" si="15"/>
        <v>7.9999999999999991</v>
      </c>
      <c r="W31" s="60">
        <f t="shared" si="16"/>
        <v>1.0526315789473684</v>
      </c>
      <c r="X31" s="42">
        <f t="shared" si="8"/>
        <v>36</v>
      </c>
      <c r="Y31" s="42">
        <f t="shared" si="9"/>
        <v>44</v>
      </c>
    </row>
    <row r="32" spans="1:25" x14ac:dyDescent="0.25">
      <c r="A32" s="30" t="s">
        <v>176</v>
      </c>
      <c r="B32" s="31" t="s">
        <v>22</v>
      </c>
      <c r="C32" s="32">
        <v>23</v>
      </c>
      <c r="D32" s="28">
        <v>35</v>
      </c>
      <c r="E32" s="45">
        <f t="shared" si="1"/>
        <v>9</v>
      </c>
      <c r="F32" s="45">
        <f t="shared" si="2"/>
        <v>11</v>
      </c>
      <c r="G32" s="45">
        <f t="shared" si="3"/>
        <v>459.99999999999989</v>
      </c>
      <c r="H32" s="45">
        <f t="shared" si="19"/>
        <v>5</v>
      </c>
      <c r="I32" s="45">
        <f t="shared" si="19"/>
        <v>6</v>
      </c>
      <c r="J32" s="45">
        <f t="shared" si="4"/>
        <v>25200</v>
      </c>
      <c r="K32" s="7"/>
      <c r="L32" s="50" t="s">
        <v>286</v>
      </c>
      <c r="M32" s="50">
        <v>1800</v>
      </c>
      <c r="N32" s="45">
        <f t="shared" si="17"/>
        <v>9</v>
      </c>
      <c r="O32" s="45">
        <f t="shared" si="18"/>
        <v>11</v>
      </c>
      <c r="P32" s="55"/>
      <c r="Q32" s="103">
        <v>7</v>
      </c>
      <c r="R32" s="42">
        <f>Q32*60</f>
        <v>420</v>
      </c>
      <c r="S32">
        <f>ROUND(R32*60,0)</f>
        <v>25200</v>
      </c>
      <c r="T32" s="42">
        <f t="shared" si="7"/>
        <v>459.99999999999989</v>
      </c>
      <c r="U32" s="42">
        <f t="shared" si="12"/>
        <v>4.5999999999999988</v>
      </c>
      <c r="V32" s="42">
        <f t="shared" si="15"/>
        <v>9.1999999999999975</v>
      </c>
      <c r="W32" s="60">
        <f t="shared" si="16"/>
        <v>1.1499999999999999</v>
      </c>
      <c r="X32" s="42">
        <f t="shared" si="8"/>
        <v>41</v>
      </c>
      <c r="Y32" s="42">
        <f t="shared" si="9"/>
        <v>51</v>
      </c>
    </row>
    <row r="33" spans="1:25" x14ac:dyDescent="0.25">
      <c r="A33" s="30" t="s">
        <v>176</v>
      </c>
      <c r="B33" s="33" t="s">
        <v>23</v>
      </c>
      <c r="C33" s="32">
        <v>24</v>
      </c>
      <c r="D33" s="28">
        <v>20</v>
      </c>
      <c r="E33" s="45">
        <f t="shared" si="1"/>
        <v>9</v>
      </c>
      <c r="F33" s="45">
        <f t="shared" si="2"/>
        <v>11</v>
      </c>
      <c r="G33" s="45">
        <f t="shared" si="3"/>
        <v>479.99999999999989</v>
      </c>
      <c r="H33" s="45">
        <f t="shared" si="19"/>
        <v>5</v>
      </c>
      <c r="I33" s="45">
        <f t="shared" si="19"/>
        <v>6</v>
      </c>
      <c r="J33" s="45">
        <f t="shared" si="4"/>
        <v>18300</v>
      </c>
      <c r="K33" s="7"/>
      <c r="L33" s="50" t="s">
        <v>278</v>
      </c>
      <c r="M33" s="50">
        <v>1380</v>
      </c>
      <c r="N33" s="45">
        <f t="shared" si="17"/>
        <v>9</v>
      </c>
      <c r="O33" s="45">
        <f t="shared" si="18"/>
        <v>11</v>
      </c>
      <c r="P33" s="55"/>
      <c r="Q33" s="42">
        <f t="shared" ref="Q33:Q39" si="22">ROUND(R33/60,0)</f>
        <v>5</v>
      </c>
      <c r="R33" s="42">
        <f>ROUND($R$29*1.5,0)</f>
        <v>305</v>
      </c>
      <c r="S33" s="42">
        <f>R33*60</f>
        <v>18300</v>
      </c>
      <c r="T33" s="42">
        <f t="shared" si="7"/>
        <v>479.99999999999989</v>
      </c>
      <c r="U33" s="42">
        <f t="shared" si="12"/>
        <v>4.7999999999999989</v>
      </c>
      <c r="V33" s="42">
        <f t="shared" si="15"/>
        <v>9.5999999999999979</v>
      </c>
      <c r="W33" s="60">
        <f t="shared" si="16"/>
        <v>1.0434782608695652</v>
      </c>
      <c r="X33" s="42">
        <f t="shared" si="8"/>
        <v>43</v>
      </c>
      <c r="Y33" s="42">
        <f t="shared" si="9"/>
        <v>53</v>
      </c>
    </row>
    <row r="34" spans="1:25" x14ac:dyDescent="0.25">
      <c r="A34" s="30" t="s">
        <v>176</v>
      </c>
      <c r="B34" s="31" t="s">
        <v>24</v>
      </c>
      <c r="C34" s="32">
        <v>25</v>
      </c>
      <c r="D34" s="28">
        <v>35</v>
      </c>
      <c r="E34" s="45">
        <f t="shared" si="1"/>
        <v>7</v>
      </c>
      <c r="F34" s="45">
        <f t="shared" si="2"/>
        <v>8</v>
      </c>
      <c r="G34" s="45">
        <f t="shared" si="3"/>
        <v>499.99999999999989</v>
      </c>
      <c r="H34" s="45">
        <f t="shared" si="19"/>
        <v>4</v>
      </c>
      <c r="I34" s="45">
        <f t="shared" si="19"/>
        <v>4</v>
      </c>
      <c r="J34" s="45">
        <f t="shared" si="4"/>
        <v>30240</v>
      </c>
      <c r="K34" s="7"/>
      <c r="L34" s="50" t="s">
        <v>286</v>
      </c>
      <c r="M34" s="50">
        <v>2700</v>
      </c>
      <c r="N34" s="45">
        <f t="shared" si="17"/>
        <v>7</v>
      </c>
      <c r="O34" s="45">
        <f t="shared" si="18"/>
        <v>8</v>
      </c>
      <c r="P34" s="55"/>
      <c r="Q34" s="42">
        <f t="shared" si="22"/>
        <v>8</v>
      </c>
      <c r="R34" s="42">
        <f>ROUND($R$32*1.2,0)</f>
        <v>504</v>
      </c>
      <c r="S34" s="42">
        <f t="shared" ref="S34:S35" si="23">ROUND(R34*60,0)</f>
        <v>30240</v>
      </c>
      <c r="T34" s="42">
        <f t="shared" si="7"/>
        <v>499.99999999999989</v>
      </c>
      <c r="U34" s="42">
        <f t="shared" si="12"/>
        <v>4.9999999999999991</v>
      </c>
      <c r="V34" s="42">
        <f t="shared" si="15"/>
        <v>9.9999999999999982</v>
      </c>
      <c r="W34" s="60">
        <f t="shared" si="16"/>
        <v>1.0416666666666667</v>
      </c>
      <c r="X34" s="42">
        <f t="shared" ref="X34:X66" si="24">ROUND(U34*N34,0)</f>
        <v>35</v>
      </c>
      <c r="Y34" s="42">
        <f t="shared" si="9"/>
        <v>40</v>
      </c>
    </row>
    <row r="35" spans="1:25" x14ac:dyDescent="0.25">
      <c r="A35" s="30" t="s">
        <v>176</v>
      </c>
      <c r="B35" s="31" t="s">
        <v>26</v>
      </c>
      <c r="C35" s="32">
        <v>27</v>
      </c>
      <c r="D35" s="28">
        <v>35</v>
      </c>
      <c r="E35" s="45">
        <f t="shared" si="1"/>
        <v>7</v>
      </c>
      <c r="F35" s="45">
        <f t="shared" si="2"/>
        <v>8</v>
      </c>
      <c r="G35" s="45">
        <f t="shared" si="3"/>
        <v>540</v>
      </c>
      <c r="H35" s="45">
        <f t="shared" si="19"/>
        <v>4</v>
      </c>
      <c r="I35" s="45">
        <f t="shared" si="19"/>
        <v>4</v>
      </c>
      <c r="J35" s="45">
        <f t="shared" si="4"/>
        <v>36300</v>
      </c>
      <c r="K35" s="7"/>
      <c r="L35" s="50" t="s">
        <v>286</v>
      </c>
      <c r="M35" s="50">
        <v>3600</v>
      </c>
      <c r="N35" s="45">
        <f t="shared" si="17"/>
        <v>7</v>
      </c>
      <c r="O35" s="45">
        <f t="shared" si="18"/>
        <v>8</v>
      </c>
      <c r="P35" s="55"/>
      <c r="Q35" s="42">
        <f t="shared" si="22"/>
        <v>10</v>
      </c>
      <c r="R35" s="42">
        <f>ROUND($R$34*1.2,0)</f>
        <v>605</v>
      </c>
      <c r="S35" s="42">
        <f t="shared" si="23"/>
        <v>36300</v>
      </c>
      <c r="T35" s="42">
        <f t="shared" si="7"/>
        <v>540</v>
      </c>
      <c r="U35" s="42">
        <f t="shared" si="12"/>
        <v>5.3999999999999995</v>
      </c>
      <c r="V35" s="42">
        <f t="shared" si="15"/>
        <v>10.799999999999999</v>
      </c>
      <c r="W35" s="60">
        <f t="shared" si="16"/>
        <v>1.08</v>
      </c>
      <c r="X35" s="42">
        <f t="shared" si="24"/>
        <v>38</v>
      </c>
      <c r="Y35" s="42">
        <f t="shared" si="9"/>
        <v>43</v>
      </c>
    </row>
    <row r="36" spans="1:25" x14ac:dyDescent="0.25">
      <c r="A36" s="30" t="s">
        <v>176</v>
      </c>
      <c r="B36" s="33" t="s">
        <v>27</v>
      </c>
      <c r="C36" s="18">
        <v>28</v>
      </c>
      <c r="D36" s="28">
        <v>20</v>
      </c>
      <c r="E36" s="45">
        <f t="shared" si="1"/>
        <v>7</v>
      </c>
      <c r="F36" s="45">
        <f t="shared" si="2"/>
        <v>8</v>
      </c>
      <c r="G36" s="45">
        <f t="shared" si="3"/>
        <v>559.99999999999989</v>
      </c>
      <c r="H36" s="45">
        <f t="shared" si="19"/>
        <v>4</v>
      </c>
      <c r="I36" s="45">
        <f t="shared" si="19"/>
        <v>4</v>
      </c>
      <c r="J36" s="45">
        <f t="shared" si="4"/>
        <v>18300</v>
      </c>
      <c r="K36" s="7"/>
      <c r="L36" s="50" t="s">
        <v>278</v>
      </c>
      <c r="M36" s="50">
        <v>1680</v>
      </c>
      <c r="N36" s="45">
        <f t="shared" si="17"/>
        <v>7</v>
      </c>
      <c r="O36" s="45">
        <f t="shared" si="18"/>
        <v>8</v>
      </c>
      <c r="P36" s="55"/>
      <c r="Q36" s="42">
        <f t="shared" si="22"/>
        <v>5</v>
      </c>
      <c r="R36" s="42">
        <f>ROUND($R$29*1.5,0)</f>
        <v>305</v>
      </c>
      <c r="S36" s="42">
        <f>R36*60</f>
        <v>18300</v>
      </c>
      <c r="T36" s="42">
        <f t="shared" si="7"/>
        <v>559.99999999999989</v>
      </c>
      <c r="U36" s="42">
        <f t="shared" si="12"/>
        <v>5.5999999999999988</v>
      </c>
      <c r="V36" s="42">
        <f t="shared" si="15"/>
        <v>11.199999999999998</v>
      </c>
      <c r="W36" s="60">
        <f t="shared" si="16"/>
        <v>1.037037037037037</v>
      </c>
      <c r="X36" s="42">
        <f t="shared" si="24"/>
        <v>39</v>
      </c>
      <c r="Y36" s="42">
        <f t="shared" si="9"/>
        <v>45</v>
      </c>
    </row>
    <row r="37" spans="1:25" x14ac:dyDescent="0.25">
      <c r="A37" s="30" t="s">
        <v>176</v>
      </c>
      <c r="B37" s="31" t="s">
        <v>28</v>
      </c>
      <c r="C37" s="32">
        <v>29</v>
      </c>
      <c r="D37" s="28">
        <v>20</v>
      </c>
      <c r="E37" s="45">
        <f t="shared" si="1"/>
        <v>5</v>
      </c>
      <c r="F37" s="45">
        <f t="shared" si="2"/>
        <v>6</v>
      </c>
      <c r="G37" s="45">
        <f t="shared" si="3"/>
        <v>579.99999999999989</v>
      </c>
      <c r="H37" s="45">
        <f t="shared" si="19"/>
        <v>3</v>
      </c>
      <c r="I37" s="45">
        <f t="shared" si="19"/>
        <v>3</v>
      </c>
      <c r="J37" s="45">
        <f t="shared" si="4"/>
        <v>35400</v>
      </c>
      <c r="K37" s="7"/>
      <c r="L37" s="50" t="s">
        <v>279</v>
      </c>
      <c r="M37" s="50">
        <v>4500</v>
      </c>
      <c r="N37" s="45">
        <f t="shared" si="17"/>
        <v>5</v>
      </c>
      <c r="O37" s="45">
        <f t="shared" si="18"/>
        <v>6</v>
      </c>
      <c r="P37" s="55"/>
      <c r="Q37" s="42">
        <f t="shared" si="22"/>
        <v>10</v>
      </c>
      <c r="R37" s="42">
        <f>ROUND($R$31*1.7,0)</f>
        <v>590</v>
      </c>
      <c r="S37" s="42">
        <f>R37*60</f>
        <v>35400</v>
      </c>
      <c r="T37" s="42">
        <f t="shared" si="7"/>
        <v>579.99999999999989</v>
      </c>
      <c r="U37" s="42">
        <f t="shared" si="12"/>
        <v>5.7999999999999989</v>
      </c>
      <c r="V37" s="42">
        <f t="shared" si="15"/>
        <v>11.599999999999998</v>
      </c>
      <c r="W37" s="60">
        <f t="shared" si="16"/>
        <v>1.0357142857142858</v>
      </c>
      <c r="X37" s="42">
        <f t="shared" si="24"/>
        <v>29</v>
      </c>
      <c r="Y37" s="42">
        <f t="shared" si="9"/>
        <v>35</v>
      </c>
    </row>
    <row r="38" spans="1:25" x14ac:dyDescent="0.25">
      <c r="A38" s="30" t="s">
        <v>176</v>
      </c>
      <c r="B38" s="33" t="s">
        <v>29</v>
      </c>
      <c r="C38" s="18">
        <v>30</v>
      </c>
      <c r="D38" s="28">
        <v>20</v>
      </c>
      <c r="E38" s="45">
        <f t="shared" si="1"/>
        <v>6</v>
      </c>
      <c r="F38" s="45">
        <f t="shared" si="2"/>
        <v>7</v>
      </c>
      <c r="G38" s="45">
        <f t="shared" si="3"/>
        <v>599.99999999999989</v>
      </c>
      <c r="H38" s="45">
        <f t="shared" si="19"/>
        <v>3</v>
      </c>
      <c r="I38" s="45">
        <f t="shared" si="19"/>
        <v>4</v>
      </c>
      <c r="J38" s="45">
        <f t="shared" si="4"/>
        <v>10140</v>
      </c>
      <c r="K38" s="7"/>
      <c r="L38" s="50" t="s">
        <v>277</v>
      </c>
      <c r="M38" s="50">
        <v>1200</v>
      </c>
      <c r="N38" s="45">
        <f t="shared" si="17"/>
        <v>6</v>
      </c>
      <c r="O38" s="45">
        <f t="shared" si="18"/>
        <v>7</v>
      </c>
      <c r="P38" s="55"/>
      <c r="Q38" s="42">
        <f t="shared" si="22"/>
        <v>3</v>
      </c>
      <c r="R38" s="42">
        <f>ROUND($R$30*1.5,0)</f>
        <v>169</v>
      </c>
      <c r="S38" s="42">
        <f>R38*60</f>
        <v>10140</v>
      </c>
      <c r="T38" s="42">
        <f t="shared" si="7"/>
        <v>599.99999999999989</v>
      </c>
      <c r="U38" s="42">
        <f t="shared" si="12"/>
        <v>5.9999999999999991</v>
      </c>
      <c r="V38" s="42">
        <f t="shared" si="15"/>
        <v>11.999999999999998</v>
      </c>
      <c r="W38" s="60">
        <f t="shared" si="16"/>
        <v>1.0344827586206897</v>
      </c>
      <c r="X38" s="42">
        <f t="shared" si="24"/>
        <v>36</v>
      </c>
      <c r="Y38" s="42">
        <f t="shared" si="9"/>
        <v>42</v>
      </c>
    </row>
    <row r="39" spans="1:25" x14ac:dyDescent="0.25">
      <c r="A39" s="30" t="s">
        <v>176</v>
      </c>
      <c r="B39" s="31" t="s">
        <v>31</v>
      </c>
      <c r="C39" s="32">
        <v>33</v>
      </c>
      <c r="D39" s="28">
        <v>35</v>
      </c>
      <c r="E39" s="45">
        <f t="shared" si="1"/>
        <v>5</v>
      </c>
      <c r="F39" s="45">
        <f t="shared" si="2"/>
        <v>6</v>
      </c>
      <c r="G39" s="45">
        <f t="shared" si="3"/>
        <v>660</v>
      </c>
      <c r="H39" s="45">
        <f t="shared" si="19"/>
        <v>3</v>
      </c>
      <c r="I39" s="45">
        <f t="shared" si="19"/>
        <v>3</v>
      </c>
      <c r="J39" s="45">
        <f t="shared" si="4"/>
        <v>43560</v>
      </c>
      <c r="K39" s="7"/>
      <c r="L39" s="50" t="s">
        <v>286</v>
      </c>
      <c r="M39" s="50">
        <v>5400</v>
      </c>
      <c r="N39" s="45">
        <f t="shared" si="17"/>
        <v>5</v>
      </c>
      <c r="O39" s="45">
        <f t="shared" si="18"/>
        <v>6</v>
      </c>
      <c r="P39" s="55"/>
      <c r="Q39" s="42">
        <f t="shared" si="22"/>
        <v>12</v>
      </c>
      <c r="R39" s="42">
        <f>ROUND($R$35*1.2,0)</f>
        <v>726</v>
      </c>
      <c r="S39" s="42">
        <f>ROUND(R39*60,0)</f>
        <v>43560</v>
      </c>
      <c r="T39" s="42">
        <f t="shared" si="7"/>
        <v>660</v>
      </c>
      <c r="U39" s="42">
        <f t="shared" si="12"/>
        <v>6.6</v>
      </c>
      <c r="V39" s="42">
        <f t="shared" si="15"/>
        <v>13.2</v>
      </c>
      <c r="W39" s="60">
        <f t="shared" si="16"/>
        <v>1.1000000000000001</v>
      </c>
      <c r="X39" s="42">
        <f t="shared" si="24"/>
        <v>33</v>
      </c>
      <c r="Y39" s="42">
        <f t="shared" si="9"/>
        <v>40</v>
      </c>
    </row>
    <row r="40" spans="1:25" x14ac:dyDescent="0.25">
      <c r="A40" s="30" t="s">
        <v>176</v>
      </c>
      <c r="B40" s="31" t="s">
        <v>32</v>
      </c>
      <c r="C40" s="32">
        <v>34</v>
      </c>
      <c r="D40" s="28">
        <v>25</v>
      </c>
      <c r="E40" s="45">
        <f t="shared" si="1"/>
        <v>5</v>
      </c>
      <c r="F40" s="45">
        <f t="shared" si="2"/>
        <v>6</v>
      </c>
      <c r="G40" s="45">
        <f t="shared" si="3"/>
        <v>680</v>
      </c>
      <c r="H40" s="45">
        <f t="shared" si="19"/>
        <v>3</v>
      </c>
      <c r="I40" s="45">
        <f t="shared" si="19"/>
        <v>3</v>
      </c>
      <c r="J40" s="45">
        <f t="shared" si="4"/>
        <v>10140</v>
      </c>
      <c r="K40" s="7"/>
      <c r="L40" s="50" t="s">
        <v>277</v>
      </c>
      <c r="M40" s="50">
        <v>1500</v>
      </c>
      <c r="N40" s="45">
        <f t="shared" si="17"/>
        <v>5</v>
      </c>
      <c r="O40" s="45">
        <f t="shared" si="18"/>
        <v>6</v>
      </c>
      <c r="P40" s="55"/>
      <c r="Q40" s="42">
        <f t="shared" ref="Q40:Q41" si="25">ROUND(R40/60,0)</f>
        <v>3</v>
      </c>
      <c r="R40" s="42">
        <f>ROUND($R$30*1.5,0)</f>
        <v>169</v>
      </c>
      <c r="S40" s="42">
        <f t="shared" ref="S40:S41" si="26">R40*60</f>
        <v>10140</v>
      </c>
      <c r="T40" s="42">
        <f t="shared" si="7"/>
        <v>680</v>
      </c>
      <c r="U40" s="42">
        <f t="shared" si="12"/>
        <v>6.8</v>
      </c>
      <c r="V40" s="42">
        <f t="shared" si="15"/>
        <v>13.6</v>
      </c>
      <c r="W40" s="60">
        <f t="shared" si="16"/>
        <v>1.0303030303030303</v>
      </c>
      <c r="X40" s="42">
        <f t="shared" si="24"/>
        <v>34</v>
      </c>
      <c r="Y40" s="42">
        <f t="shared" si="9"/>
        <v>41</v>
      </c>
    </row>
    <row r="41" spans="1:25" x14ac:dyDescent="0.25">
      <c r="A41" s="30" t="s">
        <v>176</v>
      </c>
      <c r="B41" s="33" t="s">
        <v>34</v>
      </c>
      <c r="C41" s="18">
        <v>35</v>
      </c>
      <c r="D41" s="28">
        <v>25</v>
      </c>
      <c r="E41" s="45">
        <f t="shared" si="1"/>
        <v>5</v>
      </c>
      <c r="F41" s="45">
        <f t="shared" si="2"/>
        <v>6</v>
      </c>
      <c r="G41" s="45">
        <f t="shared" si="3"/>
        <v>699.99999999999989</v>
      </c>
      <c r="H41" s="45">
        <f t="shared" si="19"/>
        <v>3</v>
      </c>
      <c r="I41" s="45">
        <f t="shared" si="19"/>
        <v>3</v>
      </c>
      <c r="J41" s="45">
        <f t="shared" si="4"/>
        <v>12660</v>
      </c>
      <c r="K41" s="7"/>
      <c r="L41" s="50" t="s">
        <v>277</v>
      </c>
      <c r="M41" s="50">
        <v>1620</v>
      </c>
      <c r="N41" s="45">
        <f t="shared" si="17"/>
        <v>5</v>
      </c>
      <c r="O41" s="45">
        <f t="shared" si="18"/>
        <v>6</v>
      </c>
      <c r="P41" s="55"/>
      <c r="Q41" s="42">
        <f t="shared" si="25"/>
        <v>4</v>
      </c>
      <c r="R41" s="42">
        <f>ROUND($R$40*1.25,0)</f>
        <v>211</v>
      </c>
      <c r="S41" s="42">
        <f t="shared" si="26"/>
        <v>12660</v>
      </c>
      <c r="T41" s="42">
        <f t="shared" si="7"/>
        <v>699.99999999999989</v>
      </c>
      <c r="U41" s="42">
        <f t="shared" si="12"/>
        <v>6.9999999999999991</v>
      </c>
      <c r="V41" s="42">
        <f t="shared" si="15"/>
        <v>13.999999999999998</v>
      </c>
      <c r="W41" s="60">
        <f t="shared" si="16"/>
        <v>1.0294117647058822</v>
      </c>
      <c r="X41" s="42">
        <f t="shared" si="24"/>
        <v>35</v>
      </c>
      <c r="Y41" s="42">
        <f t="shared" si="9"/>
        <v>42</v>
      </c>
    </row>
    <row r="42" spans="1:25" x14ac:dyDescent="0.25">
      <c r="A42" s="30" t="s">
        <v>176</v>
      </c>
      <c r="B42" s="33" t="s">
        <v>35</v>
      </c>
      <c r="C42" s="18">
        <v>35</v>
      </c>
      <c r="D42" s="28">
        <v>25</v>
      </c>
      <c r="E42" s="45">
        <f t="shared" si="1"/>
        <v>10</v>
      </c>
      <c r="F42" s="45">
        <f t="shared" si="2"/>
        <v>12</v>
      </c>
      <c r="G42" s="45">
        <f t="shared" si="3"/>
        <v>699.99999999999989</v>
      </c>
      <c r="H42" s="45">
        <f t="shared" si="19"/>
        <v>5</v>
      </c>
      <c r="I42" s="45">
        <f t="shared" si="19"/>
        <v>6</v>
      </c>
      <c r="J42" s="45">
        <f t="shared" si="4"/>
        <v>27480</v>
      </c>
      <c r="K42" s="7"/>
      <c r="L42" s="50" t="s">
        <v>278</v>
      </c>
      <c r="M42" s="50">
        <v>1800</v>
      </c>
      <c r="N42" s="45">
        <f t="shared" si="17"/>
        <v>10</v>
      </c>
      <c r="O42" s="45">
        <f t="shared" si="18"/>
        <v>12</v>
      </c>
      <c r="P42" s="55"/>
      <c r="Q42" s="42">
        <f>ROUND(R42/60,0)</f>
        <v>8</v>
      </c>
      <c r="R42" s="42">
        <f>ROUND($R$36*1.5,0)</f>
        <v>458</v>
      </c>
      <c r="S42" s="42">
        <f>R42*60</f>
        <v>27480</v>
      </c>
      <c r="T42" s="42">
        <f t="shared" si="7"/>
        <v>699.99999999999989</v>
      </c>
      <c r="U42" s="42">
        <f t="shared" si="12"/>
        <v>6.9999999999999991</v>
      </c>
      <c r="V42" s="42">
        <f t="shared" si="15"/>
        <v>13.999999999999998</v>
      </c>
      <c r="W42" s="60">
        <f t="shared" si="16"/>
        <v>1</v>
      </c>
      <c r="X42" s="42">
        <f t="shared" si="24"/>
        <v>70</v>
      </c>
      <c r="Y42" s="42">
        <f t="shared" si="9"/>
        <v>84</v>
      </c>
    </row>
    <row r="43" spans="1:25" x14ac:dyDescent="0.25">
      <c r="A43" s="30" t="s">
        <v>176</v>
      </c>
      <c r="B43" s="33" t="s">
        <v>36</v>
      </c>
      <c r="C43" s="32">
        <v>36</v>
      </c>
      <c r="D43" s="28">
        <v>25</v>
      </c>
      <c r="E43" s="45">
        <f t="shared" si="1"/>
        <v>8</v>
      </c>
      <c r="F43" s="45">
        <f t="shared" si="2"/>
        <v>10</v>
      </c>
      <c r="G43" s="45">
        <f t="shared" si="3"/>
        <v>719.99999999999989</v>
      </c>
      <c r="H43" s="45">
        <f t="shared" si="19"/>
        <v>4</v>
      </c>
      <c r="I43" s="45">
        <f t="shared" si="19"/>
        <v>5</v>
      </c>
      <c r="J43" s="45">
        <f t="shared" si="4"/>
        <v>16200</v>
      </c>
      <c r="K43" s="7"/>
      <c r="L43" s="50" t="s">
        <v>280</v>
      </c>
      <c r="M43" s="50">
        <v>1380</v>
      </c>
      <c r="N43" s="45">
        <f t="shared" si="17"/>
        <v>8</v>
      </c>
      <c r="O43" s="45">
        <f t="shared" si="18"/>
        <v>10</v>
      </c>
      <c r="P43" s="55"/>
      <c r="Q43" s="42">
        <v>4.5</v>
      </c>
      <c r="R43" s="42">
        <f>Q43*60</f>
        <v>270</v>
      </c>
      <c r="S43">
        <f>R43*60</f>
        <v>16200</v>
      </c>
      <c r="T43" s="42">
        <f t="shared" si="7"/>
        <v>719.99999999999989</v>
      </c>
      <c r="U43" s="42">
        <f t="shared" si="12"/>
        <v>7.1999999999999984</v>
      </c>
      <c r="V43" s="42">
        <f t="shared" si="15"/>
        <v>14.399999999999997</v>
      </c>
      <c r="W43" s="60">
        <f t="shared" si="16"/>
        <v>1.0285714285714285</v>
      </c>
      <c r="X43" s="42">
        <f t="shared" si="24"/>
        <v>58</v>
      </c>
      <c r="Y43" s="42">
        <f t="shared" si="9"/>
        <v>72</v>
      </c>
    </row>
    <row r="44" spans="1:25" x14ac:dyDescent="0.25">
      <c r="A44" s="30" t="s">
        <v>176</v>
      </c>
      <c r="B44" s="33" t="s">
        <v>38</v>
      </c>
      <c r="C44" s="18">
        <v>37</v>
      </c>
      <c r="D44" s="28">
        <v>25</v>
      </c>
      <c r="E44" s="45">
        <f t="shared" si="1"/>
        <v>5</v>
      </c>
      <c r="F44" s="45">
        <f t="shared" si="2"/>
        <v>6</v>
      </c>
      <c r="G44" s="45">
        <f t="shared" si="3"/>
        <v>739.99999999999977</v>
      </c>
      <c r="H44" s="45">
        <f t="shared" si="19"/>
        <v>3</v>
      </c>
      <c r="I44" s="45">
        <f t="shared" si="19"/>
        <v>3</v>
      </c>
      <c r="J44" s="45">
        <f t="shared" si="4"/>
        <v>12660</v>
      </c>
      <c r="K44" s="7"/>
      <c r="L44" s="50" t="s">
        <v>277</v>
      </c>
      <c r="M44" s="50">
        <v>1800</v>
      </c>
      <c r="N44" s="45">
        <f t="shared" si="17"/>
        <v>5</v>
      </c>
      <c r="O44" s="45">
        <f t="shared" si="18"/>
        <v>6</v>
      </c>
      <c r="P44" s="55"/>
      <c r="Q44" s="42">
        <f t="shared" ref="Q44:Q49" si="27">ROUND(R44/60,0)</f>
        <v>4</v>
      </c>
      <c r="R44" s="42">
        <f>ROUND($R$40*1.25,0)</f>
        <v>211</v>
      </c>
      <c r="S44" s="42">
        <f>R44*60</f>
        <v>12660</v>
      </c>
      <c r="T44" s="42">
        <f t="shared" si="7"/>
        <v>739.99999999999977</v>
      </c>
      <c r="U44" s="42">
        <f t="shared" si="12"/>
        <v>7.3999999999999977</v>
      </c>
      <c r="V44" s="42">
        <f t="shared" si="15"/>
        <v>14.799999999999995</v>
      </c>
      <c r="W44" s="60">
        <f t="shared" si="16"/>
        <v>1.0277777777777777</v>
      </c>
      <c r="X44" s="42">
        <f t="shared" si="24"/>
        <v>37</v>
      </c>
      <c r="Y44" s="42">
        <f t="shared" si="9"/>
        <v>44</v>
      </c>
    </row>
    <row r="45" spans="1:25" x14ac:dyDescent="0.25">
      <c r="A45" s="30" t="s">
        <v>176</v>
      </c>
      <c r="B45" s="33" t="s">
        <v>39</v>
      </c>
      <c r="C45" s="18">
        <v>38</v>
      </c>
      <c r="D45" s="28">
        <v>25</v>
      </c>
      <c r="E45" s="45">
        <f t="shared" si="1"/>
        <v>9</v>
      </c>
      <c r="F45" s="45">
        <f t="shared" si="2"/>
        <v>11</v>
      </c>
      <c r="G45" s="45">
        <f t="shared" si="3"/>
        <v>759.99999999999966</v>
      </c>
      <c r="H45" s="45">
        <f t="shared" si="19"/>
        <v>5</v>
      </c>
      <c r="I45" s="45">
        <f t="shared" si="19"/>
        <v>6</v>
      </c>
      <c r="J45" s="45">
        <f t="shared" si="4"/>
        <v>27480</v>
      </c>
      <c r="K45" s="7"/>
      <c r="L45" s="50" t="s">
        <v>278</v>
      </c>
      <c r="M45" s="50">
        <v>1980</v>
      </c>
      <c r="N45" s="45">
        <f t="shared" si="17"/>
        <v>9</v>
      </c>
      <c r="O45" s="45">
        <f t="shared" si="18"/>
        <v>11</v>
      </c>
      <c r="P45" s="55"/>
      <c r="Q45" s="42">
        <f t="shared" si="27"/>
        <v>8</v>
      </c>
      <c r="R45" s="42">
        <f>ROUND($R$36*1.5,0)</f>
        <v>458</v>
      </c>
      <c r="S45" s="42">
        <f>R45*60</f>
        <v>27480</v>
      </c>
      <c r="T45" s="42">
        <f t="shared" si="7"/>
        <v>759.99999999999966</v>
      </c>
      <c r="U45" s="42">
        <f t="shared" si="12"/>
        <v>7.599999999999997</v>
      </c>
      <c r="V45" s="42">
        <f t="shared" si="15"/>
        <v>15.199999999999994</v>
      </c>
      <c r="W45" s="60">
        <f t="shared" si="16"/>
        <v>1.027027027027027</v>
      </c>
      <c r="X45" s="42">
        <f t="shared" si="24"/>
        <v>68</v>
      </c>
      <c r="Y45" s="42">
        <f t="shared" si="9"/>
        <v>84</v>
      </c>
    </row>
    <row r="46" spans="1:25" x14ac:dyDescent="0.25">
      <c r="A46" s="30" t="s">
        <v>176</v>
      </c>
      <c r="B46" s="33" t="s">
        <v>40</v>
      </c>
      <c r="C46" s="32">
        <v>40</v>
      </c>
      <c r="D46" s="28">
        <v>25</v>
      </c>
      <c r="E46" s="45">
        <f t="shared" si="1"/>
        <v>8</v>
      </c>
      <c r="F46" s="45">
        <f t="shared" si="2"/>
        <v>10</v>
      </c>
      <c r="G46" s="45">
        <f t="shared" si="3"/>
        <v>799.99999999999966</v>
      </c>
      <c r="H46" s="45">
        <f t="shared" si="19"/>
        <v>4</v>
      </c>
      <c r="I46" s="45">
        <f t="shared" si="19"/>
        <v>5</v>
      </c>
      <c r="J46" s="45">
        <f t="shared" si="4"/>
        <v>24300</v>
      </c>
      <c r="K46" s="7"/>
      <c r="L46" s="50" t="s">
        <v>280</v>
      </c>
      <c r="M46" s="50">
        <v>1980</v>
      </c>
      <c r="N46" s="45">
        <f t="shared" si="17"/>
        <v>8</v>
      </c>
      <c r="O46" s="45">
        <f t="shared" si="18"/>
        <v>10</v>
      </c>
      <c r="P46" s="55"/>
      <c r="Q46" s="42">
        <f t="shared" si="27"/>
        <v>7</v>
      </c>
      <c r="R46" s="42">
        <f>ROUND($R$43*1.5,0)</f>
        <v>405</v>
      </c>
      <c r="S46" s="42">
        <f>R46*60</f>
        <v>24300</v>
      </c>
      <c r="T46" s="42">
        <f t="shared" si="7"/>
        <v>799.99999999999966</v>
      </c>
      <c r="U46" s="42">
        <f t="shared" si="12"/>
        <v>7.9999999999999964</v>
      </c>
      <c r="V46" s="42">
        <f t="shared" si="15"/>
        <v>15.999999999999993</v>
      </c>
      <c r="W46" s="60">
        <f t="shared" si="16"/>
        <v>1.0526315789473684</v>
      </c>
      <c r="X46" s="42">
        <f t="shared" si="24"/>
        <v>64</v>
      </c>
      <c r="Y46" s="42">
        <f t="shared" si="9"/>
        <v>80</v>
      </c>
    </row>
    <row r="47" spans="1:25" x14ac:dyDescent="0.25">
      <c r="A47" s="30" t="s">
        <v>176</v>
      </c>
      <c r="B47" s="31" t="s">
        <v>42</v>
      </c>
      <c r="C47" s="32">
        <v>41</v>
      </c>
      <c r="D47" s="28">
        <v>35</v>
      </c>
      <c r="E47" s="45">
        <f t="shared" si="1"/>
        <v>5</v>
      </c>
      <c r="F47" s="45">
        <f t="shared" si="2"/>
        <v>6</v>
      </c>
      <c r="G47" s="45">
        <f t="shared" si="3"/>
        <v>819.99999999999955</v>
      </c>
      <c r="H47" s="45">
        <f t="shared" si="19"/>
        <v>3</v>
      </c>
      <c r="I47" s="45">
        <f t="shared" si="19"/>
        <v>3</v>
      </c>
      <c r="J47" s="45">
        <f t="shared" si="4"/>
        <v>52260</v>
      </c>
      <c r="K47" s="7"/>
      <c r="L47" s="50" t="s">
        <v>286</v>
      </c>
      <c r="M47" s="50">
        <v>7200</v>
      </c>
      <c r="N47" s="45">
        <f t="shared" si="17"/>
        <v>5</v>
      </c>
      <c r="O47" s="45">
        <f t="shared" si="18"/>
        <v>6</v>
      </c>
      <c r="P47" s="55"/>
      <c r="Q47" s="42">
        <f t="shared" si="27"/>
        <v>15</v>
      </c>
      <c r="R47" s="42">
        <f>ROUND(R39*1.2,0)</f>
        <v>871</v>
      </c>
      <c r="S47" s="42">
        <f>ROUND(R47*60,0)</f>
        <v>52260</v>
      </c>
      <c r="T47" s="42">
        <f t="shared" si="7"/>
        <v>819.99999999999955</v>
      </c>
      <c r="U47" s="42">
        <f t="shared" si="12"/>
        <v>8.1999999999999957</v>
      </c>
      <c r="V47" s="42">
        <f t="shared" si="15"/>
        <v>16.399999999999991</v>
      </c>
      <c r="W47" s="60">
        <f t="shared" si="16"/>
        <v>1.0249999999999999</v>
      </c>
      <c r="X47" s="42">
        <f t="shared" si="24"/>
        <v>41</v>
      </c>
      <c r="Y47" s="42">
        <f t="shared" si="9"/>
        <v>49</v>
      </c>
    </row>
    <row r="48" spans="1:25" x14ac:dyDescent="0.25">
      <c r="A48" s="30" t="s">
        <v>176</v>
      </c>
      <c r="B48" s="33" t="s">
        <v>43</v>
      </c>
      <c r="C48" s="32">
        <v>42</v>
      </c>
      <c r="D48" s="28">
        <v>25</v>
      </c>
      <c r="E48" s="45">
        <f t="shared" si="1"/>
        <v>9</v>
      </c>
      <c r="F48" s="45">
        <f t="shared" si="2"/>
        <v>11</v>
      </c>
      <c r="G48" s="45">
        <f t="shared" si="3"/>
        <v>839.99999999999955</v>
      </c>
      <c r="H48" s="45">
        <f t="shared" si="19"/>
        <v>5</v>
      </c>
      <c r="I48" s="45">
        <f t="shared" si="19"/>
        <v>6</v>
      </c>
      <c r="J48" s="45">
        <f t="shared" si="4"/>
        <v>36480</v>
      </c>
      <c r="K48" s="7"/>
      <c r="L48" s="50" t="s">
        <v>280</v>
      </c>
      <c r="M48" s="50">
        <v>2580</v>
      </c>
      <c r="N48" s="45">
        <f t="shared" si="17"/>
        <v>9</v>
      </c>
      <c r="O48" s="45">
        <f t="shared" si="18"/>
        <v>11</v>
      </c>
      <c r="P48" s="55"/>
      <c r="Q48" s="42">
        <f t="shared" si="27"/>
        <v>10</v>
      </c>
      <c r="R48" s="42">
        <f>ROUND($R$46*1.5,0)</f>
        <v>608</v>
      </c>
      <c r="S48" s="42">
        <f>R48*60</f>
        <v>36480</v>
      </c>
      <c r="T48" s="42">
        <f t="shared" si="7"/>
        <v>839.99999999999955</v>
      </c>
      <c r="U48" s="42">
        <f t="shared" si="12"/>
        <v>8.399999999999995</v>
      </c>
      <c r="V48" s="42">
        <f t="shared" si="15"/>
        <v>16.79999999999999</v>
      </c>
      <c r="W48" s="60">
        <f t="shared" si="16"/>
        <v>1.024390243902439</v>
      </c>
      <c r="X48" s="42">
        <f t="shared" si="24"/>
        <v>76</v>
      </c>
      <c r="Y48" s="42">
        <f t="shared" si="9"/>
        <v>92</v>
      </c>
    </row>
    <row r="49" spans="1:25" x14ac:dyDescent="0.25">
      <c r="A49" s="30" t="s">
        <v>176</v>
      </c>
      <c r="B49" s="33" t="s">
        <v>44</v>
      </c>
      <c r="C49" s="18">
        <v>43</v>
      </c>
      <c r="D49" s="28">
        <v>25</v>
      </c>
      <c r="E49" s="45">
        <f t="shared" si="1"/>
        <v>5</v>
      </c>
      <c r="F49" s="45">
        <f t="shared" si="2"/>
        <v>6</v>
      </c>
      <c r="G49" s="45">
        <f t="shared" si="3"/>
        <v>859.99999999999943</v>
      </c>
      <c r="H49" s="45">
        <f t="shared" si="19"/>
        <v>3</v>
      </c>
      <c r="I49" s="45">
        <f t="shared" si="19"/>
        <v>3</v>
      </c>
      <c r="J49" s="45">
        <f t="shared" si="4"/>
        <v>15840</v>
      </c>
      <c r="K49" s="7"/>
      <c r="L49" s="50" t="s">
        <v>277</v>
      </c>
      <c r="M49" s="50">
        <v>1980</v>
      </c>
      <c r="N49" s="45">
        <f t="shared" si="17"/>
        <v>5</v>
      </c>
      <c r="O49" s="45">
        <f t="shared" si="18"/>
        <v>6</v>
      </c>
      <c r="P49" s="55"/>
      <c r="Q49" s="42">
        <f t="shared" si="27"/>
        <v>4</v>
      </c>
      <c r="R49" s="42">
        <f>ROUND($R$44*1.25,0)</f>
        <v>264</v>
      </c>
      <c r="S49" s="42">
        <f>R49*60</f>
        <v>15840</v>
      </c>
      <c r="T49" s="42">
        <f t="shared" si="7"/>
        <v>859.99999999999943</v>
      </c>
      <c r="U49" s="42">
        <f t="shared" si="12"/>
        <v>8.5999999999999943</v>
      </c>
      <c r="V49" s="42">
        <f t="shared" si="15"/>
        <v>17.199999999999989</v>
      </c>
      <c r="W49" s="60">
        <f t="shared" si="16"/>
        <v>1.0238095238095237</v>
      </c>
      <c r="X49" s="42">
        <f t="shared" si="24"/>
        <v>43</v>
      </c>
      <c r="Y49" s="42">
        <f t="shared" si="9"/>
        <v>52</v>
      </c>
    </row>
    <row r="50" spans="1:25" x14ac:dyDescent="0.25">
      <c r="A50" s="30" t="s">
        <v>176</v>
      </c>
      <c r="B50" s="33" t="s">
        <v>45</v>
      </c>
      <c r="C50" s="18">
        <v>44</v>
      </c>
      <c r="D50" s="28">
        <v>25</v>
      </c>
      <c r="E50" s="45">
        <f t="shared" si="1"/>
        <v>12</v>
      </c>
      <c r="F50" s="45">
        <f t="shared" si="2"/>
        <v>14</v>
      </c>
      <c r="G50" s="45">
        <f t="shared" si="3"/>
        <v>879.99999999999955</v>
      </c>
      <c r="H50" s="45">
        <f t="shared" si="19"/>
        <v>6</v>
      </c>
      <c r="I50" s="45">
        <f t="shared" si="19"/>
        <v>7</v>
      </c>
      <c r="J50" s="45">
        <f t="shared" si="4"/>
        <v>41220</v>
      </c>
      <c r="K50" s="7"/>
      <c r="L50" s="50" t="s">
        <v>278</v>
      </c>
      <c r="M50" s="50">
        <v>2220</v>
      </c>
      <c r="N50" s="45">
        <f t="shared" si="17"/>
        <v>12</v>
      </c>
      <c r="O50" s="45">
        <f t="shared" si="18"/>
        <v>14</v>
      </c>
      <c r="P50" s="55"/>
      <c r="Q50" s="42">
        <f t="shared" ref="Q50:Q51" si="28">ROUND(R50/60,0)</f>
        <v>11</v>
      </c>
      <c r="R50" s="42">
        <f>ROUND($R$45*1.5,0)</f>
        <v>687</v>
      </c>
      <c r="S50" s="42">
        <f t="shared" ref="S50:S51" si="29">R50*60</f>
        <v>41220</v>
      </c>
      <c r="T50" s="42">
        <f t="shared" si="7"/>
        <v>879.99999999999955</v>
      </c>
      <c r="U50" s="42">
        <f t="shared" si="12"/>
        <v>8.7999999999999954</v>
      </c>
      <c r="V50" s="42">
        <f t="shared" si="15"/>
        <v>17.599999999999991</v>
      </c>
      <c r="W50" s="60">
        <f t="shared" si="16"/>
        <v>1.0232558139534884</v>
      </c>
      <c r="X50" s="42">
        <f t="shared" si="24"/>
        <v>106</v>
      </c>
      <c r="Y50" s="42">
        <f t="shared" si="9"/>
        <v>123</v>
      </c>
    </row>
    <row r="51" spans="1:25" x14ac:dyDescent="0.25">
      <c r="A51" s="30" t="s">
        <v>176</v>
      </c>
      <c r="B51" s="33" t="s">
        <v>47</v>
      </c>
      <c r="C51" s="32">
        <v>48</v>
      </c>
      <c r="D51" s="28">
        <v>25</v>
      </c>
      <c r="E51" s="45">
        <f t="shared" si="1"/>
        <v>11</v>
      </c>
      <c r="F51" s="45">
        <f t="shared" si="2"/>
        <v>13</v>
      </c>
      <c r="G51" s="45">
        <f t="shared" si="3"/>
        <v>959.99999999999943</v>
      </c>
      <c r="H51" s="45">
        <f t="shared" si="19"/>
        <v>6</v>
      </c>
      <c r="I51" s="45">
        <f t="shared" si="19"/>
        <v>7</v>
      </c>
      <c r="J51" s="45">
        <f t="shared" si="4"/>
        <v>41220</v>
      </c>
      <c r="K51" s="7"/>
      <c r="L51" s="50" t="s">
        <v>278</v>
      </c>
      <c r="M51" s="53">
        <v>2400</v>
      </c>
      <c r="N51" s="45">
        <f t="shared" si="17"/>
        <v>11</v>
      </c>
      <c r="O51" s="45">
        <f t="shared" si="18"/>
        <v>13</v>
      </c>
      <c r="P51" s="55"/>
      <c r="Q51" s="42">
        <f t="shared" si="28"/>
        <v>11</v>
      </c>
      <c r="R51" s="42">
        <f>ROUND($R$45*1.5,0)</f>
        <v>687</v>
      </c>
      <c r="S51" s="42">
        <f t="shared" si="29"/>
        <v>41220</v>
      </c>
      <c r="T51" s="42">
        <f t="shared" si="7"/>
        <v>959.99999999999943</v>
      </c>
      <c r="U51" s="42">
        <f t="shared" si="12"/>
        <v>9.5999999999999943</v>
      </c>
      <c r="V51" s="42">
        <f t="shared" si="15"/>
        <v>19.199999999999989</v>
      </c>
      <c r="W51" s="60">
        <f t="shared" si="16"/>
        <v>1.0909090909090908</v>
      </c>
      <c r="X51" s="42">
        <f t="shared" si="24"/>
        <v>106</v>
      </c>
      <c r="Y51" s="42">
        <f t="shared" si="9"/>
        <v>125</v>
      </c>
    </row>
    <row r="52" spans="1:25" x14ac:dyDescent="0.25">
      <c r="A52" s="30" t="s">
        <v>176</v>
      </c>
      <c r="B52" s="30" t="s">
        <v>49</v>
      </c>
      <c r="C52" s="18">
        <v>49</v>
      </c>
      <c r="D52" s="28">
        <v>25</v>
      </c>
      <c r="E52" s="45">
        <f t="shared" si="1"/>
        <v>11</v>
      </c>
      <c r="F52" s="45">
        <f t="shared" si="2"/>
        <v>13</v>
      </c>
      <c r="G52" s="45">
        <f t="shared" si="3"/>
        <v>979.99999999999932</v>
      </c>
      <c r="H52" s="45">
        <f t="shared" si="19"/>
        <v>6</v>
      </c>
      <c r="I52" s="45">
        <f t="shared" si="19"/>
        <v>7</v>
      </c>
      <c r="J52" s="45">
        <f t="shared" si="4"/>
        <v>36480</v>
      </c>
      <c r="K52" s="7"/>
      <c r="L52" s="50" t="s">
        <v>280</v>
      </c>
      <c r="M52" s="50">
        <v>2280</v>
      </c>
      <c r="N52" s="45">
        <f t="shared" si="17"/>
        <v>11</v>
      </c>
      <c r="O52" s="45">
        <f t="shared" si="18"/>
        <v>13</v>
      </c>
      <c r="P52" s="55"/>
      <c r="Q52" s="42">
        <f>ROUND(R52/60,0)</f>
        <v>10</v>
      </c>
      <c r="R52" s="42">
        <f>ROUND($R$46*1.5,0)</f>
        <v>608</v>
      </c>
      <c r="S52" s="42">
        <f>R52*60</f>
        <v>36480</v>
      </c>
      <c r="T52" s="42">
        <f t="shared" si="7"/>
        <v>979.99999999999932</v>
      </c>
      <c r="U52" s="42">
        <f t="shared" si="12"/>
        <v>9.7999999999999936</v>
      </c>
      <c r="V52" s="42">
        <f t="shared" si="15"/>
        <v>19.599999999999987</v>
      </c>
      <c r="W52" s="60">
        <f t="shared" si="16"/>
        <v>1.0208333333333333</v>
      </c>
      <c r="X52" s="42">
        <f t="shared" si="24"/>
        <v>108</v>
      </c>
      <c r="Y52" s="42">
        <f t="shared" si="9"/>
        <v>127</v>
      </c>
    </row>
    <row r="53" spans="1:25" x14ac:dyDescent="0.25">
      <c r="A53" s="30" t="s">
        <v>176</v>
      </c>
      <c r="B53" s="33" t="s">
        <v>50</v>
      </c>
      <c r="C53" s="18">
        <v>50</v>
      </c>
      <c r="D53" s="28">
        <v>25</v>
      </c>
      <c r="E53" s="45">
        <f t="shared" si="1"/>
        <v>5</v>
      </c>
      <c r="F53" s="45">
        <f t="shared" si="2"/>
        <v>6</v>
      </c>
      <c r="G53" s="45">
        <f t="shared" si="3"/>
        <v>999.99999999999932</v>
      </c>
      <c r="H53" s="45">
        <f t="shared" si="19"/>
        <v>3</v>
      </c>
      <c r="I53" s="45">
        <f t="shared" si="19"/>
        <v>3</v>
      </c>
      <c r="J53" s="45">
        <f t="shared" si="4"/>
        <v>15840</v>
      </c>
      <c r="K53" s="7"/>
      <c r="L53" s="50" t="s">
        <v>277</v>
      </c>
      <c r="M53" s="50">
        <v>2100</v>
      </c>
      <c r="N53" s="45">
        <f t="shared" si="17"/>
        <v>5</v>
      </c>
      <c r="O53" s="45">
        <f t="shared" si="18"/>
        <v>6</v>
      </c>
      <c r="P53" s="55"/>
      <c r="Q53" s="42">
        <f>ROUND(R53/60,0)</f>
        <v>4</v>
      </c>
      <c r="R53" s="42">
        <f>ROUND($R$44*1.25,0)</f>
        <v>264</v>
      </c>
      <c r="S53" s="42">
        <f>R53*60</f>
        <v>15840</v>
      </c>
      <c r="T53" s="42">
        <f t="shared" si="7"/>
        <v>999.99999999999932</v>
      </c>
      <c r="U53" s="42">
        <f t="shared" si="12"/>
        <v>9.9999999999999929</v>
      </c>
      <c r="V53" s="42">
        <f t="shared" si="15"/>
        <v>19.999999999999986</v>
      </c>
      <c r="W53" s="60">
        <f t="shared" si="16"/>
        <v>1.0204081632653061</v>
      </c>
      <c r="X53" s="42">
        <f t="shared" si="24"/>
        <v>50</v>
      </c>
      <c r="Y53" s="42">
        <f t="shared" si="9"/>
        <v>60</v>
      </c>
    </row>
    <row r="54" spans="1:25" x14ac:dyDescent="0.25">
      <c r="A54" s="30" t="s">
        <v>176</v>
      </c>
      <c r="B54" s="31" t="s">
        <v>51</v>
      </c>
      <c r="C54" s="32">
        <v>51</v>
      </c>
      <c r="D54" s="28">
        <v>25</v>
      </c>
      <c r="E54" s="45">
        <f t="shared" si="1"/>
        <v>7</v>
      </c>
      <c r="F54" s="45">
        <f t="shared" si="2"/>
        <v>8</v>
      </c>
      <c r="G54" s="45">
        <f t="shared" si="3"/>
        <v>1019.9999999999992</v>
      </c>
      <c r="H54" s="45">
        <f t="shared" si="19"/>
        <v>4</v>
      </c>
      <c r="I54" s="45">
        <f t="shared" si="19"/>
        <v>4</v>
      </c>
      <c r="J54" s="45">
        <f t="shared" si="4"/>
        <v>18000</v>
      </c>
      <c r="K54" s="7"/>
      <c r="L54" s="50" t="s">
        <v>281</v>
      </c>
      <c r="M54" s="50">
        <v>1800</v>
      </c>
      <c r="N54" s="45">
        <f t="shared" ref="N54:N85" si="30">ROUND(S54/M54/1.5,0)</f>
        <v>7</v>
      </c>
      <c r="O54" s="45">
        <f t="shared" si="18"/>
        <v>8</v>
      </c>
      <c r="P54" s="55"/>
      <c r="Q54" s="103">
        <v>5</v>
      </c>
      <c r="R54" s="42">
        <f>Q54*60</f>
        <v>300</v>
      </c>
      <c r="S54">
        <f>R54*60</f>
        <v>18000</v>
      </c>
      <c r="T54" s="42">
        <f t="shared" si="7"/>
        <v>1019.9999999999992</v>
      </c>
      <c r="U54" s="42">
        <f t="shared" si="12"/>
        <v>10.199999999999992</v>
      </c>
      <c r="V54" s="42">
        <f t="shared" si="15"/>
        <v>20.399999999999984</v>
      </c>
      <c r="W54" s="60">
        <f t="shared" si="16"/>
        <v>1.02</v>
      </c>
      <c r="X54" s="42">
        <f t="shared" si="24"/>
        <v>71</v>
      </c>
      <c r="Y54" s="42">
        <f t="shared" si="9"/>
        <v>82</v>
      </c>
    </row>
    <row r="55" spans="1:25" x14ac:dyDescent="0.25">
      <c r="A55" s="30" t="s">
        <v>176</v>
      </c>
      <c r="B55" s="31" t="s">
        <v>52</v>
      </c>
      <c r="C55" s="32">
        <v>52</v>
      </c>
      <c r="D55" s="28">
        <v>25</v>
      </c>
      <c r="E55" s="45">
        <f t="shared" si="1"/>
        <v>10</v>
      </c>
      <c r="F55" s="45">
        <f t="shared" si="2"/>
        <v>12</v>
      </c>
      <c r="G55" s="45">
        <f t="shared" si="3"/>
        <v>1039.9999999999991</v>
      </c>
      <c r="H55" s="45">
        <f t="shared" si="19"/>
        <v>5</v>
      </c>
      <c r="I55" s="45">
        <f t="shared" si="19"/>
        <v>6</v>
      </c>
      <c r="J55" s="45">
        <f t="shared" si="4"/>
        <v>36000</v>
      </c>
      <c r="K55" s="7"/>
      <c r="L55" s="50" t="s">
        <v>281</v>
      </c>
      <c r="M55" s="50">
        <v>2400</v>
      </c>
      <c r="N55" s="45">
        <f t="shared" si="30"/>
        <v>10</v>
      </c>
      <c r="O55" s="45">
        <f t="shared" si="18"/>
        <v>12</v>
      </c>
      <c r="P55" s="55"/>
      <c r="Q55" s="42">
        <f>ROUND(R55/60,0)</f>
        <v>10</v>
      </c>
      <c r="R55" s="42">
        <f>ROUND($R$54*2,0)</f>
        <v>600</v>
      </c>
      <c r="S55" s="42">
        <f>R55*60</f>
        <v>36000</v>
      </c>
      <c r="T55" s="42">
        <f t="shared" si="7"/>
        <v>1039.9999999999991</v>
      </c>
      <c r="U55" s="42">
        <f t="shared" si="12"/>
        <v>10.399999999999991</v>
      </c>
      <c r="V55" s="42">
        <f t="shared" si="15"/>
        <v>20.799999999999983</v>
      </c>
      <c r="W55" s="60">
        <f t="shared" si="16"/>
        <v>1.0196078431372548</v>
      </c>
      <c r="X55" s="42">
        <f t="shared" si="24"/>
        <v>104</v>
      </c>
      <c r="Y55" s="42">
        <f t="shared" si="9"/>
        <v>125</v>
      </c>
    </row>
    <row r="56" spans="1:25" x14ac:dyDescent="0.25">
      <c r="A56" s="30" t="s">
        <v>176</v>
      </c>
      <c r="B56" s="31" t="s">
        <v>53</v>
      </c>
      <c r="C56" s="32">
        <v>53</v>
      </c>
      <c r="D56" s="28">
        <v>35</v>
      </c>
      <c r="E56" s="45">
        <f t="shared" si="1"/>
        <v>5</v>
      </c>
      <c r="F56" s="45">
        <f t="shared" si="2"/>
        <v>6</v>
      </c>
      <c r="G56" s="45">
        <f t="shared" si="3"/>
        <v>1059.9999999999991</v>
      </c>
      <c r="H56" s="45">
        <f t="shared" si="19"/>
        <v>3</v>
      </c>
      <c r="I56" s="45">
        <f t="shared" si="19"/>
        <v>3</v>
      </c>
      <c r="J56" s="45">
        <f t="shared" si="4"/>
        <v>62700</v>
      </c>
      <c r="K56" s="7"/>
      <c r="L56" s="50" t="s">
        <v>286</v>
      </c>
      <c r="M56" s="50">
        <v>9000</v>
      </c>
      <c r="N56" s="45">
        <f t="shared" si="30"/>
        <v>5</v>
      </c>
      <c r="O56" s="45">
        <f t="shared" si="18"/>
        <v>6</v>
      </c>
      <c r="P56" s="55"/>
      <c r="Q56" s="42">
        <f t="shared" ref="Q56:Q62" si="31">ROUND(R56/60,0)</f>
        <v>17</v>
      </c>
      <c r="R56" s="42">
        <f>ROUND(R47*1.2,0)</f>
        <v>1045</v>
      </c>
      <c r="S56" s="42">
        <f>ROUND(R56*60,0)</f>
        <v>62700</v>
      </c>
      <c r="T56" s="42">
        <f t="shared" si="7"/>
        <v>1059.9999999999991</v>
      </c>
      <c r="U56" s="42">
        <f t="shared" si="12"/>
        <v>10.599999999999991</v>
      </c>
      <c r="V56" s="42">
        <f t="shared" si="15"/>
        <v>21.199999999999982</v>
      </c>
      <c r="W56" s="60">
        <f t="shared" si="16"/>
        <v>1.0192307692307692</v>
      </c>
      <c r="X56" s="42">
        <f t="shared" si="24"/>
        <v>53</v>
      </c>
      <c r="Y56" s="42">
        <f t="shared" si="9"/>
        <v>64</v>
      </c>
    </row>
    <row r="57" spans="1:25" x14ac:dyDescent="0.25">
      <c r="A57" s="30" t="s">
        <v>176</v>
      </c>
      <c r="B57" s="31" t="s">
        <v>54</v>
      </c>
      <c r="C57" s="32">
        <v>54</v>
      </c>
      <c r="D57" s="28">
        <v>25</v>
      </c>
      <c r="E57" s="45">
        <f t="shared" si="1"/>
        <v>10</v>
      </c>
      <c r="F57" s="45">
        <f t="shared" si="2"/>
        <v>12</v>
      </c>
      <c r="G57" s="45">
        <f t="shared" si="3"/>
        <v>1079.9999999999991</v>
      </c>
      <c r="H57" s="45">
        <f t="shared" si="19"/>
        <v>5</v>
      </c>
      <c r="I57" s="45">
        <f t="shared" si="19"/>
        <v>6</v>
      </c>
      <c r="J57" s="45">
        <f t="shared" si="4"/>
        <v>54000</v>
      </c>
      <c r="K57" s="7"/>
      <c r="L57" s="50" t="s">
        <v>281</v>
      </c>
      <c r="M57" s="50">
        <v>3600</v>
      </c>
      <c r="N57" s="45">
        <f t="shared" si="30"/>
        <v>10</v>
      </c>
      <c r="O57" s="45">
        <f t="shared" si="18"/>
        <v>12</v>
      </c>
      <c r="P57" s="55"/>
      <c r="Q57" s="42">
        <f t="shared" si="31"/>
        <v>15</v>
      </c>
      <c r="R57" s="42">
        <f>ROUND($R$55*1.5,0)</f>
        <v>900</v>
      </c>
      <c r="S57" s="42">
        <f>R57*60</f>
        <v>54000</v>
      </c>
      <c r="T57" s="42">
        <f t="shared" si="7"/>
        <v>1079.9999999999991</v>
      </c>
      <c r="U57" s="42">
        <f t="shared" si="12"/>
        <v>10.79999999999999</v>
      </c>
      <c r="V57" s="42">
        <f t="shared" si="15"/>
        <v>21.59999999999998</v>
      </c>
      <c r="W57" s="60">
        <f t="shared" si="16"/>
        <v>1.0188679245283019</v>
      </c>
      <c r="X57" s="42">
        <f t="shared" si="24"/>
        <v>108</v>
      </c>
      <c r="Y57" s="42">
        <f t="shared" si="9"/>
        <v>130</v>
      </c>
    </row>
    <row r="58" spans="1:25" x14ac:dyDescent="0.25">
      <c r="A58" s="30" t="s">
        <v>176</v>
      </c>
      <c r="B58" s="30" t="s">
        <v>55</v>
      </c>
      <c r="C58" s="35">
        <v>55</v>
      </c>
      <c r="D58" s="28">
        <v>35</v>
      </c>
      <c r="E58" s="45">
        <f t="shared" si="1"/>
        <v>5</v>
      </c>
      <c r="F58" s="45">
        <f t="shared" si="2"/>
        <v>6</v>
      </c>
      <c r="G58" s="45">
        <f t="shared" si="3"/>
        <v>1099.9999999999991</v>
      </c>
      <c r="H58" s="45">
        <f t="shared" si="19"/>
        <v>3</v>
      </c>
      <c r="I58" s="45">
        <f t="shared" si="19"/>
        <v>3</v>
      </c>
      <c r="J58" s="45">
        <f t="shared" si="4"/>
        <v>75240</v>
      </c>
      <c r="K58" s="7"/>
      <c r="L58" s="50" t="s">
        <v>286</v>
      </c>
      <c r="M58" s="50">
        <v>10800</v>
      </c>
      <c r="N58" s="45">
        <f t="shared" si="30"/>
        <v>5</v>
      </c>
      <c r="O58" s="45">
        <f t="shared" si="18"/>
        <v>6</v>
      </c>
      <c r="P58" s="55"/>
      <c r="Q58" s="42">
        <f t="shared" si="31"/>
        <v>21</v>
      </c>
      <c r="R58" s="42">
        <f>ROUND($R$56*1.2,0)</f>
        <v>1254</v>
      </c>
      <c r="S58" s="42">
        <f>ROUND(R58*60,0)</f>
        <v>75240</v>
      </c>
      <c r="T58" s="42">
        <f t="shared" si="7"/>
        <v>1099.9999999999991</v>
      </c>
      <c r="U58" s="42">
        <f t="shared" si="12"/>
        <v>10.999999999999991</v>
      </c>
      <c r="V58" s="42">
        <f t="shared" si="15"/>
        <v>21.999999999999982</v>
      </c>
      <c r="W58" s="60">
        <f t="shared" si="16"/>
        <v>1.0185185185185186</v>
      </c>
      <c r="X58" s="42">
        <f t="shared" si="24"/>
        <v>55</v>
      </c>
      <c r="Y58" s="42">
        <f t="shared" si="9"/>
        <v>66</v>
      </c>
    </row>
    <row r="59" spans="1:25" x14ac:dyDescent="0.25">
      <c r="A59" s="30" t="s">
        <v>176</v>
      </c>
      <c r="B59" s="31" t="s">
        <v>56</v>
      </c>
      <c r="C59" s="32">
        <v>56</v>
      </c>
      <c r="D59" s="28">
        <v>25</v>
      </c>
      <c r="E59" s="45">
        <f t="shared" si="1"/>
        <v>9</v>
      </c>
      <c r="F59" s="45">
        <f t="shared" si="2"/>
        <v>11</v>
      </c>
      <c r="G59" s="45">
        <f t="shared" si="3"/>
        <v>1119.9999999999991</v>
      </c>
      <c r="H59" s="45">
        <f t="shared" si="19"/>
        <v>5</v>
      </c>
      <c r="I59" s="45">
        <f t="shared" si="19"/>
        <v>6</v>
      </c>
      <c r="J59" s="45">
        <f t="shared" si="4"/>
        <v>81000</v>
      </c>
      <c r="K59" s="7"/>
      <c r="L59" s="50" t="s">
        <v>281</v>
      </c>
      <c r="M59" s="50">
        <v>6300</v>
      </c>
      <c r="N59" s="45">
        <f t="shared" si="30"/>
        <v>9</v>
      </c>
      <c r="O59" s="45">
        <f t="shared" si="18"/>
        <v>11</v>
      </c>
      <c r="P59" s="55"/>
      <c r="Q59" s="42">
        <f t="shared" si="31"/>
        <v>23</v>
      </c>
      <c r="R59" s="42">
        <f>ROUND($R$57*1.5,0)</f>
        <v>1350</v>
      </c>
      <c r="S59" s="42">
        <f t="shared" ref="S59:S60" si="32">R59*60</f>
        <v>81000</v>
      </c>
      <c r="T59" s="42">
        <f t="shared" si="7"/>
        <v>1119.9999999999991</v>
      </c>
      <c r="U59" s="42">
        <f t="shared" si="12"/>
        <v>11.19999999999999</v>
      </c>
      <c r="V59" s="42">
        <f t="shared" si="15"/>
        <v>22.399999999999981</v>
      </c>
      <c r="W59" s="60">
        <f t="shared" si="16"/>
        <v>1.0181818181818181</v>
      </c>
      <c r="X59" s="42">
        <f t="shared" si="24"/>
        <v>101</v>
      </c>
      <c r="Y59" s="42">
        <f t="shared" si="9"/>
        <v>123</v>
      </c>
    </row>
    <row r="60" spans="1:25" x14ac:dyDescent="0.25">
      <c r="A60" s="30" t="s">
        <v>176</v>
      </c>
      <c r="B60" s="31" t="s">
        <v>58</v>
      </c>
      <c r="C60" s="32">
        <v>59</v>
      </c>
      <c r="D60" s="28">
        <v>25</v>
      </c>
      <c r="E60" s="45">
        <f t="shared" si="1"/>
        <v>8</v>
      </c>
      <c r="F60" s="45">
        <f t="shared" si="2"/>
        <v>10</v>
      </c>
      <c r="G60" s="45">
        <f t="shared" si="3"/>
        <v>1179.9999999999991</v>
      </c>
      <c r="H60" s="45">
        <f t="shared" si="19"/>
        <v>4</v>
      </c>
      <c r="I60" s="45">
        <f t="shared" si="19"/>
        <v>5</v>
      </c>
      <c r="J60" s="45">
        <f t="shared" si="4"/>
        <v>81000</v>
      </c>
      <c r="K60" s="7"/>
      <c r="L60" s="50" t="s">
        <v>281</v>
      </c>
      <c r="M60" s="50">
        <v>7200</v>
      </c>
      <c r="N60" s="45">
        <f t="shared" si="30"/>
        <v>8</v>
      </c>
      <c r="O60" s="45">
        <f t="shared" si="18"/>
        <v>10</v>
      </c>
      <c r="P60" s="55"/>
      <c r="Q60" s="42">
        <f t="shared" si="31"/>
        <v>23</v>
      </c>
      <c r="R60" s="42">
        <f>ROUND($R$57*1.5,0)</f>
        <v>1350</v>
      </c>
      <c r="S60" s="42">
        <f t="shared" si="32"/>
        <v>81000</v>
      </c>
      <c r="T60" s="42">
        <f t="shared" si="7"/>
        <v>1179.9999999999991</v>
      </c>
      <c r="U60" s="42">
        <f t="shared" si="12"/>
        <v>11.79999999999999</v>
      </c>
      <c r="V60" s="42">
        <f t="shared" si="15"/>
        <v>23.59999999999998</v>
      </c>
      <c r="W60" s="60">
        <f t="shared" si="16"/>
        <v>1.0535714285714286</v>
      </c>
      <c r="X60" s="42">
        <f t="shared" si="24"/>
        <v>94</v>
      </c>
      <c r="Y60" s="42">
        <f t="shared" si="9"/>
        <v>118</v>
      </c>
    </row>
    <row r="61" spans="1:25" x14ac:dyDescent="0.25">
      <c r="A61" s="30" t="s">
        <v>176</v>
      </c>
      <c r="B61" s="33" t="s">
        <v>59</v>
      </c>
      <c r="C61" s="32">
        <v>60</v>
      </c>
      <c r="D61" s="28">
        <v>25</v>
      </c>
      <c r="E61" s="45">
        <f t="shared" si="1"/>
        <v>10</v>
      </c>
      <c r="F61" s="45">
        <f t="shared" si="2"/>
        <v>12</v>
      </c>
      <c r="G61" s="45">
        <f t="shared" si="3"/>
        <v>1199.9999999999989</v>
      </c>
      <c r="H61" s="45">
        <f t="shared" si="19"/>
        <v>5</v>
      </c>
      <c r="I61" s="45">
        <f t="shared" si="19"/>
        <v>6</v>
      </c>
      <c r="J61" s="45">
        <f t="shared" si="4"/>
        <v>45600</v>
      </c>
      <c r="K61" s="7"/>
      <c r="L61" s="50" t="s">
        <v>280</v>
      </c>
      <c r="M61" s="50">
        <v>3180</v>
      </c>
      <c r="N61" s="45">
        <f t="shared" si="30"/>
        <v>10</v>
      </c>
      <c r="O61" s="45">
        <f t="shared" si="18"/>
        <v>12</v>
      </c>
      <c r="P61" s="55"/>
      <c r="Q61" s="42">
        <f t="shared" si="31"/>
        <v>13</v>
      </c>
      <c r="R61" s="42">
        <f>ROUND($R$52*1.25,0)</f>
        <v>760</v>
      </c>
      <c r="S61" s="42">
        <f>R61*60</f>
        <v>45600</v>
      </c>
      <c r="T61" s="42">
        <f t="shared" si="7"/>
        <v>1199.9999999999989</v>
      </c>
      <c r="U61" s="42">
        <f t="shared" si="12"/>
        <v>11.999999999999989</v>
      </c>
      <c r="V61" s="42">
        <f t="shared" si="15"/>
        <v>23.999999999999979</v>
      </c>
      <c r="W61" s="60">
        <f t="shared" si="16"/>
        <v>1.0169491525423728</v>
      </c>
      <c r="X61" s="42">
        <f t="shared" si="24"/>
        <v>120</v>
      </c>
      <c r="Y61" s="42">
        <f t="shared" si="9"/>
        <v>144</v>
      </c>
    </row>
    <row r="62" spans="1:25" x14ac:dyDescent="0.25">
      <c r="A62" s="30" t="s">
        <v>176</v>
      </c>
      <c r="B62" s="31" t="s">
        <v>60</v>
      </c>
      <c r="C62" s="32">
        <v>61</v>
      </c>
      <c r="D62" s="28">
        <v>30</v>
      </c>
      <c r="E62" s="45">
        <f t="shared" si="1"/>
        <v>7</v>
      </c>
      <c r="F62" s="45">
        <f t="shared" si="2"/>
        <v>8</v>
      </c>
      <c r="G62" s="45">
        <f t="shared" si="3"/>
        <v>1219.9999999999989</v>
      </c>
      <c r="H62" s="45">
        <f t="shared" si="19"/>
        <v>4</v>
      </c>
      <c r="I62" s="45">
        <f t="shared" si="19"/>
        <v>4</v>
      </c>
      <c r="J62" s="45">
        <f t="shared" si="4"/>
        <v>23760</v>
      </c>
      <c r="K62" s="7"/>
      <c r="L62" s="50" t="s">
        <v>277</v>
      </c>
      <c r="M62" s="50">
        <v>2280</v>
      </c>
      <c r="N62" s="45">
        <f t="shared" si="30"/>
        <v>7</v>
      </c>
      <c r="O62" s="45">
        <f t="shared" si="18"/>
        <v>8</v>
      </c>
      <c r="P62" s="55"/>
      <c r="Q62" s="42">
        <f t="shared" si="31"/>
        <v>7</v>
      </c>
      <c r="R62" s="42">
        <f>ROUND($R$53*1.5,0)</f>
        <v>396</v>
      </c>
      <c r="S62" s="42">
        <f>R62*60</f>
        <v>23760</v>
      </c>
      <c r="T62" s="42">
        <f t="shared" si="7"/>
        <v>1219.9999999999989</v>
      </c>
      <c r="U62" s="42">
        <f t="shared" si="12"/>
        <v>12.199999999999989</v>
      </c>
      <c r="V62" s="42">
        <f t="shared" si="15"/>
        <v>24.399999999999977</v>
      </c>
      <c r="W62" s="60">
        <f t="shared" si="16"/>
        <v>1.0166666666666666</v>
      </c>
      <c r="X62" s="42">
        <f t="shared" si="24"/>
        <v>85</v>
      </c>
      <c r="Y62" s="42">
        <f t="shared" si="9"/>
        <v>98</v>
      </c>
    </row>
    <row r="63" spans="1:25" x14ac:dyDescent="0.25">
      <c r="A63" s="30" t="s">
        <v>176</v>
      </c>
      <c r="B63" s="31" t="s">
        <v>62</v>
      </c>
      <c r="C63" s="32">
        <v>63</v>
      </c>
      <c r="D63" s="28">
        <v>30</v>
      </c>
      <c r="E63" s="45">
        <f t="shared" si="1"/>
        <v>8</v>
      </c>
      <c r="F63" s="45">
        <f t="shared" si="2"/>
        <v>10</v>
      </c>
      <c r="G63" s="45">
        <f t="shared" si="3"/>
        <v>1259.9999999999989</v>
      </c>
      <c r="H63" s="45">
        <f t="shared" si="19"/>
        <v>4</v>
      </c>
      <c r="I63" s="45">
        <f t="shared" si="19"/>
        <v>5</v>
      </c>
      <c r="J63" s="45">
        <f t="shared" si="4"/>
        <v>43200</v>
      </c>
      <c r="K63" s="7"/>
      <c r="L63" s="50" t="s">
        <v>282</v>
      </c>
      <c r="M63" s="50">
        <v>3600</v>
      </c>
      <c r="N63" s="45">
        <f t="shared" si="30"/>
        <v>8</v>
      </c>
      <c r="O63" s="45">
        <f t="shared" si="18"/>
        <v>10</v>
      </c>
      <c r="P63" s="55"/>
      <c r="Q63" s="103">
        <v>12</v>
      </c>
      <c r="R63" s="42">
        <f>Q63*60</f>
        <v>720</v>
      </c>
      <c r="S63">
        <f>R63*60</f>
        <v>43200</v>
      </c>
      <c r="T63" s="42">
        <f t="shared" si="7"/>
        <v>1259.9999999999989</v>
      </c>
      <c r="U63" s="42">
        <f t="shared" si="12"/>
        <v>12.599999999999989</v>
      </c>
      <c r="V63" s="42">
        <f t="shared" si="15"/>
        <v>25.199999999999978</v>
      </c>
      <c r="W63" s="60">
        <f t="shared" si="16"/>
        <v>1.0327868852459017</v>
      </c>
      <c r="X63" s="42">
        <f t="shared" si="24"/>
        <v>101</v>
      </c>
      <c r="Y63" s="42">
        <f t="shared" si="9"/>
        <v>126</v>
      </c>
    </row>
    <row r="64" spans="1:25" x14ac:dyDescent="0.25">
      <c r="A64" s="30" t="s">
        <v>176</v>
      </c>
      <c r="B64" s="31" t="s">
        <v>63</v>
      </c>
      <c r="C64" s="32">
        <v>65</v>
      </c>
      <c r="D64" s="28">
        <v>30</v>
      </c>
      <c r="E64" s="45">
        <f t="shared" si="1"/>
        <v>7</v>
      </c>
      <c r="F64" s="45">
        <f t="shared" si="2"/>
        <v>8</v>
      </c>
      <c r="G64" s="45">
        <f t="shared" si="3"/>
        <v>1299.9999999999989</v>
      </c>
      <c r="H64" s="45">
        <f t="shared" si="19"/>
        <v>4</v>
      </c>
      <c r="I64" s="45">
        <f t="shared" si="19"/>
        <v>4</v>
      </c>
      <c r="J64" s="45">
        <f t="shared" si="4"/>
        <v>60180</v>
      </c>
      <c r="K64" s="7"/>
      <c r="L64" s="50" t="s">
        <v>279</v>
      </c>
      <c r="M64" s="50">
        <v>6000</v>
      </c>
      <c r="N64" s="45">
        <f t="shared" si="30"/>
        <v>7</v>
      </c>
      <c r="O64" s="45">
        <f t="shared" si="18"/>
        <v>8</v>
      </c>
      <c r="P64" s="55"/>
      <c r="Q64" s="42">
        <f>ROUND(R64/60,0)</f>
        <v>17</v>
      </c>
      <c r="R64" s="42">
        <f>ROUND($R$37*1.7,0)</f>
        <v>1003</v>
      </c>
      <c r="S64" s="42">
        <f>R64*60</f>
        <v>60180</v>
      </c>
      <c r="T64" s="42">
        <f t="shared" si="7"/>
        <v>1299.9999999999989</v>
      </c>
      <c r="U64" s="42">
        <f t="shared" si="12"/>
        <v>12.999999999999989</v>
      </c>
      <c r="V64" s="42">
        <f t="shared" si="15"/>
        <v>25.999999999999979</v>
      </c>
      <c r="W64" s="60">
        <f t="shared" si="16"/>
        <v>1.0317460317460319</v>
      </c>
      <c r="X64" s="42">
        <f t="shared" si="24"/>
        <v>91</v>
      </c>
      <c r="Y64" s="42">
        <f t="shared" si="9"/>
        <v>104</v>
      </c>
    </row>
    <row r="65" spans="1:25" x14ac:dyDescent="0.25">
      <c r="A65" s="30" t="s">
        <v>176</v>
      </c>
      <c r="B65" s="31" t="s">
        <v>64</v>
      </c>
      <c r="C65" s="32">
        <v>66</v>
      </c>
      <c r="D65" s="28">
        <v>30</v>
      </c>
      <c r="E65" s="45">
        <f t="shared" si="1"/>
        <v>7</v>
      </c>
      <c r="F65" s="45">
        <f t="shared" si="2"/>
        <v>8</v>
      </c>
      <c r="G65" s="45">
        <f t="shared" si="3"/>
        <v>1319.9999999999989</v>
      </c>
      <c r="H65" s="45">
        <f t="shared" si="19"/>
        <v>4</v>
      </c>
      <c r="I65" s="45">
        <f t="shared" si="19"/>
        <v>4</v>
      </c>
      <c r="J65" s="45">
        <f t="shared" si="4"/>
        <v>54000</v>
      </c>
      <c r="K65" s="7"/>
      <c r="L65" s="50" t="s">
        <v>282</v>
      </c>
      <c r="M65" s="50">
        <v>5400</v>
      </c>
      <c r="N65" s="45">
        <f t="shared" si="30"/>
        <v>7</v>
      </c>
      <c r="O65" s="45">
        <f t="shared" si="18"/>
        <v>8</v>
      </c>
      <c r="P65" s="55"/>
      <c r="Q65" s="42">
        <f>ROUND(R65/60,0)</f>
        <v>15</v>
      </c>
      <c r="R65" s="42">
        <f>ROUND($R$63*1.25,0)</f>
        <v>900</v>
      </c>
      <c r="S65" s="42">
        <f t="shared" ref="S65:S66" si="33">R65*60</f>
        <v>54000</v>
      </c>
      <c r="T65" s="42">
        <f t="shared" si="7"/>
        <v>1319.9999999999989</v>
      </c>
      <c r="U65" s="42">
        <f t="shared" si="12"/>
        <v>13.199999999999989</v>
      </c>
      <c r="V65" s="42">
        <f t="shared" si="15"/>
        <v>26.399999999999977</v>
      </c>
      <c r="W65" s="60">
        <f t="shared" si="16"/>
        <v>1.0153846153846153</v>
      </c>
      <c r="X65" s="42">
        <f t="shared" si="24"/>
        <v>92</v>
      </c>
      <c r="Y65" s="42">
        <f t="shared" si="9"/>
        <v>106</v>
      </c>
    </row>
    <row r="66" spans="1:25" x14ac:dyDescent="0.25">
      <c r="A66" s="30" t="s">
        <v>176</v>
      </c>
      <c r="B66" s="31" t="s">
        <v>65</v>
      </c>
      <c r="C66" s="32">
        <v>69</v>
      </c>
      <c r="D66" s="28">
        <v>30</v>
      </c>
      <c r="E66" s="45">
        <f t="shared" si="1"/>
        <v>6</v>
      </c>
      <c r="F66" s="45">
        <f t="shared" si="2"/>
        <v>7</v>
      </c>
      <c r="G66" s="45">
        <f t="shared" si="3"/>
        <v>1379.9999999999989</v>
      </c>
      <c r="H66" s="45">
        <f t="shared" si="19"/>
        <v>3</v>
      </c>
      <c r="I66" s="45">
        <f t="shared" si="19"/>
        <v>4</v>
      </c>
      <c r="J66" s="45">
        <f t="shared" si="4"/>
        <v>67500</v>
      </c>
      <c r="K66" s="7"/>
      <c r="L66" s="50" t="s">
        <v>282</v>
      </c>
      <c r="M66" s="50">
        <v>7200</v>
      </c>
      <c r="N66" s="45">
        <f t="shared" si="30"/>
        <v>6</v>
      </c>
      <c r="O66" s="45">
        <f t="shared" si="18"/>
        <v>7</v>
      </c>
      <c r="P66" s="55"/>
      <c r="Q66" s="42">
        <f>ROUND(R66/60,0)</f>
        <v>19</v>
      </c>
      <c r="R66" s="42">
        <f>ROUND($R$65*1.25,0)</f>
        <v>1125</v>
      </c>
      <c r="S66" s="42">
        <f t="shared" si="33"/>
        <v>67500</v>
      </c>
      <c r="T66" s="42">
        <f t="shared" si="7"/>
        <v>1379.9999999999989</v>
      </c>
      <c r="U66" s="42">
        <f t="shared" si="12"/>
        <v>13.799999999999988</v>
      </c>
      <c r="V66" s="42">
        <f t="shared" si="15"/>
        <v>27.599999999999977</v>
      </c>
      <c r="W66" s="60">
        <f t="shared" si="16"/>
        <v>1.0454545454545454</v>
      </c>
      <c r="X66" s="42">
        <f t="shared" si="24"/>
        <v>83</v>
      </c>
      <c r="Y66" s="42">
        <f t="shared" si="9"/>
        <v>97</v>
      </c>
    </row>
    <row r="67" spans="1:25" x14ac:dyDescent="0.25">
      <c r="A67" s="30" t="s">
        <v>176</v>
      </c>
      <c r="B67" s="31" t="s">
        <v>66</v>
      </c>
      <c r="C67" s="32">
        <v>70</v>
      </c>
      <c r="D67" s="28">
        <v>30</v>
      </c>
      <c r="E67" s="45">
        <f t="shared" ref="E67:E130" si="34">N67</f>
        <v>8</v>
      </c>
      <c r="F67" s="45">
        <f t="shared" ref="F67:F130" si="35">O67</f>
        <v>10</v>
      </c>
      <c r="G67" s="45">
        <f t="shared" ref="G67:G130" si="36">T67</f>
        <v>1399.9999999999989</v>
      </c>
      <c r="H67" s="45">
        <f t="shared" si="19"/>
        <v>4</v>
      </c>
      <c r="I67" s="45">
        <f t="shared" si="19"/>
        <v>5</v>
      </c>
      <c r="J67" s="45">
        <f t="shared" ref="J67:J130" si="37">S67</f>
        <v>97200</v>
      </c>
      <c r="K67" s="7"/>
      <c r="L67" s="50" t="s">
        <v>281</v>
      </c>
      <c r="M67" s="50">
        <v>8100</v>
      </c>
      <c r="N67" s="45">
        <f t="shared" si="30"/>
        <v>8</v>
      </c>
      <c r="O67" s="45">
        <f t="shared" si="18"/>
        <v>10</v>
      </c>
      <c r="P67" s="55"/>
      <c r="Q67" s="42">
        <f>ROUND(R67/60,0)</f>
        <v>27</v>
      </c>
      <c r="R67" s="42">
        <f>ROUND($R$60*1.2,0)</f>
        <v>1620</v>
      </c>
      <c r="S67" s="42">
        <f t="shared" ref="S67:S94" si="38">R67*60</f>
        <v>97200</v>
      </c>
      <c r="T67" s="42">
        <f t="shared" ref="T67:T130" si="39">U67*100</f>
        <v>1399.9999999999989</v>
      </c>
      <c r="U67" s="42">
        <f t="shared" ref="U67:U130" si="40">V67/2</f>
        <v>13.999999999999989</v>
      </c>
      <c r="V67" s="42">
        <f t="shared" si="15"/>
        <v>27.999999999999979</v>
      </c>
      <c r="W67" s="60">
        <f t="shared" si="16"/>
        <v>1.0144927536231885</v>
      </c>
      <c r="X67" s="42">
        <f t="shared" ref="X67:X130" si="41">ROUND(U67*N67,0)</f>
        <v>112</v>
      </c>
      <c r="Y67" s="42">
        <f t="shared" ref="Y67:Y130" si="42">ROUND(U67*O67,0)</f>
        <v>140</v>
      </c>
    </row>
    <row r="68" spans="1:25" x14ac:dyDescent="0.25">
      <c r="A68" s="30" t="s">
        <v>176</v>
      </c>
      <c r="B68" s="31" t="s">
        <v>67</v>
      </c>
      <c r="C68" s="32">
        <v>73</v>
      </c>
      <c r="D68" s="28">
        <v>30</v>
      </c>
      <c r="E68" s="45">
        <f t="shared" si="34"/>
        <v>9</v>
      </c>
      <c r="F68" s="45">
        <f t="shared" si="35"/>
        <v>11</v>
      </c>
      <c r="G68" s="45">
        <f t="shared" si="36"/>
        <v>1459.9999999999989</v>
      </c>
      <c r="H68" s="45">
        <f t="shared" si="19"/>
        <v>5</v>
      </c>
      <c r="I68" s="45">
        <f t="shared" si="19"/>
        <v>6</v>
      </c>
      <c r="J68" s="45">
        <f t="shared" si="37"/>
        <v>36000</v>
      </c>
      <c r="K68" s="7"/>
      <c r="L68" s="50" t="s">
        <v>283</v>
      </c>
      <c r="M68" s="50">
        <v>2700</v>
      </c>
      <c r="N68" s="45">
        <f t="shared" si="30"/>
        <v>9</v>
      </c>
      <c r="O68" s="45">
        <f t="shared" si="18"/>
        <v>11</v>
      </c>
      <c r="P68" s="55"/>
      <c r="Q68" s="103">
        <v>10</v>
      </c>
      <c r="R68" s="42">
        <f>Q68*60</f>
        <v>600</v>
      </c>
      <c r="S68">
        <f t="shared" si="38"/>
        <v>36000</v>
      </c>
      <c r="T68" s="42">
        <f t="shared" si="39"/>
        <v>1459.9999999999989</v>
      </c>
      <c r="U68" s="42">
        <f t="shared" si="40"/>
        <v>14.599999999999989</v>
      </c>
      <c r="V68" s="42">
        <f t="shared" ref="V68:V106" si="43">V67*W68</f>
        <v>29.199999999999978</v>
      </c>
      <c r="W68" s="60">
        <f t="shared" ref="W68:W106" si="44">C68/C67</f>
        <v>1.0428571428571429</v>
      </c>
      <c r="X68" s="42">
        <f t="shared" si="41"/>
        <v>131</v>
      </c>
      <c r="Y68" s="42">
        <f t="shared" si="42"/>
        <v>161</v>
      </c>
    </row>
    <row r="69" spans="1:25" x14ac:dyDescent="0.25">
      <c r="A69" s="30" t="s">
        <v>176</v>
      </c>
      <c r="B69" s="33" t="s">
        <v>69</v>
      </c>
      <c r="C69" s="32">
        <v>74</v>
      </c>
      <c r="D69" s="28">
        <v>30</v>
      </c>
      <c r="E69" s="45">
        <f t="shared" si="34"/>
        <v>8</v>
      </c>
      <c r="F69" s="45">
        <f t="shared" si="35"/>
        <v>10</v>
      </c>
      <c r="G69" s="45">
        <f t="shared" si="36"/>
        <v>1479.9999999999991</v>
      </c>
      <c r="H69" s="45">
        <f t="shared" si="19"/>
        <v>4</v>
      </c>
      <c r="I69" s="45">
        <f t="shared" si="19"/>
        <v>5</v>
      </c>
      <c r="J69" s="45">
        <f t="shared" si="37"/>
        <v>57000</v>
      </c>
      <c r="K69" s="7"/>
      <c r="L69" s="50" t="s">
        <v>280</v>
      </c>
      <c r="M69" s="50">
        <v>4500</v>
      </c>
      <c r="N69" s="45">
        <f t="shared" si="30"/>
        <v>8</v>
      </c>
      <c r="O69" s="45">
        <f t="shared" si="18"/>
        <v>10</v>
      </c>
      <c r="P69" s="55"/>
      <c r="Q69" s="42">
        <f t="shared" ref="Q69:Q75" si="45">ROUND(R69/60,0)</f>
        <v>16</v>
      </c>
      <c r="R69" s="42">
        <f>ROUND($R$61*1.25,0)</f>
        <v>950</v>
      </c>
      <c r="S69" s="42">
        <f t="shared" si="38"/>
        <v>57000</v>
      </c>
      <c r="T69" s="42">
        <f t="shared" si="39"/>
        <v>1479.9999999999991</v>
      </c>
      <c r="U69" s="42">
        <f t="shared" si="40"/>
        <v>14.79999999999999</v>
      </c>
      <c r="V69" s="42">
        <f t="shared" si="43"/>
        <v>29.59999999999998</v>
      </c>
      <c r="W69" s="60">
        <f t="shared" si="44"/>
        <v>1.0136986301369864</v>
      </c>
      <c r="X69" s="42">
        <f t="shared" si="41"/>
        <v>118</v>
      </c>
      <c r="Y69" s="42">
        <f t="shared" si="42"/>
        <v>148</v>
      </c>
    </row>
    <row r="70" spans="1:25" x14ac:dyDescent="0.25">
      <c r="A70" s="30" t="s">
        <v>176</v>
      </c>
      <c r="B70" s="31" t="s">
        <v>70</v>
      </c>
      <c r="C70" s="32">
        <v>76</v>
      </c>
      <c r="D70" s="28">
        <v>30</v>
      </c>
      <c r="E70" s="45">
        <f t="shared" si="34"/>
        <v>7</v>
      </c>
      <c r="F70" s="45">
        <f t="shared" si="35"/>
        <v>8</v>
      </c>
      <c r="G70" s="45">
        <f t="shared" si="36"/>
        <v>1519.9999999999989</v>
      </c>
      <c r="H70" s="45">
        <f t="shared" si="19"/>
        <v>4</v>
      </c>
      <c r="I70" s="45">
        <f t="shared" si="19"/>
        <v>4</v>
      </c>
      <c r="J70" s="45">
        <f t="shared" si="37"/>
        <v>29700</v>
      </c>
      <c r="K70" s="7"/>
      <c r="L70" s="50" t="s">
        <v>277</v>
      </c>
      <c r="M70" s="50">
        <v>2700</v>
      </c>
      <c r="N70" s="45">
        <f t="shared" si="30"/>
        <v>7</v>
      </c>
      <c r="O70" s="45">
        <f t="shared" si="18"/>
        <v>8</v>
      </c>
      <c r="P70" s="55"/>
      <c r="Q70" s="42">
        <f t="shared" si="45"/>
        <v>8</v>
      </c>
      <c r="R70" s="42">
        <f>ROUND(R62*1.25,0)</f>
        <v>495</v>
      </c>
      <c r="S70" s="42">
        <f t="shared" si="38"/>
        <v>29700</v>
      </c>
      <c r="T70" s="42">
        <f t="shared" si="39"/>
        <v>1519.9999999999989</v>
      </c>
      <c r="U70" s="42">
        <f t="shared" si="40"/>
        <v>15.199999999999989</v>
      </c>
      <c r="V70" s="42">
        <f t="shared" si="43"/>
        <v>30.399999999999977</v>
      </c>
      <c r="W70" s="60">
        <f t="shared" si="44"/>
        <v>1.027027027027027</v>
      </c>
      <c r="X70" s="42">
        <f t="shared" si="41"/>
        <v>106</v>
      </c>
      <c r="Y70" s="42">
        <f t="shared" si="42"/>
        <v>122</v>
      </c>
    </row>
    <row r="71" spans="1:25" x14ac:dyDescent="0.25">
      <c r="A71" s="30" t="s">
        <v>176</v>
      </c>
      <c r="B71" s="31" t="s">
        <v>71</v>
      </c>
      <c r="C71" s="32">
        <v>77</v>
      </c>
      <c r="D71" s="28">
        <v>30</v>
      </c>
      <c r="E71" s="45">
        <f t="shared" si="34"/>
        <v>8</v>
      </c>
      <c r="F71" s="45">
        <f t="shared" si="35"/>
        <v>10</v>
      </c>
      <c r="G71" s="45">
        <f t="shared" si="36"/>
        <v>1539.9999999999989</v>
      </c>
      <c r="H71" s="45">
        <f t="shared" si="19"/>
        <v>4</v>
      </c>
      <c r="I71" s="45">
        <f t="shared" si="19"/>
        <v>5</v>
      </c>
      <c r="J71" s="45">
        <f t="shared" si="37"/>
        <v>45000</v>
      </c>
      <c r="K71" s="7"/>
      <c r="L71" s="50" t="s">
        <v>283</v>
      </c>
      <c r="M71" s="50">
        <v>3600</v>
      </c>
      <c r="N71" s="45">
        <f t="shared" si="30"/>
        <v>8</v>
      </c>
      <c r="O71" s="45">
        <f t="shared" si="18"/>
        <v>10</v>
      </c>
      <c r="P71" s="55"/>
      <c r="Q71" s="42">
        <f t="shared" si="45"/>
        <v>13</v>
      </c>
      <c r="R71" s="42">
        <f>ROUND($R$68*1.25,0)</f>
        <v>750</v>
      </c>
      <c r="S71" s="42">
        <f t="shared" si="38"/>
        <v>45000</v>
      </c>
      <c r="T71" s="42">
        <f t="shared" si="39"/>
        <v>1539.9999999999989</v>
      </c>
      <c r="U71" s="42">
        <f t="shared" si="40"/>
        <v>15.399999999999988</v>
      </c>
      <c r="V71" s="42">
        <f t="shared" si="43"/>
        <v>30.799999999999976</v>
      </c>
      <c r="W71" s="60">
        <f t="shared" si="44"/>
        <v>1.013157894736842</v>
      </c>
      <c r="X71" s="42">
        <f t="shared" si="41"/>
        <v>123</v>
      </c>
      <c r="Y71" s="42">
        <f t="shared" si="42"/>
        <v>154</v>
      </c>
    </row>
    <row r="72" spans="1:25" x14ac:dyDescent="0.25">
      <c r="A72" s="30" t="s">
        <v>176</v>
      </c>
      <c r="B72" s="30" t="s">
        <v>72</v>
      </c>
      <c r="C72" s="18">
        <v>80</v>
      </c>
      <c r="D72" s="28">
        <v>30</v>
      </c>
      <c r="E72" s="45">
        <f t="shared" si="34"/>
        <v>9</v>
      </c>
      <c r="F72" s="45">
        <f t="shared" si="35"/>
        <v>11</v>
      </c>
      <c r="G72" s="45">
        <f t="shared" si="36"/>
        <v>1599.9999999999986</v>
      </c>
      <c r="H72" s="45">
        <f t="shared" si="19"/>
        <v>5</v>
      </c>
      <c r="I72" s="45">
        <f t="shared" si="19"/>
        <v>6</v>
      </c>
      <c r="J72" s="45">
        <f t="shared" si="37"/>
        <v>116640</v>
      </c>
      <c r="K72" s="7"/>
      <c r="L72" s="50" t="s">
        <v>281</v>
      </c>
      <c r="M72" s="50">
        <v>8400</v>
      </c>
      <c r="N72" s="45">
        <f t="shared" si="30"/>
        <v>9</v>
      </c>
      <c r="O72" s="45">
        <f t="shared" si="18"/>
        <v>11</v>
      </c>
      <c r="P72" s="55"/>
      <c r="Q72" s="42">
        <f t="shared" si="45"/>
        <v>32</v>
      </c>
      <c r="R72" s="42">
        <f>ROUND($R$67*1.2,0)</f>
        <v>1944</v>
      </c>
      <c r="S72" s="42">
        <f t="shared" si="38"/>
        <v>116640</v>
      </c>
      <c r="T72" s="42">
        <f t="shared" si="39"/>
        <v>1599.9999999999986</v>
      </c>
      <c r="U72" s="42">
        <f t="shared" si="40"/>
        <v>15.999999999999986</v>
      </c>
      <c r="V72" s="42">
        <f t="shared" si="43"/>
        <v>31.999999999999972</v>
      </c>
      <c r="W72" s="60">
        <f t="shared" si="44"/>
        <v>1.0389610389610389</v>
      </c>
      <c r="X72" s="42">
        <f t="shared" si="41"/>
        <v>144</v>
      </c>
      <c r="Y72" s="42">
        <f t="shared" si="42"/>
        <v>176</v>
      </c>
    </row>
    <row r="73" spans="1:25" x14ac:dyDescent="0.25">
      <c r="A73" s="30" t="s">
        <v>176</v>
      </c>
      <c r="B73" s="31" t="s">
        <v>73</v>
      </c>
      <c r="C73" s="32">
        <v>81</v>
      </c>
      <c r="D73" s="28">
        <v>30</v>
      </c>
      <c r="E73" s="45">
        <f t="shared" si="34"/>
        <v>7</v>
      </c>
      <c r="F73" s="45">
        <f t="shared" si="35"/>
        <v>8</v>
      </c>
      <c r="G73" s="45">
        <f t="shared" si="36"/>
        <v>1619.9999999999984</v>
      </c>
      <c r="H73" s="45">
        <f t="shared" si="19"/>
        <v>4</v>
      </c>
      <c r="I73" s="45">
        <f t="shared" si="19"/>
        <v>4</v>
      </c>
      <c r="J73" s="45">
        <f t="shared" si="37"/>
        <v>56280</v>
      </c>
      <c r="K73" s="7"/>
      <c r="L73" s="50" t="s">
        <v>283</v>
      </c>
      <c r="M73" s="50">
        <v>5100</v>
      </c>
      <c r="N73" s="45">
        <f t="shared" si="30"/>
        <v>7</v>
      </c>
      <c r="O73" s="45">
        <f t="shared" si="18"/>
        <v>8</v>
      </c>
      <c r="P73" s="55"/>
      <c r="Q73" s="42">
        <f t="shared" si="45"/>
        <v>16</v>
      </c>
      <c r="R73" s="42">
        <f>ROUND($R$71*1.25,0)</f>
        <v>938</v>
      </c>
      <c r="S73" s="42">
        <f t="shared" si="38"/>
        <v>56280</v>
      </c>
      <c r="T73" s="42">
        <f t="shared" si="39"/>
        <v>1619.9999999999984</v>
      </c>
      <c r="U73" s="42">
        <f t="shared" si="40"/>
        <v>16.199999999999985</v>
      </c>
      <c r="V73" s="42">
        <f t="shared" si="43"/>
        <v>32.39999999999997</v>
      </c>
      <c r="W73" s="60">
        <f t="shared" si="44"/>
        <v>1.0125</v>
      </c>
      <c r="X73" s="42">
        <f t="shared" si="41"/>
        <v>113</v>
      </c>
      <c r="Y73" s="42">
        <f t="shared" si="42"/>
        <v>130</v>
      </c>
    </row>
    <row r="74" spans="1:25" x14ac:dyDescent="0.25">
      <c r="A74" s="30" t="s">
        <v>176</v>
      </c>
      <c r="B74" s="31" t="s">
        <v>74</v>
      </c>
      <c r="C74" s="32">
        <v>82</v>
      </c>
      <c r="D74" s="28">
        <v>30</v>
      </c>
      <c r="E74" s="45">
        <f t="shared" si="34"/>
        <v>8</v>
      </c>
      <c r="F74" s="45">
        <f t="shared" si="35"/>
        <v>10</v>
      </c>
      <c r="G74" s="45">
        <f t="shared" si="36"/>
        <v>1639.9999999999984</v>
      </c>
      <c r="H74" s="45">
        <f t="shared" si="19"/>
        <v>4</v>
      </c>
      <c r="I74" s="45">
        <f t="shared" si="19"/>
        <v>5</v>
      </c>
      <c r="J74" s="45">
        <f t="shared" si="37"/>
        <v>37140</v>
      </c>
      <c r="K74" s="7"/>
      <c r="L74" s="50" t="s">
        <v>277</v>
      </c>
      <c r="M74" s="50">
        <v>3000</v>
      </c>
      <c r="N74" s="45">
        <f t="shared" si="30"/>
        <v>8</v>
      </c>
      <c r="O74" s="45">
        <f>ROUND(N74*1.2,0)</f>
        <v>10</v>
      </c>
      <c r="P74" s="55"/>
      <c r="Q74" s="42">
        <f t="shared" si="45"/>
        <v>10</v>
      </c>
      <c r="R74" s="42">
        <f>ROUND($R$70*1.25,0)</f>
        <v>619</v>
      </c>
      <c r="S74" s="42">
        <f t="shared" si="38"/>
        <v>37140</v>
      </c>
      <c r="T74" s="42">
        <f t="shared" si="39"/>
        <v>1639.9999999999984</v>
      </c>
      <c r="U74" s="42">
        <f t="shared" si="40"/>
        <v>16.399999999999984</v>
      </c>
      <c r="V74" s="42">
        <f t="shared" si="43"/>
        <v>32.799999999999969</v>
      </c>
      <c r="W74" s="60">
        <f t="shared" si="44"/>
        <v>1.0123456790123457</v>
      </c>
      <c r="X74" s="42">
        <f t="shared" si="41"/>
        <v>131</v>
      </c>
      <c r="Y74" s="42">
        <f t="shared" si="42"/>
        <v>164</v>
      </c>
    </row>
    <row r="75" spans="1:25" x14ac:dyDescent="0.25">
      <c r="A75" s="30" t="s">
        <v>176</v>
      </c>
      <c r="B75" s="31" t="s">
        <v>76</v>
      </c>
      <c r="C75" s="32">
        <v>84</v>
      </c>
      <c r="D75" s="28">
        <v>30</v>
      </c>
      <c r="E75" s="45">
        <f t="shared" si="34"/>
        <v>6</v>
      </c>
      <c r="F75" s="45">
        <f t="shared" si="35"/>
        <v>7</v>
      </c>
      <c r="G75" s="45">
        <f t="shared" si="36"/>
        <v>1679.9999999999982</v>
      </c>
      <c r="H75" s="45">
        <f t="shared" si="19"/>
        <v>3</v>
      </c>
      <c r="I75" s="45">
        <f t="shared" si="19"/>
        <v>4</v>
      </c>
      <c r="J75" s="45">
        <f t="shared" si="37"/>
        <v>84360</v>
      </c>
      <c r="K75" s="7"/>
      <c r="L75" s="50" t="s">
        <v>282</v>
      </c>
      <c r="M75" s="50">
        <v>9900</v>
      </c>
      <c r="N75" s="45">
        <f t="shared" si="30"/>
        <v>6</v>
      </c>
      <c r="O75" s="45">
        <f t="shared" si="18"/>
        <v>7</v>
      </c>
      <c r="P75" s="55"/>
      <c r="Q75" s="42">
        <f t="shared" si="45"/>
        <v>23</v>
      </c>
      <c r="R75" s="42">
        <f>ROUND($R$66*1.25,0)</f>
        <v>1406</v>
      </c>
      <c r="S75" s="42">
        <f t="shared" si="38"/>
        <v>84360</v>
      </c>
      <c r="T75" s="42">
        <f t="shared" si="39"/>
        <v>1679.9999999999982</v>
      </c>
      <c r="U75" s="42">
        <f t="shared" si="40"/>
        <v>16.799999999999983</v>
      </c>
      <c r="V75" s="42">
        <f t="shared" si="43"/>
        <v>33.599999999999966</v>
      </c>
      <c r="W75" s="60">
        <f t="shared" si="44"/>
        <v>1.024390243902439</v>
      </c>
      <c r="X75" s="42">
        <f t="shared" si="41"/>
        <v>101</v>
      </c>
      <c r="Y75" s="42">
        <f t="shared" si="42"/>
        <v>118</v>
      </c>
    </row>
    <row r="76" spans="1:25" x14ac:dyDescent="0.25">
      <c r="A76" s="30" t="s">
        <v>176</v>
      </c>
      <c r="B76" s="31" t="s">
        <v>77</v>
      </c>
      <c r="C76" s="32">
        <v>85</v>
      </c>
      <c r="D76" s="28">
        <v>30</v>
      </c>
      <c r="E76" s="45">
        <f t="shared" si="34"/>
        <v>5</v>
      </c>
      <c r="F76" s="45">
        <f t="shared" si="35"/>
        <v>6</v>
      </c>
      <c r="G76" s="45">
        <f t="shared" si="36"/>
        <v>1699.9999999999982</v>
      </c>
      <c r="H76" s="45">
        <f t="shared" si="19"/>
        <v>3</v>
      </c>
      <c r="I76" s="45">
        <f t="shared" si="19"/>
        <v>3</v>
      </c>
      <c r="J76" s="45">
        <f t="shared" si="37"/>
        <v>57600</v>
      </c>
      <c r="K76" s="7"/>
      <c r="L76" s="50" t="s">
        <v>284</v>
      </c>
      <c r="M76" s="50">
        <v>7200</v>
      </c>
      <c r="N76" s="45">
        <f t="shared" si="30"/>
        <v>5</v>
      </c>
      <c r="O76" s="45">
        <f t="shared" si="18"/>
        <v>6</v>
      </c>
      <c r="P76" s="55"/>
      <c r="Q76" s="103">
        <v>16</v>
      </c>
      <c r="R76" s="42">
        <f>Q76*60</f>
        <v>960</v>
      </c>
      <c r="S76">
        <f t="shared" si="38"/>
        <v>57600</v>
      </c>
      <c r="T76" s="42">
        <f t="shared" si="39"/>
        <v>1699.9999999999982</v>
      </c>
      <c r="U76" s="42">
        <f t="shared" si="40"/>
        <v>16.999999999999982</v>
      </c>
      <c r="V76" s="42">
        <f t="shared" si="43"/>
        <v>33.999999999999964</v>
      </c>
      <c r="W76" s="60">
        <f t="shared" si="44"/>
        <v>1.0119047619047619</v>
      </c>
      <c r="X76" s="42">
        <f t="shared" si="41"/>
        <v>85</v>
      </c>
      <c r="Y76" s="42">
        <f t="shared" si="42"/>
        <v>102</v>
      </c>
    </row>
    <row r="77" spans="1:25" x14ac:dyDescent="0.25">
      <c r="A77" s="30" t="s">
        <v>176</v>
      </c>
      <c r="B77" s="31" t="s">
        <v>78</v>
      </c>
      <c r="C77" s="32">
        <v>87</v>
      </c>
      <c r="D77" s="28">
        <v>30</v>
      </c>
      <c r="E77" s="45">
        <f t="shared" si="34"/>
        <v>6</v>
      </c>
      <c r="F77" s="45">
        <f t="shared" si="35"/>
        <v>7</v>
      </c>
      <c r="G77" s="45">
        <f t="shared" si="36"/>
        <v>1739.9999999999982</v>
      </c>
      <c r="H77" s="45">
        <f t="shared" si="19"/>
        <v>3</v>
      </c>
      <c r="I77" s="45">
        <f t="shared" si="19"/>
        <v>4</v>
      </c>
      <c r="J77" s="45">
        <f t="shared" si="37"/>
        <v>72000</v>
      </c>
      <c r="K77" s="7"/>
      <c r="L77" s="50" t="s">
        <v>284</v>
      </c>
      <c r="M77" s="50">
        <v>8400</v>
      </c>
      <c r="N77" s="45">
        <f t="shared" si="30"/>
        <v>6</v>
      </c>
      <c r="O77" s="45">
        <f t="shared" si="18"/>
        <v>7</v>
      </c>
      <c r="P77" s="55"/>
      <c r="Q77" s="42">
        <f t="shared" ref="Q77:Q91" si="46">ROUND(R77/60,0)</f>
        <v>20</v>
      </c>
      <c r="R77" s="42">
        <f>ROUND($R$76*1.25,0)</f>
        <v>1200</v>
      </c>
      <c r="S77" s="42">
        <f t="shared" si="38"/>
        <v>72000</v>
      </c>
      <c r="T77" s="42">
        <f t="shared" si="39"/>
        <v>1739.9999999999982</v>
      </c>
      <c r="U77" s="42">
        <f t="shared" si="40"/>
        <v>17.399999999999981</v>
      </c>
      <c r="V77" s="42">
        <f t="shared" si="43"/>
        <v>34.799999999999962</v>
      </c>
      <c r="W77" s="60">
        <f t="shared" si="44"/>
        <v>1.0235294117647058</v>
      </c>
      <c r="X77" s="42">
        <f t="shared" si="41"/>
        <v>104</v>
      </c>
      <c r="Y77" s="42">
        <f t="shared" si="42"/>
        <v>122</v>
      </c>
    </row>
    <row r="78" spans="1:25" x14ac:dyDescent="0.25">
      <c r="A78" s="30" t="s">
        <v>176</v>
      </c>
      <c r="B78" s="31" t="s">
        <v>79</v>
      </c>
      <c r="C78" s="32">
        <v>88</v>
      </c>
      <c r="D78" s="28">
        <v>30</v>
      </c>
      <c r="E78" s="45">
        <f t="shared" si="34"/>
        <v>6</v>
      </c>
      <c r="F78" s="45">
        <f t="shared" si="35"/>
        <v>7</v>
      </c>
      <c r="G78" s="45">
        <f t="shared" si="36"/>
        <v>1759.9999999999984</v>
      </c>
      <c r="H78" s="45">
        <f t="shared" si="19"/>
        <v>3</v>
      </c>
      <c r="I78" s="45">
        <f t="shared" si="19"/>
        <v>4</v>
      </c>
      <c r="J78" s="45">
        <f t="shared" si="37"/>
        <v>60180</v>
      </c>
      <c r="K78" s="7"/>
      <c r="L78" s="50" t="s">
        <v>279</v>
      </c>
      <c r="M78" s="50">
        <v>6600</v>
      </c>
      <c r="N78" s="45">
        <f t="shared" si="30"/>
        <v>6</v>
      </c>
      <c r="O78" s="45">
        <f t="shared" si="18"/>
        <v>7</v>
      </c>
      <c r="P78" s="55"/>
      <c r="Q78" s="42">
        <f t="shared" si="46"/>
        <v>17</v>
      </c>
      <c r="R78" s="42">
        <f>ROUND($R$37*1.7,0)</f>
        <v>1003</v>
      </c>
      <c r="S78" s="42">
        <f t="shared" si="38"/>
        <v>60180</v>
      </c>
      <c r="T78" s="42">
        <f t="shared" si="39"/>
        <v>1759.9999999999984</v>
      </c>
      <c r="U78" s="42">
        <f t="shared" si="40"/>
        <v>17.599999999999984</v>
      </c>
      <c r="V78" s="42">
        <f t="shared" si="43"/>
        <v>35.199999999999967</v>
      </c>
      <c r="W78" s="60">
        <f t="shared" si="44"/>
        <v>1.0114942528735633</v>
      </c>
      <c r="X78" s="42">
        <f t="shared" si="41"/>
        <v>106</v>
      </c>
      <c r="Y78" s="42">
        <f t="shared" si="42"/>
        <v>123</v>
      </c>
    </row>
    <row r="79" spans="1:25" x14ac:dyDescent="0.25">
      <c r="A79" s="30" t="s">
        <v>176</v>
      </c>
      <c r="B79" s="31" t="s">
        <v>80</v>
      </c>
      <c r="C79" s="32">
        <v>89</v>
      </c>
      <c r="D79" s="28">
        <v>30</v>
      </c>
      <c r="E79" s="45">
        <f t="shared" si="34"/>
        <v>6</v>
      </c>
      <c r="F79" s="45">
        <f t="shared" si="35"/>
        <v>7</v>
      </c>
      <c r="G79" s="45">
        <f t="shared" si="36"/>
        <v>1779.9999999999986</v>
      </c>
      <c r="H79" s="45">
        <f t="shared" si="19"/>
        <v>3</v>
      </c>
      <c r="I79" s="45">
        <f t="shared" si="19"/>
        <v>4</v>
      </c>
      <c r="J79" s="45">
        <f t="shared" si="37"/>
        <v>105480</v>
      </c>
      <c r="K79" s="7"/>
      <c r="L79" s="50" t="s">
        <v>282</v>
      </c>
      <c r="M79" s="50">
        <v>11100</v>
      </c>
      <c r="N79" s="45">
        <f t="shared" si="30"/>
        <v>6</v>
      </c>
      <c r="O79" s="45">
        <f t="shared" si="18"/>
        <v>7</v>
      </c>
      <c r="P79" s="55"/>
      <c r="Q79" s="42">
        <f t="shared" si="46"/>
        <v>29</v>
      </c>
      <c r="R79" s="42">
        <f>ROUND($R$75*1.25,0)</f>
        <v>1758</v>
      </c>
      <c r="S79" s="42">
        <f t="shared" si="38"/>
        <v>105480</v>
      </c>
      <c r="T79" s="42">
        <f t="shared" si="39"/>
        <v>1779.9999999999986</v>
      </c>
      <c r="U79" s="42">
        <f t="shared" si="40"/>
        <v>17.799999999999986</v>
      </c>
      <c r="V79" s="42">
        <f t="shared" si="43"/>
        <v>35.599999999999973</v>
      </c>
      <c r="W79" s="60">
        <f t="shared" si="44"/>
        <v>1.0113636363636365</v>
      </c>
      <c r="X79" s="42">
        <f t="shared" si="41"/>
        <v>107</v>
      </c>
      <c r="Y79" s="42">
        <f t="shared" si="42"/>
        <v>125</v>
      </c>
    </row>
    <row r="80" spans="1:25" x14ac:dyDescent="0.25">
      <c r="A80" s="30" t="s">
        <v>176</v>
      </c>
      <c r="B80" s="31" t="s">
        <v>81</v>
      </c>
      <c r="C80" s="32">
        <v>90</v>
      </c>
      <c r="D80" s="28">
        <v>30</v>
      </c>
      <c r="E80" s="45">
        <f t="shared" si="34"/>
        <v>6</v>
      </c>
      <c r="F80" s="45">
        <f t="shared" si="35"/>
        <v>7</v>
      </c>
      <c r="G80" s="45">
        <f t="shared" si="36"/>
        <v>1799.9999999999986</v>
      </c>
      <c r="H80" s="45">
        <f t="shared" si="19"/>
        <v>3</v>
      </c>
      <c r="I80" s="45">
        <f t="shared" si="19"/>
        <v>4</v>
      </c>
      <c r="J80" s="45">
        <f t="shared" si="37"/>
        <v>72240</v>
      </c>
      <c r="K80" s="7"/>
      <c r="L80" s="50" t="s">
        <v>279</v>
      </c>
      <c r="M80" s="50">
        <v>7500</v>
      </c>
      <c r="N80" s="45">
        <f t="shared" si="30"/>
        <v>6</v>
      </c>
      <c r="O80" s="45">
        <f t="shared" si="18"/>
        <v>7</v>
      </c>
      <c r="P80" s="55"/>
      <c r="Q80" s="42">
        <f t="shared" si="46"/>
        <v>20</v>
      </c>
      <c r="R80" s="42">
        <f>ROUND($R$78*1.2,0)</f>
        <v>1204</v>
      </c>
      <c r="S80" s="42">
        <f t="shared" si="38"/>
        <v>72240</v>
      </c>
      <c r="T80" s="42">
        <f t="shared" si="39"/>
        <v>1799.9999999999986</v>
      </c>
      <c r="U80" s="42">
        <f t="shared" si="40"/>
        <v>17.999999999999986</v>
      </c>
      <c r="V80" s="42">
        <f t="shared" si="43"/>
        <v>35.999999999999972</v>
      </c>
      <c r="W80" s="60">
        <f t="shared" si="44"/>
        <v>1.0112359550561798</v>
      </c>
      <c r="X80" s="42">
        <f t="shared" si="41"/>
        <v>108</v>
      </c>
      <c r="Y80" s="42">
        <f t="shared" si="42"/>
        <v>126</v>
      </c>
    </row>
    <row r="81" spans="1:25" x14ac:dyDescent="0.25">
      <c r="A81" s="30" t="s">
        <v>176</v>
      </c>
      <c r="B81" s="31" t="s">
        <v>82</v>
      </c>
      <c r="C81" s="32">
        <v>90</v>
      </c>
      <c r="D81" s="28">
        <v>30</v>
      </c>
      <c r="E81" s="45">
        <f t="shared" si="34"/>
        <v>9</v>
      </c>
      <c r="F81" s="45">
        <f t="shared" si="35"/>
        <v>11</v>
      </c>
      <c r="G81" s="45">
        <f t="shared" si="36"/>
        <v>1799.9999999999986</v>
      </c>
      <c r="H81" s="45">
        <f t="shared" si="19"/>
        <v>5</v>
      </c>
      <c r="I81" s="45">
        <f t="shared" si="19"/>
        <v>6</v>
      </c>
      <c r="J81" s="45">
        <f t="shared" si="37"/>
        <v>139980</v>
      </c>
      <c r="K81" s="7"/>
      <c r="L81" s="50" t="s">
        <v>281</v>
      </c>
      <c r="M81" s="50">
        <v>10500</v>
      </c>
      <c r="N81" s="45">
        <f t="shared" si="30"/>
        <v>9</v>
      </c>
      <c r="O81" s="45">
        <f t="shared" si="18"/>
        <v>11</v>
      </c>
      <c r="P81" s="55"/>
      <c r="Q81" s="42">
        <f t="shared" si="46"/>
        <v>39</v>
      </c>
      <c r="R81" s="42">
        <f>ROUND($R$72*1.2,0)</f>
        <v>2333</v>
      </c>
      <c r="S81" s="42">
        <f t="shared" si="38"/>
        <v>139980</v>
      </c>
      <c r="T81" s="42">
        <f t="shared" si="39"/>
        <v>1799.9999999999986</v>
      </c>
      <c r="U81" s="42">
        <f t="shared" si="40"/>
        <v>17.999999999999986</v>
      </c>
      <c r="V81" s="42">
        <f t="shared" si="43"/>
        <v>35.999999999999972</v>
      </c>
      <c r="W81" s="60">
        <f t="shared" si="44"/>
        <v>1</v>
      </c>
      <c r="X81" s="42">
        <f t="shared" si="41"/>
        <v>162</v>
      </c>
      <c r="Y81" s="42">
        <f t="shared" si="42"/>
        <v>198</v>
      </c>
    </row>
    <row r="82" spans="1:25" x14ac:dyDescent="0.25">
      <c r="A82" s="30" t="s">
        <v>176</v>
      </c>
      <c r="B82" s="34" t="s">
        <v>83</v>
      </c>
      <c r="C82" s="32">
        <v>91</v>
      </c>
      <c r="D82" s="28">
        <v>30</v>
      </c>
      <c r="E82" s="45">
        <f t="shared" si="34"/>
        <v>6</v>
      </c>
      <c r="F82" s="45">
        <f t="shared" si="35"/>
        <v>7</v>
      </c>
      <c r="G82" s="45">
        <f t="shared" si="36"/>
        <v>1819.9999999999984</v>
      </c>
      <c r="H82" s="45">
        <f t="shared" si="19"/>
        <v>3</v>
      </c>
      <c r="I82" s="45">
        <f t="shared" si="19"/>
        <v>4</v>
      </c>
      <c r="J82" s="45">
        <f t="shared" si="37"/>
        <v>37140</v>
      </c>
      <c r="K82" s="7"/>
      <c r="L82" s="50" t="s">
        <v>277</v>
      </c>
      <c r="M82" s="50">
        <v>3900</v>
      </c>
      <c r="N82" s="45">
        <f t="shared" si="30"/>
        <v>6</v>
      </c>
      <c r="O82" s="45">
        <f t="shared" si="18"/>
        <v>7</v>
      </c>
      <c r="P82" s="55"/>
      <c r="Q82" s="42">
        <f t="shared" si="46"/>
        <v>10</v>
      </c>
      <c r="R82" s="42">
        <f>ROUND($R$70*1.25,0)</f>
        <v>619</v>
      </c>
      <c r="S82" s="42">
        <f t="shared" si="38"/>
        <v>37140</v>
      </c>
      <c r="T82" s="42">
        <f t="shared" si="39"/>
        <v>1819.9999999999984</v>
      </c>
      <c r="U82" s="42">
        <f t="shared" si="40"/>
        <v>18.199999999999985</v>
      </c>
      <c r="V82" s="42">
        <f t="shared" si="43"/>
        <v>36.39999999999997</v>
      </c>
      <c r="W82" s="60">
        <f t="shared" si="44"/>
        <v>1.0111111111111111</v>
      </c>
      <c r="X82" s="42">
        <f t="shared" si="41"/>
        <v>109</v>
      </c>
      <c r="Y82" s="42">
        <f t="shared" si="42"/>
        <v>127</v>
      </c>
    </row>
    <row r="83" spans="1:25" x14ac:dyDescent="0.25">
      <c r="A83" s="30" t="s">
        <v>176</v>
      </c>
      <c r="B83" s="31" t="s">
        <v>84</v>
      </c>
      <c r="C83" s="32">
        <v>94</v>
      </c>
      <c r="D83" s="28">
        <v>30</v>
      </c>
      <c r="E83" s="45">
        <f t="shared" si="34"/>
        <v>8</v>
      </c>
      <c r="F83" s="45">
        <f t="shared" si="35"/>
        <v>10</v>
      </c>
      <c r="G83" s="45">
        <f t="shared" si="36"/>
        <v>1879.9999999999986</v>
      </c>
      <c r="H83" s="45">
        <f t="shared" si="19"/>
        <v>4</v>
      </c>
      <c r="I83" s="45">
        <f t="shared" si="19"/>
        <v>5</v>
      </c>
      <c r="J83" s="45">
        <f t="shared" si="37"/>
        <v>70380</v>
      </c>
      <c r="K83" s="7"/>
      <c r="L83" s="50" t="s">
        <v>283</v>
      </c>
      <c r="M83" s="50">
        <v>6000</v>
      </c>
      <c r="N83" s="45">
        <f t="shared" si="30"/>
        <v>8</v>
      </c>
      <c r="O83" s="45">
        <f t="shared" si="18"/>
        <v>10</v>
      </c>
      <c r="P83" s="55"/>
      <c r="Q83" s="42">
        <f t="shared" si="46"/>
        <v>20</v>
      </c>
      <c r="R83" s="42">
        <f>ROUND($R$73*1.25,0)</f>
        <v>1173</v>
      </c>
      <c r="S83" s="42">
        <f t="shared" si="38"/>
        <v>70380</v>
      </c>
      <c r="T83" s="42">
        <f t="shared" si="39"/>
        <v>1879.9999999999986</v>
      </c>
      <c r="U83" s="42">
        <f t="shared" si="40"/>
        <v>18.799999999999986</v>
      </c>
      <c r="V83" s="42">
        <f t="shared" si="43"/>
        <v>37.599999999999973</v>
      </c>
      <c r="W83" s="60">
        <f t="shared" si="44"/>
        <v>1.0329670329670331</v>
      </c>
      <c r="X83" s="42">
        <f t="shared" si="41"/>
        <v>150</v>
      </c>
      <c r="Y83" s="42">
        <f t="shared" si="42"/>
        <v>188</v>
      </c>
    </row>
    <row r="84" spans="1:25" x14ac:dyDescent="0.25">
      <c r="A84" s="30" t="s">
        <v>176</v>
      </c>
      <c r="B84" s="33" t="s">
        <v>86</v>
      </c>
      <c r="C84" s="32">
        <v>97</v>
      </c>
      <c r="D84" s="28">
        <v>30</v>
      </c>
      <c r="E84" s="45">
        <f t="shared" si="34"/>
        <v>12</v>
      </c>
      <c r="F84" s="45">
        <f t="shared" si="35"/>
        <v>14</v>
      </c>
      <c r="G84" s="45">
        <f t="shared" si="36"/>
        <v>1939.9999999999984</v>
      </c>
      <c r="H84" s="45">
        <f t="shared" si="19"/>
        <v>6</v>
      </c>
      <c r="I84" s="45">
        <f t="shared" si="19"/>
        <v>7</v>
      </c>
      <c r="J84" s="45">
        <f t="shared" si="37"/>
        <v>61860</v>
      </c>
      <c r="K84" s="7"/>
      <c r="L84" s="50" t="s">
        <v>278</v>
      </c>
      <c r="M84" s="50">
        <v>3300</v>
      </c>
      <c r="N84" s="45">
        <f t="shared" si="30"/>
        <v>12</v>
      </c>
      <c r="O84" s="45">
        <f t="shared" si="18"/>
        <v>14</v>
      </c>
      <c r="P84" s="55"/>
      <c r="Q84" s="42">
        <f t="shared" si="46"/>
        <v>17</v>
      </c>
      <c r="R84" s="42">
        <f>ROUND($R$51*1.5,0)</f>
        <v>1031</v>
      </c>
      <c r="S84" s="42">
        <f t="shared" si="38"/>
        <v>61860</v>
      </c>
      <c r="T84" s="42">
        <f t="shared" si="39"/>
        <v>1939.9999999999984</v>
      </c>
      <c r="U84" s="42">
        <f t="shared" si="40"/>
        <v>19.399999999999984</v>
      </c>
      <c r="V84" s="42">
        <f t="shared" si="43"/>
        <v>38.799999999999969</v>
      </c>
      <c r="W84" s="60">
        <f t="shared" si="44"/>
        <v>1.0319148936170213</v>
      </c>
      <c r="X84" s="42">
        <f t="shared" si="41"/>
        <v>233</v>
      </c>
      <c r="Y84" s="42">
        <f t="shared" si="42"/>
        <v>272</v>
      </c>
    </row>
    <row r="85" spans="1:25" x14ac:dyDescent="0.25">
      <c r="A85" s="30" t="s">
        <v>176</v>
      </c>
      <c r="B85" s="33" t="s">
        <v>87</v>
      </c>
      <c r="C85" s="32">
        <v>98</v>
      </c>
      <c r="D85" s="28">
        <v>30</v>
      </c>
      <c r="E85" s="45">
        <f t="shared" si="34"/>
        <v>8</v>
      </c>
      <c r="F85" s="45">
        <f t="shared" si="35"/>
        <v>10</v>
      </c>
      <c r="G85" s="45">
        <f t="shared" si="36"/>
        <v>1959.9999999999984</v>
      </c>
      <c r="H85" s="45">
        <f t="shared" si="19"/>
        <v>4</v>
      </c>
      <c r="I85" s="45">
        <f t="shared" si="19"/>
        <v>5</v>
      </c>
      <c r="J85" s="45">
        <f t="shared" si="37"/>
        <v>71280</v>
      </c>
      <c r="K85" s="7"/>
      <c r="L85" s="50" t="s">
        <v>280</v>
      </c>
      <c r="M85" s="50">
        <v>6300</v>
      </c>
      <c r="N85" s="45">
        <f t="shared" si="30"/>
        <v>8</v>
      </c>
      <c r="O85" s="45">
        <f t="shared" si="18"/>
        <v>10</v>
      </c>
      <c r="P85" s="55"/>
      <c r="Q85" s="42">
        <f t="shared" si="46"/>
        <v>20</v>
      </c>
      <c r="R85" s="42">
        <f>ROUND($R$69*1.25,0)</f>
        <v>1188</v>
      </c>
      <c r="S85" s="42">
        <f t="shared" si="38"/>
        <v>71280</v>
      </c>
      <c r="T85" s="42">
        <f t="shared" si="39"/>
        <v>1959.9999999999984</v>
      </c>
      <c r="U85" s="42">
        <f t="shared" si="40"/>
        <v>19.599999999999984</v>
      </c>
      <c r="V85" s="42">
        <f t="shared" si="43"/>
        <v>39.199999999999967</v>
      </c>
      <c r="W85" s="60">
        <f t="shared" si="44"/>
        <v>1.0103092783505154</v>
      </c>
      <c r="X85" s="42">
        <f t="shared" si="41"/>
        <v>157</v>
      </c>
      <c r="Y85" s="42">
        <f t="shared" si="42"/>
        <v>196</v>
      </c>
    </row>
    <row r="86" spans="1:25" x14ac:dyDescent="0.25">
      <c r="A86" s="30" t="s">
        <v>176</v>
      </c>
      <c r="B86" s="31" t="s">
        <v>88</v>
      </c>
      <c r="C86" s="32">
        <v>98</v>
      </c>
      <c r="D86" s="28">
        <v>30</v>
      </c>
      <c r="E86" s="45">
        <f t="shared" si="34"/>
        <v>5</v>
      </c>
      <c r="F86" s="45">
        <f t="shared" si="35"/>
        <v>6</v>
      </c>
      <c r="G86" s="45">
        <f t="shared" si="36"/>
        <v>1959.9999999999984</v>
      </c>
      <c r="H86" s="45">
        <f t="shared" si="19"/>
        <v>3</v>
      </c>
      <c r="I86" s="45">
        <f t="shared" si="19"/>
        <v>3</v>
      </c>
      <c r="J86" s="45">
        <f t="shared" si="37"/>
        <v>72240</v>
      </c>
      <c r="K86" s="7"/>
      <c r="L86" s="50" t="s">
        <v>279</v>
      </c>
      <c r="M86" s="50">
        <v>9600</v>
      </c>
      <c r="N86" s="45">
        <f t="shared" ref="N86:N106" si="47">ROUND(S86/M86/1.5,0)</f>
        <v>5</v>
      </c>
      <c r="O86" s="45">
        <f t="shared" si="18"/>
        <v>6</v>
      </c>
      <c r="P86" s="55"/>
      <c r="Q86" s="42">
        <f t="shared" si="46"/>
        <v>20</v>
      </c>
      <c r="R86" s="42">
        <f>ROUND($R$78*1.2,0)</f>
        <v>1204</v>
      </c>
      <c r="S86" s="42">
        <f t="shared" si="38"/>
        <v>72240</v>
      </c>
      <c r="T86" s="42">
        <f t="shared" si="39"/>
        <v>1959.9999999999984</v>
      </c>
      <c r="U86" s="42">
        <f t="shared" si="40"/>
        <v>19.599999999999984</v>
      </c>
      <c r="V86" s="42">
        <f t="shared" si="43"/>
        <v>39.199999999999967</v>
      </c>
      <c r="W86" s="60">
        <f t="shared" si="44"/>
        <v>1</v>
      </c>
      <c r="X86" s="42">
        <f t="shared" si="41"/>
        <v>98</v>
      </c>
      <c r="Y86" s="42">
        <f t="shared" si="42"/>
        <v>118</v>
      </c>
    </row>
    <row r="87" spans="1:25" x14ac:dyDescent="0.25">
      <c r="A87" s="30" t="s">
        <v>176</v>
      </c>
      <c r="B87" s="31" t="s">
        <v>89</v>
      </c>
      <c r="C87" s="32">
        <v>100</v>
      </c>
      <c r="D87" s="28">
        <v>30</v>
      </c>
      <c r="E87" s="45">
        <f t="shared" si="34"/>
        <v>9</v>
      </c>
      <c r="F87" s="45">
        <f t="shared" si="35"/>
        <v>11</v>
      </c>
      <c r="G87" s="45">
        <f t="shared" si="36"/>
        <v>1999.9999999999982</v>
      </c>
      <c r="H87" s="45">
        <f t="shared" si="19"/>
        <v>5</v>
      </c>
      <c r="I87" s="45">
        <f t="shared" si="19"/>
        <v>6</v>
      </c>
      <c r="J87" s="45">
        <f t="shared" si="37"/>
        <v>168000</v>
      </c>
      <c r="K87" s="7"/>
      <c r="L87" s="50" t="s">
        <v>281</v>
      </c>
      <c r="M87" s="50">
        <v>12600</v>
      </c>
      <c r="N87" s="45">
        <f t="shared" si="47"/>
        <v>9</v>
      </c>
      <c r="O87" s="45">
        <f t="shared" ref="O87:O109" si="48">ROUND(N87*1.2,0)</f>
        <v>11</v>
      </c>
      <c r="P87" s="55"/>
      <c r="Q87" s="42">
        <f t="shared" si="46"/>
        <v>47</v>
      </c>
      <c r="R87" s="42">
        <f>ROUND($R$81*1.2,0)</f>
        <v>2800</v>
      </c>
      <c r="S87" s="42">
        <f t="shared" si="38"/>
        <v>168000</v>
      </c>
      <c r="T87" s="42">
        <f t="shared" si="39"/>
        <v>1999.9999999999982</v>
      </c>
      <c r="U87" s="42">
        <f t="shared" si="40"/>
        <v>19.999999999999982</v>
      </c>
      <c r="V87" s="42">
        <f t="shared" si="43"/>
        <v>39.999999999999964</v>
      </c>
      <c r="W87" s="60">
        <f t="shared" si="44"/>
        <v>1.0204081632653061</v>
      </c>
      <c r="X87" s="42">
        <f t="shared" si="41"/>
        <v>180</v>
      </c>
      <c r="Y87" s="42">
        <f t="shared" si="42"/>
        <v>220</v>
      </c>
    </row>
    <row r="88" spans="1:25" x14ac:dyDescent="0.25">
      <c r="A88" s="30" t="s">
        <v>176</v>
      </c>
      <c r="B88" s="31" t="s">
        <v>90</v>
      </c>
      <c r="C88" s="32">
        <v>101</v>
      </c>
      <c r="D88" s="28">
        <v>30</v>
      </c>
      <c r="E88" s="45">
        <f t="shared" si="34"/>
        <v>6</v>
      </c>
      <c r="F88" s="45">
        <f t="shared" si="35"/>
        <v>7</v>
      </c>
      <c r="G88" s="45">
        <f t="shared" si="36"/>
        <v>2019.9999999999982</v>
      </c>
      <c r="H88" s="45">
        <f t="shared" si="19"/>
        <v>3</v>
      </c>
      <c r="I88" s="45">
        <f t="shared" ref="H88:I108" si="49">ROUND(F88/2,0)</f>
        <v>4</v>
      </c>
      <c r="J88" s="45">
        <f t="shared" si="37"/>
        <v>90000</v>
      </c>
      <c r="K88" s="7"/>
      <c r="L88" s="50" t="s">
        <v>284</v>
      </c>
      <c r="M88" s="50">
        <v>10080</v>
      </c>
      <c r="N88" s="45">
        <f t="shared" si="47"/>
        <v>6</v>
      </c>
      <c r="O88" s="45">
        <f t="shared" si="48"/>
        <v>7</v>
      </c>
      <c r="P88" s="55"/>
      <c r="Q88" s="42">
        <f t="shared" si="46"/>
        <v>25</v>
      </c>
      <c r="R88" s="42">
        <f>ROUND($R$77*1.25,0)</f>
        <v>1500</v>
      </c>
      <c r="S88" s="42">
        <f t="shared" si="38"/>
        <v>90000</v>
      </c>
      <c r="T88" s="42">
        <f t="shared" si="39"/>
        <v>2019.9999999999982</v>
      </c>
      <c r="U88" s="42">
        <f t="shared" si="40"/>
        <v>20.199999999999982</v>
      </c>
      <c r="V88" s="42">
        <f t="shared" si="43"/>
        <v>40.399999999999963</v>
      </c>
      <c r="W88" s="60">
        <f t="shared" si="44"/>
        <v>1.01</v>
      </c>
      <c r="X88" s="42">
        <f t="shared" si="41"/>
        <v>121</v>
      </c>
      <c r="Y88" s="42">
        <f t="shared" si="42"/>
        <v>141</v>
      </c>
    </row>
    <row r="89" spans="1:25" x14ac:dyDescent="0.25">
      <c r="A89" s="30" t="s">
        <v>176</v>
      </c>
      <c r="B89" s="31" t="s">
        <v>91</v>
      </c>
      <c r="C89" s="32">
        <v>102</v>
      </c>
      <c r="D89" s="28">
        <v>30</v>
      </c>
      <c r="E89" s="45">
        <f t="shared" si="34"/>
        <v>6</v>
      </c>
      <c r="F89" s="45">
        <f t="shared" si="35"/>
        <v>7</v>
      </c>
      <c r="G89" s="45">
        <f t="shared" si="36"/>
        <v>2039.9999999999982</v>
      </c>
      <c r="H89" s="45">
        <f t="shared" si="49"/>
        <v>3</v>
      </c>
      <c r="I89" s="45">
        <f t="shared" si="49"/>
        <v>4</v>
      </c>
      <c r="J89" s="45">
        <f t="shared" si="37"/>
        <v>87960</v>
      </c>
      <c r="K89" s="7"/>
      <c r="L89" s="50" t="s">
        <v>283</v>
      </c>
      <c r="M89" s="50">
        <v>10620</v>
      </c>
      <c r="N89" s="45">
        <f t="shared" si="47"/>
        <v>6</v>
      </c>
      <c r="O89" s="45">
        <f t="shared" si="48"/>
        <v>7</v>
      </c>
      <c r="P89" s="55"/>
      <c r="Q89" s="42">
        <f t="shared" si="46"/>
        <v>24</v>
      </c>
      <c r="R89" s="42">
        <f>ROUND($R$83*1.25,0)</f>
        <v>1466</v>
      </c>
      <c r="S89" s="42">
        <f t="shared" si="38"/>
        <v>87960</v>
      </c>
      <c r="T89" s="42">
        <f t="shared" si="39"/>
        <v>2039.9999999999982</v>
      </c>
      <c r="U89" s="42">
        <f t="shared" si="40"/>
        <v>20.399999999999981</v>
      </c>
      <c r="V89" s="42">
        <f t="shared" si="43"/>
        <v>40.799999999999962</v>
      </c>
      <c r="W89" s="60">
        <f t="shared" si="44"/>
        <v>1.0099009900990099</v>
      </c>
      <c r="X89" s="42">
        <f t="shared" si="41"/>
        <v>122</v>
      </c>
      <c r="Y89" s="42">
        <f t="shared" si="42"/>
        <v>143</v>
      </c>
    </row>
    <row r="90" spans="1:25" x14ac:dyDescent="0.25">
      <c r="A90" s="30" t="s">
        <v>176</v>
      </c>
      <c r="B90" s="31" t="s">
        <v>92</v>
      </c>
      <c r="C90" s="32">
        <v>103</v>
      </c>
      <c r="D90" s="28">
        <v>30</v>
      </c>
      <c r="E90" s="45">
        <f t="shared" si="34"/>
        <v>6</v>
      </c>
      <c r="F90" s="45">
        <f t="shared" si="35"/>
        <v>7</v>
      </c>
      <c r="G90" s="45">
        <f t="shared" si="36"/>
        <v>2059.9999999999982</v>
      </c>
      <c r="H90" s="45">
        <f t="shared" si="49"/>
        <v>3</v>
      </c>
      <c r="I90" s="45">
        <f t="shared" si="49"/>
        <v>4</v>
      </c>
      <c r="J90" s="45">
        <f t="shared" si="37"/>
        <v>46440</v>
      </c>
      <c r="K90" s="7"/>
      <c r="L90" s="50" t="s">
        <v>277</v>
      </c>
      <c r="M90" s="50">
        <v>5400</v>
      </c>
      <c r="N90" s="45">
        <f t="shared" si="47"/>
        <v>6</v>
      </c>
      <c r="O90" s="45">
        <f t="shared" si="48"/>
        <v>7</v>
      </c>
      <c r="P90" s="55"/>
      <c r="Q90" s="42">
        <f t="shared" si="46"/>
        <v>13</v>
      </c>
      <c r="R90" s="42">
        <f>ROUND(R82*1.25,0)</f>
        <v>774</v>
      </c>
      <c r="S90" s="42">
        <f t="shared" si="38"/>
        <v>46440</v>
      </c>
      <c r="T90" s="42">
        <f t="shared" si="39"/>
        <v>2059.9999999999982</v>
      </c>
      <c r="U90" s="42">
        <f t="shared" si="40"/>
        <v>20.59999999999998</v>
      </c>
      <c r="V90" s="42">
        <f t="shared" si="43"/>
        <v>41.19999999999996</v>
      </c>
      <c r="W90" s="60">
        <f t="shared" si="44"/>
        <v>1.0098039215686274</v>
      </c>
      <c r="X90" s="42">
        <f t="shared" si="41"/>
        <v>124</v>
      </c>
      <c r="Y90" s="42">
        <f t="shared" si="42"/>
        <v>144</v>
      </c>
    </row>
    <row r="91" spans="1:25" x14ac:dyDescent="0.25">
      <c r="A91" s="30" t="s">
        <v>176</v>
      </c>
      <c r="B91" s="31" t="s">
        <v>93</v>
      </c>
      <c r="C91" s="32">
        <v>104</v>
      </c>
      <c r="D91" s="28">
        <v>30</v>
      </c>
      <c r="E91" s="45">
        <f t="shared" si="34"/>
        <v>6</v>
      </c>
      <c r="F91" s="45">
        <f t="shared" si="35"/>
        <v>7</v>
      </c>
      <c r="G91" s="45">
        <f t="shared" si="36"/>
        <v>2079.9999999999977</v>
      </c>
      <c r="H91" s="45">
        <f t="shared" si="49"/>
        <v>3</v>
      </c>
      <c r="I91" s="45">
        <f t="shared" si="49"/>
        <v>4</v>
      </c>
      <c r="J91" s="45">
        <f t="shared" si="37"/>
        <v>112500</v>
      </c>
      <c r="K91" s="7"/>
      <c r="L91" s="50" t="s">
        <v>284</v>
      </c>
      <c r="M91" s="50">
        <v>11700</v>
      </c>
      <c r="N91" s="45">
        <f t="shared" si="47"/>
        <v>6</v>
      </c>
      <c r="O91" s="45">
        <f t="shared" si="48"/>
        <v>7</v>
      </c>
      <c r="P91" s="55"/>
      <c r="Q91" s="42">
        <f t="shared" si="46"/>
        <v>31</v>
      </c>
      <c r="R91" s="42">
        <f>ROUND($R$88*1.25,0)</f>
        <v>1875</v>
      </c>
      <c r="S91" s="42">
        <f t="shared" si="38"/>
        <v>112500</v>
      </c>
      <c r="T91" s="42">
        <f t="shared" si="39"/>
        <v>2079.9999999999977</v>
      </c>
      <c r="U91" s="42">
        <f t="shared" si="40"/>
        <v>20.799999999999979</v>
      </c>
      <c r="V91" s="42">
        <f t="shared" si="43"/>
        <v>41.599999999999959</v>
      </c>
      <c r="W91" s="60">
        <f t="shared" si="44"/>
        <v>1.0097087378640777</v>
      </c>
      <c r="X91" s="42">
        <f t="shared" si="41"/>
        <v>125</v>
      </c>
      <c r="Y91" s="42">
        <f t="shared" si="42"/>
        <v>146</v>
      </c>
    </row>
    <row r="92" spans="1:25" x14ac:dyDescent="0.25">
      <c r="A92" s="30" t="s">
        <v>176</v>
      </c>
      <c r="B92" s="33" t="s">
        <v>94</v>
      </c>
      <c r="C92" s="18">
        <v>105</v>
      </c>
      <c r="D92" s="28">
        <v>30</v>
      </c>
      <c r="E92" s="45">
        <f t="shared" si="34"/>
        <v>5</v>
      </c>
      <c r="F92" s="45">
        <f t="shared" si="35"/>
        <v>6</v>
      </c>
      <c r="G92" s="45">
        <f t="shared" si="36"/>
        <v>2099.9999999999977</v>
      </c>
      <c r="H92" s="45">
        <f t="shared" si="49"/>
        <v>3</v>
      </c>
      <c r="I92" s="45">
        <f t="shared" si="49"/>
        <v>3</v>
      </c>
      <c r="J92" s="45">
        <f t="shared" si="37"/>
        <v>57600</v>
      </c>
      <c r="K92" s="7"/>
      <c r="L92" s="50" t="s">
        <v>285</v>
      </c>
      <c r="M92" s="50">
        <v>7500</v>
      </c>
      <c r="N92" s="45">
        <f t="shared" si="47"/>
        <v>5</v>
      </c>
      <c r="O92" s="45">
        <f t="shared" si="48"/>
        <v>6</v>
      </c>
      <c r="P92" s="55"/>
      <c r="Q92" s="103">
        <v>16</v>
      </c>
      <c r="R92" s="42">
        <f>Q92*60</f>
        <v>960</v>
      </c>
      <c r="S92">
        <f t="shared" si="38"/>
        <v>57600</v>
      </c>
      <c r="T92" s="42">
        <f t="shared" si="39"/>
        <v>2099.9999999999977</v>
      </c>
      <c r="U92" s="42">
        <f t="shared" si="40"/>
        <v>20.999999999999979</v>
      </c>
      <c r="V92" s="42">
        <f t="shared" si="43"/>
        <v>41.999999999999957</v>
      </c>
      <c r="W92" s="60">
        <f t="shared" si="44"/>
        <v>1.0096153846153846</v>
      </c>
      <c r="X92" s="42">
        <f t="shared" si="41"/>
        <v>105</v>
      </c>
      <c r="Y92" s="42">
        <f t="shared" si="42"/>
        <v>126</v>
      </c>
    </row>
    <row r="93" spans="1:25" x14ac:dyDescent="0.25">
      <c r="A93" s="30" t="s">
        <v>176</v>
      </c>
      <c r="B93" s="33" t="s">
        <v>96</v>
      </c>
      <c r="C93" s="32">
        <v>106</v>
      </c>
      <c r="D93" s="28">
        <v>35</v>
      </c>
      <c r="E93" s="45">
        <f t="shared" si="34"/>
        <v>11</v>
      </c>
      <c r="F93" s="45">
        <f t="shared" si="35"/>
        <v>13</v>
      </c>
      <c r="G93" s="45">
        <f t="shared" si="36"/>
        <v>2119.9999999999977</v>
      </c>
      <c r="H93" s="45">
        <f t="shared" si="49"/>
        <v>6</v>
      </c>
      <c r="I93" s="45">
        <f t="shared" si="49"/>
        <v>7</v>
      </c>
      <c r="J93" s="45">
        <f t="shared" si="37"/>
        <v>92820</v>
      </c>
      <c r="K93" s="7"/>
      <c r="L93" s="50" t="s">
        <v>278</v>
      </c>
      <c r="M93" s="50">
        <v>5400</v>
      </c>
      <c r="N93" s="45">
        <f t="shared" si="47"/>
        <v>11</v>
      </c>
      <c r="O93" s="45">
        <f t="shared" si="48"/>
        <v>13</v>
      </c>
      <c r="P93" s="55"/>
      <c r="Q93" s="42">
        <f t="shared" ref="Q93:Q106" si="50">ROUND(R93/60,0)</f>
        <v>26</v>
      </c>
      <c r="R93" s="42">
        <f>ROUND($R$84*1.5,0)</f>
        <v>1547</v>
      </c>
      <c r="S93" s="42">
        <f t="shared" si="38"/>
        <v>92820</v>
      </c>
      <c r="T93" s="42">
        <f t="shared" si="39"/>
        <v>2119.9999999999977</v>
      </c>
      <c r="U93" s="42">
        <f t="shared" si="40"/>
        <v>21.199999999999978</v>
      </c>
      <c r="V93" s="42">
        <f t="shared" si="43"/>
        <v>42.399999999999956</v>
      </c>
      <c r="W93" s="60">
        <f t="shared" si="44"/>
        <v>1.0095238095238095</v>
      </c>
      <c r="X93" s="42">
        <f t="shared" si="41"/>
        <v>233</v>
      </c>
      <c r="Y93" s="42">
        <f t="shared" si="42"/>
        <v>276</v>
      </c>
    </row>
    <row r="94" spans="1:25" x14ac:dyDescent="0.25">
      <c r="A94" s="30" t="s">
        <v>176</v>
      </c>
      <c r="B94" s="31" t="s">
        <v>97</v>
      </c>
      <c r="C94" s="32">
        <v>107</v>
      </c>
      <c r="D94" s="28">
        <v>35</v>
      </c>
      <c r="E94" s="45">
        <f t="shared" si="34"/>
        <v>8</v>
      </c>
      <c r="F94" s="45">
        <f t="shared" si="35"/>
        <v>10</v>
      </c>
      <c r="G94" s="45">
        <f t="shared" si="36"/>
        <v>2139.9999999999982</v>
      </c>
      <c r="H94" s="45">
        <f t="shared" si="49"/>
        <v>4</v>
      </c>
      <c r="I94" s="45">
        <f t="shared" si="49"/>
        <v>5</v>
      </c>
      <c r="J94" s="45">
        <f t="shared" si="37"/>
        <v>140640</v>
      </c>
      <c r="K94" s="7"/>
      <c r="L94" s="50" t="s">
        <v>284</v>
      </c>
      <c r="M94" s="50">
        <v>12300</v>
      </c>
      <c r="N94" s="45">
        <f t="shared" si="47"/>
        <v>8</v>
      </c>
      <c r="O94" s="45">
        <f t="shared" si="48"/>
        <v>10</v>
      </c>
      <c r="P94" s="55"/>
      <c r="Q94" s="42">
        <f t="shared" si="50"/>
        <v>39</v>
      </c>
      <c r="R94" s="42">
        <f>ROUND($R$91*1.25,0)</f>
        <v>2344</v>
      </c>
      <c r="S94" s="42">
        <f t="shared" si="38"/>
        <v>140640</v>
      </c>
      <c r="T94" s="42">
        <f t="shared" si="39"/>
        <v>2139.9999999999982</v>
      </c>
      <c r="U94" s="42">
        <f t="shared" si="40"/>
        <v>21.399999999999981</v>
      </c>
      <c r="V94" s="42">
        <f t="shared" si="43"/>
        <v>42.799999999999962</v>
      </c>
      <c r="W94" s="60">
        <f t="shared" si="44"/>
        <v>1.0094339622641511</v>
      </c>
      <c r="X94" s="42">
        <f t="shared" si="41"/>
        <v>171</v>
      </c>
      <c r="Y94" s="42">
        <f t="shared" si="42"/>
        <v>214</v>
      </c>
    </row>
    <row r="95" spans="1:25" x14ac:dyDescent="0.25">
      <c r="A95" s="30" t="s">
        <v>176</v>
      </c>
      <c r="B95" s="31" t="s">
        <v>98</v>
      </c>
      <c r="C95" s="18">
        <v>109</v>
      </c>
      <c r="D95" s="28">
        <v>35</v>
      </c>
      <c r="E95" s="45">
        <f t="shared" si="34"/>
        <v>6</v>
      </c>
      <c r="F95" s="45">
        <f t="shared" si="35"/>
        <v>7</v>
      </c>
      <c r="G95" s="45">
        <f t="shared" si="36"/>
        <v>2179.9999999999977</v>
      </c>
      <c r="H95" s="45">
        <f t="shared" si="49"/>
        <v>3</v>
      </c>
      <c r="I95" s="45">
        <f t="shared" si="49"/>
        <v>4</v>
      </c>
      <c r="J95" s="45">
        <f t="shared" si="37"/>
        <v>69120</v>
      </c>
      <c r="K95" s="7"/>
      <c r="L95" s="50" t="s">
        <v>285</v>
      </c>
      <c r="M95" s="50">
        <v>7800</v>
      </c>
      <c r="N95" s="45">
        <f t="shared" si="47"/>
        <v>6</v>
      </c>
      <c r="O95" s="45">
        <f t="shared" si="48"/>
        <v>7</v>
      </c>
      <c r="P95" s="55"/>
      <c r="Q95" s="42">
        <f t="shared" si="50"/>
        <v>19</v>
      </c>
      <c r="R95" s="42">
        <f>ROUND($R$92*1.2,0)</f>
        <v>1152</v>
      </c>
      <c r="S95" s="42">
        <f t="shared" ref="S95:S96" si="51">R95*60</f>
        <v>69120</v>
      </c>
      <c r="T95" s="42">
        <f t="shared" si="39"/>
        <v>2179.9999999999977</v>
      </c>
      <c r="U95" s="42">
        <f t="shared" si="40"/>
        <v>21.799999999999979</v>
      </c>
      <c r="V95" s="42">
        <f t="shared" si="43"/>
        <v>43.599999999999959</v>
      </c>
      <c r="W95" s="60">
        <f t="shared" si="44"/>
        <v>1.0186915887850467</v>
      </c>
      <c r="X95" s="42">
        <f t="shared" si="41"/>
        <v>131</v>
      </c>
      <c r="Y95" s="42">
        <f t="shared" si="42"/>
        <v>153</v>
      </c>
    </row>
    <row r="96" spans="1:25" x14ac:dyDescent="0.25">
      <c r="A96" s="30" t="s">
        <v>176</v>
      </c>
      <c r="B96" s="31" t="s">
        <v>99</v>
      </c>
      <c r="C96" s="18">
        <v>111</v>
      </c>
      <c r="D96" s="28">
        <v>35</v>
      </c>
      <c r="E96" s="45">
        <f t="shared" si="34"/>
        <v>6</v>
      </c>
      <c r="F96" s="45">
        <f t="shared" si="35"/>
        <v>7</v>
      </c>
      <c r="G96" s="45">
        <f t="shared" si="36"/>
        <v>2219.9999999999977</v>
      </c>
      <c r="H96" s="45">
        <f t="shared" si="49"/>
        <v>3</v>
      </c>
      <c r="I96" s="45">
        <f t="shared" si="49"/>
        <v>4</v>
      </c>
      <c r="J96" s="45">
        <f t="shared" si="37"/>
        <v>82920</v>
      </c>
      <c r="K96" s="7"/>
      <c r="L96" s="50" t="s">
        <v>285</v>
      </c>
      <c r="M96" s="50">
        <v>9300</v>
      </c>
      <c r="N96" s="45">
        <f t="shared" si="47"/>
        <v>6</v>
      </c>
      <c r="O96" s="45">
        <f t="shared" si="48"/>
        <v>7</v>
      </c>
      <c r="P96" s="55"/>
      <c r="Q96" s="42">
        <f t="shared" si="50"/>
        <v>23</v>
      </c>
      <c r="R96" s="42">
        <f>ROUND($R$95*1.2,0)</f>
        <v>1382</v>
      </c>
      <c r="S96" s="42">
        <f t="shared" si="51"/>
        <v>82920</v>
      </c>
      <c r="T96" s="42">
        <f t="shared" si="39"/>
        <v>2219.9999999999977</v>
      </c>
      <c r="U96" s="42">
        <f t="shared" si="40"/>
        <v>22.199999999999978</v>
      </c>
      <c r="V96" s="42">
        <f t="shared" si="43"/>
        <v>44.399999999999956</v>
      </c>
      <c r="W96" s="60">
        <f t="shared" si="44"/>
        <v>1.0183486238532109</v>
      </c>
      <c r="X96" s="42">
        <f t="shared" si="41"/>
        <v>133</v>
      </c>
      <c r="Y96" s="42">
        <f t="shared" si="42"/>
        <v>155</v>
      </c>
    </row>
    <row r="97" spans="1:25" x14ac:dyDescent="0.25">
      <c r="A97" s="30" t="s">
        <v>176</v>
      </c>
      <c r="B97" s="33" t="s">
        <v>100</v>
      </c>
      <c r="C97" s="18">
        <v>113</v>
      </c>
      <c r="D97" s="28">
        <v>35</v>
      </c>
      <c r="E97" s="45">
        <f t="shared" si="34"/>
        <v>10</v>
      </c>
      <c r="F97" s="45">
        <f t="shared" si="35"/>
        <v>12</v>
      </c>
      <c r="G97" s="45">
        <f t="shared" si="36"/>
        <v>2259.9999999999982</v>
      </c>
      <c r="H97" s="45">
        <f t="shared" si="49"/>
        <v>5</v>
      </c>
      <c r="I97" s="45">
        <f t="shared" si="49"/>
        <v>6</v>
      </c>
      <c r="J97" s="45">
        <f t="shared" si="37"/>
        <v>89100</v>
      </c>
      <c r="K97" s="7"/>
      <c r="L97" s="50" t="s">
        <v>280</v>
      </c>
      <c r="M97" s="50">
        <v>5700</v>
      </c>
      <c r="N97" s="45">
        <f t="shared" si="47"/>
        <v>10</v>
      </c>
      <c r="O97" s="45">
        <f t="shared" si="48"/>
        <v>12</v>
      </c>
      <c r="P97" s="55"/>
      <c r="Q97" s="42">
        <f t="shared" si="50"/>
        <v>25</v>
      </c>
      <c r="R97" s="42">
        <f>ROUND($R$85*1.25,0)</f>
        <v>1485</v>
      </c>
      <c r="S97" s="42">
        <f t="shared" ref="S97:S104" si="52">R97*60</f>
        <v>89100</v>
      </c>
      <c r="T97" s="42">
        <f t="shared" si="39"/>
        <v>2259.9999999999982</v>
      </c>
      <c r="U97" s="42">
        <f t="shared" si="40"/>
        <v>22.59999999999998</v>
      </c>
      <c r="V97" s="42">
        <f t="shared" si="43"/>
        <v>45.19999999999996</v>
      </c>
      <c r="W97" s="60">
        <f t="shared" si="44"/>
        <v>1.0180180180180181</v>
      </c>
      <c r="X97" s="42">
        <f t="shared" si="41"/>
        <v>226</v>
      </c>
      <c r="Y97" s="42">
        <f t="shared" si="42"/>
        <v>271</v>
      </c>
    </row>
    <row r="98" spans="1:25" x14ac:dyDescent="0.25">
      <c r="A98" s="30" t="s">
        <v>176</v>
      </c>
      <c r="B98" s="31" t="s">
        <v>101</v>
      </c>
      <c r="C98" s="32">
        <v>114</v>
      </c>
      <c r="D98" s="28">
        <v>35</v>
      </c>
      <c r="E98" s="45">
        <f t="shared" si="34"/>
        <v>6</v>
      </c>
      <c r="F98" s="45">
        <f t="shared" si="35"/>
        <v>7</v>
      </c>
      <c r="G98" s="45">
        <f t="shared" si="36"/>
        <v>2279.9999999999977</v>
      </c>
      <c r="H98" s="45">
        <f t="shared" si="49"/>
        <v>3</v>
      </c>
      <c r="I98" s="45">
        <f t="shared" si="49"/>
        <v>4</v>
      </c>
      <c r="J98" s="45">
        <f t="shared" si="37"/>
        <v>109980</v>
      </c>
      <c r="K98" s="7"/>
      <c r="L98" s="50" t="s">
        <v>283</v>
      </c>
      <c r="M98" s="50">
        <v>12000</v>
      </c>
      <c r="N98" s="45">
        <f t="shared" si="47"/>
        <v>6</v>
      </c>
      <c r="O98" s="45">
        <f t="shared" si="48"/>
        <v>7</v>
      </c>
      <c r="P98" s="55"/>
      <c r="Q98" s="42">
        <f t="shared" si="50"/>
        <v>31</v>
      </c>
      <c r="R98" s="42">
        <f>ROUND($R$89*1.25,0)</f>
        <v>1833</v>
      </c>
      <c r="S98" s="42">
        <f t="shared" si="52"/>
        <v>109980</v>
      </c>
      <c r="T98" s="42">
        <f t="shared" si="39"/>
        <v>2279.9999999999977</v>
      </c>
      <c r="U98" s="42">
        <f t="shared" si="40"/>
        <v>22.799999999999979</v>
      </c>
      <c r="V98" s="42">
        <f t="shared" si="43"/>
        <v>45.599999999999959</v>
      </c>
      <c r="W98" s="60">
        <f t="shared" si="44"/>
        <v>1.0088495575221239</v>
      </c>
      <c r="X98" s="42">
        <f t="shared" si="41"/>
        <v>137</v>
      </c>
      <c r="Y98" s="42">
        <f t="shared" si="42"/>
        <v>160</v>
      </c>
    </row>
    <row r="99" spans="1:25" x14ac:dyDescent="0.25">
      <c r="A99" s="30" t="s">
        <v>176</v>
      </c>
      <c r="B99" s="31" t="s">
        <v>102</v>
      </c>
      <c r="C99" s="18">
        <v>115</v>
      </c>
      <c r="D99" s="28">
        <v>35</v>
      </c>
      <c r="E99" s="45">
        <f t="shared" si="34"/>
        <v>7</v>
      </c>
      <c r="F99" s="45">
        <f t="shared" si="35"/>
        <v>8</v>
      </c>
      <c r="G99" s="45">
        <f t="shared" si="36"/>
        <v>2299.9999999999977</v>
      </c>
      <c r="H99" s="45">
        <f t="shared" si="49"/>
        <v>4</v>
      </c>
      <c r="I99" s="45">
        <f t="shared" si="49"/>
        <v>4</v>
      </c>
      <c r="J99" s="45">
        <f t="shared" si="37"/>
        <v>99480</v>
      </c>
      <c r="K99" s="7"/>
      <c r="L99" s="50" t="s">
        <v>285</v>
      </c>
      <c r="M99" s="50">
        <v>10200</v>
      </c>
      <c r="N99" s="45">
        <f t="shared" si="47"/>
        <v>7</v>
      </c>
      <c r="O99" s="45">
        <f t="shared" si="48"/>
        <v>8</v>
      </c>
      <c r="P99" s="55"/>
      <c r="Q99" s="42">
        <f t="shared" si="50"/>
        <v>28</v>
      </c>
      <c r="R99" s="42">
        <f>ROUND($R$96*1.2,0)</f>
        <v>1658</v>
      </c>
      <c r="S99" s="42">
        <f t="shared" si="52"/>
        <v>99480</v>
      </c>
      <c r="T99" s="42">
        <f t="shared" si="39"/>
        <v>2299.9999999999977</v>
      </c>
      <c r="U99" s="42">
        <f t="shared" si="40"/>
        <v>22.999999999999979</v>
      </c>
      <c r="V99" s="42">
        <f t="shared" si="43"/>
        <v>45.999999999999957</v>
      </c>
      <c r="W99" s="60">
        <f t="shared" si="44"/>
        <v>1.0087719298245614</v>
      </c>
      <c r="X99" s="42">
        <f t="shared" si="41"/>
        <v>161</v>
      </c>
      <c r="Y99" s="42">
        <f t="shared" si="42"/>
        <v>184</v>
      </c>
    </row>
    <row r="100" spans="1:25" x14ac:dyDescent="0.25">
      <c r="A100" s="30" t="s">
        <v>176</v>
      </c>
      <c r="B100" s="31" t="s">
        <v>103</v>
      </c>
      <c r="C100" s="32">
        <v>117</v>
      </c>
      <c r="D100" s="28">
        <v>35</v>
      </c>
      <c r="E100" s="45">
        <f t="shared" si="34"/>
        <v>8</v>
      </c>
      <c r="F100" s="45">
        <f t="shared" si="35"/>
        <v>10</v>
      </c>
      <c r="G100" s="45">
        <f t="shared" si="36"/>
        <v>2339.9999999999977</v>
      </c>
      <c r="H100" s="45">
        <f t="shared" si="49"/>
        <v>4</v>
      </c>
      <c r="I100" s="45">
        <f t="shared" si="49"/>
        <v>5</v>
      </c>
      <c r="J100" s="45">
        <f t="shared" si="37"/>
        <v>175800</v>
      </c>
      <c r="K100" s="7"/>
      <c r="L100" s="50" t="s">
        <v>284</v>
      </c>
      <c r="M100" s="50">
        <v>14100</v>
      </c>
      <c r="N100" s="45">
        <f t="shared" si="47"/>
        <v>8</v>
      </c>
      <c r="O100" s="45">
        <f t="shared" si="48"/>
        <v>10</v>
      </c>
      <c r="P100" s="55"/>
      <c r="Q100" s="42">
        <f t="shared" si="50"/>
        <v>49</v>
      </c>
      <c r="R100" s="42">
        <f>ROUND($R$94*1.25,0)</f>
        <v>2930</v>
      </c>
      <c r="S100" s="42">
        <f t="shared" si="52"/>
        <v>175800</v>
      </c>
      <c r="T100" s="42">
        <f t="shared" si="39"/>
        <v>2339.9999999999977</v>
      </c>
      <c r="U100" s="42">
        <f t="shared" si="40"/>
        <v>23.399999999999977</v>
      </c>
      <c r="V100" s="42">
        <f t="shared" si="43"/>
        <v>46.799999999999955</v>
      </c>
      <c r="W100" s="60">
        <f t="shared" si="44"/>
        <v>1.017391304347826</v>
      </c>
      <c r="X100" s="42">
        <f>ROUND(U100*N100,0)</f>
        <v>187</v>
      </c>
      <c r="Y100" s="42">
        <f t="shared" si="42"/>
        <v>234</v>
      </c>
    </row>
    <row r="101" spans="1:25" x14ac:dyDescent="0.25">
      <c r="A101" s="30" t="s">
        <v>176</v>
      </c>
      <c r="B101" s="34" t="s">
        <v>104</v>
      </c>
      <c r="C101" s="18">
        <v>120</v>
      </c>
      <c r="D101" s="28">
        <v>35</v>
      </c>
      <c r="E101" s="45">
        <f t="shared" si="34"/>
        <v>6</v>
      </c>
      <c r="F101" s="45">
        <f t="shared" si="35"/>
        <v>7</v>
      </c>
      <c r="G101" s="45">
        <f t="shared" si="36"/>
        <v>2399.9999999999977</v>
      </c>
      <c r="H101" s="45">
        <f t="shared" si="49"/>
        <v>3</v>
      </c>
      <c r="I101" s="45">
        <f t="shared" si="49"/>
        <v>4</v>
      </c>
      <c r="J101" s="45">
        <f t="shared" si="37"/>
        <v>119400</v>
      </c>
      <c r="K101" s="7"/>
      <c r="L101" s="50" t="s">
        <v>285</v>
      </c>
      <c r="M101" s="50">
        <v>12900</v>
      </c>
      <c r="N101" s="45">
        <f t="shared" si="47"/>
        <v>6</v>
      </c>
      <c r="O101" s="45">
        <f t="shared" si="48"/>
        <v>7</v>
      </c>
      <c r="P101" s="55"/>
      <c r="Q101" s="42">
        <f t="shared" si="50"/>
        <v>33</v>
      </c>
      <c r="R101" s="42">
        <f>ROUND($R$99*1.2,0)</f>
        <v>1990</v>
      </c>
      <c r="S101" s="42">
        <f t="shared" si="52"/>
        <v>119400</v>
      </c>
      <c r="T101" s="42">
        <f t="shared" si="39"/>
        <v>2399.9999999999977</v>
      </c>
      <c r="U101" s="42">
        <f t="shared" si="40"/>
        <v>23.999999999999975</v>
      </c>
      <c r="V101" s="42">
        <f t="shared" si="43"/>
        <v>47.99999999999995</v>
      </c>
      <c r="W101" s="60">
        <f t="shared" si="44"/>
        <v>1.0256410256410255</v>
      </c>
      <c r="X101" s="42">
        <f t="shared" si="41"/>
        <v>144</v>
      </c>
      <c r="Y101" s="42">
        <f t="shared" si="42"/>
        <v>168</v>
      </c>
    </row>
    <row r="102" spans="1:25" x14ac:dyDescent="0.25">
      <c r="A102" s="30" t="s">
        <v>176</v>
      </c>
      <c r="B102" s="30" t="s">
        <v>105</v>
      </c>
      <c r="C102" s="18">
        <v>122</v>
      </c>
      <c r="D102" s="28">
        <v>35</v>
      </c>
      <c r="E102" s="45">
        <f t="shared" si="34"/>
        <v>6</v>
      </c>
      <c r="F102" s="45">
        <f t="shared" si="35"/>
        <v>7</v>
      </c>
      <c r="G102" s="45">
        <f t="shared" si="36"/>
        <v>2439.9999999999973</v>
      </c>
      <c r="H102" s="45">
        <f t="shared" si="49"/>
        <v>3</v>
      </c>
      <c r="I102" s="45">
        <f t="shared" si="49"/>
        <v>4</v>
      </c>
      <c r="J102" s="45">
        <f t="shared" si="37"/>
        <v>131880</v>
      </c>
      <c r="K102" s="7"/>
      <c r="L102" s="50" t="s">
        <v>282</v>
      </c>
      <c r="M102" s="50">
        <v>13600</v>
      </c>
      <c r="N102" s="45">
        <f t="shared" si="47"/>
        <v>6</v>
      </c>
      <c r="O102" s="45">
        <f t="shared" si="48"/>
        <v>7</v>
      </c>
      <c r="P102" s="55"/>
      <c r="Q102" s="42">
        <f t="shared" si="50"/>
        <v>37</v>
      </c>
      <c r="R102" s="42">
        <f>ROUND($R$79*1.25,0)</f>
        <v>2198</v>
      </c>
      <c r="S102" s="42">
        <f t="shared" si="52"/>
        <v>131880</v>
      </c>
      <c r="T102" s="42">
        <f t="shared" si="39"/>
        <v>2439.9999999999973</v>
      </c>
      <c r="U102" s="42">
        <f t="shared" si="40"/>
        <v>24.399999999999974</v>
      </c>
      <c r="V102" s="42">
        <f t="shared" si="43"/>
        <v>48.799999999999947</v>
      </c>
      <c r="W102" s="60">
        <f t="shared" si="44"/>
        <v>1.0166666666666666</v>
      </c>
      <c r="X102" s="42">
        <f t="shared" si="41"/>
        <v>146</v>
      </c>
      <c r="Y102" s="42">
        <f t="shared" si="42"/>
        <v>171</v>
      </c>
    </row>
    <row r="103" spans="1:25" x14ac:dyDescent="0.25">
      <c r="A103" s="30" t="s">
        <v>176</v>
      </c>
      <c r="B103" s="31" t="s">
        <v>106</v>
      </c>
      <c r="C103" s="18">
        <v>124</v>
      </c>
      <c r="D103" s="28">
        <v>35</v>
      </c>
      <c r="E103" s="45">
        <f t="shared" si="34"/>
        <v>9</v>
      </c>
      <c r="F103" s="45">
        <f t="shared" si="35"/>
        <v>11</v>
      </c>
      <c r="G103" s="45">
        <f t="shared" si="36"/>
        <v>2479.9999999999973</v>
      </c>
      <c r="H103" s="45">
        <f t="shared" si="49"/>
        <v>5</v>
      </c>
      <c r="I103" s="45">
        <f t="shared" si="49"/>
        <v>6</v>
      </c>
      <c r="J103" s="45">
        <f t="shared" si="37"/>
        <v>149280</v>
      </c>
      <c r="K103" s="7"/>
      <c r="L103" s="50" t="s">
        <v>285</v>
      </c>
      <c r="M103" s="50">
        <v>11400</v>
      </c>
      <c r="N103" s="45">
        <f t="shared" si="47"/>
        <v>9</v>
      </c>
      <c r="O103" s="45">
        <f t="shared" si="48"/>
        <v>11</v>
      </c>
      <c r="P103" s="55"/>
      <c r="Q103" s="42">
        <f t="shared" si="50"/>
        <v>41</v>
      </c>
      <c r="R103" s="42">
        <f>ROUND($R$101*1.25,0)</f>
        <v>2488</v>
      </c>
      <c r="S103" s="42">
        <f t="shared" si="52"/>
        <v>149280</v>
      </c>
      <c r="T103" s="42">
        <f t="shared" si="39"/>
        <v>2479.9999999999973</v>
      </c>
      <c r="U103" s="42">
        <f t="shared" si="40"/>
        <v>24.799999999999972</v>
      </c>
      <c r="V103" s="42">
        <f t="shared" si="43"/>
        <v>49.599999999999945</v>
      </c>
      <c r="W103" s="60">
        <f t="shared" si="44"/>
        <v>1.0163934426229508</v>
      </c>
      <c r="X103" s="42">
        <f t="shared" si="41"/>
        <v>223</v>
      </c>
      <c r="Y103" s="42">
        <f t="shared" si="42"/>
        <v>273</v>
      </c>
    </row>
    <row r="104" spans="1:25" x14ac:dyDescent="0.25">
      <c r="A104" s="30" t="s">
        <v>176</v>
      </c>
      <c r="B104" s="31" t="s">
        <v>107</v>
      </c>
      <c r="C104" s="18">
        <v>126</v>
      </c>
      <c r="D104" s="28">
        <v>35</v>
      </c>
      <c r="E104" s="45">
        <f t="shared" si="34"/>
        <v>6</v>
      </c>
      <c r="F104" s="45">
        <f t="shared" si="35"/>
        <v>7</v>
      </c>
      <c r="G104" s="45">
        <f t="shared" si="36"/>
        <v>2519.9999999999973</v>
      </c>
      <c r="H104" s="45">
        <f t="shared" si="49"/>
        <v>3</v>
      </c>
      <c r="I104" s="45">
        <f t="shared" si="49"/>
        <v>4</v>
      </c>
      <c r="J104" s="45">
        <f t="shared" si="37"/>
        <v>137460</v>
      </c>
      <c r="K104" s="7"/>
      <c r="L104" s="50" t="s">
        <v>283</v>
      </c>
      <c r="M104" s="50">
        <v>14400</v>
      </c>
      <c r="N104" s="45">
        <f t="shared" si="47"/>
        <v>6</v>
      </c>
      <c r="O104" s="45">
        <f t="shared" si="48"/>
        <v>7</v>
      </c>
      <c r="P104" s="55"/>
      <c r="Q104" s="42">
        <f t="shared" si="50"/>
        <v>38</v>
      </c>
      <c r="R104" s="42">
        <f>ROUND($R$98*1.25,0)</f>
        <v>2291</v>
      </c>
      <c r="S104" s="42">
        <f t="shared" si="52"/>
        <v>137460</v>
      </c>
      <c r="T104" s="42">
        <f t="shared" si="39"/>
        <v>2519.9999999999973</v>
      </c>
      <c r="U104" s="42">
        <f t="shared" si="40"/>
        <v>25.199999999999971</v>
      </c>
      <c r="V104" s="42">
        <f t="shared" si="43"/>
        <v>50.399999999999942</v>
      </c>
      <c r="W104" s="60">
        <f t="shared" si="44"/>
        <v>1.0161290322580645</v>
      </c>
      <c r="X104" s="42">
        <f t="shared" si="41"/>
        <v>151</v>
      </c>
      <c r="Y104" s="42">
        <f t="shared" si="42"/>
        <v>176</v>
      </c>
    </row>
    <row r="105" spans="1:25" x14ac:dyDescent="0.25">
      <c r="A105" s="30" t="s">
        <v>176</v>
      </c>
      <c r="B105" s="31" t="s">
        <v>108</v>
      </c>
      <c r="C105" s="18">
        <v>128</v>
      </c>
      <c r="D105" s="28">
        <v>35</v>
      </c>
      <c r="E105" s="45">
        <f t="shared" si="34"/>
        <v>9</v>
      </c>
      <c r="F105" s="45">
        <f t="shared" si="35"/>
        <v>11</v>
      </c>
      <c r="G105" s="45">
        <f t="shared" si="36"/>
        <v>2559.9999999999968</v>
      </c>
      <c r="H105" s="45">
        <f t="shared" si="49"/>
        <v>5</v>
      </c>
      <c r="I105" s="45">
        <f t="shared" si="49"/>
        <v>6</v>
      </c>
      <c r="J105" s="45">
        <f t="shared" si="37"/>
        <v>186600</v>
      </c>
      <c r="K105" s="7"/>
      <c r="L105" s="50" t="s">
        <v>285</v>
      </c>
      <c r="M105" s="50">
        <v>13200</v>
      </c>
      <c r="N105" s="45">
        <f t="shared" si="47"/>
        <v>9</v>
      </c>
      <c r="O105" s="45">
        <f t="shared" si="48"/>
        <v>11</v>
      </c>
      <c r="P105" s="55"/>
      <c r="Q105" s="42">
        <f>ROUND(R105/60,0)</f>
        <v>52</v>
      </c>
      <c r="R105" s="42">
        <f>ROUND($R$103*1.25,0)</f>
        <v>3110</v>
      </c>
      <c r="S105" s="42">
        <f t="shared" ref="S105:S106" si="53">R105*60</f>
        <v>186600</v>
      </c>
      <c r="T105" s="42">
        <f t="shared" si="39"/>
        <v>2559.9999999999968</v>
      </c>
      <c r="U105" s="42">
        <f t="shared" si="40"/>
        <v>25.599999999999969</v>
      </c>
      <c r="V105" s="42">
        <f t="shared" si="43"/>
        <v>51.199999999999939</v>
      </c>
      <c r="W105" s="60">
        <f t="shared" si="44"/>
        <v>1.0158730158730158</v>
      </c>
      <c r="X105" s="42">
        <f t="shared" si="41"/>
        <v>230</v>
      </c>
      <c r="Y105" s="42">
        <f t="shared" si="42"/>
        <v>282</v>
      </c>
    </row>
    <row r="106" spans="1:25" x14ac:dyDescent="0.25">
      <c r="A106" s="30" t="s">
        <v>176</v>
      </c>
      <c r="B106" s="31" t="s">
        <v>109</v>
      </c>
      <c r="C106" s="18">
        <v>135</v>
      </c>
      <c r="D106" s="28">
        <v>35</v>
      </c>
      <c r="E106" s="45">
        <f t="shared" si="34"/>
        <v>10</v>
      </c>
      <c r="F106" s="45">
        <f t="shared" si="35"/>
        <v>12</v>
      </c>
      <c r="G106" s="45">
        <f t="shared" si="36"/>
        <v>2699.9999999999968</v>
      </c>
      <c r="H106" s="45">
        <f t="shared" si="49"/>
        <v>5</v>
      </c>
      <c r="I106" s="45">
        <f t="shared" si="49"/>
        <v>6</v>
      </c>
      <c r="J106" s="45">
        <f t="shared" si="37"/>
        <v>233280</v>
      </c>
      <c r="K106" s="7"/>
      <c r="L106" s="50" t="s">
        <v>285</v>
      </c>
      <c r="M106" s="50">
        <v>15000</v>
      </c>
      <c r="N106" s="45">
        <f t="shared" si="47"/>
        <v>10</v>
      </c>
      <c r="O106" s="45">
        <f>ROUND(N106*1.2,0)</f>
        <v>12</v>
      </c>
      <c r="P106" s="55"/>
      <c r="Q106" s="42">
        <f t="shared" si="50"/>
        <v>65</v>
      </c>
      <c r="R106" s="42">
        <f>ROUND($R$105*1.25,0)</f>
        <v>3888</v>
      </c>
      <c r="S106" s="42">
        <f t="shared" si="53"/>
        <v>233280</v>
      </c>
      <c r="T106" s="42">
        <f t="shared" si="39"/>
        <v>2699.9999999999968</v>
      </c>
      <c r="U106" s="42">
        <f t="shared" si="40"/>
        <v>26.999999999999968</v>
      </c>
      <c r="V106" s="42">
        <f t="shared" si="43"/>
        <v>53.999999999999936</v>
      </c>
      <c r="W106" s="60">
        <f t="shared" si="44"/>
        <v>1.0546875</v>
      </c>
      <c r="X106" s="42">
        <f t="shared" si="41"/>
        <v>270</v>
      </c>
      <c r="Y106" s="42">
        <f t="shared" si="42"/>
        <v>324</v>
      </c>
    </row>
    <row r="107" spans="1:25" x14ac:dyDescent="0.25">
      <c r="A107" s="46" t="s">
        <v>139</v>
      </c>
      <c r="B107" s="46" t="s">
        <v>177</v>
      </c>
      <c r="C107" s="45">
        <v>10</v>
      </c>
      <c r="D107" s="28">
        <v>100</v>
      </c>
      <c r="E107" s="45">
        <f t="shared" si="34"/>
        <v>18</v>
      </c>
      <c r="F107" s="45">
        <f t="shared" si="35"/>
        <v>27</v>
      </c>
      <c r="G107" s="45">
        <f t="shared" si="36"/>
        <v>400</v>
      </c>
      <c r="H107" s="45">
        <f t="shared" si="49"/>
        <v>9</v>
      </c>
      <c r="I107" s="45">
        <f t="shared" si="49"/>
        <v>14</v>
      </c>
      <c r="J107" s="7">
        <f t="shared" si="37"/>
        <v>-1</v>
      </c>
      <c r="K107" s="7"/>
      <c r="L107" s="50" t="s">
        <v>276</v>
      </c>
      <c r="M107" s="55"/>
      <c r="N107" s="45">
        <v>18</v>
      </c>
      <c r="O107" s="45">
        <f>ROUND(N107*1.5,0)</f>
        <v>27</v>
      </c>
      <c r="P107" s="50">
        <v>2</v>
      </c>
      <c r="Q107" s="56"/>
      <c r="R107" s="56"/>
      <c r="S107" s="56">
        <v>-1</v>
      </c>
      <c r="T107" s="42">
        <f t="shared" si="39"/>
        <v>400</v>
      </c>
      <c r="U107" s="42">
        <f t="shared" si="40"/>
        <v>4</v>
      </c>
      <c r="V107" s="62">
        <f>$V$22*10</f>
        <v>8</v>
      </c>
      <c r="W107" s="61"/>
      <c r="X107" s="42">
        <f t="shared" si="41"/>
        <v>72</v>
      </c>
      <c r="Y107" s="42">
        <f t="shared" si="42"/>
        <v>108</v>
      </c>
    </row>
    <row r="108" spans="1:25" x14ac:dyDescent="0.25">
      <c r="A108" s="13" t="s">
        <v>140</v>
      </c>
      <c r="B108" s="46" t="s">
        <v>178</v>
      </c>
      <c r="C108" s="45">
        <v>3</v>
      </c>
      <c r="D108" s="28">
        <v>100</v>
      </c>
      <c r="E108" s="45">
        <f>N108</f>
        <v>17</v>
      </c>
      <c r="F108" s="45">
        <f t="shared" si="35"/>
        <v>20</v>
      </c>
      <c r="G108" s="45">
        <f t="shared" si="36"/>
        <v>600</v>
      </c>
      <c r="H108" s="45">
        <f t="shared" si="49"/>
        <v>9</v>
      </c>
      <c r="I108" s="45">
        <f>ROUND(F108/10,0)</f>
        <v>2</v>
      </c>
      <c r="J108" s="45">
        <f t="shared" si="37"/>
        <v>60479.999999999985</v>
      </c>
      <c r="K108" s="7"/>
      <c r="L108" s="50" t="s">
        <v>276</v>
      </c>
      <c r="M108" s="50">
        <f>40*60</f>
        <v>2400</v>
      </c>
      <c r="N108" s="45">
        <f>ROUND(S108/M108/1.5,0)</f>
        <v>17</v>
      </c>
      <c r="O108" s="45">
        <f t="shared" si="48"/>
        <v>20</v>
      </c>
      <c r="P108" s="50">
        <v>0.7</v>
      </c>
      <c r="Q108" s="42">
        <f>P108*24</f>
        <v>16.799999999999997</v>
      </c>
      <c r="R108" s="42">
        <f t="shared" ref="R108:S118" si="54">Q108*60</f>
        <v>1007.9999999999998</v>
      </c>
      <c r="S108">
        <f t="shared" ref="S108:S116" si="55">R108*60</f>
        <v>60479.999999999985</v>
      </c>
      <c r="T108" s="42">
        <f t="shared" si="39"/>
        <v>600</v>
      </c>
      <c r="U108" s="42">
        <f t="shared" si="40"/>
        <v>6</v>
      </c>
      <c r="V108" s="62">
        <f>ROUND(V107*1.5,0)</f>
        <v>12</v>
      </c>
      <c r="X108" s="42">
        <f t="shared" si="41"/>
        <v>102</v>
      </c>
      <c r="Y108" s="42">
        <f t="shared" si="42"/>
        <v>120</v>
      </c>
    </row>
    <row r="109" spans="1:25" s="58" customFormat="1" x14ac:dyDescent="0.25">
      <c r="A109" s="46" t="s">
        <v>141</v>
      </c>
      <c r="B109" s="46"/>
      <c r="C109" s="46">
        <v>9</v>
      </c>
      <c r="D109" s="28">
        <v>100</v>
      </c>
      <c r="E109" s="46">
        <f t="shared" si="34"/>
        <v>82</v>
      </c>
      <c r="F109" s="46">
        <f t="shared" si="35"/>
        <v>98</v>
      </c>
      <c r="G109" s="46">
        <f>T109</f>
        <v>400</v>
      </c>
      <c r="H109" s="46">
        <f>ROUND(E109/10,0)</f>
        <v>8</v>
      </c>
      <c r="I109" s="46">
        <f>ROUND(F109/5,0)</f>
        <v>20</v>
      </c>
      <c r="J109" s="46">
        <f t="shared" si="37"/>
        <v>259200</v>
      </c>
      <c r="K109" s="46"/>
      <c r="L109" s="54" t="s">
        <v>276</v>
      </c>
      <c r="M109" s="54">
        <f>35*60</f>
        <v>2100</v>
      </c>
      <c r="N109" s="46">
        <f>ROUND(S109/M109/1.5,0)</f>
        <v>82</v>
      </c>
      <c r="O109" s="46">
        <f t="shared" si="48"/>
        <v>98</v>
      </c>
      <c r="P109" s="54">
        <v>3</v>
      </c>
      <c r="Q109" s="58">
        <f t="shared" ref="Q109:Q116" si="56">P109*24</f>
        <v>72</v>
      </c>
      <c r="R109" s="58">
        <f t="shared" si="54"/>
        <v>4320</v>
      </c>
      <c r="S109" s="58">
        <f t="shared" si="55"/>
        <v>259200</v>
      </c>
      <c r="T109" s="58">
        <f t="shared" si="39"/>
        <v>400</v>
      </c>
      <c r="U109" s="58">
        <f t="shared" si="40"/>
        <v>4</v>
      </c>
      <c r="V109" s="58">
        <f>V107</f>
        <v>8</v>
      </c>
      <c r="X109" s="58">
        <f t="shared" si="41"/>
        <v>328</v>
      </c>
      <c r="Y109" s="58">
        <f t="shared" si="42"/>
        <v>392</v>
      </c>
    </row>
    <row r="110" spans="1:25" s="58" customFormat="1" x14ac:dyDescent="0.25">
      <c r="A110" s="13" t="s">
        <v>142</v>
      </c>
      <c r="B110" s="46"/>
      <c r="C110" s="46">
        <v>10</v>
      </c>
      <c r="D110" s="28">
        <v>100</v>
      </c>
      <c r="E110" s="46">
        <f t="shared" si="34"/>
        <v>7</v>
      </c>
      <c r="F110" s="46">
        <f t="shared" si="35"/>
        <v>8</v>
      </c>
      <c r="G110" s="46">
        <f t="shared" si="36"/>
        <v>3200</v>
      </c>
      <c r="H110" s="46">
        <f>ROUND(E110/5,0)</f>
        <v>1</v>
      </c>
      <c r="I110" s="46">
        <f>ROUND(F110/2,0)</f>
        <v>4</v>
      </c>
      <c r="J110" s="46">
        <f t="shared" si="37"/>
        <v>259200</v>
      </c>
      <c r="K110" s="46"/>
      <c r="L110" s="54" t="s">
        <v>276</v>
      </c>
      <c r="M110" s="54">
        <f>35*60*12</f>
        <v>25200</v>
      </c>
      <c r="N110" s="46">
        <f>ROUND(S110/M110/1.5,0)</f>
        <v>7</v>
      </c>
      <c r="O110" s="46">
        <f t="shared" ref="O110:O116" si="57">ROUND(N110*1.2,0)</f>
        <v>8</v>
      </c>
      <c r="P110" s="54">
        <v>3</v>
      </c>
      <c r="Q110" s="58">
        <f t="shared" si="56"/>
        <v>72</v>
      </c>
      <c r="R110" s="58">
        <f t="shared" si="54"/>
        <v>4320</v>
      </c>
      <c r="S110" s="58">
        <f t="shared" si="55"/>
        <v>259200</v>
      </c>
      <c r="T110" s="58">
        <f t="shared" si="39"/>
        <v>3200</v>
      </c>
      <c r="U110" s="58">
        <f t="shared" si="40"/>
        <v>32</v>
      </c>
      <c r="V110" s="58">
        <f>V109*8</f>
        <v>64</v>
      </c>
      <c r="X110" s="58">
        <f t="shared" si="41"/>
        <v>224</v>
      </c>
      <c r="Y110" s="58">
        <f t="shared" si="42"/>
        <v>256</v>
      </c>
    </row>
    <row r="111" spans="1:25" s="58" customFormat="1" x14ac:dyDescent="0.25">
      <c r="A111" s="46" t="s">
        <v>143</v>
      </c>
      <c r="B111" s="46"/>
      <c r="C111" s="46">
        <v>9</v>
      </c>
      <c r="D111" s="28">
        <v>100</v>
      </c>
      <c r="E111" s="46">
        <f t="shared" si="34"/>
        <v>6</v>
      </c>
      <c r="F111" s="46">
        <f t="shared" si="35"/>
        <v>7</v>
      </c>
      <c r="G111" s="46">
        <f t="shared" si="36"/>
        <v>350</v>
      </c>
      <c r="H111" s="46">
        <f>ROUND(E111/2,0)</f>
        <v>3</v>
      </c>
      <c r="I111" s="46">
        <f t="shared" ref="H111:I118" si="58">ROUND(F111/10,0)</f>
        <v>1</v>
      </c>
      <c r="J111" s="46">
        <f t="shared" si="37"/>
        <v>60479.999999999985</v>
      </c>
      <c r="K111" s="46"/>
      <c r="L111" s="54" t="s">
        <v>276</v>
      </c>
      <c r="M111" s="54"/>
      <c r="N111" s="46">
        <f>ROUND(P111*3*3,0)</f>
        <v>6</v>
      </c>
      <c r="O111" s="46">
        <f t="shared" si="57"/>
        <v>7</v>
      </c>
      <c r="P111" s="54">
        <v>0.7</v>
      </c>
      <c r="Q111" s="58">
        <f t="shared" si="56"/>
        <v>16.799999999999997</v>
      </c>
      <c r="R111" s="58">
        <f t="shared" si="54"/>
        <v>1007.9999999999998</v>
      </c>
      <c r="S111" s="58">
        <f t="shared" si="55"/>
        <v>60479.999999999985</v>
      </c>
      <c r="T111" s="58">
        <f t="shared" si="39"/>
        <v>350</v>
      </c>
      <c r="U111" s="58">
        <f t="shared" si="40"/>
        <v>3.5</v>
      </c>
      <c r="V111" s="58">
        <f>ROUND(V107/1.1,0)</f>
        <v>7</v>
      </c>
      <c r="X111" s="58">
        <f t="shared" si="41"/>
        <v>21</v>
      </c>
      <c r="Y111" s="58">
        <f t="shared" si="42"/>
        <v>25</v>
      </c>
    </row>
    <row r="112" spans="1:25" s="58" customFormat="1" x14ac:dyDescent="0.25">
      <c r="A112" s="13" t="s">
        <v>144</v>
      </c>
      <c r="B112" s="46"/>
      <c r="C112" s="46">
        <v>10</v>
      </c>
      <c r="D112" s="28">
        <v>100</v>
      </c>
      <c r="E112" s="46">
        <f t="shared" si="34"/>
        <v>69</v>
      </c>
      <c r="F112" s="46">
        <f t="shared" si="35"/>
        <v>83</v>
      </c>
      <c r="G112" s="46">
        <f t="shared" si="36"/>
        <v>400</v>
      </c>
      <c r="H112" s="46">
        <f t="shared" si="58"/>
        <v>7</v>
      </c>
      <c r="I112" s="46">
        <f t="shared" si="58"/>
        <v>8</v>
      </c>
      <c r="J112" s="46">
        <f t="shared" si="37"/>
        <v>216000</v>
      </c>
      <c r="K112" s="46"/>
      <c r="L112" s="54" t="s">
        <v>276</v>
      </c>
      <c r="M112" s="54">
        <f>35*60</f>
        <v>2100</v>
      </c>
      <c r="N112" s="46">
        <f>ROUND(S112/M112/1.5,0)</f>
        <v>69</v>
      </c>
      <c r="O112" s="46">
        <f t="shared" si="57"/>
        <v>83</v>
      </c>
      <c r="P112" s="54">
        <v>2.5</v>
      </c>
      <c r="Q112" s="58">
        <f t="shared" si="56"/>
        <v>60</v>
      </c>
      <c r="R112" s="58">
        <f t="shared" si="54"/>
        <v>3600</v>
      </c>
      <c r="S112" s="58">
        <f t="shared" si="55"/>
        <v>216000</v>
      </c>
      <c r="T112" s="58">
        <f t="shared" si="39"/>
        <v>400</v>
      </c>
      <c r="U112" s="58">
        <f t="shared" si="40"/>
        <v>4</v>
      </c>
      <c r="V112" s="58">
        <f>V109</f>
        <v>8</v>
      </c>
      <c r="X112" s="58">
        <f t="shared" si="41"/>
        <v>276</v>
      </c>
      <c r="Y112" s="58">
        <f t="shared" si="42"/>
        <v>332</v>
      </c>
    </row>
    <row r="113" spans="1:25" x14ac:dyDescent="0.25">
      <c r="A113" s="46" t="s">
        <v>145</v>
      </c>
      <c r="B113" s="46"/>
      <c r="C113" s="45">
        <v>6</v>
      </c>
      <c r="D113" s="28">
        <v>100</v>
      </c>
      <c r="E113" s="45">
        <f t="shared" si="34"/>
        <v>60</v>
      </c>
      <c r="F113" s="45">
        <f t="shared" si="35"/>
        <v>72</v>
      </c>
      <c r="G113" s="45">
        <f t="shared" si="36"/>
        <v>200</v>
      </c>
      <c r="H113" s="45">
        <f t="shared" si="58"/>
        <v>6</v>
      </c>
      <c r="I113" s="45">
        <f t="shared" si="58"/>
        <v>7</v>
      </c>
      <c r="J113" s="45">
        <f t="shared" si="37"/>
        <v>216000</v>
      </c>
      <c r="K113" s="7"/>
      <c r="L113" s="50" t="s">
        <v>276</v>
      </c>
      <c r="M113" s="50">
        <f>40*60</f>
        <v>2400</v>
      </c>
      <c r="N113" s="45">
        <f>ROUND(S113/M113/1.5,0)</f>
        <v>60</v>
      </c>
      <c r="O113" s="45">
        <f t="shared" si="57"/>
        <v>72</v>
      </c>
      <c r="P113" s="54">
        <v>2.5</v>
      </c>
      <c r="Q113">
        <f t="shared" si="56"/>
        <v>60</v>
      </c>
      <c r="R113">
        <f t="shared" si="54"/>
        <v>3600</v>
      </c>
      <c r="S113">
        <f t="shared" si="55"/>
        <v>216000</v>
      </c>
      <c r="T113" s="42">
        <f t="shared" si="39"/>
        <v>200</v>
      </c>
      <c r="U113" s="42">
        <f t="shared" si="40"/>
        <v>2</v>
      </c>
      <c r="V113">
        <f>V107/2</f>
        <v>4</v>
      </c>
      <c r="X113" s="42">
        <f t="shared" si="41"/>
        <v>120</v>
      </c>
      <c r="Y113" s="42">
        <f t="shared" si="42"/>
        <v>144</v>
      </c>
    </row>
    <row r="114" spans="1:25" x14ac:dyDescent="0.25">
      <c r="A114" s="46" t="s">
        <v>146</v>
      </c>
      <c r="B114" s="46"/>
      <c r="C114" s="45">
        <v>7</v>
      </c>
      <c r="D114" s="28">
        <v>100</v>
      </c>
      <c r="E114" s="45">
        <f t="shared" si="34"/>
        <v>60</v>
      </c>
      <c r="F114" s="45">
        <f t="shared" si="35"/>
        <v>72</v>
      </c>
      <c r="G114" s="45">
        <f t="shared" si="36"/>
        <v>250</v>
      </c>
      <c r="H114" s="45">
        <f t="shared" si="58"/>
        <v>6</v>
      </c>
      <c r="I114" s="45">
        <f t="shared" si="58"/>
        <v>7</v>
      </c>
      <c r="J114" s="45">
        <f t="shared" si="37"/>
        <v>216000</v>
      </c>
      <c r="K114" s="7"/>
      <c r="L114" s="50" t="s">
        <v>276</v>
      </c>
      <c r="M114" s="50">
        <f>40*60</f>
        <v>2400</v>
      </c>
      <c r="N114" s="45">
        <f>ROUND(S114/M114/1.5,0)</f>
        <v>60</v>
      </c>
      <c r="O114" s="45">
        <f t="shared" si="57"/>
        <v>72</v>
      </c>
      <c r="P114" s="54">
        <v>2.5</v>
      </c>
      <c r="Q114">
        <f t="shared" si="56"/>
        <v>60</v>
      </c>
      <c r="R114">
        <f t="shared" si="54"/>
        <v>3600</v>
      </c>
      <c r="S114">
        <f t="shared" si="55"/>
        <v>216000</v>
      </c>
      <c r="T114" s="42">
        <f t="shared" si="39"/>
        <v>250</v>
      </c>
      <c r="U114" s="42">
        <f t="shared" si="40"/>
        <v>2.5</v>
      </c>
      <c r="V114">
        <f>ROUND(V113*1.2,0)</f>
        <v>5</v>
      </c>
      <c r="X114" s="42">
        <f t="shared" si="41"/>
        <v>150</v>
      </c>
      <c r="Y114" s="42">
        <f t="shared" si="42"/>
        <v>180</v>
      </c>
    </row>
    <row r="115" spans="1:25" x14ac:dyDescent="0.25">
      <c r="A115" s="46" t="s">
        <v>147</v>
      </c>
      <c r="B115" s="46"/>
      <c r="C115" s="45">
        <v>7</v>
      </c>
      <c r="D115" s="28">
        <v>100</v>
      </c>
      <c r="E115" s="45">
        <f t="shared" si="34"/>
        <v>30</v>
      </c>
      <c r="F115" s="45">
        <f t="shared" si="35"/>
        <v>36</v>
      </c>
      <c r="G115" s="45">
        <f t="shared" si="36"/>
        <v>150</v>
      </c>
      <c r="H115" s="45">
        <f t="shared" si="58"/>
        <v>3</v>
      </c>
      <c r="I115" s="45">
        <f t="shared" si="58"/>
        <v>4</v>
      </c>
      <c r="J115" s="45">
        <f t="shared" si="37"/>
        <v>129600</v>
      </c>
      <c r="K115" s="7"/>
      <c r="L115" s="50" t="s">
        <v>276</v>
      </c>
      <c r="M115" s="55"/>
      <c r="N115" s="45">
        <v>30</v>
      </c>
      <c r="O115" s="45">
        <f t="shared" si="57"/>
        <v>36</v>
      </c>
      <c r="P115" s="54">
        <v>1.5</v>
      </c>
      <c r="Q115">
        <f t="shared" si="56"/>
        <v>36</v>
      </c>
      <c r="R115">
        <f t="shared" si="54"/>
        <v>2160</v>
      </c>
      <c r="S115">
        <f t="shared" si="55"/>
        <v>129600</v>
      </c>
      <c r="T115" s="42">
        <f t="shared" si="39"/>
        <v>150</v>
      </c>
      <c r="U115" s="42">
        <f t="shared" si="40"/>
        <v>1.5</v>
      </c>
      <c r="V115">
        <f>ROUND(V113/1.5,0)</f>
        <v>3</v>
      </c>
      <c r="X115" s="42">
        <f t="shared" si="41"/>
        <v>45</v>
      </c>
      <c r="Y115" s="42">
        <f t="shared" si="42"/>
        <v>54</v>
      </c>
    </row>
    <row r="116" spans="1:25" x14ac:dyDescent="0.25">
      <c r="A116" s="13" t="s">
        <v>148</v>
      </c>
      <c r="B116" s="46"/>
      <c r="C116" s="45">
        <v>8</v>
      </c>
      <c r="D116" s="28">
        <v>100</v>
      </c>
      <c r="E116" s="45">
        <f t="shared" si="34"/>
        <v>40</v>
      </c>
      <c r="F116" s="45">
        <f t="shared" si="35"/>
        <v>48</v>
      </c>
      <c r="G116" s="45">
        <f t="shared" si="36"/>
        <v>150</v>
      </c>
      <c r="H116" s="45">
        <f t="shared" si="58"/>
        <v>4</v>
      </c>
      <c r="I116" s="45">
        <f t="shared" si="58"/>
        <v>5</v>
      </c>
      <c r="J116" s="45">
        <f t="shared" si="37"/>
        <v>86400</v>
      </c>
      <c r="K116" s="7"/>
      <c r="L116" s="50" t="s">
        <v>276</v>
      </c>
      <c r="M116" s="55"/>
      <c r="N116" s="45">
        <v>40</v>
      </c>
      <c r="O116" s="45">
        <f t="shared" si="57"/>
        <v>48</v>
      </c>
      <c r="P116" s="54">
        <v>1</v>
      </c>
      <c r="Q116">
        <f t="shared" si="56"/>
        <v>24</v>
      </c>
      <c r="R116">
        <f t="shared" si="54"/>
        <v>1440</v>
      </c>
      <c r="S116">
        <f t="shared" si="55"/>
        <v>86400</v>
      </c>
      <c r="T116" s="42">
        <f t="shared" si="39"/>
        <v>150</v>
      </c>
      <c r="U116" s="42">
        <f t="shared" si="40"/>
        <v>1.5</v>
      </c>
      <c r="V116">
        <f>V115</f>
        <v>3</v>
      </c>
      <c r="X116" s="42">
        <f t="shared" si="41"/>
        <v>60</v>
      </c>
      <c r="Y116" s="42">
        <f t="shared" si="42"/>
        <v>72</v>
      </c>
    </row>
    <row r="117" spans="1:25" x14ac:dyDescent="0.25">
      <c r="A117" s="1" t="s">
        <v>149</v>
      </c>
      <c r="B117" s="1"/>
      <c r="C117" s="7">
        <v>6</v>
      </c>
      <c r="D117" s="28">
        <v>100</v>
      </c>
      <c r="E117" s="45">
        <f t="shared" si="34"/>
        <v>100</v>
      </c>
      <c r="F117" s="45">
        <f t="shared" si="35"/>
        <v>120</v>
      </c>
      <c r="G117" s="45">
        <f t="shared" si="36"/>
        <v>150</v>
      </c>
      <c r="H117" s="45">
        <f t="shared" si="58"/>
        <v>10</v>
      </c>
      <c r="I117" s="45">
        <f t="shared" si="58"/>
        <v>12</v>
      </c>
      <c r="J117" s="45">
        <f t="shared" si="37"/>
        <v>86400</v>
      </c>
      <c r="K117" s="7"/>
      <c r="L117" s="50" t="s">
        <v>276</v>
      </c>
      <c r="M117" s="55"/>
      <c r="N117" s="45">
        <v>100</v>
      </c>
      <c r="O117" s="45">
        <f t="shared" ref="O117:O118" si="59">ROUND(N117*1.2,0)</f>
        <v>120</v>
      </c>
      <c r="P117" s="54">
        <v>1</v>
      </c>
      <c r="Q117" s="42">
        <f t="shared" ref="Q117:Q118" si="60">P117*24</f>
        <v>24</v>
      </c>
      <c r="R117" s="42">
        <f t="shared" si="54"/>
        <v>1440</v>
      </c>
      <c r="S117" s="42">
        <f t="shared" si="54"/>
        <v>86400</v>
      </c>
      <c r="T117" s="42">
        <f t="shared" si="39"/>
        <v>150</v>
      </c>
      <c r="U117" s="42">
        <f t="shared" si="40"/>
        <v>1.5</v>
      </c>
      <c r="V117">
        <f>V115</f>
        <v>3</v>
      </c>
      <c r="X117" s="42">
        <f t="shared" si="41"/>
        <v>150</v>
      </c>
      <c r="Y117" s="42">
        <f t="shared" si="42"/>
        <v>180</v>
      </c>
    </row>
    <row r="118" spans="1:25" x14ac:dyDescent="0.25">
      <c r="A118" s="46" t="s">
        <v>150</v>
      </c>
      <c r="B118" s="46"/>
      <c r="C118" s="45">
        <v>8</v>
      </c>
      <c r="D118" s="28">
        <v>100</v>
      </c>
      <c r="E118" s="45">
        <f t="shared" si="34"/>
        <v>150</v>
      </c>
      <c r="F118" s="45">
        <f t="shared" si="35"/>
        <v>180</v>
      </c>
      <c r="G118" s="45">
        <f t="shared" si="36"/>
        <v>150</v>
      </c>
      <c r="H118" s="45">
        <f t="shared" si="58"/>
        <v>15</v>
      </c>
      <c r="I118" s="45">
        <v>2</v>
      </c>
      <c r="J118" s="45">
        <f t="shared" si="37"/>
        <v>86400</v>
      </c>
      <c r="K118" s="7"/>
      <c r="L118" s="50" t="s">
        <v>276</v>
      </c>
      <c r="M118" s="55"/>
      <c r="N118" s="45">
        <v>150</v>
      </c>
      <c r="O118" s="45">
        <f t="shared" si="59"/>
        <v>180</v>
      </c>
      <c r="P118" s="54">
        <v>1</v>
      </c>
      <c r="Q118" s="42">
        <f t="shared" si="60"/>
        <v>24</v>
      </c>
      <c r="R118" s="42">
        <f t="shared" si="54"/>
        <v>1440</v>
      </c>
      <c r="S118" s="42">
        <f t="shared" si="54"/>
        <v>86400</v>
      </c>
      <c r="T118" s="42">
        <f t="shared" si="39"/>
        <v>150</v>
      </c>
      <c r="U118" s="42">
        <f t="shared" si="40"/>
        <v>1.5</v>
      </c>
      <c r="V118">
        <f>V117</f>
        <v>3</v>
      </c>
      <c r="X118" s="42">
        <f t="shared" si="41"/>
        <v>225</v>
      </c>
      <c r="Y118" s="42">
        <f t="shared" si="42"/>
        <v>270</v>
      </c>
    </row>
    <row r="119" spans="1:25" x14ac:dyDescent="0.25">
      <c r="A119" s="36" t="s">
        <v>151</v>
      </c>
      <c r="B119" s="46" t="s">
        <v>179</v>
      </c>
      <c r="C119" s="45">
        <v>30</v>
      </c>
      <c r="D119" s="28">
        <v>100</v>
      </c>
      <c r="E119" s="46">
        <f t="shared" si="34"/>
        <v>2</v>
      </c>
      <c r="F119" s="46">
        <f t="shared" si="35"/>
        <v>3</v>
      </c>
      <c r="G119" s="45">
        <f t="shared" si="36"/>
        <v>6000</v>
      </c>
      <c r="H119" s="45">
        <v>2</v>
      </c>
      <c r="I119" s="45">
        <v>3</v>
      </c>
      <c r="J119" s="45">
        <f t="shared" si="37"/>
        <v>-1</v>
      </c>
      <c r="K119" s="7"/>
      <c r="L119" s="50" t="s">
        <v>276</v>
      </c>
      <c r="M119" s="55"/>
      <c r="N119" s="45">
        <v>2</v>
      </c>
      <c r="O119" s="45">
        <v>3</v>
      </c>
      <c r="P119" s="55"/>
      <c r="Q119" s="56"/>
      <c r="R119" s="56"/>
      <c r="S119" s="56">
        <v>-1</v>
      </c>
      <c r="T119" s="42">
        <f>U119*100</f>
        <v>6000</v>
      </c>
      <c r="U119" s="42">
        <f>V119/2</f>
        <v>60</v>
      </c>
      <c r="V119">
        <f>V107*15</f>
        <v>120</v>
      </c>
      <c r="X119" s="42">
        <f t="shared" si="41"/>
        <v>120</v>
      </c>
      <c r="Y119" s="42">
        <f t="shared" si="42"/>
        <v>180</v>
      </c>
    </row>
    <row r="120" spans="1:25" x14ac:dyDescent="0.25">
      <c r="A120" s="36" t="s">
        <v>151</v>
      </c>
      <c r="B120" s="46" t="s">
        <v>180</v>
      </c>
      <c r="C120" s="45">
        <v>30</v>
      </c>
      <c r="D120" s="28">
        <v>100</v>
      </c>
      <c r="E120" s="46">
        <f t="shared" si="34"/>
        <v>2</v>
      </c>
      <c r="F120" s="46">
        <f t="shared" si="35"/>
        <v>3</v>
      </c>
      <c r="G120" s="45">
        <f t="shared" si="36"/>
        <v>7200</v>
      </c>
      <c r="H120" s="45">
        <v>2</v>
      </c>
      <c r="I120" s="45">
        <v>3</v>
      </c>
      <c r="J120" s="45">
        <f t="shared" si="37"/>
        <v>-1</v>
      </c>
      <c r="K120" s="7"/>
      <c r="L120" s="50" t="s">
        <v>276</v>
      </c>
      <c r="M120" s="55"/>
      <c r="N120" s="45">
        <v>2</v>
      </c>
      <c r="O120" s="45">
        <v>3</v>
      </c>
      <c r="P120" s="55"/>
      <c r="Q120" s="56"/>
      <c r="R120" s="56"/>
      <c r="S120" s="56">
        <v>-1</v>
      </c>
      <c r="T120" s="42">
        <f t="shared" si="39"/>
        <v>7200</v>
      </c>
      <c r="U120" s="42">
        <f t="shared" si="40"/>
        <v>72</v>
      </c>
      <c r="V120">
        <f>ROUND(V119*1.2,0)</f>
        <v>144</v>
      </c>
      <c r="X120" s="42">
        <f t="shared" si="41"/>
        <v>144</v>
      </c>
      <c r="Y120" s="42">
        <f t="shared" si="42"/>
        <v>216</v>
      </c>
    </row>
    <row r="121" spans="1:25" x14ac:dyDescent="0.25">
      <c r="A121" s="36" t="s">
        <v>151</v>
      </c>
      <c r="B121" s="46" t="s">
        <v>181</v>
      </c>
      <c r="C121" s="45">
        <v>30</v>
      </c>
      <c r="D121" s="28">
        <v>100</v>
      </c>
      <c r="E121" s="46">
        <f t="shared" si="34"/>
        <v>2</v>
      </c>
      <c r="F121" s="46">
        <f t="shared" si="35"/>
        <v>3</v>
      </c>
      <c r="G121" s="45">
        <f t="shared" si="36"/>
        <v>8650</v>
      </c>
      <c r="H121" s="45">
        <v>2</v>
      </c>
      <c r="I121" s="45">
        <v>3</v>
      </c>
      <c r="J121" s="45">
        <f t="shared" si="37"/>
        <v>-1</v>
      </c>
      <c r="K121" s="7"/>
      <c r="L121" s="50" t="s">
        <v>276</v>
      </c>
      <c r="M121" s="55"/>
      <c r="N121" s="45">
        <v>2</v>
      </c>
      <c r="O121" s="45">
        <v>3</v>
      </c>
      <c r="P121" s="55"/>
      <c r="Q121" s="56"/>
      <c r="R121" s="56"/>
      <c r="S121" s="56">
        <v>-1</v>
      </c>
      <c r="T121" s="42">
        <f t="shared" si="39"/>
        <v>8650</v>
      </c>
      <c r="U121" s="42">
        <f t="shared" si="40"/>
        <v>86.5</v>
      </c>
      <c r="V121" s="42">
        <f t="shared" ref="V121:V136" si="61">ROUND(V120*1.2,0)</f>
        <v>173</v>
      </c>
      <c r="X121" s="42">
        <f t="shared" si="41"/>
        <v>173</v>
      </c>
      <c r="Y121" s="42">
        <f t="shared" si="42"/>
        <v>260</v>
      </c>
    </row>
    <row r="122" spans="1:25" x14ac:dyDescent="0.25">
      <c r="A122" s="36" t="s">
        <v>151</v>
      </c>
      <c r="B122" s="46" t="s">
        <v>182</v>
      </c>
      <c r="C122" s="45">
        <v>30</v>
      </c>
      <c r="D122" s="28">
        <v>100</v>
      </c>
      <c r="E122" s="46">
        <f t="shared" si="34"/>
        <v>2</v>
      </c>
      <c r="F122" s="46">
        <f t="shared" si="35"/>
        <v>3</v>
      </c>
      <c r="G122" s="45">
        <f t="shared" si="36"/>
        <v>10400</v>
      </c>
      <c r="H122" s="45">
        <v>2</v>
      </c>
      <c r="I122" s="45">
        <v>3</v>
      </c>
      <c r="J122" s="45">
        <f t="shared" si="37"/>
        <v>-1</v>
      </c>
      <c r="K122" s="7"/>
      <c r="L122" s="50" t="s">
        <v>276</v>
      </c>
      <c r="M122" s="55"/>
      <c r="N122" s="45">
        <v>2</v>
      </c>
      <c r="O122" s="45">
        <v>3</v>
      </c>
      <c r="P122" s="55"/>
      <c r="Q122" s="56"/>
      <c r="R122" s="56"/>
      <c r="S122" s="56">
        <v>-1</v>
      </c>
      <c r="T122" s="42">
        <f t="shared" si="39"/>
        <v>10400</v>
      </c>
      <c r="U122" s="42">
        <f t="shared" si="40"/>
        <v>104</v>
      </c>
      <c r="V122" s="42">
        <f t="shared" si="61"/>
        <v>208</v>
      </c>
      <c r="X122" s="42">
        <f t="shared" si="41"/>
        <v>208</v>
      </c>
      <c r="Y122" s="42">
        <f t="shared" si="42"/>
        <v>312</v>
      </c>
    </row>
    <row r="123" spans="1:25" x14ac:dyDescent="0.25">
      <c r="A123" s="36" t="s">
        <v>151</v>
      </c>
      <c r="B123" s="46" t="s">
        <v>183</v>
      </c>
      <c r="C123" s="45">
        <v>30</v>
      </c>
      <c r="D123" s="28">
        <v>100</v>
      </c>
      <c r="E123" s="46">
        <f t="shared" si="34"/>
        <v>2</v>
      </c>
      <c r="F123" s="46">
        <f t="shared" si="35"/>
        <v>3</v>
      </c>
      <c r="G123" s="45">
        <f t="shared" si="36"/>
        <v>12500</v>
      </c>
      <c r="H123" s="45">
        <v>2</v>
      </c>
      <c r="I123" s="45">
        <v>3</v>
      </c>
      <c r="J123" s="45">
        <f t="shared" si="37"/>
        <v>-1</v>
      </c>
      <c r="K123" s="7"/>
      <c r="L123" s="50" t="s">
        <v>276</v>
      </c>
      <c r="M123" s="55"/>
      <c r="N123" s="45">
        <v>2</v>
      </c>
      <c r="O123" s="45">
        <v>3</v>
      </c>
      <c r="P123" s="55"/>
      <c r="Q123" s="56"/>
      <c r="R123" s="56"/>
      <c r="S123" s="56">
        <v>-1</v>
      </c>
      <c r="T123" s="42">
        <f t="shared" si="39"/>
        <v>12500</v>
      </c>
      <c r="U123" s="42">
        <f t="shared" si="40"/>
        <v>125</v>
      </c>
      <c r="V123" s="42">
        <f t="shared" si="61"/>
        <v>250</v>
      </c>
      <c r="X123" s="42">
        <f t="shared" si="41"/>
        <v>250</v>
      </c>
      <c r="Y123" s="42">
        <f t="shared" si="42"/>
        <v>375</v>
      </c>
    </row>
    <row r="124" spans="1:25" x14ac:dyDescent="0.25">
      <c r="A124" s="36" t="s">
        <v>151</v>
      </c>
      <c r="B124" s="46" t="s">
        <v>184</v>
      </c>
      <c r="C124" s="45">
        <v>30</v>
      </c>
      <c r="D124" s="28">
        <v>100</v>
      </c>
      <c r="E124" s="46">
        <f t="shared" si="34"/>
        <v>2</v>
      </c>
      <c r="F124" s="46">
        <f t="shared" si="35"/>
        <v>3</v>
      </c>
      <c r="G124" s="45">
        <f t="shared" si="36"/>
        <v>15000</v>
      </c>
      <c r="H124" s="45">
        <v>2</v>
      </c>
      <c r="I124" s="45">
        <v>3</v>
      </c>
      <c r="J124" s="45">
        <f t="shared" si="37"/>
        <v>-1</v>
      </c>
      <c r="K124" s="7"/>
      <c r="L124" s="50" t="s">
        <v>276</v>
      </c>
      <c r="M124" s="55"/>
      <c r="N124" s="45">
        <v>2</v>
      </c>
      <c r="O124" s="45">
        <v>3</v>
      </c>
      <c r="P124" s="55"/>
      <c r="Q124" s="56"/>
      <c r="R124" s="56"/>
      <c r="S124" s="56">
        <v>-1</v>
      </c>
      <c r="T124" s="42">
        <f t="shared" si="39"/>
        <v>15000</v>
      </c>
      <c r="U124" s="42">
        <f t="shared" si="40"/>
        <v>150</v>
      </c>
      <c r="V124" s="42">
        <f t="shared" si="61"/>
        <v>300</v>
      </c>
      <c r="X124" s="42">
        <f t="shared" si="41"/>
        <v>300</v>
      </c>
      <c r="Y124" s="42">
        <f t="shared" si="42"/>
        <v>450</v>
      </c>
    </row>
    <row r="125" spans="1:25" x14ac:dyDescent="0.25">
      <c r="A125" s="36" t="s">
        <v>151</v>
      </c>
      <c r="B125" s="46" t="s">
        <v>185</v>
      </c>
      <c r="C125" s="45">
        <v>40</v>
      </c>
      <c r="D125" s="28">
        <v>100</v>
      </c>
      <c r="E125" s="46">
        <f t="shared" si="34"/>
        <v>1</v>
      </c>
      <c r="F125" s="46">
        <f t="shared" si="35"/>
        <v>2</v>
      </c>
      <c r="G125" s="45">
        <f t="shared" si="36"/>
        <v>18000</v>
      </c>
      <c r="H125" s="45">
        <v>1</v>
      </c>
      <c r="I125" s="45">
        <v>2</v>
      </c>
      <c r="J125" s="45">
        <f t="shared" si="37"/>
        <v>-1</v>
      </c>
      <c r="K125" s="7"/>
      <c r="L125" s="50" t="s">
        <v>276</v>
      </c>
      <c r="M125" s="55"/>
      <c r="N125" s="45">
        <v>1</v>
      </c>
      <c r="O125" s="45">
        <v>2</v>
      </c>
      <c r="P125" s="55"/>
      <c r="Q125" s="56"/>
      <c r="R125" s="56"/>
      <c r="S125" s="56">
        <v>-1</v>
      </c>
      <c r="T125" s="42">
        <f t="shared" si="39"/>
        <v>18000</v>
      </c>
      <c r="U125" s="42">
        <f t="shared" si="40"/>
        <v>180</v>
      </c>
      <c r="V125" s="42">
        <f t="shared" si="61"/>
        <v>360</v>
      </c>
      <c r="X125" s="42">
        <f t="shared" si="41"/>
        <v>180</v>
      </c>
      <c r="Y125" s="42">
        <f t="shared" si="42"/>
        <v>360</v>
      </c>
    </row>
    <row r="126" spans="1:25" x14ac:dyDescent="0.25">
      <c r="A126" s="36" t="s">
        <v>151</v>
      </c>
      <c r="B126" s="46" t="s">
        <v>186</v>
      </c>
      <c r="C126" s="45">
        <v>40</v>
      </c>
      <c r="D126" s="28">
        <v>100</v>
      </c>
      <c r="E126" s="46">
        <f t="shared" si="34"/>
        <v>1</v>
      </c>
      <c r="F126" s="46">
        <f t="shared" si="35"/>
        <v>2</v>
      </c>
      <c r="G126" s="45">
        <f t="shared" si="36"/>
        <v>21600</v>
      </c>
      <c r="H126" s="45">
        <v>1</v>
      </c>
      <c r="I126" s="45">
        <v>2</v>
      </c>
      <c r="J126" s="45">
        <f t="shared" si="37"/>
        <v>-1</v>
      </c>
      <c r="K126" s="7"/>
      <c r="L126" s="50" t="s">
        <v>276</v>
      </c>
      <c r="M126" s="55"/>
      <c r="N126" s="45">
        <v>1</v>
      </c>
      <c r="O126" s="45">
        <v>2</v>
      </c>
      <c r="P126" s="55"/>
      <c r="Q126" s="56"/>
      <c r="R126" s="56"/>
      <c r="S126" s="56">
        <v>-1</v>
      </c>
      <c r="T126" s="42">
        <f t="shared" si="39"/>
        <v>21600</v>
      </c>
      <c r="U126" s="42">
        <f t="shared" si="40"/>
        <v>216</v>
      </c>
      <c r="V126" s="42">
        <f t="shared" si="61"/>
        <v>432</v>
      </c>
      <c r="X126" s="42">
        <f t="shared" si="41"/>
        <v>216</v>
      </c>
      <c r="Y126" s="42">
        <f t="shared" si="42"/>
        <v>432</v>
      </c>
    </row>
    <row r="127" spans="1:25" x14ac:dyDescent="0.25">
      <c r="A127" s="36" t="s">
        <v>151</v>
      </c>
      <c r="B127" s="46" t="s">
        <v>187</v>
      </c>
      <c r="C127" s="45">
        <v>40</v>
      </c>
      <c r="D127" s="28">
        <v>100</v>
      </c>
      <c r="E127" s="46">
        <f t="shared" si="34"/>
        <v>1</v>
      </c>
      <c r="F127" s="46">
        <f t="shared" si="35"/>
        <v>2</v>
      </c>
      <c r="G127" s="45">
        <f t="shared" si="36"/>
        <v>25900</v>
      </c>
      <c r="H127" s="45">
        <v>1</v>
      </c>
      <c r="I127" s="45">
        <v>2</v>
      </c>
      <c r="J127" s="45">
        <f t="shared" si="37"/>
        <v>-1</v>
      </c>
      <c r="K127" s="7"/>
      <c r="L127" s="50" t="s">
        <v>276</v>
      </c>
      <c r="M127" s="55"/>
      <c r="N127" s="45">
        <v>1</v>
      </c>
      <c r="O127" s="45">
        <v>2</v>
      </c>
      <c r="P127" s="55"/>
      <c r="Q127" s="56"/>
      <c r="R127" s="56"/>
      <c r="S127" s="56">
        <v>-1</v>
      </c>
      <c r="T127" s="42">
        <f t="shared" si="39"/>
        <v>25900</v>
      </c>
      <c r="U127" s="42">
        <f t="shared" si="40"/>
        <v>259</v>
      </c>
      <c r="V127" s="42">
        <f t="shared" si="61"/>
        <v>518</v>
      </c>
      <c r="X127" s="42">
        <f t="shared" si="41"/>
        <v>259</v>
      </c>
      <c r="Y127" s="42">
        <f t="shared" si="42"/>
        <v>518</v>
      </c>
    </row>
    <row r="128" spans="1:25" x14ac:dyDescent="0.25">
      <c r="A128" s="36" t="s">
        <v>151</v>
      </c>
      <c r="B128" s="46" t="s">
        <v>188</v>
      </c>
      <c r="C128" s="45">
        <v>40</v>
      </c>
      <c r="D128" s="28">
        <v>100</v>
      </c>
      <c r="E128" s="46">
        <f t="shared" si="34"/>
        <v>1</v>
      </c>
      <c r="F128" s="46">
        <f t="shared" si="35"/>
        <v>2</v>
      </c>
      <c r="G128" s="45">
        <f t="shared" si="36"/>
        <v>31100</v>
      </c>
      <c r="H128" s="45">
        <v>1</v>
      </c>
      <c r="I128" s="45">
        <v>2</v>
      </c>
      <c r="J128" s="45">
        <f t="shared" si="37"/>
        <v>-1</v>
      </c>
      <c r="K128" s="7"/>
      <c r="L128" s="50" t="s">
        <v>276</v>
      </c>
      <c r="M128" s="55"/>
      <c r="N128" s="45">
        <v>1</v>
      </c>
      <c r="O128" s="45">
        <v>2</v>
      </c>
      <c r="P128" s="55"/>
      <c r="Q128" s="56"/>
      <c r="R128" s="56"/>
      <c r="S128" s="56">
        <v>-1</v>
      </c>
      <c r="T128" s="42">
        <f t="shared" si="39"/>
        <v>31100</v>
      </c>
      <c r="U128" s="42">
        <f t="shared" si="40"/>
        <v>311</v>
      </c>
      <c r="V128" s="42">
        <f t="shared" si="61"/>
        <v>622</v>
      </c>
      <c r="X128" s="42">
        <f t="shared" si="41"/>
        <v>311</v>
      </c>
      <c r="Y128" s="42">
        <f t="shared" si="42"/>
        <v>622</v>
      </c>
    </row>
    <row r="129" spans="1:25" x14ac:dyDescent="0.25">
      <c r="A129" s="36" t="s">
        <v>151</v>
      </c>
      <c r="B129" s="46" t="s">
        <v>189</v>
      </c>
      <c r="C129" s="45">
        <v>40</v>
      </c>
      <c r="D129" s="28">
        <v>100</v>
      </c>
      <c r="E129" s="46">
        <f t="shared" si="34"/>
        <v>1</v>
      </c>
      <c r="F129" s="46">
        <f t="shared" si="35"/>
        <v>2</v>
      </c>
      <c r="G129" s="45">
        <f t="shared" si="36"/>
        <v>37300</v>
      </c>
      <c r="H129" s="45">
        <v>1</v>
      </c>
      <c r="I129" s="45">
        <v>2</v>
      </c>
      <c r="J129" s="45">
        <f t="shared" si="37"/>
        <v>-1</v>
      </c>
      <c r="K129" s="7"/>
      <c r="L129" s="50" t="s">
        <v>276</v>
      </c>
      <c r="M129" s="55"/>
      <c r="N129" s="45">
        <v>1</v>
      </c>
      <c r="O129" s="45">
        <v>2</v>
      </c>
      <c r="P129" s="55"/>
      <c r="Q129" s="56"/>
      <c r="R129" s="56"/>
      <c r="S129" s="56">
        <v>-1</v>
      </c>
      <c r="T129" s="42">
        <f t="shared" si="39"/>
        <v>37300</v>
      </c>
      <c r="U129" s="42">
        <f t="shared" si="40"/>
        <v>373</v>
      </c>
      <c r="V129" s="42">
        <f t="shared" si="61"/>
        <v>746</v>
      </c>
      <c r="X129" s="42">
        <f t="shared" si="41"/>
        <v>373</v>
      </c>
      <c r="Y129" s="42">
        <f t="shared" si="42"/>
        <v>746</v>
      </c>
    </row>
    <row r="130" spans="1:25" x14ac:dyDescent="0.25">
      <c r="A130" s="36" t="s">
        <v>151</v>
      </c>
      <c r="B130" s="46" t="s">
        <v>190</v>
      </c>
      <c r="C130" s="45">
        <v>40</v>
      </c>
      <c r="D130" s="28">
        <v>100</v>
      </c>
      <c r="E130" s="46">
        <f t="shared" si="34"/>
        <v>1</v>
      </c>
      <c r="F130" s="46">
        <f t="shared" si="35"/>
        <v>2</v>
      </c>
      <c r="G130" s="45">
        <f t="shared" si="36"/>
        <v>44750</v>
      </c>
      <c r="H130" s="45">
        <v>1</v>
      </c>
      <c r="I130" s="45">
        <v>2</v>
      </c>
      <c r="J130" s="45">
        <f t="shared" si="37"/>
        <v>-1</v>
      </c>
      <c r="K130" s="7"/>
      <c r="L130" s="50" t="s">
        <v>276</v>
      </c>
      <c r="M130" s="55"/>
      <c r="N130" s="45">
        <v>1</v>
      </c>
      <c r="O130" s="45">
        <v>2</v>
      </c>
      <c r="P130" s="55"/>
      <c r="Q130" s="56"/>
      <c r="R130" s="56"/>
      <c r="S130" s="56">
        <v>-1</v>
      </c>
      <c r="T130" s="42">
        <f t="shared" si="39"/>
        <v>44750</v>
      </c>
      <c r="U130" s="42">
        <f t="shared" si="40"/>
        <v>447.5</v>
      </c>
      <c r="V130" s="42">
        <f t="shared" si="61"/>
        <v>895</v>
      </c>
      <c r="X130" s="42">
        <f t="shared" si="41"/>
        <v>448</v>
      </c>
      <c r="Y130" s="42">
        <f t="shared" si="42"/>
        <v>895</v>
      </c>
    </row>
    <row r="131" spans="1:25" x14ac:dyDescent="0.25">
      <c r="A131" s="36" t="s">
        <v>151</v>
      </c>
      <c r="B131" s="41" t="s">
        <v>376</v>
      </c>
      <c r="C131" s="45">
        <v>50</v>
      </c>
      <c r="D131" s="28">
        <v>100</v>
      </c>
      <c r="E131" s="46">
        <f t="shared" ref="E131:E154" si="62">N131</f>
        <v>1</v>
      </c>
      <c r="F131" s="46">
        <f t="shared" ref="F131:F154" si="63">O131</f>
        <v>1</v>
      </c>
      <c r="G131" s="45">
        <f t="shared" ref="G131:G154" si="64">T131</f>
        <v>53700</v>
      </c>
      <c r="H131" s="45">
        <v>1</v>
      </c>
      <c r="I131" s="45">
        <v>1</v>
      </c>
      <c r="J131" s="45">
        <f t="shared" ref="J131:J154" si="65">S131</f>
        <v>-1</v>
      </c>
      <c r="K131" s="7"/>
      <c r="L131" s="50" t="s">
        <v>276</v>
      </c>
      <c r="M131" s="55"/>
      <c r="N131" s="45">
        <v>1</v>
      </c>
      <c r="O131" s="45">
        <v>1</v>
      </c>
      <c r="P131" s="55"/>
      <c r="Q131" s="56"/>
      <c r="R131" s="56"/>
      <c r="S131" s="56">
        <v>-1</v>
      </c>
      <c r="T131" s="42">
        <f t="shared" ref="T131:T154" si="66">U131*100</f>
        <v>53700</v>
      </c>
      <c r="U131" s="42">
        <f t="shared" ref="U131:U154" si="67">V131/2</f>
        <v>537</v>
      </c>
      <c r="V131" s="42">
        <f t="shared" si="61"/>
        <v>1074</v>
      </c>
      <c r="X131" s="42">
        <f t="shared" ref="X131:X154" si="68">ROUND(U131*N131,0)</f>
        <v>537</v>
      </c>
      <c r="Y131" s="42">
        <f t="shared" ref="Y131:Y154" si="69">ROUND(U131*O131,0)</f>
        <v>537</v>
      </c>
    </row>
    <row r="132" spans="1:25" x14ac:dyDescent="0.25">
      <c r="A132" s="36" t="s">
        <v>151</v>
      </c>
      <c r="B132" s="41" t="s">
        <v>377</v>
      </c>
      <c r="C132" s="45">
        <v>50</v>
      </c>
      <c r="D132" s="28">
        <v>100</v>
      </c>
      <c r="E132" s="46">
        <f t="shared" si="62"/>
        <v>1</v>
      </c>
      <c r="F132" s="46">
        <f t="shared" si="63"/>
        <v>1</v>
      </c>
      <c r="G132" s="45">
        <f t="shared" si="64"/>
        <v>64450</v>
      </c>
      <c r="H132" s="45">
        <v>1</v>
      </c>
      <c r="I132" s="45">
        <v>1</v>
      </c>
      <c r="J132" s="45">
        <f t="shared" si="65"/>
        <v>-1</v>
      </c>
      <c r="K132" s="7"/>
      <c r="L132" s="50" t="s">
        <v>276</v>
      </c>
      <c r="M132" s="55"/>
      <c r="N132" s="45">
        <v>1</v>
      </c>
      <c r="O132" s="45">
        <v>1</v>
      </c>
      <c r="P132" s="55"/>
      <c r="Q132" s="56"/>
      <c r="R132" s="56"/>
      <c r="S132" s="56">
        <v>-1</v>
      </c>
      <c r="T132" s="42">
        <f t="shared" si="66"/>
        <v>64450</v>
      </c>
      <c r="U132" s="42">
        <f t="shared" si="67"/>
        <v>644.5</v>
      </c>
      <c r="V132" s="42">
        <f t="shared" si="61"/>
        <v>1289</v>
      </c>
      <c r="X132" s="42">
        <f t="shared" si="68"/>
        <v>645</v>
      </c>
      <c r="Y132" s="42">
        <f t="shared" si="69"/>
        <v>645</v>
      </c>
    </row>
    <row r="133" spans="1:25" x14ac:dyDescent="0.25">
      <c r="A133" s="36" t="s">
        <v>151</v>
      </c>
      <c r="B133" s="41" t="s">
        <v>378</v>
      </c>
      <c r="C133" s="45">
        <v>50</v>
      </c>
      <c r="D133" s="28">
        <v>100</v>
      </c>
      <c r="E133" s="46">
        <f t="shared" si="62"/>
        <v>1</v>
      </c>
      <c r="F133" s="46">
        <f t="shared" si="63"/>
        <v>1</v>
      </c>
      <c r="G133" s="45">
        <f t="shared" si="64"/>
        <v>77350</v>
      </c>
      <c r="H133" s="45">
        <v>1</v>
      </c>
      <c r="I133" s="45">
        <v>1</v>
      </c>
      <c r="J133" s="45">
        <f t="shared" si="65"/>
        <v>-1</v>
      </c>
      <c r="K133" s="7"/>
      <c r="L133" s="50" t="s">
        <v>276</v>
      </c>
      <c r="M133" s="55"/>
      <c r="N133" s="45">
        <v>1</v>
      </c>
      <c r="O133" s="45">
        <v>1</v>
      </c>
      <c r="P133" s="55"/>
      <c r="Q133" s="56"/>
      <c r="R133" s="56"/>
      <c r="S133" s="56">
        <v>-1</v>
      </c>
      <c r="T133" s="42">
        <f t="shared" si="66"/>
        <v>77350</v>
      </c>
      <c r="U133" s="42">
        <f t="shared" si="67"/>
        <v>773.5</v>
      </c>
      <c r="V133" s="42">
        <f t="shared" si="61"/>
        <v>1547</v>
      </c>
      <c r="X133" s="42">
        <f t="shared" si="68"/>
        <v>774</v>
      </c>
      <c r="Y133" s="42">
        <f t="shared" si="69"/>
        <v>774</v>
      </c>
    </row>
    <row r="134" spans="1:25" x14ac:dyDescent="0.25">
      <c r="A134" s="36" t="s">
        <v>151</v>
      </c>
      <c r="B134" s="41" t="s">
        <v>379</v>
      </c>
      <c r="C134" s="45">
        <v>50</v>
      </c>
      <c r="D134" s="28">
        <v>100</v>
      </c>
      <c r="E134" s="46">
        <f t="shared" si="62"/>
        <v>1</v>
      </c>
      <c r="F134" s="46">
        <f t="shared" si="63"/>
        <v>1</v>
      </c>
      <c r="G134" s="45">
        <f t="shared" si="64"/>
        <v>92800</v>
      </c>
      <c r="H134" s="45">
        <v>1</v>
      </c>
      <c r="I134" s="45">
        <v>1</v>
      </c>
      <c r="J134" s="45">
        <f t="shared" si="65"/>
        <v>-1</v>
      </c>
      <c r="K134" s="7"/>
      <c r="L134" s="50" t="s">
        <v>276</v>
      </c>
      <c r="M134" s="55"/>
      <c r="N134" s="45">
        <v>1</v>
      </c>
      <c r="O134" s="45">
        <v>1</v>
      </c>
      <c r="P134" s="55"/>
      <c r="Q134" s="56"/>
      <c r="R134" s="56"/>
      <c r="S134" s="56">
        <v>-1</v>
      </c>
      <c r="T134" s="42">
        <f t="shared" si="66"/>
        <v>92800</v>
      </c>
      <c r="U134" s="42">
        <f t="shared" si="67"/>
        <v>928</v>
      </c>
      <c r="V134" s="42">
        <f t="shared" si="61"/>
        <v>1856</v>
      </c>
      <c r="X134" s="42">
        <f t="shared" si="68"/>
        <v>928</v>
      </c>
      <c r="Y134" s="42">
        <f t="shared" si="69"/>
        <v>928</v>
      </c>
    </row>
    <row r="135" spans="1:25" x14ac:dyDescent="0.25">
      <c r="A135" s="36" t="s">
        <v>151</v>
      </c>
      <c r="B135" s="41" t="s">
        <v>380</v>
      </c>
      <c r="C135" s="45">
        <v>50</v>
      </c>
      <c r="D135" s="28">
        <v>100</v>
      </c>
      <c r="E135" s="46">
        <f t="shared" si="62"/>
        <v>1</v>
      </c>
      <c r="F135" s="46">
        <f t="shared" si="63"/>
        <v>1</v>
      </c>
      <c r="G135" s="45">
        <f t="shared" si="64"/>
        <v>111350</v>
      </c>
      <c r="H135" s="45">
        <v>1</v>
      </c>
      <c r="I135" s="45">
        <v>1</v>
      </c>
      <c r="J135" s="45">
        <f t="shared" si="65"/>
        <v>-1</v>
      </c>
      <c r="K135" s="7"/>
      <c r="L135" s="50" t="s">
        <v>276</v>
      </c>
      <c r="M135" s="55"/>
      <c r="N135" s="45">
        <v>1</v>
      </c>
      <c r="O135" s="45">
        <v>1</v>
      </c>
      <c r="P135" s="55"/>
      <c r="Q135" s="56"/>
      <c r="R135" s="56"/>
      <c r="S135" s="56">
        <v>-1</v>
      </c>
      <c r="T135" s="42">
        <f t="shared" si="66"/>
        <v>111350</v>
      </c>
      <c r="U135" s="42">
        <f t="shared" si="67"/>
        <v>1113.5</v>
      </c>
      <c r="V135" s="42">
        <f t="shared" si="61"/>
        <v>2227</v>
      </c>
      <c r="X135" s="42">
        <f t="shared" si="68"/>
        <v>1114</v>
      </c>
      <c r="Y135" s="42">
        <f t="shared" si="69"/>
        <v>1114</v>
      </c>
    </row>
    <row r="136" spans="1:25" x14ac:dyDescent="0.25">
      <c r="A136" s="36" t="s">
        <v>151</v>
      </c>
      <c r="B136" s="41" t="s">
        <v>381</v>
      </c>
      <c r="C136" s="45">
        <v>50</v>
      </c>
      <c r="D136" s="28">
        <v>100</v>
      </c>
      <c r="E136" s="46">
        <f t="shared" si="62"/>
        <v>1</v>
      </c>
      <c r="F136" s="46">
        <f t="shared" si="63"/>
        <v>1</v>
      </c>
      <c r="G136" s="45">
        <f t="shared" si="64"/>
        <v>133600</v>
      </c>
      <c r="H136" s="45">
        <v>1</v>
      </c>
      <c r="I136" s="45">
        <v>1</v>
      </c>
      <c r="J136" s="45">
        <f t="shared" si="65"/>
        <v>-1</v>
      </c>
      <c r="K136" s="7"/>
      <c r="L136" s="50" t="s">
        <v>276</v>
      </c>
      <c r="M136" s="55"/>
      <c r="N136" s="45">
        <v>1</v>
      </c>
      <c r="O136" s="45">
        <v>1</v>
      </c>
      <c r="P136" s="55"/>
      <c r="Q136" s="56"/>
      <c r="R136" s="56"/>
      <c r="S136" s="56">
        <v>-1</v>
      </c>
      <c r="T136" s="42">
        <f t="shared" si="66"/>
        <v>133600</v>
      </c>
      <c r="U136" s="42">
        <f t="shared" si="67"/>
        <v>1336</v>
      </c>
      <c r="V136" s="42">
        <f t="shared" si="61"/>
        <v>2672</v>
      </c>
      <c r="X136" s="42">
        <f t="shared" si="68"/>
        <v>1336</v>
      </c>
      <c r="Y136" s="42">
        <f t="shared" si="69"/>
        <v>1336</v>
      </c>
    </row>
    <row r="137" spans="1:25" x14ac:dyDescent="0.25">
      <c r="A137" s="46" t="s">
        <v>152</v>
      </c>
      <c r="B137" s="46"/>
      <c r="C137" s="45">
        <v>10</v>
      </c>
      <c r="D137" s="28">
        <v>100</v>
      </c>
      <c r="E137" s="46">
        <v>2</v>
      </c>
      <c r="F137" s="46">
        <v>3</v>
      </c>
      <c r="G137" s="45">
        <f t="shared" si="64"/>
        <v>60000</v>
      </c>
      <c r="H137" s="45">
        <v>2</v>
      </c>
      <c r="I137" s="45">
        <v>1</v>
      </c>
      <c r="J137" s="45">
        <f t="shared" si="65"/>
        <v>-1</v>
      </c>
      <c r="K137" s="7"/>
      <c r="L137" s="50" t="s">
        <v>276</v>
      </c>
      <c r="M137" s="55"/>
      <c r="N137" s="45">
        <v>1</v>
      </c>
      <c r="O137" s="45">
        <v>2</v>
      </c>
      <c r="P137" s="55"/>
      <c r="Q137" s="56"/>
      <c r="R137" s="56"/>
      <c r="S137" s="56">
        <v>-1</v>
      </c>
      <c r="T137" s="42">
        <f t="shared" si="66"/>
        <v>60000</v>
      </c>
      <c r="U137" s="42">
        <f t="shared" si="67"/>
        <v>600</v>
      </c>
      <c r="V137">
        <f>V107*150</f>
        <v>1200</v>
      </c>
      <c r="X137" s="42">
        <f t="shared" si="68"/>
        <v>600</v>
      </c>
      <c r="Y137" s="42">
        <f t="shared" si="69"/>
        <v>1200</v>
      </c>
    </row>
    <row r="138" spans="1:25" x14ac:dyDescent="0.25">
      <c r="A138" s="46" t="s">
        <v>153</v>
      </c>
      <c r="B138" s="46"/>
      <c r="C138" s="45">
        <v>12</v>
      </c>
      <c r="D138" s="28">
        <v>100</v>
      </c>
      <c r="E138" s="45">
        <f t="shared" si="62"/>
        <v>1</v>
      </c>
      <c r="F138" s="45">
        <f>O138</f>
        <v>2</v>
      </c>
      <c r="G138" s="45">
        <f t="shared" si="64"/>
        <v>16000</v>
      </c>
      <c r="H138" s="45">
        <v>1</v>
      </c>
      <c r="I138" s="45">
        <v>10</v>
      </c>
      <c r="J138" s="45">
        <f t="shared" si="65"/>
        <v>-1</v>
      </c>
      <c r="K138" s="7"/>
      <c r="L138" s="50" t="s">
        <v>276</v>
      </c>
      <c r="M138" s="55"/>
      <c r="N138" s="45">
        <v>1</v>
      </c>
      <c r="O138" s="45">
        <v>2</v>
      </c>
      <c r="P138" s="55"/>
      <c r="Q138" s="56"/>
      <c r="R138" s="56"/>
      <c r="S138" s="56">
        <v>-1</v>
      </c>
      <c r="T138" s="42">
        <f t="shared" si="66"/>
        <v>16000</v>
      </c>
      <c r="U138" s="42">
        <f t="shared" si="67"/>
        <v>160</v>
      </c>
      <c r="V138">
        <f>V107*40</f>
        <v>320</v>
      </c>
      <c r="X138" s="42">
        <f t="shared" si="68"/>
        <v>160</v>
      </c>
      <c r="Y138" s="42">
        <f t="shared" si="69"/>
        <v>320</v>
      </c>
    </row>
    <row r="139" spans="1:25" x14ac:dyDescent="0.25">
      <c r="A139" s="46" t="s">
        <v>154</v>
      </c>
      <c r="B139" s="46"/>
      <c r="C139" s="45">
        <v>12</v>
      </c>
      <c r="D139" s="28">
        <v>100</v>
      </c>
      <c r="E139" s="45">
        <f t="shared" si="62"/>
        <v>10</v>
      </c>
      <c r="F139" s="45">
        <f t="shared" si="63"/>
        <v>12</v>
      </c>
      <c r="G139" s="45">
        <f t="shared" si="64"/>
        <v>550</v>
      </c>
      <c r="H139" s="45">
        <v>10</v>
      </c>
      <c r="I139" s="45">
        <v>18</v>
      </c>
      <c r="J139" s="45">
        <f t="shared" si="65"/>
        <v>172800</v>
      </c>
      <c r="K139" s="7"/>
      <c r="L139" s="50" t="s">
        <v>276</v>
      </c>
      <c r="M139" s="55"/>
      <c r="N139" s="45">
        <f>P139*5</f>
        <v>10</v>
      </c>
      <c r="O139" s="45">
        <f t="shared" ref="O139:O143" si="70">ROUND(N139*1.2,0)</f>
        <v>12</v>
      </c>
      <c r="P139" s="50">
        <v>2</v>
      </c>
      <c r="Q139" s="42">
        <f t="shared" ref="Q139:Q140" si="71">P139*24</f>
        <v>48</v>
      </c>
      <c r="R139" s="42">
        <f t="shared" ref="R139:S143" si="72">Q139*60</f>
        <v>2880</v>
      </c>
      <c r="S139" s="42">
        <f t="shared" si="72"/>
        <v>172800</v>
      </c>
      <c r="T139" s="42">
        <f t="shared" si="66"/>
        <v>550</v>
      </c>
      <c r="U139" s="42">
        <f t="shared" si="67"/>
        <v>5.5</v>
      </c>
      <c r="V139">
        <f>ROUND(V138/30,0)</f>
        <v>11</v>
      </c>
      <c r="X139" s="42">
        <f t="shared" si="68"/>
        <v>55</v>
      </c>
      <c r="Y139" s="42">
        <f t="shared" si="69"/>
        <v>66</v>
      </c>
    </row>
    <row r="140" spans="1:25" x14ac:dyDescent="0.25">
      <c r="A140" s="46" t="s">
        <v>155</v>
      </c>
      <c r="B140" s="46"/>
      <c r="C140" s="45">
        <v>14</v>
      </c>
      <c r="D140" s="28">
        <v>100</v>
      </c>
      <c r="E140" s="45">
        <f t="shared" si="62"/>
        <v>18</v>
      </c>
      <c r="F140" s="45">
        <f t="shared" si="63"/>
        <v>22</v>
      </c>
      <c r="G140" s="45">
        <f t="shared" si="64"/>
        <v>1600</v>
      </c>
      <c r="H140" s="45">
        <v>18</v>
      </c>
      <c r="I140" s="45">
        <v>25</v>
      </c>
      <c r="J140" s="45">
        <f t="shared" si="65"/>
        <v>259200</v>
      </c>
      <c r="K140" s="7"/>
      <c r="L140" s="50" t="s">
        <v>276</v>
      </c>
      <c r="M140" s="55"/>
      <c r="N140" s="45">
        <f>P140*6</f>
        <v>18</v>
      </c>
      <c r="O140" s="45">
        <f t="shared" si="70"/>
        <v>22</v>
      </c>
      <c r="P140" s="50">
        <v>3</v>
      </c>
      <c r="Q140" s="42">
        <f t="shared" si="71"/>
        <v>72</v>
      </c>
      <c r="R140" s="42">
        <f t="shared" si="72"/>
        <v>4320</v>
      </c>
      <c r="S140" s="42">
        <f t="shared" si="72"/>
        <v>259200</v>
      </c>
      <c r="T140" s="42">
        <f t="shared" si="66"/>
        <v>1600</v>
      </c>
      <c r="U140" s="42">
        <f t="shared" si="67"/>
        <v>16</v>
      </c>
      <c r="V140">
        <f>V107*4</f>
        <v>32</v>
      </c>
      <c r="X140" s="42">
        <f t="shared" si="68"/>
        <v>288</v>
      </c>
      <c r="Y140" s="42">
        <f t="shared" si="69"/>
        <v>352</v>
      </c>
    </row>
    <row r="141" spans="1:25" s="103" customFormat="1" x14ac:dyDescent="0.25">
      <c r="A141" s="38" t="s">
        <v>156</v>
      </c>
      <c r="B141" s="38"/>
      <c r="C141" s="38">
        <v>8</v>
      </c>
      <c r="D141" s="102">
        <v>100</v>
      </c>
      <c r="E141" s="38">
        <f t="shared" si="62"/>
        <v>25</v>
      </c>
      <c r="F141" s="38">
        <f t="shared" si="63"/>
        <v>30</v>
      </c>
      <c r="G141" s="38">
        <f t="shared" si="64"/>
        <v>2400</v>
      </c>
      <c r="H141" s="38">
        <v>25</v>
      </c>
      <c r="I141" s="38">
        <v>11</v>
      </c>
      <c r="J141" s="38">
        <f t="shared" si="65"/>
        <v>216000</v>
      </c>
      <c r="K141" s="38"/>
      <c r="L141" s="53" t="s">
        <v>276</v>
      </c>
      <c r="M141" s="53"/>
      <c r="N141" s="38">
        <f>P141*10</f>
        <v>25</v>
      </c>
      <c r="O141" s="38">
        <f t="shared" si="70"/>
        <v>30</v>
      </c>
      <c r="P141" s="53">
        <v>2.5</v>
      </c>
      <c r="Q141" s="103">
        <f>P141*24</f>
        <v>60</v>
      </c>
      <c r="R141" s="103">
        <f t="shared" si="72"/>
        <v>3600</v>
      </c>
      <c r="S141" s="103">
        <f t="shared" si="72"/>
        <v>216000</v>
      </c>
      <c r="T141" s="103">
        <f>U141*100</f>
        <v>2400</v>
      </c>
      <c r="U141" s="103">
        <f>V141/2</f>
        <v>24</v>
      </c>
      <c r="V141" s="103">
        <f>V140*1.5</f>
        <v>48</v>
      </c>
      <c r="X141" s="103">
        <f t="shared" si="68"/>
        <v>600</v>
      </c>
      <c r="Y141" s="103">
        <f t="shared" si="69"/>
        <v>720</v>
      </c>
    </row>
    <row r="142" spans="1:25" x14ac:dyDescent="0.25">
      <c r="A142" s="46" t="s">
        <v>157</v>
      </c>
      <c r="B142" s="46"/>
      <c r="C142" s="45">
        <v>17</v>
      </c>
      <c r="D142" s="28">
        <v>100</v>
      </c>
      <c r="E142" s="45">
        <f t="shared" si="62"/>
        <v>11</v>
      </c>
      <c r="F142" s="45">
        <f t="shared" si="63"/>
        <v>13</v>
      </c>
      <c r="G142" s="45">
        <f t="shared" si="64"/>
        <v>1600</v>
      </c>
      <c r="H142" s="45">
        <v>11</v>
      </c>
      <c r="I142" s="45">
        <v>24</v>
      </c>
      <c r="J142" s="45">
        <f t="shared" si="65"/>
        <v>302400</v>
      </c>
      <c r="K142" s="7"/>
      <c r="L142" s="50" t="s">
        <v>276</v>
      </c>
      <c r="M142" s="55"/>
      <c r="N142" s="45">
        <f>ROUND(P142*3,0)</f>
        <v>11</v>
      </c>
      <c r="O142" s="45">
        <f t="shared" si="70"/>
        <v>13</v>
      </c>
      <c r="P142" s="54">
        <v>3.5</v>
      </c>
      <c r="Q142" s="42">
        <f>P142*24</f>
        <v>84</v>
      </c>
      <c r="R142" s="42">
        <f t="shared" si="72"/>
        <v>5040</v>
      </c>
      <c r="S142" s="42">
        <f t="shared" si="72"/>
        <v>302400</v>
      </c>
      <c r="T142" s="42">
        <f t="shared" si="66"/>
        <v>1600</v>
      </c>
      <c r="U142" s="42">
        <f t="shared" si="67"/>
        <v>16</v>
      </c>
      <c r="V142">
        <f>V140</f>
        <v>32</v>
      </c>
      <c r="X142" s="42">
        <f t="shared" si="68"/>
        <v>176</v>
      </c>
      <c r="Y142" s="42">
        <f t="shared" si="69"/>
        <v>208</v>
      </c>
    </row>
    <row r="143" spans="1:25" s="58" customFormat="1" x14ac:dyDescent="0.25">
      <c r="A143" s="46" t="s">
        <v>158</v>
      </c>
      <c r="B143" s="46"/>
      <c r="C143" s="46">
        <v>30</v>
      </c>
      <c r="D143" s="28">
        <v>100</v>
      </c>
      <c r="E143" s="46">
        <f t="shared" si="62"/>
        <v>12</v>
      </c>
      <c r="F143" s="46">
        <f t="shared" si="63"/>
        <v>14</v>
      </c>
      <c r="G143" s="46">
        <f t="shared" si="64"/>
        <v>600</v>
      </c>
      <c r="H143" s="46">
        <v>24</v>
      </c>
      <c r="I143" s="46">
        <v>1</v>
      </c>
      <c r="J143" s="46">
        <f t="shared" si="65"/>
        <v>172800</v>
      </c>
      <c r="K143" s="46"/>
      <c r="L143" s="54" t="s">
        <v>276</v>
      </c>
      <c r="M143" s="54"/>
      <c r="N143" s="46">
        <f>P143*6</f>
        <v>12</v>
      </c>
      <c r="O143" s="46">
        <f t="shared" si="70"/>
        <v>14</v>
      </c>
      <c r="P143" s="54">
        <v>2</v>
      </c>
      <c r="Q143" s="58">
        <f>P143*24</f>
        <v>48</v>
      </c>
      <c r="R143" s="58">
        <f t="shared" si="72"/>
        <v>2880</v>
      </c>
      <c r="S143" s="58">
        <f t="shared" si="72"/>
        <v>172800</v>
      </c>
      <c r="T143" s="58">
        <f t="shared" si="66"/>
        <v>600</v>
      </c>
      <c r="U143" s="58">
        <f t="shared" si="67"/>
        <v>6</v>
      </c>
      <c r="V143" s="58">
        <f>V108</f>
        <v>12</v>
      </c>
      <c r="X143" s="58">
        <f t="shared" si="68"/>
        <v>72</v>
      </c>
      <c r="Y143" s="58">
        <f t="shared" si="69"/>
        <v>84</v>
      </c>
    </row>
    <row r="144" spans="1:25" x14ac:dyDescent="0.25">
      <c r="A144" s="46" t="s">
        <v>159</v>
      </c>
      <c r="B144" s="46"/>
      <c r="C144" s="45">
        <v>80</v>
      </c>
      <c r="D144" s="28">
        <v>100</v>
      </c>
      <c r="E144" s="45">
        <f t="shared" si="62"/>
        <v>1</v>
      </c>
      <c r="F144" s="45">
        <f>O144</f>
        <v>1</v>
      </c>
      <c r="G144" s="45">
        <f t="shared" si="64"/>
        <v>600000</v>
      </c>
      <c r="H144" s="45">
        <v>1</v>
      </c>
      <c r="I144" s="45">
        <v>5</v>
      </c>
      <c r="J144" s="45">
        <f t="shared" si="65"/>
        <v>-1</v>
      </c>
      <c r="K144" s="7"/>
      <c r="L144" s="50" t="s">
        <v>276</v>
      </c>
      <c r="M144" s="55"/>
      <c r="N144" s="45">
        <v>1</v>
      </c>
      <c r="O144" s="45">
        <v>1</v>
      </c>
      <c r="P144" s="55"/>
      <c r="Q144" s="56"/>
      <c r="R144" s="56"/>
      <c r="S144" s="56">
        <v>-1</v>
      </c>
      <c r="T144" s="42">
        <f t="shared" si="66"/>
        <v>600000</v>
      </c>
      <c r="U144" s="42">
        <f t="shared" si="67"/>
        <v>6000</v>
      </c>
      <c r="V144">
        <f>V137*10</f>
        <v>12000</v>
      </c>
      <c r="X144" s="42">
        <f t="shared" si="68"/>
        <v>6000</v>
      </c>
      <c r="Y144" s="42">
        <f t="shared" si="69"/>
        <v>6000</v>
      </c>
    </row>
    <row r="145" spans="1:25" x14ac:dyDescent="0.25">
      <c r="A145" s="46" t="s">
        <v>160</v>
      </c>
      <c r="B145" s="46"/>
      <c r="C145" s="45">
        <v>10</v>
      </c>
      <c r="D145" s="28">
        <v>100</v>
      </c>
      <c r="E145" s="38">
        <f t="shared" si="62"/>
        <v>1</v>
      </c>
      <c r="F145" s="38">
        <f t="shared" si="63"/>
        <v>2</v>
      </c>
      <c r="G145" s="45">
        <f t="shared" si="64"/>
        <v>16000</v>
      </c>
      <c r="H145" s="45">
        <v>5</v>
      </c>
      <c r="I145" s="45">
        <v>5</v>
      </c>
      <c r="J145" s="45">
        <f t="shared" si="65"/>
        <v>-1</v>
      </c>
      <c r="K145" s="7"/>
      <c r="L145" s="50" t="s">
        <v>276</v>
      </c>
      <c r="M145" s="55"/>
      <c r="N145" s="45">
        <v>1</v>
      </c>
      <c r="O145" s="45">
        <v>2</v>
      </c>
      <c r="P145" s="55"/>
      <c r="Q145" s="56"/>
      <c r="R145" s="56"/>
      <c r="S145" s="56">
        <v>-1</v>
      </c>
      <c r="T145" s="42">
        <f>U145*100</f>
        <v>16000</v>
      </c>
      <c r="U145" s="42">
        <f t="shared" si="67"/>
        <v>160</v>
      </c>
      <c r="V145">
        <f>V138</f>
        <v>320</v>
      </c>
      <c r="X145" s="42">
        <f t="shared" si="68"/>
        <v>160</v>
      </c>
      <c r="Y145" s="42">
        <f t="shared" si="69"/>
        <v>320</v>
      </c>
    </row>
    <row r="146" spans="1:25" x14ac:dyDescent="0.25">
      <c r="A146" s="57" t="s">
        <v>161</v>
      </c>
      <c r="B146" s="46"/>
      <c r="C146" s="45">
        <v>6</v>
      </c>
      <c r="D146" s="28">
        <v>100</v>
      </c>
      <c r="E146" s="45">
        <f t="shared" si="62"/>
        <v>0</v>
      </c>
      <c r="F146" s="45">
        <f t="shared" si="63"/>
        <v>0</v>
      </c>
      <c r="G146" s="45">
        <f t="shared" si="64"/>
        <v>0</v>
      </c>
      <c r="H146" s="45">
        <f t="shared" ref="H146:H148" si="73">Q146</f>
        <v>0</v>
      </c>
      <c r="I146" s="45">
        <f t="shared" ref="I146:I148" si="74">R146</f>
        <v>0</v>
      </c>
      <c r="J146" s="45">
        <f t="shared" si="65"/>
        <v>-1</v>
      </c>
      <c r="K146" s="7"/>
      <c r="L146" s="50" t="s">
        <v>276</v>
      </c>
      <c r="M146" s="55"/>
      <c r="N146" s="45">
        <v>0</v>
      </c>
      <c r="O146" s="45">
        <v>0</v>
      </c>
      <c r="P146" s="55"/>
      <c r="Q146" s="56"/>
      <c r="R146" s="56"/>
      <c r="S146" s="56">
        <v>-1</v>
      </c>
      <c r="T146" s="42">
        <f t="shared" si="66"/>
        <v>0</v>
      </c>
      <c r="U146" s="42">
        <f t="shared" si="67"/>
        <v>0</v>
      </c>
      <c r="V146" s="56"/>
      <c r="W146" s="56"/>
      <c r="X146" s="42">
        <f t="shared" si="68"/>
        <v>0</v>
      </c>
      <c r="Y146" s="42">
        <f t="shared" si="69"/>
        <v>0</v>
      </c>
    </row>
    <row r="147" spans="1:25" x14ac:dyDescent="0.25">
      <c r="A147" s="57" t="s">
        <v>162</v>
      </c>
      <c r="B147" s="46"/>
      <c r="C147" s="45">
        <v>7</v>
      </c>
      <c r="D147" s="28">
        <v>100</v>
      </c>
      <c r="E147" s="45">
        <f t="shared" si="62"/>
        <v>0</v>
      </c>
      <c r="F147" s="45">
        <f t="shared" si="63"/>
        <v>0</v>
      </c>
      <c r="G147" s="45">
        <f t="shared" si="64"/>
        <v>0</v>
      </c>
      <c r="H147" s="45">
        <f t="shared" si="73"/>
        <v>0</v>
      </c>
      <c r="I147" s="45">
        <f t="shared" si="74"/>
        <v>0</v>
      </c>
      <c r="J147" s="45">
        <f t="shared" si="65"/>
        <v>-1</v>
      </c>
      <c r="K147" s="7"/>
      <c r="L147" s="50" t="s">
        <v>276</v>
      </c>
      <c r="M147" s="55"/>
      <c r="N147" s="45">
        <v>0</v>
      </c>
      <c r="O147" s="45">
        <v>0</v>
      </c>
      <c r="P147" s="55"/>
      <c r="Q147" s="56"/>
      <c r="R147" s="56"/>
      <c r="S147" s="56">
        <v>-1</v>
      </c>
      <c r="T147" s="42">
        <f t="shared" si="66"/>
        <v>0</v>
      </c>
      <c r="U147" s="42">
        <f t="shared" si="67"/>
        <v>0</v>
      </c>
      <c r="V147" s="56"/>
      <c r="W147" s="56"/>
      <c r="X147" s="42">
        <f t="shared" si="68"/>
        <v>0</v>
      </c>
      <c r="Y147" s="42">
        <f t="shared" si="69"/>
        <v>0</v>
      </c>
    </row>
    <row r="148" spans="1:25" x14ac:dyDescent="0.25">
      <c r="A148" s="57" t="s">
        <v>163</v>
      </c>
      <c r="B148" s="46"/>
      <c r="C148" s="45">
        <v>7</v>
      </c>
      <c r="D148" s="28">
        <v>100</v>
      </c>
      <c r="E148" s="45">
        <f t="shared" si="62"/>
        <v>0</v>
      </c>
      <c r="F148" s="45">
        <f t="shared" si="63"/>
        <v>0</v>
      </c>
      <c r="G148" s="45">
        <f t="shared" si="64"/>
        <v>0</v>
      </c>
      <c r="H148" s="45">
        <f t="shared" si="73"/>
        <v>0</v>
      </c>
      <c r="I148" s="45">
        <f t="shared" si="74"/>
        <v>0</v>
      </c>
      <c r="J148" s="45">
        <f t="shared" si="65"/>
        <v>-1</v>
      </c>
      <c r="K148" s="7"/>
      <c r="L148" s="50" t="s">
        <v>276</v>
      </c>
      <c r="M148" s="55"/>
      <c r="N148" s="45">
        <v>0</v>
      </c>
      <c r="O148" s="45">
        <v>0</v>
      </c>
      <c r="P148" s="55"/>
      <c r="Q148" s="56"/>
      <c r="R148" s="56"/>
      <c r="S148" s="56">
        <v>-1</v>
      </c>
      <c r="T148" s="42">
        <f t="shared" si="66"/>
        <v>0</v>
      </c>
      <c r="U148" s="42">
        <f t="shared" si="67"/>
        <v>0</v>
      </c>
      <c r="V148" s="56"/>
      <c r="W148" s="56"/>
      <c r="X148" s="42">
        <f t="shared" si="68"/>
        <v>0</v>
      </c>
      <c r="Y148" s="42">
        <f t="shared" si="69"/>
        <v>0</v>
      </c>
    </row>
    <row r="149" spans="1:25" x14ac:dyDescent="0.25">
      <c r="A149" s="46" t="s">
        <v>164</v>
      </c>
      <c r="B149" s="15"/>
      <c r="C149" s="45">
        <v>7</v>
      </c>
      <c r="D149" s="28">
        <v>100</v>
      </c>
      <c r="E149" s="45">
        <f t="shared" si="62"/>
        <v>3</v>
      </c>
      <c r="F149" s="45">
        <f t="shared" si="63"/>
        <v>5</v>
      </c>
      <c r="G149" s="45">
        <f t="shared" si="64"/>
        <v>550</v>
      </c>
      <c r="H149" s="45">
        <f>ROUND(E149/5,0)</f>
        <v>1</v>
      </c>
      <c r="I149" s="45">
        <f t="shared" ref="H149:I153" si="75">ROUND(F149/10,0)</f>
        <v>1</v>
      </c>
      <c r="J149" s="45">
        <f t="shared" si="65"/>
        <v>-1</v>
      </c>
      <c r="K149" s="7"/>
      <c r="L149" s="50" t="s">
        <v>276</v>
      </c>
      <c r="M149" s="55"/>
      <c r="N149" s="45">
        <v>3</v>
      </c>
      <c r="O149" s="45">
        <v>5</v>
      </c>
      <c r="P149" s="55"/>
      <c r="Q149" s="56"/>
      <c r="R149" s="56"/>
      <c r="S149" s="56">
        <v>-1</v>
      </c>
      <c r="T149" s="42">
        <f t="shared" si="66"/>
        <v>550</v>
      </c>
      <c r="U149" s="42">
        <f t="shared" si="67"/>
        <v>5.5</v>
      </c>
      <c r="V149" s="58">
        <f>V139</f>
        <v>11</v>
      </c>
      <c r="W149" s="58"/>
      <c r="X149" s="42">
        <f t="shared" si="68"/>
        <v>17</v>
      </c>
      <c r="Y149" s="42">
        <f t="shared" si="69"/>
        <v>28</v>
      </c>
    </row>
    <row r="150" spans="1:25" x14ac:dyDescent="0.25">
      <c r="A150" s="46" t="s">
        <v>165</v>
      </c>
      <c r="B150" s="15"/>
      <c r="C150" s="45">
        <v>11</v>
      </c>
      <c r="D150" s="28">
        <v>100</v>
      </c>
      <c r="E150" s="45">
        <f t="shared" si="62"/>
        <v>1800</v>
      </c>
      <c r="F150" s="45">
        <f t="shared" si="63"/>
        <v>2160</v>
      </c>
      <c r="G150" s="45">
        <f t="shared" si="64"/>
        <v>50</v>
      </c>
      <c r="H150" s="45">
        <f>ROUND(E150/100,0)</f>
        <v>18</v>
      </c>
      <c r="I150" s="45">
        <f>ROUND(F150/100,0)</f>
        <v>22</v>
      </c>
      <c r="J150" s="45">
        <f t="shared" si="65"/>
        <v>518400</v>
      </c>
      <c r="K150" s="7"/>
      <c r="L150" s="50" t="s">
        <v>276</v>
      </c>
      <c r="M150" s="55"/>
      <c r="N150" s="45">
        <f>ROUND(P150*300,0)</f>
        <v>1800</v>
      </c>
      <c r="O150" s="45">
        <f t="shared" ref="O150:O154" si="76">ROUND(N150*1.2,0)</f>
        <v>2160</v>
      </c>
      <c r="P150" s="54">
        <v>6</v>
      </c>
      <c r="Q150" s="42">
        <f>P150*24</f>
        <v>144</v>
      </c>
      <c r="R150" s="42">
        <f t="shared" ref="R150:S154" si="77">Q150*60</f>
        <v>8640</v>
      </c>
      <c r="S150" s="42">
        <f t="shared" si="77"/>
        <v>518400</v>
      </c>
      <c r="T150" s="42">
        <f t="shared" si="66"/>
        <v>50</v>
      </c>
      <c r="U150" s="42">
        <f t="shared" si="67"/>
        <v>0.5</v>
      </c>
      <c r="V150" s="42">
        <v>1</v>
      </c>
      <c r="X150" s="42">
        <f t="shared" si="68"/>
        <v>900</v>
      </c>
      <c r="Y150" s="42">
        <f t="shared" si="69"/>
        <v>1080</v>
      </c>
    </row>
    <row r="151" spans="1:25" s="58" customFormat="1" x14ac:dyDescent="0.25">
      <c r="A151" s="46" t="s">
        <v>166</v>
      </c>
      <c r="B151" s="15"/>
      <c r="C151" s="46">
        <v>9</v>
      </c>
      <c r="D151" s="28">
        <v>100</v>
      </c>
      <c r="E151" s="46">
        <f t="shared" si="62"/>
        <v>75</v>
      </c>
      <c r="F151" s="46">
        <f t="shared" si="63"/>
        <v>90</v>
      </c>
      <c r="G151" s="46">
        <f t="shared" si="64"/>
        <v>350</v>
      </c>
      <c r="H151" s="46">
        <f t="shared" si="75"/>
        <v>8</v>
      </c>
      <c r="I151" s="46">
        <f t="shared" si="75"/>
        <v>9</v>
      </c>
      <c r="J151" s="46">
        <f t="shared" si="65"/>
        <v>216000</v>
      </c>
      <c r="K151" s="46"/>
      <c r="L151" s="54" t="s">
        <v>276</v>
      </c>
      <c r="M151" s="54"/>
      <c r="N151" s="46">
        <f>ROUND(P151*5*6,0)</f>
        <v>75</v>
      </c>
      <c r="O151" s="46">
        <f>ROUND(N151*1.2,0)</f>
        <v>90</v>
      </c>
      <c r="P151" s="54">
        <v>2.5</v>
      </c>
      <c r="Q151" s="58">
        <f>P151*24</f>
        <v>60</v>
      </c>
      <c r="R151" s="58">
        <f t="shared" si="77"/>
        <v>3600</v>
      </c>
      <c r="S151" s="58">
        <f t="shared" si="77"/>
        <v>216000</v>
      </c>
      <c r="T151" s="58">
        <f t="shared" si="66"/>
        <v>350</v>
      </c>
      <c r="U151" s="58">
        <f t="shared" si="67"/>
        <v>3.5</v>
      </c>
      <c r="V151" s="58">
        <f>ROUND(V109/1.2,0)</f>
        <v>7</v>
      </c>
      <c r="X151" s="58">
        <f t="shared" si="68"/>
        <v>263</v>
      </c>
      <c r="Y151" s="58">
        <f t="shared" si="69"/>
        <v>315</v>
      </c>
    </row>
    <row r="152" spans="1:25" s="58" customFormat="1" x14ac:dyDescent="0.25">
      <c r="A152" s="46" t="s">
        <v>167</v>
      </c>
      <c r="B152" s="15"/>
      <c r="C152" s="46">
        <v>10</v>
      </c>
      <c r="D152" s="28">
        <v>100</v>
      </c>
      <c r="E152" s="46">
        <f t="shared" si="62"/>
        <v>10</v>
      </c>
      <c r="F152" s="46">
        <f t="shared" si="63"/>
        <v>12</v>
      </c>
      <c r="G152" s="46">
        <f t="shared" si="64"/>
        <v>1600</v>
      </c>
      <c r="H152" s="46">
        <f t="shared" si="75"/>
        <v>1</v>
      </c>
      <c r="I152" s="46">
        <f t="shared" si="75"/>
        <v>1</v>
      </c>
      <c r="J152" s="46">
        <f t="shared" si="65"/>
        <v>172800</v>
      </c>
      <c r="K152" s="46"/>
      <c r="L152" s="54" t="s">
        <v>276</v>
      </c>
      <c r="M152" s="54"/>
      <c r="N152" s="46">
        <f>ROUND(P152*5,0)</f>
        <v>10</v>
      </c>
      <c r="O152" s="46">
        <f t="shared" si="76"/>
        <v>12</v>
      </c>
      <c r="P152" s="54">
        <v>2</v>
      </c>
      <c r="Q152" s="58">
        <f>P152*24</f>
        <v>48</v>
      </c>
      <c r="R152" s="58">
        <f t="shared" si="77"/>
        <v>2880</v>
      </c>
      <c r="S152" s="58">
        <f t="shared" si="77"/>
        <v>172800</v>
      </c>
      <c r="T152" s="58">
        <f t="shared" si="66"/>
        <v>1600</v>
      </c>
      <c r="U152" s="58">
        <f t="shared" si="67"/>
        <v>16</v>
      </c>
      <c r="V152" s="58">
        <f>ROUND(V110/2,0)</f>
        <v>32</v>
      </c>
      <c r="X152" s="58">
        <f t="shared" si="68"/>
        <v>160</v>
      </c>
      <c r="Y152" s="58">
        <f t="shared" si="69"/>
        <v>192</v>
      </c>
    </row>
    <row r="153" spans="1:25" s="58" customFormat="1" x14ac:dyDescent="0.25">
      <c r="A153" s="46" t="s">
        <v>296</v>
      </c>
      <c r="B153" s="46"/>
      <c r="C153" s="46">
        <v>27</v>
      </c>
      <c r="D153" s="28">
        <v>100</v>
      </c>
      <c r="E153" s="46">
        <f t="shared" si="62"/>
        <v>18</v>
      </c>
      <c r="F153" s="46">
        <f t="shared" si="63"/>
        <v>22</v>
      </c>
      <c r="G153" s="46">
        <f t="shared" si="64"/>
        <v>500</v>
      </c>
      <c r="H153" s="46">
        <f t="shared" si="75"/>
        <v>2</v>
      </c>
      <c r="I153" s="46">
        <f t="shared" si="75"/>
        <v>2</v>
      </c>
      <c r="J153" s="46">
        <f t="shared" si="65"/>
        <v>259200</v>
      </c>
      <c r="K153" s="46"/>
      <c r="L153" s="54" t="s">
        <v>276</v>
      </c>
      <c r="M153" s="54"/>
      <c r="N153" s="46">
        <f>ROUND(P153*6,0)</f>
        <v>18</v>
      </c>
      <c r="O153" s="46">
        <f t="shared" si="76"/>
        <v>22</v>
      </c>
      <c r="P153" s="54">
        <v>3</v>
      </c>
      <c r="Q153" s="58">
        <f>P153*24</f>
        <v>72</v>
      </c>
      <c r="R153" s="58">
        <f t="shared" si="77"/>
        <v>4320</v>
      </c>
      <c r="S153" s="58">
        <f t="shared" si="77"/>
        <v>259200</v>
      </c>
      <c r="T153" s="58">
        <f t="shared" si="66"/>
        <v>500</v>
      </c>
      <c r="U153" s="58">
        <f t="shared" si="67"/>
        <v>5</v>
      </c>
      <c r="V153" s="58">
        <f>ROUND(V143/1.2,0)</f>
        <v>10</v>
      </c>
      <c r="X153" s="58">
        <f t="shared" si="68"/>
        <v>90</v>
      </c>
      <c r="Y153" s="58">
        <f t="shared" si="69"/>
        <v>110</v>
      </c>
    </row>
    <row r="154" spans="1:25" s="103" customFormat="1" x14ac:dyDescent="0.25">
      <c r="A154" s="38" t="s">
        <v>168</v>
      </c>
      <c r="B154" s="38"/>
      <c r="C154" s="38">
        <v>23</v>
      </c>
      <c r="D154" s="102">
        <v>100</v>
      </c>
      <c r="E154" s="38">
        <f t="shared" si="62"/>
        <v>5</v>
      </c>
      <c r="F154" s="38">
        <f t="shared" si="63"/>
        <v>6</v>
      </c>
      <c r="G154" s="38">
        <f t="shared" si="64"/>
        <v>4000</v>
      </c>
      <c r="H154" s="38">
        <f>ROUND(E154/2,0)</f>
        <v>3</v>
      </c>
      <c r="I154" s="38">
        <f>ROUND(F154/2,0)</f>
        <v>3</v>
      </c>
      <c r="J154" s="38">
        <f t="shared" si="65"/>
        <v>129600</v>
      </c>
      <c r="K154" s="38"/>
      <c r="L154" s="53" t="s">
        <v>276</v>
      </c>
      <c r="M154" s="53"/>
      <c r="N154" s="38">
        <f>ROUND(P154*3,0)</f>
        <v>5</v>
      </c>
      <c r="O154" s="38">
        <f t="shared" si="76"/>
        <v>6</v>
      </c>
      <c r="P154" s="53">
        <v>1.5</v>
      </c>
      <c r="Q154" s="103">
        <f>P154*24</f>
        <v>36</v>
      </c>
      <c r="R154" s="103">
        <f t="shared" si="77"/>
        <v>2160</v>
      </c>
      <c r="S154" s="103">
        <f t="shared" si="77"/>
        <v>129600</v>
      </c>
      <c r="T154" s="103">
        <f>U154*100</f>
        <v>4000</v>
      </c>
      <c r="U154" s="103">
        <f t="shared" si="67"/>
        <v>40</v>
      </c>
      <c r="V154" s="103">
        <f>ROUND(V138/4,0)</f>
        <v>80</v>
      </c>
      <c r="X154" s="103">
        <f t="shared" si="68"/>
        <v>200</v>
      </c>
      <c r="Y154" s="103">
        <f t="shared" si="69"/>
        <v>240</v>
      </c>
    </row>
    <row r="155" spans="1:25" x14ac:dyDescent="0.25">
      <c r="X155" s="65">
        <f>AVERAGE(X2:X154)</f>
        <v>198.28758169934642</v>
      </c>
      <c r="Y155" s="65">
        <f>AVERAGE(Y2:Y154)</f>
        <v>240.75816993464053</v>
      </c>
    </row>
    <row r="156" spans="1:25" x14ac:dyDescent="0.25">
      <c r="W156" t="s">
        <v>290</v>
      </c>
      <c r="X156" s="67">
        <f>X155-X155*$W$157</f>
        <v>138.80130718954251</v>
      </c>
      <c r="Y156" s="67">
        <f>Y155-Y155*$W$157</f>
        <v>168.53071895424836</v>
      </c>
    </row>
    <row r="157" spans="1:25" x14ac:dyDescent="0.25">
      <c r="W157" s="66">
        <v>0.3</v>
      </c>
    </row>
    <row r="177" spans="7:7" x14ac:dyDescent="0.25">
      <c r="G177">
        <f>F177/24</f>
        <v>0</v>
      </c>
    </row>
    <row r="1983" spans="2:2" x14ac:dyDescent="0.25">
      <c r="B1983" t="s">
        <v>287</v>
      </c>
    </row>
  </sheetData>
  <autoFilter ref="A1:S157">
    <sortState ref="A22:R106">
      <sortCondition ref="C1:C154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W6" sqref="W6"/>
    </sheetView>
  </sheetViews>
  <sheetFormatPr defaultRowHeight="15" x14ac:dyDescent="0.25"/>
  <cols>
    <col min="1" max="1" width="8.7109375" bestFit="1" customWidth="1"/>
    <col min="2" max="2" width="11.85546875" bestFit="1" customWidth="1"/>
  </cols>
  <sheetData>
    <row r="1" spans="1:2" x14ac:dyDescent="0.25">
      <c r="A1" s="8" t="s">
        <v>110</v>
      </c>
      <c r="B1" s="8" t="s">
        <v>252</v>
      </c>
    </row>
    <row r="2" spans="1:2" x14ac:dyDescent="0.25">
      <c r="A2" s="7">
        <v>10</v>
      </c>
      <c r="B2" s="7">
        <v>0</v>
      </c>
    </row>
    <row r="3" spans="1:2" x14ac:dyDescent="0.25">
      <c r="A3" s="7">
        <v>11</v>
      </c>
      <c r="B3" s="7">
        <v>10</v>
      </c>
    </row>
    <row r="4" spans="1:2" x14ac:dyDescent="0.25">
      <c r="A4" s="7">
        <v>12</v>
      </c>
      <c r="B4" s="7">
        <v>20</v>
      </c>
    </row>
    <row r="5" spans="1:2" x14ac:dyDescent="0.25">
      <c r="A5" s="7">
        <v>13</v>
      </c>
      <c r="B5" s="7">
        <v>30</v>
      </c>
    </row>
    <row r="6" spans="1:2" x14ac:dyDescent="0.25">
      <c r="A6" s="7">
        <v>14</v>
      </c>
      <c r="B6" s="7">
        <v>40</v>
      </c>
    </row>
    <row r="7" spans="1:2" x14ac:dyDescent="0.25">
      <c r="A7" s="7">
        <v>15</v>
      </c>
      <c r="B7" s="7">
        <v>50</v>
      </c>
    </row>
    <row r="8" spans="1:2" x14ac:dyDescent="0.25">
      <c r="A8" s="7">
        <v>16</v>
      </c>
      <c r="B8" s="7">
        <v>60</v>
      </c>
    </row>
    <row r="9" spans="1:2" x14ac:dyDescent="0.25">
      <c r="A9" s="7">
        <v>17</v>
      </c>
      <c r="B9" s="7">
        <v>70</v>
      </c>
    </row>
    <row r="10" spans="1:2" x14ac:dyDescent="0.25">
      <c r="A10" s="7">
        <v>18</v>
      </c>
      <c r="B10" s="7">
        <v>80</v>
      </c>
    </row>
    <row r="11" spans="1:2" x14ac:dyDescent="0.25">
      <c r="A11" s="7">
        <v>19</v>
      </c>
      <c r="B11" s="7">
        <v>90</v>
      </c>
    </row>
    <row r="12" spans="1:2" x14ac:dyDescent="0.25">
      <c r="A12" s="7">
        <v>20</v>
      </c>
      <c r="B12" s="7">
        <v>100</v>
      </c>
    </row>
  </sheetData>
  <sortState ref="A2:B12">
    <sortCondition ref="A2: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6" sqref="F16"/>
    </sheetView>
  </sheetViews>
  <sheetFormatPr defaultRowHeight="15" x14ac:dyDescent="0.25"/>
  <cols>
    <col min="1" max="1" width="9.5703125" bestFit="1" customWidth="1"/>
    <col min="2" max="2" width="17" bestFit="1" customWidth="1"/>
  </cols>
  <sheetData>
    <row r="1" spans="1:2" x14ac:dyDescent="0.25">
      <c r="A1" s="8" t="s">
        <v>228</v>
      </c>
      <c r="B1" s="8" t="s">
        <v>252</v>
      </c>
    </row>
    <row r="2" spans="1:2" x14ac:dyDescent="0.25">
      <c r="A2" s="7">
        <v>1</v>
      </c>
      <c r="B2" s="7">
        <v>50</v>
      </c>
    </row>
    <row r="3" spans="1:2" x14ac:dyDescent="0.25">
      <c r="A3" s="7">
        <v>2</v>
      </c>
      <c r="B3" s="7">
        <v>40</v>
      </c>
    </row>
    <row r="4" spans="1:2" x14ac:dyDescent="0.25">
      <c r="A4" s="7">
        <v>3</v>
      </c>
      <c r="B4" s="7">
        <v>30</v>
      </c>
    </row>
    <row r="5" spans="1:2" x14ac:dyDescent="0.25">
      <c r="A5" s="7">
        <v>4</v>
      </c>
      <c r="B5" s="7">
        <v>25</v>
      </c>
    </row>
    <row r="6" spans="1:2" x14ac:dyDescent="0.25">
      <c r="A6" s="7">
        <v>5</v>
      </c>
      <c r="B6" s="7">
        <v>20</v>
      </c>
    </row>
    <row r="7" spans="1:2" x14ac:dyDescent="0.25">
      <c r="A7" s="7">
        <v>6</v>
      </c>
      <c r="B7" s="7">
        <v>15</v>
      </c>
    </row>
    <row r="8" spans="1:2" x14ac:dyDescent="0.25">
      <c r="A8" s="7">
        <v>7</v>
      </c>
      <c r="B8" s="7">
        <v>10</v>
      </c>
    </row>
    <row r="9" spans="1:2" x14ac:dyDescent="0.25">
      <c r="A9" s="7">
        <v>8</v>
      </c>
      <c r="B9" s="7">
        <v>6</v>
      </c>
    </row>
    <row r="10" spans="1:2" x14ac:dyDescent="0.25">
      <c r="A10" s="7">
        <v>9</v>
      </c>
      <c r="B10" s="7">
        <v>3</v>
      </c>
    </row>
    <row r="11" spans="1:2" x14ac:dyDescent="0.25">
      <c r="A11" s="7">
        <v>15</v>
      </c>
      <c r="B1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 Info</vt:lpstr>
      <vt:lpstr>League</vt:lpstr>
      <vt:lpstr>League_Reward</vt:lpstr>
      <vt:lpstr>Milestone</vt:lpstr>
      <vt:lpstr>Task_Rate</vt:lpstr>
      <vt:lpstr>Task_Detail</vt:lpstr>
      <vt:lpstr>Member_Bonus</vt:lpstr>
      <vt:lpstr>Rank_Bonus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2018-08-22T08:42:23Z</dcterms:created>
  <dcterms:modified xsi:type="dcterms:W3CDTF">2020-04-27T06:16:53Z</dcterms:modified>
</cp:coreProperties>
</file>