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VTMJS\Trunk\design\db_balance\"/>
    </mc:Choice>
  </mc:AlternateContent>
  <bookViews>
    <workbookView xWindow="31455" yWindow="0" windowWidth="12060" windowHeight="9000" firstSheet="5" activeTab="9"/>
  </bookViews>
  <sheets>
    <sheet name="Misc Info" sheetId="20" r:id="rId1"/>
    <sheet name="Feature Drop" sheetId="27" r:id="rId2"/>
    <sheet name="Feature Drop_Event" sheetId="30" r:id="rId3"/>
    <sheet name="Fish Rate" sheetId="17" r:id="rId4"/>
    <sheet name="Fish Weight" sheetId="14" r:id="rId5"/>
    <sheet name="Fish Reward" sheetId="32" r:id="rId6"/>
    <sheet name="Reward Default" sheetId="23" r:id="rId7"/>
    <sheet name="Minigame bar Rate" sheetId="35" r:id="rId8"/>
    <sheet name="Minigame bar" sheetId="18" r:id="rId9"/>
    <sheet name="Rewards" sheetId="34" r:id="rId10"/>
    <sheet name="Fishing Items" sheetId="28" r:id="rId11"/>
    <sheet name="Hook" sheetId="29" r:id="rId12"/>
    <sheet name="MISC" sheetId="33" r:id="rId13"/>
  </sheets>
  <definedNames>
    <definedName name="_xlnm._FilterDatabase" localSheetId="2" hidden="1">'Feature Drop_Event'!$A$1:$N$71</definedName>
    <definedName name="_xlnm._FilterDatabase" localSheetId="12" hidden="1">MISC!$A$1:$K$7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7" l="1"/>
  <c r="E4" i="27"/>
  <c r="E5" i="27"/>
  <c r="E6" i="27"/>
  <c r="E7" i="27"/>
  <c r="E8" i="27"/>
  <c r="E9" i="27"/>
  <c r="E2" i="27"/>
  <c r="I2" i="17" l="1"/>
  <c r="I2" i="18" l="1"/>
  <c r="I1" i="18"/>
  <c r="I3" i="18" s="1"/>
  <c r="O2" i="17" l="1"/>
  <c r="B3" i="35" l="1"/>
  <c r="B4" i="35"/>
  <c r="B5" i="35"/>
  <c r="B6" i="35"/>
  <c r="B2" i="35"/>
  <c r="H6" i="35"/>
  <c r="H5" i="35"/>
  <c r="H4" i="35"/>
  <c r="H3" i="35"/>
  <c r="H2" i="35"/>
  <c r="C3" i="20" l="1"/>
  <c r="I25" i="33" l="1"/>
  <c r="I23" i="33"/>
  <c r="I21" i="33"/>
  <c r="I19" i="33"/>
  <c r="I4" i="17"/>
  <c r="I3" i="17"/>
  <c r="I7" i="17" s="1"/>
  <c r="W5" i="17" l="1"/>
  <c r="U5" i="17"/>
  <c r="S5" i="17"/>
  <c r="Q5" i="17"/>
  <c r="W4" i="17"/>
  <c r="U4" i="17"/>
  <c r="S4" i="17"/>
  <c r="Q4" i="17"/>
  <c r="W3" i="17"/>
  <c r="U3" i="17"/>
  <c r="S3" i="17"/>
  <c r="Q3" i="17"/>
  <c r="W2" i="17"/>
  <c r="U2" i="17"/>
  <c r="S2" i="17"/>
  <c r="Q2" i="17"/>
  <c r="F10" i="17" l="1"/>
  <c r="C10" i="17"/>
  <c r="D10" i="17"/>
  <c r="C23" i="32" l="1"/>
  <c r="D23" i="32" s="1"/>
  <c r="C16" i="32"/>
  <c r="D16" i="32" s="1"/>
  <c r="C17" i="32"/>
  <c r="D17" i="32" s="1"/>
  <c r="C18" i="32"/>
  <c r="C24" i="32" s="1"/>
  <c r="D24" i="32" s="1"/>
  <c r="C19" i="32"/>
  <c r="D19" i="32" s="1"/>
  <c r="C15" i="32"/>
  <c r="D15" i="32" s="1"/>
  <c r="D18" i="32"/>
  <c r="C21" i="32" l="1"/>
  <c r="D21" i="32" s="1"/>
  <c r="C22" i="32"/>
  <c r="D22" i="32" s="1"/>
  <c r="C25" i="32"/>
  <c r="D25" i="32" s="1"/>
  <c r="J4" i="18" l="1"/>
  <c r="I5" i="18"/>
  <c r="J5" i="18" s="1"/>
  <c r="Q16" i="14" l="1"/>
  <c r="O16" i="14"/>
  <c r="O19" i="14"/>
  <c r="M16" i="14"/>
  <c r="K16" i="14"/>
  <c r="P10" i="14"/>
  <c r="P11" i="14"/>
  <c r="P12" i="14"/>
  <c r="P13" i="14"/>
  <c r="P9" i="14"/>
  <c r="N10" i="14"/>
  <c r="N11" i="14"/>
  <c r="N12" i="14"/>
  <c r="N13" i="14"/>
  <c r="N9" i="14"/>
  <c r="L10" i="14"/>
  <c r="L11" i="14"/>
  <c r="L12" i="14"/>
  <c r="L13" i="14"/>
  <c r="L9" i="14"/>
  <c r="J10" i="14"/>
  <c r="J11" i="14"/>
  <c r="J12" i="14"/>
  <c r="J13" i="14"/>
  <c r="J9" i="14"/>
  <c r="Q4" i="14"/>
  <c r="Q5" i="14"/>
  <c r="Q6" i="14"/>
  <c r="Q7" i="14"/>
  <c r="Q3" i="14"/>
  <c r="O4" i="14"/>
  <c r="O5" i="14"/>
  <c r="O6" i="14"/>
  <c r="O7" i="14"/>
  <c r="O3" i="14"/>
  <c r="M4" i="14"/>
  <c r="M5" i="14"/>
  <c r="M6" i="14"/>
  <c r="M7" i="14"/>
  <c r="M3" i="14"/>
  <c r="K4" i="14"/>
  <c r="K5" i="14"/>
  <c r="K6" i="14"/>
  <c r="K7" i="14"/>
  <c r="K3" i="14"/>
  <c r="O17" i="14"/>
  <c r="K18" i="14"/>
  <c r="Q19" i="14"/>
  <c r="M21" i="14"/>
  <c r="M19" i="14" l="1"/>
  <c r="K19" i="14"/>
  <c r="Q18" i="14"/>
  <c r="M18" i="14"/>
  <c r="O18" i="14"/>
  <c r="Q17" i="14"/>
  <c r="K17" i="14"/>
  <c r="M17" i="14"/>
  <c r="O15" i="14"/>
  <c r="O21" i="14"/>
  <c r="Q15" i="14"/>
  <c r="Q21" i="14"/>
  <c r="K15" i="14"/>
  <c r="K21" i="14"/>
  <c r="M15" i="14"/>
  <c r="N15" i="14" l="1"/>
  <c r="J15" i="14"/>
  <c r="P15" i="14"/>
  <c r="L15" i="14"/>
  <c r="H32" i="30"/>
  <c r="H31" i="30"/>
  <c r="H33" i="30"/>
  <c r="H34" i="30"/>
  <c r="H35" i="30"/>
  <c r="H36" i="30"/>
  <c r="H37" i="30"/>
  <c r="H38" i="30"/>
  <c r="H39" i="30"/>
  <c r="H40" i="30"/>
  <c r="H41" i="30"/>
  <c r="H42" i="30"/>
  <c r="H30" i="30"/>
  <c r="H26" i="30"/>
  <c r="H27" i="30"/>
  <c r="H28" i="30"/>
  <c r="H29" i="30"/>
  <c r="H25" i="30"/>
  <c r="H14" i="30"/>
  <c r="H18" i="30"/>
  <c r="H17" i="30"/>
  <c r="H13" i="30"/>
  <c r="H12" i="30"/>
  <c r="H11" i="30"/>
  <c r="H9" i="30"/>
  <c r="H7" i="30"/>
  <c r="H64" i="30"/>
  <c r="H65" i="30"/>
  <c r="H66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2" i="30"/>
  <c r="H4" i="30"/>
  <c r="H6" i="30"/>
  <c r="N21" i="14" l="1"/>
  <c r="P21" i="14"/>
  <c r="J21" i="14"/>
  <c r="L21" i="14"/>
  <c r="L63" i="30"/>
  <c r="L61" i="30"/>
  <c r="J62" i="30" l="1"/>
  <c r="L38" i="30"/>
  <c r="J18" i="14" l="1"/>
  <c r="L18" i="14"/>
  <c r="N18" i="14"/>
  <c r="P18" i="14"/>
  <c r="J16" i="14"/>
  <c r="N16" i="14"/>
  <c r="P16" i="14"/>
  <c r="L16" i="14"/>
  <c r="P19" i="14"/>
  <c r="L19" i="14"/>
  <c r="J19" i="14"/>
  <c r="N19" i="14"/>
  <c r="J17" i="14"/>
  <c r="L17" i="14"/>
  <c r="N17" i="14"/>
  <c r="P17" i="14"/>
  <c r="P22" i="14" l="1"/>
  <c r="L22" i="14"/>
  <c r="N22" i="14"/>
  <c r="J22" i="14"/>
  <c r="J23" i="14"/>
  <c r="P23" i="14"/>
  <c r="L23" i="14"/>
  <c r="N23" i="14"/>
  <c r="N25" i="14"/>
  <c r="L25" i="14"/>
  <c r="J25" i="14"/>
  <c r="P25" i="14"/>
  <c r="J24" i="14"/>
  <c r="P24" i="14"/>
  <c r="L24" i="14"/>
  <c r="N24" i="14"/>
  <c r="K25" i="14"/>
  <c r="M25" i="14"/>
  <c r="O25" i="14"/>
  <c r="Q25" i="14"/>
  <c r="Q24" i="14"/>
  <c r="K24" i="14"/>
  <c r="O24" i="14"/>
  <c r="M24" i="14"/>
  <c r="Q23" i="14"/>
  <c r="M23" i="14"/>
  <c r="O23" i="14"/>
  <c r="K23" i="14"/>
  <c r="O22" i="14"/>
  <c r="M22" i="14"/>
  <c r="K22" i="14"/>
  <c r="Q22" i="14"/>
  <c r="A36" i="14"/>
  <c r="A41" i="14"/>
  <c r="A46" i="14"/>
  <c r="A31" i="14"/>
  <c r="C24" i="14"/>
  <c r="D24" i="14"/>
  <c r="B24" i="14"/>
  <c r="U4" i="27"/>
  <c r="O2" i="27"/>
  <c r="L11" i="30"/>
  <c r="E19" i="30"/>
  <c r="E15" i="30"/>
  <c r="L60" i="30"/>
  <c r="J59" i="30"/>
  <c r="J58" i="30"/>
  <c r="N49" i="30"/>
  <c r="N50" i="30"/>
  <c r="N51" i="30"/>
  <c r="N52" i="30"/>
  <c r="N53" i="30"/>
  <c r="N54" i="30"/>
  <c r="N55" i="30"/>
  <c r="N56" i="30"/>
  <c r="N48" i="30"/>
  <c r="J47" i="30"/>
  <c r="J46" i="30"/>
  <c r="L37" i="30"/>
  <c r="L40" i="30"/>
  <c r="L41" i="30"/>
  <c r="L42" i="30"/>
  <c r="L43" i="30"/>
  <c r="L44" i="30"/>
  <c r="L45" i="30"/>
  <c r="L36" i="30"/>
  <c r="J33" i="30"/>
  <c r="J34" i="30"/>
  <c r="J35" i="30"/>
  <c r="J32" i="30"/>
  <c r="N26" i="30"/>
  <c r="N27" i="30"/>
  <c r="N28" i="30"/>
  <c r="N29" i="30"/>
  <c r="N30" i="30"/>
  <c r="N25" i="30"/>
  <c r="L18" i="30"/>
  <c r="L17" i="30"/>
  <c r="N14" i="30"/>
  <c r="J13" i="30"/>
  <c r="L6" i="30"/>
  <c r="L5" i="30"/>
  <c r="J4" i="30"/>
  <c r="L2" i="30"/>
  <c r="H10" i="30"/>
  <c r="D11" i="17"/>
  <c r="F11" i="17" s="1"/>
  <c r="D12" i="17"/>
  <c r="F12" i="17" s="1"/>
  <c r="D13" i="17"/>
  <c r="F13" i="17" s="1"/>
  <c r="C11" i="17"/>
  <c r="C12" i="17"/>
  <c r="C13" i="17"/>
  <c r="J67" i="30" l="1"/>
  <c r="J68" i="30" s="1"/>
  <c r="N15" i="30"/>
  <c r="H15" i="30"/>
  <c r="E20" i="30"/>
  <c r="L20" i="30" s="1"/>
  <c r="H19" i="30"/>
  <c r="E16" i="30"/>
  <c r="L19" i="30"/>
  <c r="N16" i="30" l="1"/>
  <c r="N67" i="30" s="1"/>
  <c r="N68" i="30" s="1"/>
  <c r="H16" i="30"/>
  <c r="E21" i="30"/>
  <c r="H20" i="30"/>
  <c r="E22" i="30" l="1"/>
  <c r="H21" i="30"/>
  <c r="L21" i="30"/>
  <c r="H8" i="30"/>
  <c r="H5" i="30"/>
  <c r="H3" i="30"/>
  <c r="E23" i="30" l="1"/>
  <c r="H22" i="30"/>
  <c r="L22" i="30"/>
  <c r="I10" i="17"/>
  <c r="I16" i="17" s="1"/>
  <c r="E24" i="30" l="1"/>
  <c r="H23" i="30"/>
  <c r="L23" i="30"/>
  <c r="W4" i="27"/>
  <c r="V4" i="27"/>
  <c r="H24" i="30" l="1"/>
  <c r="L24" i="30"/>
  <c r="L67" i="30" s="1"/>
  <c r="L68" i="30" s="1"/>
  <c r="I20" i="17"/>
  <c r="I21" i="17" s="1"/>
  <c r="E28" i="23" l="1"/>
  <c r="E29" i="23" s="1"/>
  <c r="E30" i="23" s="1"/>
  <c r="E24" i="23"/>
  <c r="E25" i="23" s="1"/>
  <c r="E19" i="23"/>
  <c r="E20" i="23" s="1"/>
  <c r="E21" i="23" s="1"/>
  <c r="E14" i="23"/>
  <c r="E15" i="23" s="1"/>
  <c r="E9" i="23"/>
  <c r="E10" i="23" s="1"/>
  <c r="E11" i="23" s="1"/>
  <c r="E5" i="23"/>
  <c r="E6" i="23" s="1"/>
  <c r="M5" i="17" l="1"/>
  <c r="K5" i="17"/>
  <c r="I5" i="17"/>
  <c r="I13" i="17" s="1"/>
  <c r="M4" i="17"/>
  <c r="K4" i="17"/>
  <c r="M3" i="17"/>
  <c r="M7" i="17" s="1"/>
  <c r="K3" i="17"/>
  <c r="K2" i="17"/>
  <c r="K10" i="17" s="1"/>
  <c r="M2" i="17"/>
  <c r="M10" i="17" s="1"/>
  <c r="O3" i="17"/>
  <c r="O4" i="17"/>
  <c r="O5" i="17"/>
  <c r="O9" i="27"/>
  <c r="O8" i="27"/>
  <c r="O7" i="27"/>
  <c r="O6" i="27"/>
  <c r="R2" i="27" s="1"/>
  <c r="N69" i="30" s="1"/>
  <c r="O3" i="27"/>
  <c r="M8" i="27"/>
  <c r="L5" i="27"/>
  <c r="O5" i="27" s="1"/>
  <c r="L4" i="27"/>
  <c r="O4" i="27" s="1"/>
  <c r="Q2" i="27" l="1"/>
  <c r="L69" i="30" s="1"/>
  <c r="P2" i="27"/>
  <c r="J69" i="30" s="1"/>
  <c r="J70" i="30" s="1"/>
  <c r="U2" i="27" s="1"/>
  <c r="U3" i="27" s="1"/>
  <c r="I8" i="17"/>
  <c r="I11" i="17"/>
  <c r="M11" i="17"/>
  <c r="K11" i="17"/>
  <c r="K7" i="17"/>
  <c r="M16" i="17"/>
  <c r="M20" i="17" s="1"/>
  <c r="M21" i="17" s="1"/>
  <c r="I12" i="17"/>
  <c r="K12" i="17"/>
  <c r="K13" i="17"/>
  <c r="K16" i="17"/>
  <c r="M13" i="17"/>
  <c r="M12" i="17"/>
  <c r="H3" i="27"/>
  <c r="H4" i="27"/>
  <c r="H5" i="27"/>
  <c r="H6" i="27"/>
  <c r="H7" i="27"/>
  <c r="H8" i="27"/>
  <c r="H9" i="27"/>
  <c r="H2" i="27"/>
  <c r="K20" i="17" l="1"/>
  <c r="K21" i="17" s="1"/>
  <c r="M8" i="17"/>
  <c r="N70" i="30"/>
  <c r="K8" i="17"/>
  <c r="Q12" i="17" s="1"/>
  <c r="C41" i="14" s="1"/>
  <c r="L70" i="30"/>
  <c r="D3" i="17"/>
  <c r="D4" i="17"/>
  <c r="D5" i="17"/>
  <c r="D2" i="17"/>
  <c r="Q11" i="17" l="1"/>
  <c r="C36" i="14" s="1"/>
  <c r="V2" i="27"/>
  <c r="V3" i="27" s="1"/>
  <c r="V5" i="27" s="1"/>
  <c r="V6" i="27" s="1"/>
  <c r="V7" i="27" s="1"/>
  <c r="W2" i="27"/>
  <c r="W3" i="27" s="1"/>
  <c r="W5" i="27" s="1"/>
  <c r="W6" i="27" s="1"/>
  <c r="W7" i="27" s="1"/>
  <c r="U5" i="27"/>
  <c r="U6" i="27" s="1"/>
  <c r="U7" i="27" s="1"/>
  <c r="I17" i="17"/>
  <c r="K17" i="17" s="1"/>
  <c r="M17" i="17" s="1"/>
  <c r="B25" i="14"/>
  <c r="B26" i="14" s="1"/>
  <c r="P10" i="17"/>
  <c r="B31" i="14" s="1"/>
  <c r="C39" i="14"/>
  <c r="C37" i="14"/>
  <c r="C38" i="14"/>
  <c r="D25" i="14"/>
  <c r="R10" i="17"/>
  <c r="D31" i="14" s="1"/>
  <c r="C42" i="14"/>
  <c r="C44" i="14"/>
  <c r="C43" i="14"/>
  <c r="P13" i="17"/>
  <c r="B46" i="14" s="1"/>
  <c r="C25" i="14"/>
  <c r="Q10" i="17"/>
  <c r="C31" i="14" s="1"/>
  <c r="P12" i="17"/>
  <c r="B41" i="14" s="1"/>
  <c r="Q13" i="17"/>
  <c r="C46" i="14" s="1"/>
  <c r="R13" i="17"/>
  <c r="D46" i="14" s="1"/>
  <c r="R12" i="17"/>
  <c r="D41" i="14" s="1"/>
  <c r="R11" i="17"/>
  <c r="D36" i="14" s="1"/>
  <c r="P11" i="17"/>
  <c r="B36" i="14" s="1"/>
  <c r="D47" i="14" l="1"/>
  <c r="D48" i="14"/>
  <c r="D49" i="14"/>
  <c r="B42" i="14"/>
  <c r="B44" i="14"/>
  <c r="B43" i="14"/>
  <c r="B37" i="14"/>
  <c r="B38" i="14"/>
  <c r="E38" i="14" s="1"/>
  <c r="F38" i="14" s="1"/>
  <c r="B39" i="14"/>
  <c r="B32" i="14"/>
  <c r="B34" i="14"/>
  <c r="B33" i="14"/>
  <c r="D32" i="14"/>
  <c r="D34" i="14"/>
  <c r="D33" i="14"/>
  <c r="C33" i="14"/>
  <c r="C32" i="14"/>
  <c r="C34" i="14"/>
  <c r="C47" i="14"/>
  <c r="C49" i="14"/>
  <c r="C48" i="14"/>
  <c r="D29" i="14"/>
  <c r="D27" i="14"/>
  <c r="D26" i="14"/>
  <c r="D28" i="14"/>
  <c r="C29" i="14"/>
  <c r="C27" i="14"/>
  <c r="C28" i="14"/>
  <c r="C26" i="14"/>
  <c r="B28" i="14"/>
  <c r="B29" i="14"/>
  <c r="B27" i="14"/>
  <c r="E27" i="14" s="1"/>
  <c r="F27" i="14" s="1"/>
  <c r="B49" i="14"/>
  <c r="B48" i="14"/>
  <c r="B47" i="14"/>
  <c r="D39" i="14"/>
  <c r="D38" i="14"/>
  <c r="D37" i="14"/>
  <c r="D44" i="14"/>
  <c r="D42" i="14"/>
  <c r="D43" i="14"/>
  <c r="E34" i="14" l="1"/>
  <c r="F34" i="14" s="1"/>
  <c r="E29" i="14"/>
  <c r="F29" i="14" s="1"/>
  <c r="E47" i="14"/>
  <c r="F47" i="14" s="1"/>
  <c r="E33" i="14"/>
  <c r="F33" i="14" s="1"/>
  <c r="E37" i="14"/>
  <c r="F37" i="14" s="1"/>
  <c r="E26" i="14"/>
  <c r="F26" i="14" s="1"/>
  <c r="E49" i="14"/>
  <c r="F49" i="14" s="1"/>
  <c r="E32" i="14"/>
  <c r="F32" i="14" s="1"/>
  <c r="E43" i="14"/>
  <c r="F43" i="14" s="1"/>
  <c r="E44" i="14"/>
  <c r="F44" i="14" s="1"/>
  <c r="E28" i="14"/>
  <c r="F28" i="14" s="1"/>
  <c r="E42" i="14"/>
  <c r="F42" i="14" s="1"/>
  <c r="E48" i="14"/>
  <c r="F48" i="14" s="1"/>
  <c r="E39" i="14"/>
  <c r="F39" i="14" s="1"/>
</calcChain>
</file>

<file path=xl/comments1.xml><?xml version="1.0" encoding="utf-8"?>
<comments xmlns="http://schemas.openxmlformats.org/spreadsheetml/2006/main">
  <authors>
    <author>CPU12398-local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CPU10698-local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Chỉ định loại token sẽ xuất hiện trong tính năng nào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Tạm thời không limit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CPU10698-local: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THAY EVENT TOKEN = EVENT TREE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Lưỡi câu có thể chế free mỗi ngày
</t>
        </r>
      </text>
    </comment>
  </commentList>
</comments>
</file>

<file path=xl/comments3.xml><?xml version="1.0" encoding="utf-8"?>
<comments xmlns="http://schemas.openxmlformats.org/spreadsheetml/2006/main">
  <authors>
    <author>CPU10698-local</author>
    <author>CPU12145-local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Chỉ định loại token sẽ xuất hiện trong tính năng nào</t>
        </r>
      </text>
    </comment>
    <comment ref="B13" authorId="1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Giá kim cương thuê Tom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mốc tiêu xu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lần quay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(Tổng token Feature + Event)/Tổng cá</t>
        </r>
      </text>
    </comment>
  </commentList>
</comments>
</file>

<file path=xl/comments4.xml><?xml version="1.0" encoding="utf-8"?>
<comments xmlns="http://schemas.openxmlformats.org/spreadsheetml/2006/main">
  <authors>
    <author>CPU12398-local</author>
    <author>CPU10698-local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tỉ lệ các loại cá khi xuất hiện trong bể
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Số lượt xuất hiện đàn cá mới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mua thêm mồi dụ nếu có sự kiện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Tổng coin spent/tổng cá</t>
        </r>
      </text>
    </comment>
  </commentList>
</comments>
</file>

<file path=xl/comments5.xml><?xml version="1.0" encoding="utf-8"?>
<comments xmlns="http://schemas.openxmlformats.org/spreadsheetml/2006/main">
  <authors>
    <author>CPU10698-local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Loại cân tương ứng vùng sáng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balaning tương đối dễ 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comments6.xml><?xml version="1.0" encoding="utf-8"?>
<comments xmlns="http://schemas.openxmlformats.org/spreadsheetml/2006/main">
  <authors>
    <author>CPU10698-local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Điều chỉnh gấp đôi số cá free trong ngày</t>
        </r>
      </text>
    </comment>
  </commentList>
</comments>
</file>

<file path=xl/comments7.xml><?xml version="1.0" encoding="utf-8"?>
<comments xmlns="http://schemas.openxmlformats.org/spreadsheetml/2006/main">
  <authors>
    <author>CPU12398-local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tỉ lệ tương ứng:
GREY:BRONZE:SILVER:GOLD</t>
        </r>
      </text>
    </comment>
  </commentList>
</comments>
</file>

<file path=xl/comments8.xml><?xml version="1.0" encoding="utf-8"?>
<comments xmlns="http://schemas.openxmlformats.org/spreadsheetml/2006/main">
  <authors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comments9.xml><?xml version="1.0" encoding="utf-8"?>
<comments xmlns="http://schemas.openxmlformats.org/spreadsheetml/2006/main">
  <authors>
    <author>CPU10479-local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<sst xmlns="http://schemas.openxmlformats.org/spreadsheetml/2006/main" count="940" uniqueCount="464">
  <si>
    <t>DEFINE</t>
  </si>
  <si>
    <t>TYPE</t>
  </si>
  <si>
    <t>VALUE</t>
  </si>
  <si>
    <t>NOTE</t>
  </si>
  <si>
    <t>int</t>
  </si>
  <si>
    <t>RATE</t>
  </si>
  <si>
    <t>1</t>
  </si>
  <si>
    <t>FISHING_USER_LEVEL</t>
  </si>
  <si>
    <t>Level unlock tính năng (sự kiện vẫn là Lv11)</t>
  </si>
  <si>
    <t>F2</t>
  </si>
  <si>
    <t>F3</t>
  </si>
  <si>
    <t>FISH_NAME</t>
  </si>
  <si>
    <t>CÁ HEO</t>
  </si>
  <si>
    <t xml:space="preserve">CÁ VOI </t>
  </si>
  <si>
    <t>CÁ MẬP</t>
  </si>
  <si>
    <t>TURN</t>
  </si>
  <si>
    <t>FISHING_COOLDOWN</t>
  </si>
  <si>
    <t>Thời gian cooldown để chờ lượt cá tiếp theo</t>
  </si>
  <si>
    <t>SLIDER_SPEED</t>
  </si>
  <si>
    <t>APPEAR_TIME</t>
  </si>
  <si>
    <t>FISH</t>
  </si>
  <si>
    <t>MILESTONE</t>
  </si>
  <si>
    <t>REWARD</t>
  </si>
  <si>
    <t>CHẬU BẠCH HỔ:1</t>
  </si>
  <si>
    <t>CHẬU CHU TƯỚC:1</t>
  </si>
  <si>
    <t>AREA_MIN</t>
  </si>
  <si>
    <t>AREA_MAX</t>
  </si>
  <si>
    <t>GREY</t>
  </si>
  <si>
    <t>SILVER</t>
  </si>
  <si>
    <t>BRONZE</t>
  </si>
  <si>
    <t>GOLD</t>
  </si>
  <si>
    <t>FISHING_BAIT</t>
  </si>
  <si>
    <t>string</t>
  </si>
  <si>
    <t>mồi câu cá</t>
  </si>
  <si>
    <t>MIN</t>
  </si>
  <si>
    <t>MAX</t>
  </si>
  <si>
    <t>FISH_NUM_MIN</t>
  </si>
  <si>
    <t>FISH_NUM_MAX</t>
  </si>
  <si>
    <t>FISH_RATE</t>
  </si>
  <si>
    <t>CÁ XÁM</t>
  </si>
  <si>
    <t>FT1</t>
  </si>
  <si>
    <t>số slot chế tạo lưỡi câu free</t>
  </si>
  <si>
    <t>FISHING_NUM_SLOT_FREE</t>
  </si>
  <si>
    <t>ints</t>
  </si>
  <si>
    <t>giá thuê thêm slot chế lưỡi câu trong ngày</t>
  </si>
  <si>
    <t>FISHING_SLOTS_PRICE</t>
  </si>
  <si>
    <t>Fishing Token 2</t>
  </si>
  <si>
    <t>Hoàn thành Xe hàng</t>
  </si>
  <si>
    <t>TRUCK_DELIVERY</t>
  </si>
  <si>
    <t>TRUCK_PACK</t>
  </si>
  <si>
    <t>Fishing Token 3</t>
  </si>
  <si>
    <t>Đào mỏ</t>
  </si>
  <si>
    <t>MINE_START</t>
  </si>
  <si>
    <t>Fishing Token 1</t>
  </si>
  <si>
    <t>Hoàn thành Khinh khí cầu</t>
  </si>
  <si>
    <t>AIRSHIP_DELIVERY</t>
  </si>
  <si>
    <t>Đóng thùng Khinh khí cầu nhà mình</t>
  </si>
  <si>
    <t>AIRSHIP_PACK</t>
  </si>
  <si>
    <t>Đơn hàng thường</t>
  </si>
  <si>
    <t>ORDER_GET_REWARD</t>
  </si>
  <si>
    <t>Đơn hàng hằng ngày miễn phí</t>
  </si>
  <si>
    <t>ORDER_DAILY_FREE</t>
  </si>
  <si>
    <t>Đơn hàng hằng ngày có phí</t>
  </si>
  <si>
    <t>ORDER_DAILY_PAID</t>
  </si>
  <si>
    <t>DESC</t>
  </si>
  <si>
    <t>FEATURE</t>
  </si>
  <si>
    <t>DAILY LIMIT</t>
  </si>
  <si>
    <t>QUANTITY</t>
  </si>
  <si>
    <t>TARGET_FISHING_TOKEN</t>
  </si>
  <si>
    <t>OPTION</t>
  </si>
  <si>
    <t>ACTION</t>
  </si>
  <si>
    <t>FISHING_DEFAULT_DROP_ITEM</t>
  </si>
  <si>
    <t>GFX</t>
  </si>
  <si>
    <t>item_event03_weight_04</t>
  </si>
  <si>
    <t>item_event03_weight_01</t>
  </si>
  <si>
    <t>item_event03_weight_02</t>
  </si>
  <si>
    <t>item_event03_weight_03</t>
  </si>
  <si>
    <t>Cá heo</t>
  </si>
  <si>
    <t>Cá voi</t>
  </si>
  <si>
    <t>Cá mập</t>
  </si>
  <si>
    <t>Đóng thùng xe hàng</t>
  </si>
  <si>
    <t>Số lượt ước tính</t>
  </si>
  <si>
    <t>Sum_daily</t>
  </si>
  <si>
    <t>sum</t>
  </si>
  <si>
    <t>Rate_1</t>
  </si>
  <si>
    <t>Rate_2</t>
  </si>
  <si>
    <t>Rate_3</t>
  </si>
  <si>
    <t>Session_daily</t>
  </si>
  <si>
    <t>Free_user</t>
  </si>
  <si>
    <t>ID</t>
  </si>
  <si>
    <t>SUB_TYPE</t>
  </si>
  <si>
    <t>NAME</t>
  </si>
  <si>
    <t>DIAMOND_BUY</t>
  </si>
  <si>
    <t>HINT</t>
  </si>
  <si>
    <t>GOLD_BASIC</t>
  </si>
  <si>
    <t>EXP_BASIC</t>
  </si>
  <si>
    <t>FISHING_ITEM</t>
  </si>
  <si>
    <t>Thính</t>
  </si>
  <si>
    <t xml:space="preserve">Thả thính dụ cá </t>
  </si>
  <si>
    <t>fish_bait.png</t>
  </si>
  <si>
    <t>HT1</t>
  </si>
  <si>
    <t>HOOK_TOKEN</t>
  </si>
  <si>
    <t>item_event02_token01.png</t>
  </si>
  <si>
    <t>HT2</t>
  </si>
  <si>
    <t>item_event02_token02.png</t>
  </si>
  <si>
    <t>HT3</t>
  </si>
  <si>
    <t>item_event02_token03.png</t>
  </si>
  <si>
    <t>F1</t>
  </si>
  <si>
    <t>Cá xám</t>
  </si>
  <si>
    <t>fish_01.png</t>
  </si>
  <si>
    <t>fish_02.png</t>
  </si>
  <si>
    <t>fish_03.png</t>
  </si>
  <si>
    <t>F4</t>
  </si>
  <si>
    <t>fish_04.png</t>
  </si>
  <si>
    <t>REQUIRE_DEFAULT</t>
  </si>
  <si>
    <t>REQUIRE_ITEM_RATE</t>
  </si>
  <si>
    <t>REQUIRE_ITEM_NUM</t>
  </si>
  <si>
    <t>PRODUCTION_TIME</t>
  </si>
  <si>
    <t>COLOR_MINIGAME_BAR</t>
  </si>
  <si>
    <t>H1</t>
  </si>
  <si>
    <t>HOOK</t>
  </si>
  <si>
    <t>Lưỡi câu Cá heo</t>
  </si>
  <si>
    <t>Hồng:5:Táo:5:Bông:5:Tuyết:5:Oải Hương:10:Dừa:15:Chanh:15:Dưa Hấu:15:Trà:15:Mít:15:Dứa:15:Xoài:15:Nho:15:Lài:20:Cúc:20:Bi:20:Sen:20:Hướng Dương:20:Việt Quất:20:Dâu:20</t>
  </si>
  <si>
    <t>Dùng để câu Cá heo</t>
  </si>
  <si>
    <t>hud_light_blue.png</t>
  </si>
  <si>
    <t>hook_01.png</t>
  </si>
  <si>
    <t>H2</t>
  </si>
  <si>
    <t>Lưỡi câu Cá voi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</si>
  <si>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Sấy:25:Nước Dâu:25</t>
  </si>
  <si>
    <t>Dùng để câu Cá voi</t>
  </si>
  <si>
    <t>hud_light_green.png</t>
  </si>
  <si>
    <t>hook_02.png</t>
  </si>
  <si>
    <t>H3</t>
  </si>
  <si>
    <t>Lưỡi câu Cá mập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</si>
  <si>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Tuyết:20:Thảm Bay:20:Tinh Dầu Dâu:20:Nước Hoa Hương Sen:20:Nón Bá Tước:20:Túi Hương Sen:20:Nơ Công Chúa:20:Bó Lài:20:Túi Vải:20:Nước Hoa Hương Dâu:20:Áo Choàng:20:Giày Đi Hia:20</t>
  </si>
  <si>
    <t>Dùng để câu Cá mập</t>
  </si>
  <si>
    <t>hud_light_red.png</t>
  </si>
  <si>
    <t>hook_03.png</t>
  </si>
  <si>
    <t>Lure_1_REQ</t>
  </si>
  <si>
    <t>Lure_2_REQ</t>
  </si>
  <si>
    <t>Lure_3_REQ</t>
  </si>
  <si>
    <t>Price</t>
  </si>
  <si>
    <t>Paid_user_min</t>
  </si>
  <si>
    <t>Paid_user_medium</t>
  </si>
  <si>
    <t>Paid_user_max</t>
  </si>
  <si>
    <t>Session_sum</t>
  </si>
  <si>
    <t>Production_time</t>
  </si>
  <si>
    <t>Sum_giây</t>
  </si>
  <si>
    <t>Sum_phút</t>
  </si>
  <si>
    <t>Sum_giờ</t>
  </si>
  <si>
    <t>CHẬU THANH LONG:1</t>
  </si>
  <si>
    <t>CHẬU HUYỀN VŨ:1</t>
  </si>
  <si>
    <t>Paid_user_max_PLUS</t>
  </si>
  <si>
    <t>CHẬU DƠI XINH XẮN:1</t>
  </si>
  <si>
    <t>Number</t>
  </si>
  <si>
    <t>TOKEN_VALUE</t>
  </si>
  <si>
    <t>FISH_VALUE</t>
  </si>
  <si>
    <t>0,0,0,10,20,30</t>
  </si>
  <si>
    <t>FISHING_NUM_FISH_F1</t>
  </si>
  <si>
    <t>Số cá xám diễn trong hồ</t>
  </si>
  <si>
    <t>cộng thêm thời gian chờ</t>
  </si>
  <si>
    <t>LURE_VALUE_IBSHOP</t>
  </si>
  <si>
    <t>USER_LOGIN</t>
  </si>
  <si>
    <t>Đăng nhập mỗi ngày</t>
  </si>
  <si>
    <t>PLANT_HARVEST</t>
  </si>
  <si>
    <t>Event Tree 2</t>
  </si>
  <si>
    <t>Thu hoạch</t>
  </si>
  <si>
    <t>PLANT_CATCH_BUG</t>
  </si>
  <si>
    <t>Bắt bọ nhà mình</t>
  </si>
  <si>
    <t>FRIEND_BUG_CATCH</t>
  </si>
  <si>
    <t>Bắt bọ nhà bạn</t>
  </si>
  <si>
    <t>AIRSHIP_FRIEND_PACK</t>
  </si>
  <si>
    <t>Đóng thùng Khinh khí cầu nhà bạn</t>
  </si>
  <si>
    <t>FRIEND_REPAIR_MACHINE</t>
  </si>
  <si>
    <t>Sửa máy nhà bạn</t>
  </si>
  <si>
    <t>TOM_HIRE</t>
  </si>
  <si>
    <t>Thuê Tôm</t>
  </si>
  <si>
    <t>DICE_SPIN</t>
  </si>
  <si>
    <t>Rừng Ong (Săn kho báu)</t>
  </si>
  <si>
    <t>LUCKY_SPIN</t>
  </si>
  <si>
    <t>Vòng quay ma thuật</t>
  </si>
  <si>
    <t>QUEST_BOOK_ADD</t>
  </si>
  <si>
    <t>ACTION_PLANT</t>
  </si>
  <si>
    <t>Nhiệm vụ gieo trồng</t>
  </si>
  <si>
    <t>ACTION_PLANT_HARVEST</t>
  </si>
  <si>
    <t>Nhiệm vụ thu hoạch nông sản</t>
  </si>
  <si>
    <t>ACTION_MACHINE_PRODUCE</t>
  </si>
  <si>
    <t>Nhiệm vụ sản xuất nông phẩm</t>
  </si>
  <si>
    <t>ACTION_MACHINE_HARVEST</t>
  </si>
  <si>
    <t>Nhiệm vụ thu lượm nông phẩm</t>
  </si>
  <si>
    <t>ACTION_ORDER_DAILY_DELIVERY</t>
  </si>
  <si>
    <t>Nhiệm vụ giao đơn hàng hàng ngày</t>
  </si>
  <si>
    <t>ACTION_ORDER_NORMAL_DELIVERY</t>
  </si>
  <si>
    <t>Nhiệm vụ giao đơn hàng thường</t>
  </si>
  <si>
    <t>ACTION_AIRSHIP_PACK</t>
  </si>
  <si>
    <t>Nhiệm vụ đóng thùng hàng khinh khí cầu</t>
  </si>
  <si>
    <t>ACTION_AIRSHIP_DELIVERY</t>
  </si>
  <si>
    <t>Nhiệm vụ hoàn thành chuyến khinh khí cầu</t>
  </si>
  <si>
    <t>ACTION_AIRSHIP_REQUEST_HELP</t>
  </si>
  <si>
    <t>Nhiệm vụ nhờ bạn đóng thùng hàng khinh khí cầu</t>
  </si>
  <si>
    <t>ACTION_AIRSHIP_FRIEND_PACK</t>
  </si>
  <si>
    <t>Nhiệm vụ đóng thùng hàng khinh khí cầu nhà bạn</t>
  </si>
  <si>
    <t>ACTION_PLANT_CATCH_BUG</t>
  </si>
  <si>
    <t>Nhiệm vụ bắt bọ vườn nhà mình</t>
  </si>
  <si>
    <t>ACTION_FRIEND_BUG_CATCH</t>
  </si>
  <si>
    <t>Nhiệm vụ bắt bọ vườn nhà bạn</t>
  </si>
  <si>
    <t>ACTION_MACHINE_REPAIR</t>
  </si>
  <si>
    <t>Nhiệm vụ sửa máy bọ vườn nhà mình</t>
  </si>
  <si>
    <t>ACTION_FRIEND_REPAIR_MACHINE</t>
  </si>
  <si>
    <t>Nhiệm vụ sửa máy bọ vườn nhà bạn</t>
  </si>
  <si>
    <t>ACTION_PRIVATE_SHOP_PUT</t>
  </si>
  <si>
    <t>Nhiệm vụ đặt bán vật phẩm ở quầy hàng</t>
  </si>
  <si>
    <t>ACTION_PRIVATE_SHOP_FRIEND_BUY</t>
  </si>
  <si>
    <t>Nhiệm vụ mua hàng ở Bảng tin rao vặt</t>
  </si>
  <si>
    <t>ACTION_POT_UPGRADE</t>
  </si>
  <si>
    <t>Nhiệm vụ nâng cấp Chậu bất kì</t>
  </si>
  <si>
    <t>ACTION_MACHINE_UPGRADE</t>
  </si>
  <si>
    <t>Nhiệm vụ nâng cấp máy bọ bất kì</t>
  </si>
  <si>
    <t>ACTION_TOM_FIND</t>
  </si>
  <si>
    <t>Nhiệm vụ nhờ Tôm tìm món hàng</t>
  </si>
  <si>
    <t>ACTION_LUCKY_SPIN</t>
  </si>
  <si>
    <t>Nhiệm vụ quay vòng quay chú Hề</t>
  </si>
  <si>
    <t>ACTION_GACHA_OPEN</t>
  </si>
  <si>
    <t>Nhiệm vụ mở rương hải tặc bất kì</t>
  </si>
  <si>
    <t>ACTION_DICE_SPIN</t>
  </si>
  <si>
    <t>Nhiệm vụ cho Ong hút mật tại vườn huyền bí</t>
  </si>
  <si>
    <t>ACTION_MINE_START</t>
  </si>
  <si>
    <t xml:space="preserve">Nhiệm vụ nhờ Chuột đào mỏ </t>
  </si>
  <si>
    <t>ACTION_MAKE_POT</t>
  </si>
  <si>
    <t>Nhiệm vụ đúc Chậu bất kì tại Lò rèn</t>
  </si>
  <si>
    <t>ACTION_STOCK_UPGRADE</t>
  </si>
  <si>
    <t>Nhiệm vụ nâng cấp nhà Kho bất kì</t>
  </si>
  <si>
    <t>ACTION_FRIEND_VISIT</t>
  </si>
  <si>
    <t>Nhiệm vụ ghé thăm vườn nhà bạn bè</t>
  </si>
  <si>
    <t>ACTION_FRIEND_SEND_REQUEST</t>
  </si>
  <si>
    <t>Nhiệm vụ gửi lời mời kết bạn đến hàng xóm mới</t>
  </si>
  <si>
    <t>ACTION_FRIEND_ACCEPTED_REQUEST</t>
  </si>
  <si>
    <t>Nhiệm vụ đồng ý kết bạn với hàng xóm mới</t>
  </si>
  <si>
    <t>ACTION_DAILY_LOGIN</t>
  </si>
  <si>
    <t>Nhiệm vụ đăng nhập liên tục</t>
  </si>
  <si>
    <t>ACTION_COIN_CONSUME</t>
  </si>
  <si>
    <t>Nhiệm vụ tiêu thụ kim cương</t>
  </si>
  <si>
    <t>Đóng thùng xe hàng cầu nhà mình</t>
  </si>
  <si>
    <t>MACHINE_HARVEST</t>
  </si>
  <si>
    <t>Thu hoạch nông phẩm từ máy bọ</t>
  </si>
  <si>
    <t>REWARD_ID</t>
  </si>
  <si>
    <t>EVENT POINTS</t>
  </si>
  <si>
    <t>GROUP_LV</t>
  </si>
  <si>
    <t>REWARD_NUM</t>
  </si>
  <si>
    <t>REWARD_0</t>
  </si>
  <si>
    <t>RATE_0</t>
  </si>
  <si>
    <t>REWARD_1</t>
  </si>
  <si>
    <t>RATE_1</t>
  </si>
  <si>
    <t>REWARD_2</t>
  </si>
  <si>
    <t>RATE_2</t>
  </si>
  <si>
    <t>REWARD_3</t>
  </si>
  <si>
    <t>RATE_3</t>
  </si>
  <si>
    <t>REWARD_4</t>
  </si>
  <si>
    <t>RATE_4</t>
  </si>
  <si>
    <t>REWARD_5</t>
  </si>
  <si>
    <t>RATE_5</t>
  </si>
  <si>
    <t>CHẬU TRĂNG NGŨ SẮC:1</t>
  </si>
  <si>
    <t>CHẬU TRĂNG TÍM:1</t>
  </si>
  <si>
    <t>Rương Kim Cương:1</t>
  </si>
  <si>
    <t>Lọ Mây Bóng Nước:1</t>
  </si>
  <si>
    <t>Vàng:150000</t>
  </si>
  <si>
    <t>CHẬU KIM TINH:1</t>
  </si>
  <si>
    <t>Vàng:200000</t>
  </si>
  <si>
    <t>CỎ XANH CỰC HIẾM:1</t>
  </si>
  <si>
    <t>Kinh Nghiệm:150000</t>
  </si>
  <si>
    <t>CHẬU HOA ÁNH KIM:1</t>
  </si>
  <si>
    <t>CHẬU HOA LỒNG ĐÈN:1</t>
  </si>
  <si>
    <t>Kinh Nghiệm:300000</t>
  </si>
  <si>
    <t>GĂNG TAY VÀNG:1</t>
  </si>
  <si>
    <t>Vàng:250000</t>
  </si>
  <si>
    <t>GĂNG TAY ĐỎ:1</t>
  </si>
  <si>
    <t>Lọ Mây Dấu Chân Mèo:1</t>
  </si>
  <si>
    <t>Kinh Nghiệm:200000</t>
  </si>
  <si>
    <t>Kinh Nghiệm:400000</t>
  </si>
  <si>
    <t>CHẬU DƠI NGỐC NGHẾCH:1</t>
  </si>
  <si>
    <t>CHẬU DƠI NGHỊCH NGỢM:1</t>
  </si>
  <si>
    <t>CỎ TÍM THẦN CẤP:1</t>
  </si>
  <si>
    <t>Evt duration</t>
  </si>
  <si>
    <t>MILESTONE_ARPPU</t>
  </si>
  <si>
    <t>Spent sum/Evt</t>
  </si>
  <si>
    <t>Mồi câu mua _Daily</t>
  </si>
  <si>
    <t>Coin_daily</t>
  </si>
  <si>
    <t>Full evt_free</t>
  </si>
  <si>
    <t>FULL EVENT_FISH</t>
  </si>
  <si>
    <t>PU_Action_num</t>
  </si>
  <si>
    <t>Fishing Token 1/Daily</t>
  </si>
  <si>
    <t>Fishing Token 2/Daily</t>
  </si>
  <si>
    <t>Fishing Token 3/Daily</t>
  </si>
  <si>
    <t>FISHING TOKEN_REQ</t>
  </si>
  <si>
    <t>LURE_DAILY_SUM</t>
  </si>
  <si>
    <t>PAID_FISHING TOKEN_DAILY</t>
  </si>
  <si>
    <t>FREE_FISHING TOKEN_DAILY</t>
  </si>
  <si>
    <t>cộng thêm item req</t>
  </si>
  <si>
    <t>KG_MIN</t>
  </si>
  <si>
    <t>KG_AVER</t>
  </si>
  <si>
    <t>KG_MAX</t>
  </si>
  <si>
    <t>USER_TYPE</t>
  </si>
  <si>
    <t>FREE_USER</t>
  </si>
  <si>
    <t>PU_MIN</t>
  </si>
  <si>
    <t>PU_MEDIUM</t>
  </si>
  <si>
    <t>PU_MAX</t>
  </si>
  <si>
    <t>PU_MAXXX</t>
  </si>
  <si>
    <t>Aver</t>
  </si>
  <si>
    <t>KG_BAD</t>
  </si>
  <si>
    <t>CHẬU SAN HÔ:1</t>
  </si>
  <si>
    <t>Đá:10</t>
  </si>
  <si>
    <t>Vàng:7500</t>
  </si>
  <si>
    <t>Kinh Nghiệm:4000</t>
  </si>
  <si>
    <t>CHẬU TRĂNG NON:1</t>
  </si>
  <si>
    <t>Vàng:15000</t>
  </si>
  <si>
    <t>Kinh Nghiệm:8000</t>
  </si>
  <si>
    <t>CHẬU SÓNG BIỂN:1</t>
  </si>
  <si>
    <t>NGỌC ĐỎ:5</t>
  </si>
  <si>
    <t>Kinh Nghiệm:5000</t>
  </si>
  <si>
    <t>CHẬU NGUYỆT THỰC:1</t>
  </si>
  <si>
    <t>Kinh Nghiệm:10000</t>
  </si>
  <si>
    <t>CHẬU TẢO XANH:1</t>
  </si>
  <si>
    <t>Ngói:10</t>
  </si>
  <si>
    <t>CỎ XANH LỚN:1</t>
  </si>
  <si>
    <t>Vàng:10000</t>
  </si>
  <si>
    <t>Kinh Nghiệm:6000</t>
  </si>
  <si>
    <t>Vàng:20000</t>
  </si>
  <si>
    <t>Kinh Nghiệm:12000</t>
  </si>
  <si>
    <t>CHẬU TRÂU:1</t>
  </si>
  <si>
    <t>NGỌC XANH BIỂN:10</t>
  </si>
  <si>
    <t>Kinh Nghiệm:7500</t>
  </si>
  <si>
    <t>CHẬU MẶT TRỜI:1</t>
  </si>
  <si>
    <t>Kinh Nghiệm:15000</t>
  </si>
  <si>
    <t>CHẬU HEO:1</t>
  </si>
  <si>
    <t>Gạch:10</t>
  </si>
  <si>
    <t>CHẬU THỦY TINH:1</t>
  </si>
  <si>
    <t>Vàng:30000</t>
  </si>
  <si>
    <t>Kinh Nghiệm:20000</t>
  </si>
  <si>
    <t>CHẬU DÊ:1</t>
  </si>
  <si>
    <t>Sơn Vàng:10</t>
  </si>
  <si>
    <t>Kinh Nghiệm:12500</t>
  </si>
  <si>
    <t>Kinh Nghiệm:25000</t>
  </si>
  <si>
    <t>CHẬU MÙA HÈ 1:1</t>
  </si>
  <si>
    <t>NGỌC VÀNG:10</t>
  </si>
  <si>
    <t>Kinh Nghiệm:17500</t>
  </si>
  <si>
    <t>CHẬU HOA TUYẾT:1</t>
  </si>
  <si>
    <t>Kinh Nghiệm:35000</t>
  </si>
  <si>
    <t>CHẬU MÙA HÈ 2:1</t>
  </si>
  <si>
    <t>Sơn Đen:10</t>
  </si>
  <si>
    <t>CỎ XANH HIẾM:1</t>
  </si>
  <si>
    <t>CHẬU HOA BÚP:1</t>
  </si>
  <si>
    <t>Vàng:60000</t>
  </si>
  <si>
    <t>Kinh Nghiệm:40000</t>
  </si>
  <si>
    <t>CHẬU MÙA HÈ 3:1</t>
  </si>
  <si>
    <t>NGỌC TÍM:10</t>
  </si>
  <si>
    <t>Kinh Nghiệm:22500</t>
  </si>
  <si>
    <t>Kinh Nghiệm:45000</t>
  </si>
  <si>
    <t>Sơn Đỏ:10</t>
  </si>
  <si>
    <t>Vàng:35000</t>
  </si>
  <si>
    <t>Vàng:70000</t>
  </si>
  <si>
    <t>Kinh Nghiệm:50000</t>
  </si>
  <si>
    <t>NGỌC CAM:10</t>
  </si>
  <si>
    <t>Kinh Nghiệm:27500</t>
  </si>
  <si>
    <t>Kinh Nghiệm:55000</t>
  </si>
  <si>
    <t>Vàng:40000</t>
  </si>
  <si>
    <t>Kinh Nghiệm:30000</t>
  </si>
  <si>
    <t>Vàng:80000</t>
  </si>
  <si>
    <t>Kinh Nghiệm:60000</t>
  </si>
  <si>
    <t>Keo Dán Mây:10</t>
  </si>
  <si>
    <t>Kinh Nghiệm:32500</t>
  </si>
  <si>
    <t>Kinh Nghiệm:65000</t>
  </si>
  <si>
    <t>NGỌC XANH LÁ:10</t>
  </si>
  <si>
    <t>Vàng:100000</t>
  </si>
  <si>
    <t>Kinh Nghiệm:70000</t>
  </si>
  <si>
    <t>THỎI ĐỒNG:5</t>
  </si>
  <si>
    <t>Kinh Nghiệm:80000</t>
  </si>
  <si>
    <t>CỎ TÍM HOÀN MỸ:1</t>
  </si>
  <si>
    <t>Vàng:75000</t>
  </si>
  <si>
    <t>Kinh Nghiệm:90000</t>
  </si>
  <si>
    <t>THỎI BẠC:10</t>
  </si>
  <si>
    <t>Kinh Nghiệm:100000</t>
  </si>
  <si>
    <t>Kinh Nghiệm:120000</t>
  </si>
  <si>
    <t>THỎI ĐỒNG:10</t>
  </si>
  <si>
    <t>Kinh Nghiệm:75000</t>
  </si>
  <si>
    <t>NGỌC XANH LÁ:15</t>
  </si>
  <si>
    <t>Vàng:125000</t>
  </si>
  <si>
    <t>Vàng:300000</t>
  </si>
  <si>
    <t>THỎI VÀNG:10</t>
  </si>
  <si>
    <t>Kinh Nghiệm:250000</t>
  </si>
  <si>
    <t>Vàng:400000</t>
  </si>
  <si>
    <t>Kinh Nghiệm:500000</t>
  </si>
  <si>
    <t>THỎI BẠCH KIM:15</t>
  </si>
  <si>
    <t>Vàng:600000</t>
  </si>
  <si>
    <t>Kinh Nghiệm:600000</t>
  </si>
  <si>
    <t>Nước Thần:10</t>
  </si>
  <si>
    <t>EXP</t>
  </si>
  <si>
    <t>ACTION_TRUCK_PACK</t>
  </si>
  <si>
    <t>ACTION_TRUCK_DELIVERY</t>
  </si>
  <si>
    <t>SPECIAL FEATURE (Không có trong sự kiện)</t>
  </si>
  <si>
    <t>Nhiệm vụ đóng bao hàng Bò Lục Lạc</t>
  </si>
  <si>
    <t>Nhiệm vụ giao xe hàng Bò Lục Lạc</t>
  </si>
  <si>
    <t>ITEM_NAME</t>
  </si>
  <si>
    <t>ITEM_QUANTITY</t>
  </si>
  <si>
    <t>UNLOCK_LEVEL</t>
  </si>
  <si>
    <t>PACK_DESCRIPTION</t>
  </si>
  <si>
    <t>SALE_OFF_PERCENT</t>
  </si>
  <si>
    <t>IS_NEW</t>
  </si>
  <si>
    <t>LIMIT_DAY</t>
  </si>
  <si>
    <t>PRICE_TYPE</t>
  </si>
  <si>
    <t>PRICE_NUM</t>
  </si>
  <si>
    <t>GIFT_WHEN_BUY</t>
  </si>
  <si>
    <t>SALE_DURATION</t>
  </si>
  <si>
    <t>USE_IN</t>
  </si>
  <si>
    <t>Vợt Trắng</t>
  </si>
  <si>
    <t>Bắt Bọ Rùa, Ốc Sên, Đom Đóm cho Cây vườn nhà</t>
  </si>
  <si>
    <t>COIN</t>
  </si>
  <si>
    <t>Vợt Xanh</t>
  </si>
  <si>
    <t>Bắt để bắt Chuồn Chuồn, Ong, Bướm cho Cây  vườn nhà bạn</t>
  </si>
  <si>
    <t>REPU</t>
  </si>
  <si>
    <t>Danh Tiếng:10</t>
  </si>
  <si>
    <t>VÉ GACHA</t>
  </si>
  <si>
    <t>Sử dụng đèn thần Aladdin</t>
  </si>
  <si>
    <t>Nước Tăng Lực</t>
  </si>
  <si>
    <t>X2 món hàng yêu cầu khi nhờ Tôm tìm kiếm</t>
  </si>
  <si>
    <t>Café</t>
  </si>
  <si>
    <t>Rút ngắn 20 phút thời gian nghỉ của Tôm</t>
  </si>
  <si>
    <t>Danh Tiếng:35</t>
  </si>
  <si>
    <t>Dùng câu cá heo</t>
  </si>
  <si>
    <t>Dùng câu cá voi</t>
  </si>
  <si>
    <t>Dùng câu cá mập</t>
  </si>
  <si>
    <t>Thả thịnhhhhhh</t>
  </si>
  <si>
    <t>Ratio giảm nếu mua thẳng từ shop</t>
  </si>
  <si>
    <t>thời gian câu tb/turn</t>
  </si>
  <si>
    <t>thời gian chơi tính năng/cho 1 session</t>
  </si>
  <si>
    <t>Tổng fish/turn</t>
  </si>
  <si>
    <t>Free</t>
  </si>
  <si>
    <t>Paid</t>
  </si>
  <si>
    <t>Ratio_độ khó</t>
  </si>
  <si>
    <t>MILESTONE_EDIT</t>
  </si>
  <si>
    <t>Thính:2</t>
  </si>
  <si>
    <t>Lưỡi câu Cá heo:2</t>
  </si>
  <si>
    <t>Lọ Mây Hoa:1</t>
  </si>
  <si>
    <t>Lưỡi câu Cá voi:2</t>
  </si>
  <si>
    <t>Lọ Mây Tình Yêu:1</t>
  </si>
  <si>
    <t>Lưỡi câu Cá mập:3</t>
  </si>
  <si>
    <t>Vàng:800000</t>
  </si>
  <si>
    <t>Kinh Nghiệm:800000</t>
  </si>
  <si>
    <t>5</t>
  </si>
  <si>
    <t>10</t>
  </si>
  <si>
    <t>15</t>
  </si>
  <si>
    <t>Lọ Mây Trăng Sao:1</t>
  </si>
  <si>
    <t>Lọ Mây Âm Nhạc:1</t>
  </si>
  <si>
    <t>LEVEL</t>
  </si>
  <si>
    <t>0</t>
  </si>
  <si>
    <t>20</t>
  </si>
  <si>
    <t>50</t>
  </si>
  <si>
    <t>80</t>
  </si>
  <si>
    <t>120</t>
  </si>
  <si>
    <t>Fishing Token 1:4</t>
  </si>
  <si>
    <t>Fishing Token 2:6</t>
  </si>
  <si>
    <t>Fishing Token 3:7</t>
  </si>
  <si>
    <t>Vàng:500000</t>
  </si>
  <si>
    <t>Vàng:1000000</t>
  </si>
  <si>
    <t>Kinh Nghiệm:1000000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</si>
</sst>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4" fontId="1" fillId="3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horizontal="left"/>
    </xf>
    <xf numFmtId="0" fontId="5" fillId="8" borderId="1" xfId="0" applyNumberFormat="1" applyFont="1" applyFill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49" fontId="0" fillId="11" borderId="1" xfId="0" applyNumberFormat="1" applyFill="1" applyBorder="1" applyAlignment="1">
      <alignment horizontal="left" vertical="top"/>
    </xf>
    <xf numFmtId="164" fontId="1" fillId="3" borderId="2" xfId="0" applyNumberFormat="1" applyFont="1" applyFill="1" applyBorder="1" applyAlignment="1">
      <alignment horizontal="center"/>
    </xf>
    <xf numFmtId="164" fontId="1" fillId="12" borderId="2" xfId="0" applyNumberFormat="1" applyFont="1" applyFill="1" applyBorder="1" applyAlignment="1">
      <alignment horizontal="center"/>
    </xf>
    <xf numFmtId="0" fontId="0" fillId="0" borderId="0" xfId="0" applyAlignment="1">
      <alignment horizontal="left" indent="2"/>
    </xf>
    <xf numFmtId="1" fontId="0" fillId="0" borderId="0" xfId="0" applyNumberFormat="1"/>
    <xf numFmtId="49" fontId="0" fillId="13" borderId="1" xfId="0" applyNumberForma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 wrapText="1"/>
    </xf>
    <xf numFmtId="0" fontId="5" fillId="0" borderId="1" xfId="1" applyNumberFormat="1" applyFont="1" applyFill="1" applyBorder="1" applyAlignment="1">
      <alignment horizontal="right" vertical="top"/>
    </xf>
    <xf numFmtId="1" fontId="5" fillId="0" borderId="1" xfId="0" applyNumberFormat="1" applyFont="1" applyFill="1" applyBorder="1" applyAlignment="1">
      <alignment horizontal="right" vertical="top"/>
    </xf>
    <xf numFmtId="1" fontId="5" fillId="0" borderId="1" xfId="0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/>
    <xf numFmtId="1" fontId="5" fillId="0" borderId="1" xfId="0" applyNumberFormat="1" applyFont="1" applyFill="1" applyBorder="1" applyAlignment="1">
      <alignment vertical="top"/>
    </xf>
    <xf numFmtId="0" fontId="0" fillId="0" borderId="1" xfId="0" applyFill="1" applyBorder="1" applyAlignment="1"/>
    <xf numFmtId="0" fontId="0" fillId="14" borderId="1" xfId="0" applyFill="1" applyBorder="1" applyAlignment="1">
      <alignment horizontal="center" vertical="center"/>
    </xf>
    <xf numFmtId="1" fontId="0" fillId="0" borderId="1" xfId="0" applyNumberFormat="1" applyBorder="1"/>
    <xf numFmtId="0" fontId="1" fillId="16" borderId="1" xfId="0" applyNumberFormat="1" applyFont="1" applyFill="1" applyBorder="1" applyAlignment="1">
      <alignment horizontal="left" vertical="top" wrapText="1"/>
    </xf>
    <xf numFmtId="0" fontId="5" fillId="4" borderId="1" xfId="0" applyNumberFormat="1" applyFont="1" applyFill="1" applyBorder="1" applyAlignment="1">
      <alignment horizontal="left" vertical="top" wrapText="1"/>
    </xf>
    <xf numFmtId="1" fontId="0" fillId="10" borderId="0" xfId="0" applyNumberFormat="1" applyFill="1"/>
    <xf numFmtId="0" fontId="0" fillId="10" borderId="0" xfId="0" applyFill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17" borderId="0" xfId="0" applyFill="1"/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0" fontId="0" fillId="0" borderId="0" xfId="0" applyAlignment="1">
      <alignment horizontal="right"/>
    </xf>
    <xf numFmtId="164" fontId="1" fillId="18" borderId="4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16" borderId="2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0" fillId="15" borderId="0" xfId="0" applyFill="1"/>
    <xf numFmtId="0" fontId="0" fillId="13" borderId="0" xfId="0" applyFill="1"/>
    <xf numFmtId="0" fontId="0" fillId="0" borderId="0" xfId="0"/>
    <xf numFmtId="0" fontId="5" fillId="0" borderId="1" xfId="0" applyNumberFormat="1" applyFont="1" applyFill="1" applyBorder="1" applyAlignment="1">
      <alignment horizontal="left"/>
    </xf>
    <xf numFmtId="0" fontId="0" fillId="10" borderId="1" xfId="0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/>
    <xf numFmtId="0" fontId="0" fillId="8" borderId="1" xfId="0" applyFill="1" applyBorder="1"/>
    <xf numFmtId="0" fontId="5" fillId="8" borderId="1" xfId="0" applyNumberFormat="1" applyFont="1" applyFill="1" applyBorder="1" applyAlignment="1"/>
    <xf numFmtId="0" fontId="6" fillId="8" borderId="1" xfId="0" applyFont="1" applyFill="1" applyBorder="1"/>
    <xf numFmtId="165" fontId="0" fillId="8" borderId="1" xfId="2" applyNumberFormat="1" applyFont="1" applyFill="1" applyBorder="1" applyAlignment="1">
      <alignment horizontal="left"/>
    </xf>
    <xf numFmtId="0" fontId="0" fillId="8" borderId="0" xfId="0" applyFill="1"/>
    <xf numFmtId="1" fontId="0" fillId="8" borderId="1" xfId="2" applyNumberFormat="1" applyFont="1" applyFill="1" applyBorder="1" applyAlignment="1">
      <alignment horizontal="right"/>
    </xf>
    <xf numFmtId="0" fontId="0" fillId="19" borderId="1" xfId="0" applyFill="1" applyBorder="1"/>
    <xf numFmtId="1" fontId="0" fillId="19" borderId="1" xfId="2" applyNumberFormat="1" applyFont="1" applyFill="1" applyBorder="1" applyAlignment="1">
      <alignment horizontal="right"/>
    </xf>
    <xf numFmtId="0" fontId="5" fillId="19" borderId="1" xfId="0" applyNumberFormat="1" applyFont="1" applyFill="1" applyBorder="1" applyAlignment="1"/>
    <xf numFmtId="0" fontId="6" fillId="19" borderId="1" xfId="0" applyFont="1" applyFill="1" applyBorder="1"/>
    <xf numFmtId="165" fontId="0" fillId="19" borderId="1" xfId="2" applyNumberFormat="1" applyFont="1" applyFill="1" applyBorder="1" applyAlignment="1">
      <alignment horizontal="left"/>
    </xf>
    <xf numFmtId="0" fontId="0" fillId="19" borderId="0" xfId="0" applyFill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 vertical="top"/>
    </xf>
    <xf numFmtId="49" fontId="0" fillId="12" borderId="1" xfId="0" applyNumberFormat="1" applyFill="1" applyBorder="1" applyAlignment="1">
      <alignment horizontal="left" vertical="top"/>
    </xf>
    <xf numFmtId="0" fontId="5" fillId="12" borderId="1" xfId="0" applyNumberFormat="1" applyFont="1" applyFill="1" applyBorder="1" applyAlignment="1">
      <alignment horizontal="left" vertical="top" wrapText="1"/>
    </xf>
    <xf numFmtId="0" fontId="5" fillId="12" borderId="1" xfId="1" applyNumberFormat="1" applyFont="1" applyFill="1" applyBorder="1" applyAlignment="1">
      <alignment horizontal="right" vertical="top"/>
    </xf>
    <xf numFmtId="1" fontId="5" fillId="12" borderId="1" xfId="0" applyNumberFormat="1" applyFont="1" applyFill="1" applyBorder="1" applyAlignment="1">
      <alignment horizontal="right" vertical="top"/>
    </xf>
    <xf numFmtId="1" fontId="5" fillId="12" borderId="1" xfId="0" applyNumberFormat="1" applyFont="1" applyFill="1" applyBorder="1" applyAlignment="1">
      <alignment horizontal="left" vertical="top"/>
    </xf>
    <xf numFmtId="0" fontId="0" fillId="12" borderId="0" xfId="0" applyFill="1"/>
    <xf numFmtId="0" fontId="5" fillId="12" borderId="1" xfId="0" quotePrefix="1" applyNumberFormat="1" applyFont="1" applyFill="1" applyBorder="1" applyAlignment="1">
      <alignment horizontal="left" vertical="top" wrapText="1"/>
    </xf>
    <xf numFmtId="0" fontId="0" fillId="12" borderId="1" xfId="0" applyFill="1" applyBorder="1"/>
    <xf numFmtId="0" fontId="0" fillId="12" borderId="0" xfId="0" applyFill="1" applyAlignment="1">
      <alignment horizontal="right"/>
    </xf>
    <xf numFmtId="0" fontId="5" fillId="9" borderId="1" xfId="0" applyNumberFormat="1" applyFont="1" applyFill="1" applyBorder="1" applyAlignment="1">
      <alignment horizontal="left" vertical="top" wrapText="1"/>
    </xf>
    <xf numFmtId="0" fontId="5" fillId="9" borderId="1" xfId="1" applyNumberFormat="1" applyFont="1" applyFill="1" applyBorder="1" applyAlignment="1">
      <alignment horizontal="right" vertical="top"/>
    </xf>
    <xf numFmtId="1" fontId="5" fillId="9" borderId="1" xfId="0" applyNumberFormat="1" applyFont="1" applyFill="1" applyBorder="1" applyAlignment="1">
      <alignment horizontal="right" vertical="top"/>
    </xf>
    <xf numFmtId="1" fontId="5" fillId="9" borderId="1" xfId="0" applyNumberFormat="1" applyFont="1" applyFill="1" applyBorder="1" applyAlignment="1">
      <alignment horizontal="left" vertical="top"/>
    </xf>
    <xf numFmtId="0" fontId="0" fillId="9" borderId="0" xfId="0" applyFill="1"/>
    <xf numFmtId="0" fontId="5" fillId="12" borderId="1" xfId="1" applyNumberFormat="1" applyFont="1" applyFill="1" applyBorder="1" applyAlignment="1">
      <alignment horizontal="left" vertical="top"/>
    </xf>
    <xf numFmtId="0" fontId="9" fillId="0" borderId="0" xfId="0" applyFont="1" applyFill="1"/>
    <xf numFmtId="4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5" fontId="0" fillId="0" borderId="0" xfId="2" applyNumberFormat="1" applyFont="1" applyFill="1" applyBorder="1" applyAlignment="1">
      <alignment horizontal="right"/>
    </xf>
    <xf numFmtId="165" fontId="0" fillId="0" borderId="0" xfId="2" applyNumberFormat="1" applyFont="1"/>
    <xf numFmtId="0" fontId="7" fillId="16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65" fontId="0" fillId="0" borderId="0" xfId="0" applyNumberFormat="1"/>
    <xf numFmtId="165" fontId="0" fillId="13" borderId="0" xfId="0" applyNumberFormat="1" applyFill="1"/>
    <xf numFmtId="0" fontId="0" fillId="10" borderId="0" xfId="0" applyFill="1" applyAlignment="1">
      <alignment horizontal="center"/>
    </xf>
    <xf numFmtId="0" fontId="7" fillId="18" borderId="2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1" fontId="0" fillId="0" borderId="0" xfId="0" applyNumberFormat="1" applyFill="1"/>
    <xf numFmtId="1" fontId="0" fillId="9" borderId="0" xfId="0" applyNumberFormat="1" applyFill="1"/>
    <xf numFmtId="0" fontId="0" fillId="10" borderId="0" xfId="0" applyFill="1" applyAlignment="1">
      <alignment horizontal="right"/>
    </xf>
    <xf numFmtId="0" fontId="0" fillId="22" borderId="0" xfId="0" applyFill="1"/>
    <xf numFmtId="0" fontId="0" fillId="0" borderId="0" xfId="0" applyFont="1"/>
    <xf numFmtId="0" fontId="8" fillId="23" borderId="0" xfId="0" applyFont="1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8" borderId="3" xfId="0" applyFill="1" applyBorder="1"/>
    <xf numFmtId="0" fontId="0" fillId="19" borderId="3" xfId="0" applyFill="1" applyBorder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0" fillId="0" borderId="0" xfId="2" applyNumberFormat="1" applyFont="1" applyFill="1" applyBorder="1" applyAlignment="1">
      <alignment horizontal="righ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24" borderId="0" xfId="0" applyFill="1"/>
    <xf numFmtId="164" fontId="0" fillId="24" borderId="0" xfId="0" applyNumberFormat="1" applyFill="1"/>
    <xf numFmtId="0" fontId="5" fillId="10" borderId="1" xfId="0" applyNumberFormat="1" applyFont="1" applyFill="1" applyBorder="1" applyAlignment="1">
      <alignment horizontal="left" vertical="top" wrapText="1"/>
    </xf>
    <xf numFmtId="0" fontId="5" fillId="10" borderId="1" xfId="1" applyNumberFormat="1" applyFont="1" applyFill="1" applyBorder="1" applyAlignment="1">
      <alignment horizontal="right" vertical="top"/>
    </xf>
    <xf numFmtId="1" fontId="5" fillId="10" borderId="1" xfId="0" applyNumberFormat="1" applyFont="1" applyFill="1" applyBorder="1" applyAlignment="1">
      <alignment horizontal="right" vertical="top"/>
    </xf>
    <xf numFmtId="0" fontId="5" fillId="10" borderId="1" xfId="0" quotePrefix="1" applyNumberFormat="1" applyFont="1" applyFill="1" applyBorder="1" applyAlignment="1">
      <alignment horizontal="left" vertical="top" wrapText="1"/>
    </xf>
    <xf numFmtId="49" fontId="0" fillId="25" borderId="1" xfId="0" applyNumberForma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3" fontId="0" fillId="10" borderId="1" xfId="0" applyNumberFormat="1" applyFont="1" applyFill="1" applyBorder="1" applyAlignment="1"/>
    <xf numFmtId="1" fontId="0" fillId="10" borderId="1" xfId="0" applyNumberFormat="1" applyFont="1" applyFill="1" applyBorder="1" applyAlignment="1"/>
    <xf numFmtId="1" fontId="0" fillId="10" borderId="1" xfId="0" applyNumberFormat="1" applyFont="1" applyFill="1" applyBorder="1" applyAlignment="1">
      <alignment horizontal="right"/>
    </xf>
    <xf numFmtId="1" fontId="0" fillId="10" borderId="1" xfId="0" applyNumberFormat="1" applyFill="1" applyBorder="1" applyAlignment="1">
      <alignment horizontal="right"/>
    </xf>
    <xf numFmtId="49" fontId="0" fillId="1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0" fontId="0" fillId="0" borderId="1" xfId="0" applyFont="1" applyFill="1" applyBorder="1"/>
    <xf numFmtId="0" fontId="0" fillId="10" borderId="1" xfId="0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5" fillId="10" borderId="1" xfId="0" applyNumberFormat="1" applyFont="1" applyFill="1" applyBorder="1" applyAlignment="1">
      <alignment horizontal="left" vertical="top"/>
    </xf>
    <xf numFmtId="164" fontId="1" fillId="6" borderId="6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21" borderId="6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9" fontId="0" fillId="0" borderId="0" xfId="0" applyNumberFormat="1"/>
    <xf numFmtId="164" fontId="1" fillId="26" borderId="1" xfId="0" applyNumberFormat="1" applyFont="1" applyFill="1" applyBorder="1" applyAlignment="1">
      <alignment horizontal="center"/>
    </xf>
    <xf numFmtId="1" fontId="5" fillId="14" borderId="1" xfId="0" applyNumberFormat="1" applyFont="1" applyFill="1" applyBorder="1" applyAlignment="1">
      <alignment horizontal="right" vertical="top"/>
    </xf>
    <xf numFmtId="164" fontId="0" fillId="0" borderId="0" xfId="0" applyNumberFormat="1" applyFill="1"/>
    <xf numFmtId="0" fontId="0" fillId="27" borderId="1" xfId="0" applyFill="1" applyBorder="1" applyAlignment="1">
      <alignment horizontal="center"/>
    </xf>
    <xf numFmtId="0" fontId="0" fillId="27" borderId="1" xfId="0" applyFill="1" applyBorder="1"/>
    <xf numFmtId="46" fontId="0" fillId="0" borderId="1" xfId="0" applyNumberFormat="1" applyBorder="1"/>
    <xf numFmtId="0" fontId="0" fillId="27" borderId="1" xfId="0" applyFill="1" applyBorder="1" applyAlignment="1">
      <alignment horizontal="right"/>
    </xf>
    <xf numFmtId="0" fontId="8" fillId="2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42.42578125" customWidth="1"/>
    <col min="2" max="2" width="15.28515625" customWidth="1"/>
    <col min="3" max="3" width="29.42578125" customWidth="1"/>
    <col min="4" max="4" width="64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7</v>
      </c>
      <c r="B2" s="4" t="s">
        <v>4</v>
      </c>
      <c r="C2" s="10">
        <v>11</v>
      </c>
      <c r="D2" s="4" t="s">
        <v>8</v>
      </c>
    </row>
    <row r="3" spans="1:4" x14ac:dyDescent="0.25">
      <c r="A3" s="4" t="s">
        <v>16</v>
      </c>
      <c r="B3" s="4" t="s">
        <v>4</v>
      </c>
      <c r="C3" s="10">
        <f>15*60</f>
        <v>900</v>
      </c>
      <c r="D3" s="4" t="s">
        <v>17</v>
      </c>
    </row>
    <row r="4" spans="1:4" x14ac:dyDescent="0.25">
      <c r="A4" s="4" t="s">
        <v>31</v>
      </c>
      <c r="B4" s="4" t="s">
        <v>32</v>
      </c>
      <c r="C4" s="10" t="s">
        <v>40</v>
      </c>
      <c r="D4" s="4" t="s">
        <v>33</v>
      </c>
    </row>
    <row r="5" spans="1:4" x14ac:dyDescent="0.25">
      <c r="A5" s="4" t="s">
        <v>42</v>
      </c>
      <c r="B5" s="4" t="s">
        <v>4</v>
      </c>
      <c r="C5" s="10">
        <v>3</v>
      </c>
      <c r="D5" s="4" t="s">
        <v>41</v>
      </c>
    </row>
    <row r="6" spans="1:4" x14ac:dyDescent="0.25">
      <c r="A6" s="4" t="s">
        <v>45</v>
      </c>
      <c r="B6" s="4" t="s">
        <v>43</v>
      </c>
      <c r="C6" s="10" t="s">
        <v>157</v>
      </c>
      <c r="D6" s="4" t="s">
        <v>44</v>
      </c>
    </row>
    <row r="7" spans="1:4" x14ac:dyDescent="0.25">
      <c r="A7" s="4" t="s">
        <v>71</v>
      </c>
      <c r="B7" s="4" t="s">
        <v>32</v>
      </c>
      <c r="C7" s="10" t="s">
        <v>53</v>
      </c>
      <c r="D7" s="4"/>
    </row>
    <row r="8" spans="1:4" x14ac:dyDescent="0.25">
      <c r="A8" s="4" t="s">
        <v>158</v>
      </c>
      <c r="B8" s="4" t="s">
        <v>4</v>
      </c>
      <c r="C8" s="4">
        <v>5</v>
      </c>
      <c r="D8" s="4" t="s">
        <v>159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abSelected="1" topLeftCell="A37" workbookViewId="0">
      <selection activeCell="D49" sqref="D49"/>
    </sheetView>
  </sheetViews>
  <sheetFormatPr defaultRowHeight="15" x14ac:dyDescent="0.25"/>
  <cols>
    <col min="1" max="1" width="11.28515625" style="53" customWidth="1"/>
    <col min="2" max="2" width="21.42578125" style="53" customWidth="1"/>
    <col min="3" max="3" width="18.28515625" style="53" customWidth="1"/>
    <col min="4" max="4" width="19.28515625" style="53" customWidth="1"/>
    <col min="5" max="5" width="27.140625" style="53" customWidth="1"/>
    <col min="6" max="6" width="8.85546875" style="53" customWidth="1"/>
    <col min="7" max="7" width="25.5703125" style="53" bestFit="1" customWidth="1"/>
    <col min="8" max="8" width="10.42578125" style="53" customWidth="1"/>
    <col min="9" max="9" width="20.28515625" style="53" bestFit="1" customWidth="1"/>
    <col min="10" max="10" width="10.28515625" style="53" customWidth="1"/>
    <col min="11" max="11" width="22.28515625" style="53" bestFit="1" customWidth="1"/>
    <col min="12" max="12" width="7.5703125" style="53" customWidth="1"/>
    <col min="13" max="13" width="19.28515625" style="53" bestFit="1" customWidth="1"/>
    <col min="14" max="14" width="8.5703125" style="53" customWidth="1"/>
    <col min="15" max="15" width="20.28515625" style="53" bestFit="1" customWidth="1"/>
    <col min="16" max="16384" width="9.140625" style="53"/>
  </cols>
  <sheetData>
    <row r="1" spans="1:16" s="58" customFormat="1" x14ac:dyDescent="0.25">
      <c r="A1" s="1" t="s">
        <v>245</v>
      </c>
      <c r="B1" s="1" t="s">
        <v>246</v>
      </c>
      <c r="C1" s="56" t="s">
        <v>247</v>
      </c>
      <c r="D1" s="1" t="s">
        <v>248</v>
      </c>
      <c r="E1" s="1" t="s">
        <v>249</v>
      </c>
      <c r="F1" s="1" t="s">
        <v>250</v>
      </c>
      <c r="G1" s="1" t="s">
        <v>251</v>
      </c>
      <c r="H1" s="1" t="s">
        <v>252</v>
      </c>
      <c r="I1" s="1" t="s">
        <v>253</v>
      </c>
      <c r="J1" s="1" t="s">
        <v>254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259</v>
      </c>
      <c r="P1" s="57" t="s">
        <v>260</v>
      </c>
    </row>
    <row r="2" spans="1:16" s="63" customFormat="1" x14ac:dyDescent="0.25">
      <c r="A2" s="59">
        <v>1</v>
      </c>
      <c r="B2" s="59">
        <v>20</v>
      </c>
      <c r="C2" s="59">
        <v>30</v>
      </c>
      <c r="D2" s="60"/>
      <c r="E2" s="61" t="s">
        <v>309</v>
      </c>
      <c r="F2" s="60"/>
      <c r="G2" s="59"/>
      <c r="H2" s="59"/>
      <c r="I2" s="60" t="s">
        <v>310</v>
      </c>
      <c r="J2" s="60"/>
      <c r="K2" s="59"/>
      <c r="L2" s="59"/>
      <c r="M2" s="60" t="s">
        <v>311</v>
      </c>
      <c r="N2" s="60"/>
      <c r="O2" s="60" t="s">
        <v>312</v>
      </c>
      <c r="P2" s="62"/>
    </row>
    <row r="3" spans="1:16" s="63" customFormat="1" x14ac:dyDescent="0.25">
      <c r="A3" s="59">
        <v>2</v>
      </c>
      <c r="B3" s="59">
        <v>20</v>
      </c>
      <c r="C3" s="64">
        <v>-1</v>
      </c>
      <c r="D3" s="60"/>
      <c r="E3" s="61" t="s">
        <v>313</v>
      </c>
      <c r="F3" s="60"/>
      <c r="G3" s="59"/>
      <c r="H3" s="60"/>
      <c r="I3" s="59" t="s">
        <v>310</v>
      </c>
      <c r="J3" s="60"/>
      <c r="K3" s="59"/>
      <c r="L3" s="60"/>
      <c r="M3" s="60" t="s">
        <v>314</v>
      </c>
      <c r="N3" s="60"/>
      <c r="O3" s="60" t="s">
        <v>315</v>
      </c>
      <c r="P3" s="62"/>
    </row>
    <row r="4" spans="1:16" s="70" customFormat="1" x14ac:dyDescent="0.25">
      <c r="A4" s="59">
        <v>3</v>
      </c>
      <c r="B4" s="65">
        <v>30</v>
      </c>
      <c r="C4" s="66">
        <v>30</v>
      </c>
      <c r="D4" s="67"/>
      <c r="E4" s="68" t="s">
        <v>316</v>
      </c>
      <c r="F4" s="67"/>
      <c r="G4" s="65"/>
      <c r="H4" s="67"/>
      <c r="I4" s="65" t="s">
        <v>317</v>
      </c>
      <c r="J4" s="67"/>
      <c r="K4" s="65" t="s">
        <v>439</v>
      </c>
      <c r="L4" s="67"/>
      <c r="M4" s="67"/>
      <c r="N4" s="67"/>
      <c r="O4" s="67" t="s">
        <v>318</v>
      </c>
      <c r="P4" s="69"/>
    </row>
    <row r="5" spans="1:16" s="70" customFormat="1" x14ac:dyDescent="0.25">
      <c r="A5" s="59">
        <v>4</v>
      </c>
      <c r="B5" s="65">
        <v>30</v>
      </c>
      <c r="C5" s="66">
        <v>-1</v>
      </c>
      <c r="D5" s="67"/>
      <c r="E5" s="65" t="s">
        <v>319</v>
      </c>
      <c r="F5" s="67"/>
      <c r="G5" s="65"/>
      <c r="H5" s="67"/>
      <c r="I5" s="65" t="s">
        <v>317</v>
      </c>
      <c r="J5" s="67"/>
      <c r="K5" s="67" t="s">
        <v>439</v>
      </c>
      <c r="L5" s="67"/>
      <c r="M5" s="67"/>
      <c r="N5" s="67"/>
      <c r="O5" s="67" t="s">
        <v>320</v>
      </c>
      <c r="P5" s="69"/>
    </row>
    <row r="6" spans="1:16" s="63" customFormat="1" x14ac:dyDescent="0.25">
      <c r="A6" s="59">
        <v>5</v>
      </c>
      <c r="B6" s="59">
        <v>60</v>
      </c>
      <c r="C6" s="64">
        <v>30</v>
      </c>
      <c r="D6" s="60"/>
      <c r="E6" s="59" t="s">
        <v>321</v>
      </c>
      <c r="F6" s="60"/>
      <c r="G6" s="59"/>
      <c r="H6" s="60"/>
      <c r="I6" s="60" t="s">
        <v>322</v>
      </c>
      <c r="J6" s="60"/>
      <c r="K6" s="60" t="s">
        <v>323</v>
      </c>
      <c r="L6" s="60"/>
      <c r="M6" s="60" t="s">
        <v>324</v>
      </c>
      <c r="N6" s="60"/>
      <c r="O6" s="60" t="s">
        <v>325</v>
      </c>
      <c r="P6" s="62"/>
    </row>
    <row r="7" spans="1:16" s="63" customFormat="1" x14ac:dyDescent="0.25">
      <c r="A7" s="59">
        <v>6</v>
      </c>
      <c r="B7" s="59">
        <v>60</v>
      </c>
      <c r="C7" s="64">
        <v>-1</v>
      </c>
      <c r="D7" s="60"/>
      <c r="E7" s="59" t="s">
        <v>261</v>
      </c>
      <c r="F7" s="60"/>
      <c r="G7" s="59"/>
      <c r="H7" s="60"/>
      <c r="I7" s="60" t="s">
        <v>322</v>
      </c>
      <c r="J7" s="60"/>
      <c r="K7" s="60" t="s">
        <v>323</v>
      </c>
      <c r="L7" s="60"/>
      <c r="M7" s="60" t="s">
        <v>326</v>
      </c>
      <c r="N7" s="60"/>
      <c r="O7" s="60" t="s">
        <v>327</v>
      </c>
      <c r="P7" s="60"/>
    </row>
    <row r="8" spans="1:16" s="70" customFormat="1" x14ac:dyDescent="0.25">
      <c r="A8" s="59">
        <v>7</v>
      </c>
      <c r="B8" s="65">
        <v>100</v>
      </c>
      <c r="C8" s="66">
        <v>30</v>
      </c>
      <c r="D8" s="67"/>
      <c r="E8" s="65" t="s">
        <v>328</v>
      </c>
      <c r="F8" s="67"/>
      <c r="G8" s="67"/>
      <c r="H8" s="67"/>
      <c r="I8" s="67" t="s">
        <v>329</v>
      </c>
      <c r="J8" s="67"/>
      <c r="K8" s="67" t="s">
        <v>264</v>
      </c>
      <c r="L8" s="67"/>
      <c r="M8" s="67"/>
      <c r="N8" s="67"/>
      <c r="O8" s="67" t="s">
        <v>330</v>
      </c>
      <c r="P8" s="67"/>
    </row>
    <row r="9" spans="1:16" s="70" customFormat="1" x14ac:dyDescent="0.25">
      <c r="A9" s="59">
        <v>8</v>
      </c>
      <c r="B9" s="65">
        <v>100</v>
      </c>
      <c r="C9" s="66">
        <v>-1</v>
      </c>
      <c r="D9" s="67"/>
      <c r="E9" s="65" t="s">
        <v>331</v>
      </c>
      <c r="F9" s="67"/>
      <c r="G9" s="67"/>
      <c r="H9" s="67"/>
      <c r="I9" s="67" t="s">
        <v>329</v>
      </c>
      <c r="J9" s="67"/>
      <c r="K9" s="67" t="s">
        <v>264</v>
      </c>
      <c r="L9" s="67"/>
      <c r="M9" s="67"/>
      <c r="N9" s="67"/>
      <c r="O9" s="67" t="s">
        <v>332</v>
      </c>
      <c r="P9" s="67"/>
    </row>
    <row r="10" spans="1:16" s="63" customFormat="1" x14ac:dyDescent="0.25">
      <c r="A10" s="59">
        <v>9</v>
      </c>
      <c r="B10" s="59">
        <v>150</v>
      </c>
      <c r="C10" s="59">
        <v>30</v>
      </c>
      <c r="D10" s="60"/>
      <c r="E10" s="61" t="s">
        <v>333</v>
      </c>
      <c r="F10" s="60"/>
      <c r="G10" s="59" t="s">
        <v>263</v>
      </c>
      <c r="H10" s="59"/>
      <c r="I10" s="60" t="s">
        <v>334</v>
      </c>
      <c r="J10" s="60"/>
      <c r="K10" s="59"/>
      <c r="L10" s="59"/>
      <c r="M10" s="60" t="s">
        <v>314</v>
      </c>
      <c r="N10" s="60"/>
      <c r="O10" s="60" t="s">
        <v>320</v>
      </c>
      <c r="P10" s="62"/>
    </row>
    <row r="11" spans="1:16" s="63" customFormat="1" x14ac:dyDescent="0.25">
      <c r="A11" s="59">
        <v>10</v>
      </c>
      <c r="B11" s="59">
        <v>150</v>
      </c>
      <c r="C11" s="64">
        <v>-1</v>
      </c>
      <c r="D11" s="60"/>
      <c r="E11" s="61" t="s">
        <v>335</v>
      </c>
      <c r="F11" s="60"/>
      <c r="G11" s="59" t="s">
        <v>263</v>
      </c>
      <c r="H11" s="60"/>
      <c r="I11" s="59" t="s">
        <v>334</v>
      </c>
      <c r="J11" s="60"/>
      <c r="K11" s="59"/>
      <c r="L11" s="60"/>
      <c r="M11" s="60" t="s">
        <v>336</v>
      </c>
      <c r="N11" s="60"/>
      <c r="O11" s="60" t="s">
        <v>337</v>
      </c>
      <c r="P11" s="62"/>
    </row>
    <row r="12" spans="1:16" s="70" customFormat="1" x14ac:dyDescent="0.25">
      <c r="A12" s="59">
        <v>11</v>
      </c>
      <c r="B12" s="65">
        <v>200</v>
      </c>
      <c r="C12" s="66">
        <v>30</v>
      </c>
      <c r="D12" s="67"/>
      <c r="E12" s="68" t="s">
        <v>338</v>
      </c>
      <c r="F12" s="67"/>
      <c r="G12" s="65"/>
      <c r="H12" s="67"/>
      <c r="I12" s="65" t="s">
        <v>339</v>
      </c>
      <c r="J12" s="67"/>
      <c r="K12" s="65" t="s">
        <v>440</v>
      </c>
      <c r="L12" s="67"/>
      <c r="M12" s="67"/>
      <c r="N12" s="67"/>
      <c r="O12" s="67" t="s">
        <v>340</v>
      </c>
      <c r="P12" s="69"/>
    </row>
    <row r="13" spans="1:16" s="70" customFormat="1" x14ac:dyDescent="0.25">
      <c r="A13" s="59">
        <v>12</v>
      </c>
      <c r="B13" s="65">
        <v>200</v>
      </c>
      <c r="C13" s="66">
        <v>-1</v>
      </c>
      <c r="D13" s="67"/>
      <c r="E13" s="65" t="s">
        <v>266</v>
      </c>
      <c r="F13" s="67"/>
      <c r="G13" s="65"/>
      <c r="H13" s="67"/>
      <c r="I13" s="65" t="s">
        <v>339</v>
      </c>
      <c r="J13" s="67"/>
      <c r="K13" s="67" t="s">
        <v>440</v>
      </c>
      <c r="L13" s="67"/>
      <c r="M13" s="67"/>
      <c r="N13" s="67"/>
      <c r="O13" s="67" t="s">
        <v>341</v>
      </c>
      <c r="P13" s="69"/>
    </row>
    <row r="14" spans="1:16" s="63" customFormat="1" x14ac:dyDescent="0.25">
      <c r="A14" s="59">
        <v>13</v>
      </c>
      <c r="B14" s="59">
        <v>250</v>
      </c>
      <c r="C14" s="64">
        <v>-1</v>
      </c>
      <c r="D14" s="60"/>
      <c r="E14" s="59" t="s">
        <v>263</v>
      </c>
      <c r="F14" s="60"/>
      <c r="G14" s="59"/>
      <c r="H14" s="60"/>
      <c r="I14" s="60" t="s">
        <v>394</v>
      </c>
      <c r="J14" s="60"/>
      <c r="K14" s="60"/>
      <c r="L14" s="60"/>
      <c r="M14" s="60" t="s">
        <v>336</v>
      </c>
      <c r="N14" s="60"/>
      <c r="O14" s="60" t="s">
        <v>365</v>
      </c>
      <c r="P14" s="60"/>
    </row>
    <row r="15" spans="1:16" s="70" customFormat="1" x14ac:dyDescent="0.25">
      <c r="A15" s="59">
        <v>14</v>
      </c>
      <c r="B15" s="65">
        <v>300</v>
      </c>
      <c r="C15" s="66">
        <v>30</v>
      </c>
      <c r="D15" s="67"/>
      <c r="E15" s="65" t="s">
        <v>342</v>
      </c>
      <c r="F15" s="67"/>
      <c r="G15" s="67"/>
      <c r="H15" s="67"/>
      <c r="I15" s="67" t="s">
        <v>343</v>
      </c>
      <c r="J15" s="67"/>
      <c r="K15" s="67" t="s">
        <v>349</v>
      </c>
      <c r="L15" s="67"/>
      <c r="M15" s="67"/>
      <c r="N15" s="67"/>
      <c r="O15" s="67" t="s">
        <v>344</v>
      </c>
      <c r="P15" s="67"/>
    </row>
    <row r="16" spans="1:16" s="70" customFormat="1" x14ac:dyDescent="0.25">
      <c r="A16" s="59">
        <v>15</v>
      </c>
      <c r="B16" s="65">
        <v>300</v>
      </c>
      <c r="C16" s="66">
        <v>-1</v>
      </c>
      <c r="D16" s="67"/>
      <c r="E16" s="65" t="s">
        <v>345</v>
      </c>
      <c r="F16" s="67"/>
      <c r="G16" s="67"/>
      <c r="H16" s="67"/>
      <c r="I16" s="67" t="s">
        <v>343</v>
      </c>
      <c r="J16" s="67"/>
      <c r="K16" s="67" t="s">
        <v>349</v>
      </c>
      <c r="L16" s="67"/>
      <c r="M16" s="67"/>
      <c r="N16" s="67"/>
      <c r="O16" s="67" t="s">
        <v>346</v>
      </c>
      <c r="P16" s="67"/>
    </row>
    <row r="17" spans="1:16" s="63" customFormat="1" x14ac:dyDescent="0.25">
      <c r="A17" s="59">
        <v>16</v>
      </c>
      <c r="B17" s="59">
        <v>350</v>
      </c>
      <c r="C17" s="59">
        <v>30</v>
      </c>
      <c r="D17" s="60"/>
      <c r="E17" s="61" t="s">
        <v>347</v>
      </c>
      <c r="F17" s="60"/>
      <c r="G17" s="59"/>
      <c r="H17" s="59"/>
      <c r="I17" s="60" t="s">
        <v>348</v>
      </c>
      <c r="J17" s="60"/>
      <c r="K17" s="59"/>
      <c r="L17" s="59"/>
      <c r="M17" s="60" t="s">
        <v>336</v>
      </c>
      <c r="N17" s="60"/>
      <c r="O17" s="60" t="s">
        <v>337</v>
      </c>
      <c r="P17" s="62"/>
    </row>
    <row r="18" spans="1:16" s="63" customFormat="1" x14ac:dyDescent="0.25">
      <c r="A18" s="59">
        <v>17</v>
      </c>
      <c r="B18" s="59">
        <v>350</v>
      </c>
      <c r="C18" s="64">
        <v>-1</v>
      </c>
      <c r="D18" s="60"/>
      <c r="E18" s="61" t="s">
        <v>350</v>
      </c>
      <c r="F18" s="60"/>
      <c r="G18" s="59"/>
      <c r="H18" s="60"/>
      <c r="I18" s="59" t="s">
        <v>348</v>
      </c>
      <c r="J18" s="60"/>
      <c r="K18" s="59"/>
      <c r="L18" s="60"/>
      <c r="M18" s="60" t="s">
        <v>351</v>
      </c>
      <c r="N18" s="60"/>
      <c r="O18" s="60" t="s">
        <v>352</v>
      </c>
      <c r="P18" s="62"/>
    </row>
    <row r="19" spans="1:16" s="70" customFormat="1" x14ac:dyDescent="0.25">
      <c r="A19" s="59">
        <v>18</v>
      </c>
      <c r="B19" s="65">
        <v>400</v>
      </c>
      <c r="C19" s="66">
        <v>30</v>
      </c>
      <c r="D19" s="67"/>
      <c r="E19" s="68" t="s">
        <v>353</v>
      </c>
      <c r="F19" s="67"/>
      <c r="G19" s="65"/>
      <c r="H19" s="67"/>
      <c r="I19" s="65" t="s">
        <v>354</v>
      </c>
      <c r="J19" s="67"/>
      <c r="K19" s="65" t="s">
        <v>441</v>
      </c>
      <c r="L19" s="67"/>
      <c r="M19" s="67"/>
      <c r="N19" s="67"/>
      <c r="O19" s="67" t="s">
        <v>355</v>
      </c>
      <c r="P19" s="69"/>
    </row>
    <row r="20" spans="1:16" s="70" customFormat="1" x14ac:dyDescent="0.25">
      <c r="A20" s="59">
        <v>19</v>
      </c>
      <c r="B20" s="65">
        <v>400</v>
      </c>
      <c r="C20" s="66">
        <v>-1</v>
      </c>
      <c r="D20" s="67"/>
      <c r="E20" s="65" t="s">
        <v>270</v>
      </c>
      <c r="F20" s="67"/>
      <c r="G20" s="65"/>
      <c r="H20" s="67"/>
      <c r="I20" s="65" t="s">
        <v>354</v>
      </c>
      <c r="J20" s="67"/>
      <c r="K20" s="67" t="s">
        <v>441</v>
      </c>
      <c r="L20" s="67"/>
      <c r="M20" s="67"/>
      <c r="N20" s="67"/>
      <c r="O20" s="67" t="s">
        <v>356</v>
      </c>
      <c r="P20" s="69"/>
    </row>
    <row r="21" spans="1:16" s="63" customFormat="1" x14ac:dyDescent="0.25">
      <c r="A21" s="59">
        <v>20</v>
      </c>
      <c r="B21" s="59">
        <v>500</v>
      </c>
      <c r="C21" s="64">
        <v>30</v>
      </c>
      <c r="D21" s="60"/>
      <c r="E21" s="59" t="s">
        <v>313</v>
      </c>
      <c r="F21" s="60"/>
      <c r="G21" s="59"/>
      <c r="H21" s="60"/>
      <c r="I21" s="60" t="s">
        <v>357</v>
      </c>
      <c r="J21" s="60"/>
      <c r="K21" s="60" t="s">
        <v>442</v>
      </c>
      <c r="L21" s="60"/>
      <c r="M21" s="60" t="s">
        <v>358</v>
      </c>
      <c r="N21" s="60"/>
      <c r="O21" s="60" t="s">
        <v>341</v>
      </c>
      <c r="P21" s="62"/>
    </row>
    <row r="22" spans="1:16" s="63" customFormat="1" x14ac:dyDescent="0.25">
      <c r="A22" s="59">
        <v>21</v>
      </c>
      <c r="B22" s="59">
        <v>500</v>
      </c>
      <c r="C22" s="64">
        <v>-1</v>
      </c>
      <c r="D22" s="60"/>
      <c r="E22" s="59" t="s">
        <v>271</v>
      </c>
      <c r="F22" s="60"/>
      <c r="G22" s="59"/>
      <c r="H22" s="60"/>
      <c r="I22" s="60" t="s">
        <v>357</v>
      </c>
      <c r="J22" s="60"/>
      <c r="K22" s="60" t="s">
        <v>442</v>
      </c>
      <c r="L22" s="60"/>
      <c r="M22" s="60" t="s">
        <v>359</v>
      </c>
      <c r="N22" s="60"/>
      <c r="O22" s="60" t="s">
        <v>360</v>
      </c>
      <c r="P22" s="60"/>
    </row>
    <row r="23" spans="1:16" s="70" customFormat="1" x14ac:dyDescent="0.25">
      <c r="A23" s="59">
        <v>22</v>
      </c>
      <c r="B23" s="65">
        <v>600</v>
      </c>
      <c r="C23" s="66">
        <v>30</v>
      </c>
      <c r="D23" s="67"/>
      <c r="E23" s="65" t="s">
        <v>319</v>
      </c>
      <c r="F23" s="67"/>
      <c r="G23" s="67"/>
      <c r="H23" s="67"/>
      <c r="I23" s="67" t="s">
        <v>361</v>
      </c>
      <c r="J23" s="67"/>
      <c r="K23" s="67" t="s">
        <v>443</v>
      </c>
      <c r="L23" s="67"/>
      <c r="M23" s="67"/>
      <c r="N23" s="67"/>
      <c r="O23" s="67" t="s">
        <v>362</v>
      </c>
      <c r="P23" s="67"/>
    </row>
    <row r="24" spans="1:16" s="70" customFormat="1" x14ac:dyDescent="0.25">
      <c r="A24" s="59">
        <v>23</v>
      </c>
      <c r="B24" s="65">
        <v>600</v>
      </c>
      <c r="C24" s="66">
        <v>-1</v>
      </c>
      <c r="D24" s="67"/>
      <c r="E24" s="65" t="s">
        <v>271</v>
      </c>
      <c r="F24" s="67"/>
      <c r="G24" s="67"/>
      <c r="H24" s="67"/>
      <c r="I24" s="67" t="s">
        <v>361</v>
      </c>
      <c r="J24" s="67"/>
      <c r="K24" s="67" t="s">
        <v>443</v>
      </c>
      <c r="L24" s="67"/>
      <c r="M24" s="67"/>
      <c r="N24" s="67"/>
      <c r="O24" s="67" t="s">
        <v>363</v>
      </c>
      <c r="P24" s="67"/>
    </row>
    <row r="25" spans="1:16" s="63" customFormat="1" x14ac:dyDescent="0.25">
      <c r="A25" s="59">
        <v>24</v>
      </c>
      <c r="B25" s="59">
        <v>650</v>
      </c>
      <c r="C25" s="59">
        <v>30</v>
      </c>
      <c r="D25" s="60"/>
      <c r="E25" s="61" t="s">
        <v>261</v>
      </c>
      <c r="F25" s="60"/>
      <c r="G25" s="59" t="s">
        <v>263</v>
      </c>
      <c r="H25" s="59"/>
      <c r="I25" s="60"/>
      <c r="J25" s="60"/>
      <c r="K25" s="59"/>
      <c r="L25" s="59"/>
      <c r="M25" s="60" t="s">
        <v>364</v>
      </c>
      <c r="N25" s="60"/>
      <c r="O25" s="60" t="s">
        <v>365</v>
      </c>
      <c r="P25" s="62"/>
    </row>
    <row r="26" spans="1:16" s="63" customFormat="1" x14ac:dyDescent="0.25">
      <c r="A26" s="59">
        <v>25</v>
      </c>
      <c r="B26" s="59">
        <v>650</v>
      </c>
      <c r="C26" s="64">
        <v>-1</v>
      </c>
      <c r="D26" s="60"/>
      <c r="E26" s="61" t="s">
        <v>24</v>
      </c>
      <c r="F26" s="60"/>
      <c r="G26" s="59" t="s">
        <v>263</v>
      </c>
      <c r="H26" s="60"/>
      <c r="I26" s="59"/>
      <c r="J26" s="60"/>
      <c r="K26" s="59"/>
      <c r="L26" s="60"/>
      <c r="M26" s="60" t="s">
        <v>366</v>
      </c>
      <c r="N26" s="60"/>
      <c r="O26" s="60" t="s">
        <v>367</v>
      </c>
      <c r="P26" s="62"/>
    </row>
    <row r="27" spans="1:16" s="70" customFormat="1" x14ac:dyDescent="0.25">
      <c r="A27" s="59">
        <v>26</v>
      </c>
      <c r="B27" s="65">
        <v>700</v>
      </c>
      <c r="C27" s="66">
        <v>30</v>
      </c>
      <c r="D27" s="67"/>
      <c r="E27" s="68" t="s">
        <v>262</v>
      </c>
      <c r="F27" s="67"/>
      <c r="G27" s="65"/>
      <c r="H27" s="67"/>
      <c r="I27" s="65" t="s">
        <v>368</v>
      </c>
      <c r="J27" s="67"/>
      <c r="K27" s="65" t="s">
        <v>268</v>
      </c>
      <c r="L27" s="67"/>
      <c r="M27" s="67"/>
      <c r="N27" s="67"/>
      <c r="O27" s="67" t="s">
        <v>369</v>
      </c>
      <c r="P27" s="69"/>
    </row>
    <row r="28" spans="1:16" s="70" customFormat="1" x14ac:dyDescent="0.25">
      <c r="A28" s="59">
        <v>27</v>
      </c>
      <c r="B28" s="65">
        <v>700</v>
      </c>
      <c r="C28" s="66">
        <v>-1</v>
      </c>
      <c r="D28" s="67"/>
      <c r="E28" s="65" t="s">
        <v>24</v>
      </c>
      <c r="F28" s="67"/>
      <c r="G28" s="65"/>
      <c r="H28" s="67"/>
      <c r="I28" s="65" t="s">
        <v>368</v>
      </c>
      <c r="J28" s="67"/>
      <c r="K28" s="67" t="s">
        <v>268</v>
      </c>
      <c r="L28" s="67"/>
      <c r="M28" s="67"/>
      <c r="N28" s="67"/>
      <c r="O28" s="67" t="s">
        <v>370</v>
      </c>
      <c r="P28" s="69"/>
    </row>
    <row r="29" spans="1:16" s="63" customFormat="1" x14ac:dyDescent="0.25">
      <c r="A29" s="59">
        <v>28</v>
      </c>
      <c r="B29" s="59">
        <v>800</v>
      </c>
      <c r="C29" s="64">
        <v>-1</v>
      </c>
      <c r="D29" s="60"/>
      <c r="E29" s="59" t="s">
        <v>263</v>
      </c>
      <c r="F29" s="60"/>
      <c r="G29" s="59" t="s">
        <v>273</v>
      </c>
      <c r="H29" s="60"/>
      <c r="I29" s="60" t="s">
        <v>371</v>
      </c>
      <c r="J29" s="60"/>
      <c r="K29" s="60"/>
      <c r="L29" s="60"/>
      <c r="M29" s="60" t="s">
        <v>372</v>
      </c>
      <c r="N29" s="60"/>
      <c r="O29" s="60" t="s">
        <v>373</v>
      </c>
      <c r="P29" s="60"/>
    </row>
    <row r="30" spans="1:16" s="70" customFormat="1" x14ac:dyDescent="0.25">
      <c r="A30" s="59">
        <v>29</v>
      </c>
      <c r="B30" s="65">
        <v>850</v>
      </c>
      <c r="C30" s="66">
        <v>30</v>
      </c>
      <c r="D30" s="67"/>
      <c r="E30" s="65" t="s">
        <v>331</v>
      </c>
      <c r="F30" s="67"/>
      <c r="G30" s="67"/>
      <c r="H30" s="67"/>
      <c r="I30" s="67" t="s">
        <v>374</v>
      </c>
      <c r="J30" s="67"/>
      <c r="K30" s="67" t="s">
        <v>276</v>
      </c>
      <c r="L30" s="67"/>
      <c r="M30" s="67"/>
      <c r="N30" s="67"/>
      <c r="O30" s="67" t="s">
        <v>352</v>
      </c>
      <c r="P30" s="67"/>
    </row>
    <row r="31" spans="1:16" s="70" customFormat="1" x14ac:dyDescent="0.25">
      <c r="A31" s="59">
        <v>30</v>
      </c>
      <c r="B31" s="65">
        <v>850</v>
      </c>
      <c r="C31" s="66">
        <v>-1</v>
      </c>
      <c r="D31" s="67"/>
      <c r="E31" s="65" t="s">
        <v>24</v>
      </c>
      <c r="F31" s="67"/>
      <c r="G31" s="67"/>
      <c r="H31" s="67"/>
      <c r="I31" s="67" t="s">
        <v>374</v>
      </c>
      <c r="J31" s="67"/>
      <c r="K31" s="67" t="s">
        <v>276</v>
      </c>
      <c r="L31" s="67"/>
      <c r="M31" s="67"/>
      <c r="N31" s="67"/>
      <c r="O31" s="67" t="s">
        <v>375</v>
      </c>
      <c r="P31" s="67"/>
    </row>
    <row r="32" spans="1:16" s="63" customFormat="1" x14ac:dyDescent="0.25">
      <c r="A32" s="59">
        <v>31</v>
      </c>
      <c r="B32" s="59">
        <v>900</v>
      </c>
      <c r="C32" s="59">
        <v>30</v>
      </c>
      <c r="D32" s="60"/>
      <c r="E32" s="61" t="s">
        <v>335</v>
      </c>
      <c r="F32" s="60"/>
      <c r="G32" s="59" t="s">
        <v>376</v>
      </c>
      <c r="H32" s="59"/>
      <c r="I32" s="60" t="s">
        <v>354</v>
      </c>
      <c r="J32" s="60"/>
      <c r="K32" s="59"/>
      <c r="L32" s="59"/>
      <c r="M32" s="60" t="s">
        <v>377</v>
      </c>
      <c r="N32" s="60"/>
      <c r="O32" s="60" t="s">
        <v>356</v>
      </c>
      <c r="P32" s="62"/>
    </row>
    <row r="33" spans="1:16" s="63" customFormat="1" x14ac:dyDescent="0.25">
      <c r="A33" s="59">
        <v>32</v>
      </c>
      <c r="B33" s="59">
        <v>900</v>
      </c>
      <c r="C33" s="64">
        <v>-1</v>
      </c>
      <c r="D33" s="60"/>
      <c r="E33" s="61" t="s">
        <v>150</v>
      </c>
      <c r="F33" s="60"/>
      <c r="G33" s="59" t="s">
        <v>376</v>
      </c>
      <c r="H33" s="60"/>
      <c r="I33" s="59" t="s">
        <v>354</v>
      </c>
      <c r="J33" s="60"/>
      <c r="K33" s="59"/>
      <c r="L33" s="60"/>
      <c r="M33" s="60" t="s">
        <v>265</v>
      </c>
      <c r="N33" s="60"/>
      <c r="O33" s="60" t="s">
        <v>378</v>
      </c>
      <c r="P33" s="62"/>
    </row>
    <row r="34" spans="1:16" s="70" customFormat="1" x14ac:dyDescent="0.25">
      <c r="A34" s="59">
        <v>33</v>
      </c>
      <c r="B34" s="65">
        <v>1000</v>
      </c>
      <c r="C34" s="66">
        <v>30</v>
      </c>
      <c r="D34" s="67"/>
      <c r="E34" s="68" t="s">
        <v>266</v>
      </c>
      <c r="F34" s="67"/>
      <c r="G34" s="65"/>
      <c r="H34" s="67"/>
      <c r="I34" s="65" t="s">
        <v>379</v>
      </c>
      <c r="J34" s="67"/>
      <c r="K34" s="65" t="s">
        <v>450</v>
      </c>
      <c r="L34" s="67"/>
      <c r="M34" s="67"/>
      <c r="N34" s="67"/>
      <c r="O34" s="67" t="s">
        <v>360</v>
      </c>
      <c r="P34" s="69"/>
    </row>
    <row r="35" spans="1:16" s="70" customFormat="1" x14ac:dyDescent="0.25">
      <c r="A35" s="59">
        <v>34</v>
      </c>
      <c r="B35" s="65">
        <v>1000</v>
      </c>
      <c r="C35" s="66">
        <v>-1</v>
      </c>
      <c r="D35" s="67"/>
      <c r="E35" s="65" t="s">
        <v>150</v>
      </c>
      <c r="F35" s="67"/>
      <c r="G35" s="65"/>
      <c r="H35" s="67"/>
      <c r="I35" s="65" t="s">
        <v>379</v>
      </c>
      <c r="J35" s="67"/>
      <c r="K35" s="65" t="s">
        <v>450</v>
      </c>
      <c r="L35" s="67"/>
      <c r="M35" s="67"/>
      <c r="N35" s="67"/>
      <c r="O35" s="67" t="s">
        <v>380</v>
      </c>
      <c r="P35" s="69"/>
    </row>
    <row r="36" spans="1:16" s="63" customFormat="1" x14ac:dyDescent="0.25">
      <c r="A36" s="59">
        <v>35</v>
      </c>
      <c r="B36" s="59">
        <v>1100</v>
      </c>
      <c r="C36" s="64">
        <v>30</v>
      </c>
      <c r="D36" s="60"/>
      <c r="E36" s="59" t="s">
        <v>345</v>
      </c>
      <c r="F36" s="60"/>
      <c r="G36" s="59"/>
      <c r="H36" s="60"/>
      <c r="I36" s="60" t="s">
        <v>361</v>
      </c>
      <c r="J36" s="60"/>
      <c r="K36" s="60" t="s">
        <v>443</v>
      </c>
      <c r="L36" s="60"/>
      <c r="M36" s="60" t="s">
        <v>372</v>
      </c>
      <c r="N36" s="60"/>
      <c r="O36" s="60" t="s">
        <v>367</v>
      </c>
      <c r="P36" s="62"/>
    </row>
    <row r="37" spans="1:16" s="63" customFormat="1" x14ac:dyDescent="0.25">
      <c r="A37" s="59">
        <v>36</v>
      </c>
      <c r="B37" s="59">
        <v>1100</v>
      </c>
      <c r="C37" s="64">
        <v>-1</v>
      </c>
      <c r="D37" s="60"/>
      <c r="E37" s="59" t="s">
        <v>23</v>
      </c>
      <c r="F37" s="60"/>
      <c r="G37" s="59"/>
      <c r="H37" s="60"/>
      <c r="I37" s="60" t="s">
        <v>361</v>
      </c>
      <c r="J37" s="60"/>
      <c r="K37" s="60" t="s">
        <v>443</v>
      </c>
      <c r="L37" s="60"/>
      <c r="M37" s="60" t="s">
        <v>267</v>
      </c>
      <c r="N37" s="60"/>
      <c r="O37" s="60" t="s">
        <v>381</v>
      </c>
      <c r="P37" s="60"/>
    </row>
    <row r="38" spans="1:16" s="70" customFormat="1" x14ac:dyDescent="0.25">
      <c r="A38" s="59">
        <v>37</v>
      </c>
      <c r="B38" s="65">
        <v>1300</v>
      </c>
      <c r="C38" s="66">
        <v>30</v>
      </c>
      <c r="D38" s="67"/>
      <c r="E38" s="65" t="s">
        <v>350</v>
      </c>
      <c r="F38" s="67"/>
      <c r="G38" s="67" t="s">
        <v>275</v>
      </c>
      <c r="H38" s="67"/>
      <c r="I38" s="67" t="s">
        <v>382</v>
      </c>
      <c r="J38" s="67"/>
      <c r="K38" s="67"/>
      <c r="L38" s="67"/>
      <c r="M38" s="67"/>
      <c r="N38" s="67"/>
      <c r="O38" s="67" t="s">
        <v>383</v>
      </c>
      <c r="P38" s="67"/>
    </row>
    <row r="39" spans="1:16" s="70" customFormat="1" x14ac:dyDescent="0.25">
      <c r="A39" s="59">
        <v>38</v>
      </c>
      <c r="B39" s="65">
        <v>1300</v>
      </c>
      <c r="C39" s="66">
        <v>-1</v>
      </c>
      <c r="D39" s="67"/>
      <c r="E39" s="65" t="s">
        <v>23</v>
      </c>
      <c r="F39" s="67"/>
      <c r="G39" s="67" t="s">
        <v>275</v>
      </c>
      <c r="H39" s="67"/>
      <c r="I39" s="67" t="s">
        <v>382</v>
      </c>
      <c r="J39" s="67"/>
      <c r="K39" s="67"/>
      <c r="L39" s="67"/>
      <c r="M39" s="67"/>
      <c r="N39" s="67"/>
      <c r="O39" s="67" t="s">
        <v>269</v>
      </c>
      <c r="P39" s="67"/>
    </row>
    <row r="40" spans="1:16" s="63" customFormat="1" x14ac:dyDescent="0.25">
      <c r="A40" s="59">
        <v>39</v>
      </c>
      <c r="B40" s="59">
        <v>1600</v>
      </c>
      <c r="C40" s="59">
        <v>30</v>
      </c>
      <c r="D40" s="60"/>
      <c r="E40" s="61" t="s">
        <v>270</v>
      </c>
      <c r="F40" s="60"/>
      <c r="G40" s="59"/>
      <c r="H40" s="59"/>
      <c r="I40" s="60" t="s">
        <v>384</v>
      </c>
      <c r="J40" s="60"/>
      <c r="K40" s="59" t="s">
        <v>451</v>
      </c>
      <c r="L40" s="59"/>
      <c r="M40" s="60" t="s">
        <v>385</v>
      </c>
      <c r="N40" s="60"/>
      <c r="O40" s="60" t="s">
        <v>380</v>
      </c>
      <c r="P40" s="62"/>
    </row>
    <row r="41" spans="1:16" s="63" customFormat="1" x14ac:dyDescent="0.25">
      <c r="A41" s="59">
        <v>40</v>
      </c>
      <c r="B41" s="59">
        <v>1600</v>
      </c>
      <c r="C41" s="64">
        <v>-1</v>
      </c>
      <c r="D41" s="60"/>
      <c r="E41" s="61" t="s">
        <v>153</v>
      </c>
      <c r="F41" s="60"/>
      <c r="G41" s="59"/>
      <c r="H41" s="60"/>
      <c r="I41" s="59" t="s">
        <v>384</v>
      </c>
      <c r="J41" s="60"/>
      <c r="K41" s="59" t="s">
        <v>451</v>
      </c>
      <c r="L41" s="60"/>
      <c r="M41" s="60" t="s">
        <v>274</v>
      </c>
      <c r="N41" s="60"/>
      <c r="O41" s="60" t="s">
        <v>277</v>
      </c>
      <c r="P41" s="62"/>
    </row>
    <row r="42" spans="1:16" s="70" customFormat="1" x14ac:dyDescent="0.25">
      <c r="A42" s="59">
        <v>41</v>
      </c>
      <c r="B42" s="65">
        <v>2000</v>
      </c>
      <c r="C42" s="66">
        <v>30</v>
      </c>
      <c r="D42" s="67"/>
      <c r="E42" s="68" t="s">
        <v>24</v>
      </c>
      <c r="F42" s="67"/>
      <c r="G42" s="65"/>
      <c r="H42" s="67"/>
      <c r="I42" s="65" t="s">
        <v>379</v>
      </c>
      <c r="J42" s="67"/>
      <c r="K42" s="65"/>
      <c r="L42" s="67"/>
      <c r="M42" s="67"/>
      <c r="N42" s="67"/>
      <c r="O42" s="67" t="s">
        <v>269</v>
      </c>
      <c r="P42" s="69"/>
    </row>
    <row r="43" spans="1:16" s="70" customFormat="1" x14ac:dyDescent="0.25">
      <c r="A43" s="59">
        <v>42</v>
      </c>
      <c r="B43" s="65">
        <v>2000</v>
      </c>
      <c r="C43" s="66">
        <v>-1</v>
      </c>
      <c r="D43" s="67"/>
      <c r="E43" s="65" t="s">
        <v>153</v>
      </c>
      <c r="F43" s="67"/>
      <c r="G43" s="65"/>
      <c r="H43" s="67"/>
      <c r="I43" s="65" t="s">
        <v>379</v>
      </c>
      <c r="J43" s="67"/>
      <c r="K43" s="67"/>
      <c r="L43" s="67"/>
      <c r="M43" s="67"/>
      <c r="N43" s="67"/>
      <c r="O43" s="67" t="s">
        <v>272</v>
      </c>
      <c r="P43" s="69"/>
    </row>
    <row r="44" spans="1:16" s="63" customFormat="1" x14ac:dyDescent="0.25">
      <c r="A44" s="59">
        <v>43</v>
      </c>
      <c r="B44" s="59">
        <v>2500</v>
      </c>
      <c r="C44" s="64">
        <v>30</v>
      </c>
      <c r="D44" s="60"/>
      <c r="E44" s="59" t="s">
        <v>150</v>
      </c>
      <c r="F44" s="60"/>
      <c r="G44" s="59" t="s">
        <v>281</v>
      </c>
      <c r="H44" s="60"/>
      <c r="I44" s="60"/>
      <c r="J44" s="60"/>
      <c r="K44" s="60" t="s">
        <v>444</v>
      </c>
      <c r="L44" s="60"/>
      <c r="M44" s="60" t="s">
        <v>265</v>
      </c>
      <c r="N44" s="60"/>
      <c r="O44" s="60" t="s">
        <v>277</v>
      </c>
      <c r="P44" s="62"/>
    </row>
    <row r="45" spans="1:16" s="63" customFormat="1" x14ac:dyDescent="0.25">
      <c r="A45" s="59">
        <v>44</v>
      </c>
      <c r="B45" s="59">
        <v>2500</v>
      </c>
      <c r="C45" s="64">
        <v>-1</v>
      </c>
      <c r="D45" s="60"/>
      <c r="E45" s="59" t="s">
        <v>279</v>
      </c>
      <c r="F45" s="60"/>
      <c r="G45" s="59" t="s">
        <v>281</v>
      </c>
      <c r="H45" s="60"/>
      <c r="I45" s="60"/>
      <c r="J45" s="60"/>
      <c r="K45" s="60" t="s">
        <v>444</v>
      </c>
      <c r="L45" s="60"/>
      <c r="M45" s="60" t="s">
        <v>386</v>
      </c>
      <c r="N45" s="60"/>
      <c r="O45" s="60" t="s">
        <v>278</v>
      </c>
      <c r="P45" s="60"/>
    </row>
    <row r="46" spans="1:16" s="70" customFormat="1" x14ac:dyDescent="0.25">
      <c r="A46" s="59">
        <v>45</v>
      </c>
      <c r="B46" s="65">
        <v>3000</v>
      </c>
      <c r="C46" s="66">
        <v>30</v>
      </c>
      <c r="D46" s="67"/>
      <c r="E46" s="65" t="s">
        <v>23</v>
      </c>
      <c r="F46" s="67"/>
      <c r="G46" s="67"/>
      <c r="H46" s="67"/>
      <c r="I46" s="67" t="s">
        <v>387</v>
      </c>
      <c r="J46" s="67"/>
      <c r="K46" s="67"/>
      <c r="L46" s="67"/>
      <c r="M46" s="67" t="s">
        <v>267</v>
      </c>
      <c r="N46" s="67"/>
      <c r="O46" s="67" t="s">
        <v>388</v>
      </c>
      <c r="P46" s="67"/>
    </row>
    <row r="47" spans="1:16" s="70" customFormat="1" x14ac:dyDescent="0.25">
      <c r="A47" s="59">
        <v>46</v>
      </c>
      <c r="B47" s="65">
        <v>3000</v>
      </c>
      <c r="C47" s="66">
        <v>-1</v>
      </c>
      <c r="D47" s="67"/>
      <c r="E47" s="65" t="s">
        <v>279</v>
      </c>
      <c r="F47" s="67"/>
      <c r="G47" s="67"/>
      <c r="H47" s="67"/>
      <c r="I47" s="67" t="s">
        <v>387</v>
      </c>
      <c r="J47" s="67"/>
      <c r="K47" s="67"/>
      <c r="L47" s="67"/>
      <c r="M47" s="67" t="s">
        <v>389</v>
      </c>
      <c r="N47" s="67"/>
      <c r="O47" s="67" t="s">
        <v>390</v>
      </c>
      <c r="P47" s="67"/>
    </row>
    <row r="48" spans="1:16" s="63" customFormat="1" x14ac:dyDescent="0.25">
      <c r="A48" s="59">
        <v>47</v>
      </c>
      <c r="B48" s="59">
        <v>4000</v>
      </c>
      <c r="C48" s="59">
        <v>30</v>
      </c>
      <c r="D48" s="60"/>
      <c r="E48" s="61" t="s">
        <v>153</v>
      </c>
      <c r="F48" s="60"/>
      <c r="G48" s="59" t="s">
        <v>23</v>
      </c>
      <c r="H48" s="59"/>
      <c r="I48" s="60" t="s">
        <v>391</v>
      </c>
      <c r="J48" s="60"/>
      <c r="K48" s="60"/>
      <c r="L48" s="59"/>
      <c r="M48" s="60" t="s">
        <v>386</v>
      </c>
      <c r="N48" s="60"/>
      <c r="O48" s="60" t="s">
        <v>272</v>
      </c>
      <c r="P48" s="62"/>
    </row>
    <row r="49" spans="1:16" s="63" customFormat="1" x14ac:dyDescent="0.25">
      <c r="A49" s="59">
        <v>48</v>
      </c>
      <c r="B49" s="59">
        <v>4000</v>
      </c>
      <c r="C49" s="64">
        <v>-1</v>
      </c>
      <c r="D49" s="60"/>
      <c r="E49" s="61" t="s">
        <v>280</v>
      </c>
      <c r="F49" s="60"/>
      <c r="G49" s="59" t="s">
        <v>153</v>
      </c>
      <c r="H49" s="60"/>
      <c r="I49" s="59" t="s">
        <v>391</v>
      </c>
      <c r="J49" s="60"/>
      <c r="K49" s="59"/>
      <c r="L49" s="60"/>
      <c r="M49" s="60" t="s">
        <v>392</v>
      </c>
      <c r="N49" s="60"/>
      <c r="O49" s="60" t="s">
        <v>393</v>
      </c>
      <c r="P49" s="62"/>
    </row>
    <row r="50" spans="1:16" s="70" customFormat="1" x14ac:dyDescent="0.25">
      <c r="A50" s="59">
        <v>49</v>
      </c>
      <c r="B50" s="65">
        <v>5000</v>
      </c>
      <c r="C50" s="66">
        <v>30</v>
      </c>
      <c r="D50" s="67"/>
      <c r="E50" s="65" t="s">
        <v>153</v>
      </c>
      <c r="F50" s="67"/>
      <c r="G50" s="67"/>
      <c r="H50" s="67"/>
      <c r="I50" s="67"/>
      <c r="J50" s="67"/>
      <c r="K50" s="67" t="s">
        <v>443</v>
      </c>
      <c r="L50" s="67"/>
      <c r="M50" s="67" t="s">
        <v>389</v>
      </c>
      <c r="N50" s="67"/>
      <c r="O50" s="67" t="s">
        <v>278</v>
      </c>
      <c r="P50" s="67"/>
    </row>
    <row r="51" spans="1:16" s="70" customFormat="1" x14ac:dyDescent="0.25">
      <c r="A51" s="59">
        <v>50</v>
      </c>
      <c r="B51" s="65">
        <v>5000</v>
      </c>
      <c r="C51" s="66">
        <v>-1</v>
      </c>
      <c r="D51" s="67"/>
      <c r="E51" s="65" t="s">
        <v>280</v>
      </c>
      <c r="F51" s="67"/>
      <c r="G51" s="67"/>
      <c r="H51" s="67"/>
      <c r="I51" s="67"/>
      <c r="J51" s="67"/>
      <c r="K51" s="67" t="s">
        <v>443</v>
      </c>
      <c r="L51" s="67"/>
      <c r="M51" s="67" t="s">
        <v>445</v>
      </c>
      <c r="N51" s="67"/>
      <c r="O51" s="67" t="s">
        <v>446</v>
      </c>
      <c r="P51" s="67"/>
    </row>
    <row r="52" spans="1:16" s="63" customFormat="1" x14ac:dyDescent="0.25">
      <c r="A52" s="59">
        <v>51</v>
      </c>
      <c r="B52" s="59">
        <v>7000</v>
      </c>
      <c r="C52" s="59">
        <v>30</v>
      </c>
      <c r="D52" s="60"/>
      <c r="E52" s="61" t="s">
        <v>279</v>
      </c>
      <c r="F52" s="60"/>
      <c r="G52" s="59" t="s">
        <v>153</v>
      </c>
      <c r="H52" s="59"/>
      <c r="I52" s="60"/>
      <c r="J52" s="60"/>
      <c r="K52" s="60"/>
      <c r="L52" s="59"/>
      <c r="M52" s="60" t="s">
        <v>461</v>
      </c>
      <c r="N52" s="60"/>
      <c r="O52" s="60" t="s">
        <v>390</v>
      </c>
      <c r="P52" s="62"/>
    </row>
    <row r="53" spans="1:16" s="63" customFormat="1" x14ac:dyDescent="0.25">
      <c r="A53" s="59">
        <v>52</v>
      </c>
      <c r="B53" s="59">
        <v>7000</v>
      </c>
      <c r="C53" s="64">
        <v>-1</v>
      </c>
      <c r="D53" s="60"/>
      <c r="E53" s="61" t="s">
        <v>280</v>
      </c>
      <c r="F53" s="60"/>
      <c r="G53" s="59" t="s">
        <v>279</v>
      </c>
      <c r="H53" s="60"/>
      <c r="I53" s="59"/>
      <c r="J53" s="60"/>
      <c r="K53" s="59"/>
      <c r="L53" s="60"/>
      <c r="M53" s="60" t="s">
        <v>462</v>
      </c>
      <c r="N53" s="60"/>
      <c r="O53" s="60" t="s">
        <v>463</v>
      </c>
      <c r="P53" s="6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8" sqref="E8"/>
    </sheetView>
  </sheetViews>
  <sheetFormatPr defaultRowHeight="15" x14ac:dyDescent="0.25"/>
  <cols>
    <col min="2" max="3" width="19.140625" customWidth="1"/>
    <col min="4" max="4" width="19.85546875" customWidth="1"/>
    <col min="5" max="5" width="26.5703125" customWidth="1"/>
    <col min="6" max="6" width="25.42578125" customWidth="1"/>
    <col min="7" max="7" width="25.85546875" customWidth="1"/>
  </cols>
  <sheetData>
    <row r="1" spans="1:7" x14ac:dyDescent="0.25">
      <c r="A1" s="39" t="s">
        <v>89</v>
      </c>
      <c r="B1" s="39" t="s">
        <v>1</v>
      </c>
      <c r="C1" s="39" t="s">
        <v>90</v>
      </c>
      <c r="D1" s="39" t="s">
        <v>91</v>
      </c>
      <c r="E1" s="39" t="s">
        <v>92</v>
      </c>
      <c r="F1" s="39" t="s">
        <v>93</v>
      </c>
      <c r="G1" s="39" t="s">
        <v>72</v>
      </c>
    </row>
    <row r="2" spans="1:7" x14ac:dyDescent="0.25">
      <c r="A2" s="4" t="s">
        <v>40</v>
      </c>
      <c r="B2" s="4" t="s">
        <v>96</v>
      </c>
      <c r="C2" s="4"/>
      <c r="D2" s="4" t="s">
        <v>97</v>
      </c>
      <c r="E2" s="4">
        <v>-1</v>
      </c>
      <c r="F2" s="4" t="s">
        <v>98</v>
      </c>
      <c r="G2" s="4" t="s">
        <v>99</v>
      </c>
    </row>
    <row r="3" spans="1:7" s="42" customFormat="1" x14ac:dyDescent="0.25">
      <c r="A3" s="28" t="s">
        <v>100</v>
      </c>
      <c r="B3" s="4" t="s">
        <v>96</v>
      </c>
      <c r="C3" s="44" t="s">
        <v>101</v>
      </c>
      <c r="D3" s="12" t="s">
        <v>53</v>
      </c>
      <c r="E3" s="112">
        <v>2</v>
      </c>
      <c r="F3" s="4"/>
      <c r="G3" s="54" t="s">
        <v>102</v>
      </c>
    </row>
    <row r="4" spans="1:7" s="42" customFormat="1" x14ac:dyDescent="0.25">
      <c r="A4" s="28" t="s">
        <v>103</v>
      </c>
      <c r="B4" s="4" t="s">
        <v>96</v>
      </c>
      <c r="C4" s="44" t="s">
        <v>101</v>
      </c>
      <c r="D4" s="12" t="s">
        <v>46</v>
      </c>
      <c r="E4" s="112">
        <v>3</v>
      </c>
      <c r="F4" s="4"/>
      <c r="G4" s="54" t="s">
        <v>104</v>
      </c>
    </row>
    <row r="5" spans="1:7" s="42" customFormat="1" x14ac:dyDescent="0.25">
      <c r="A5" s="28" t="s">
        <v>105</v>
      </c>
      <c r="B5" s="4" t="s">
        <v>96</v>
      </c>
      <c r="C5" s="44" t="s">
        <v>101</v>
      </c>
      <c r="D5" s="12" t="s">
        <v>50</v>
      </c>
      <c r="E5" s="112">
        <v>5</v>
      </c>
      <c r="F5" s="4"/>
      <c r="G5" s="54" t="s">
        <v>106</v>
      </c>
    </row>
    <row r="6" spans="1:7" s="42" customFormat="1" x14ac:dyDescent="0.25">
      <c r="A6" s="28" t="s">
        <v>107</v>
      </c>
      <c r="B6" s="4" t="s">
        <v>96</v>
      </c>
      <c r="C6" s="44" t="s">
        <v>20</v>
      </c>
      <c r="D6" s="28" t="s">
        <v>108</v>
      </c>
      <c r="E6" s="28">
        <v>-1</v>
      </c>
      <c r="F6" s="4"/>
      <c r="G6" s="4" t="s">
        <v>109</v>
      </c>
    </row>
    <row r="7" spans="1:7" s="42" customFormat="1" x14ac:dyDescent="0.25">
      <c r="A7" s="28" t="s">
        <v>9</v>
      </c>
      <c r="B7" s="4" t="s">
        <v>96</v>
      </c>
      <c r="C7" s="44" t="s">
        <v>20</v>
      </c>
      <c r="D7" s="28" t="s">
        <v>77</v>
      </c>
      <c r="E7" s="28">
        <v>-1</v>
      </c>
      <c r="F7" s="4"/>
      <c r="G7" s="4" t="s">
        <v>110</v>
      </c>
    </row>
    <row r="8" spans="1:7" s="42" customFormat="1" x14ac:dyDescent="0.25">
      <c r="A8" s="28" t="s">
        <v>10</v>
      </c>
      <c r="B8" s="4" t="s">
        <v>96</v>
      </c>
      <c r="C8" s="44" t="s">
        <v>20</v>
      </c>
      <c r="D8" s="28" t="s">
        <v>78</v>
      </c>
      <c r="E8" s="28">
        <v>-1</v>
      </c>
      <c r="F8" s="4"/>
      <c r="G8" s="4" t="s">
        <v>111</v>
      </c>
    </row>
    <row r="9" spans="1:7" s="42" customFormat="1" x14ac:dyDescent="0.25">
      <c r="A9" s="28" t="s">
        <v>112</v>
      </c>
      <c r="B9" s="4" t="s">
        <v>96</v>
      </c>
      <c r="C9" s="44" t="s">
        <v>20</v>
      </c>
      <c r="D9" s="28" t="s">
        <v>79</v>
      </c>
      <c r="E9" s="28">
        <v>-1</v>
      </c>
      <c r="F9" s="4"/>
      <c r="G9" s="4" t="s">
        <v>113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4" sqref="G4"/>
    </sheetView>
  </sheetViews>
  <sheetFormatPr defaultRowHeight="15" x14ac:dyDescent="0.25"/>
  <cols>
    <col min="2" max="2" width="23.42578125" customWidth="1"/>
    <col min="3" max="3" width="15.140625" customWidth="1"/>
    <col min="4" max="4" width="14.42578125" customWidth="1"/>
    <col min="5" max="5" width="22" customWidth="1"/>
    <col min="6" max="6" width="69.140625" customWidth="1"/>
    <col min="7" max="7" width="20.28515625" customWidth="1"/>
    <col min="8" max="8" width="22" customWidth="1"/>
    <col min="9" max="9" width="30.85546875" customWidth="1"/>
    <col min="10" max="11" width="34.140625" customWidth="1"/>
    <col min="12" max="12" width="25.85546875" customWidth="1"/>
    <col min="13" max="13" width="15.42578125" customWidth="1"/>
    <col min="14" max="14" width="13.5703125" customWidth="1"/>
  </cols>
  <sheetData>
    <row r="1" spans="1:14" x14ac:dyDescent="0.25">
      <c r="A1" s="39" t="s">
        <v>89</v>
      </c>
      <c r="B1" s="39" t="s">
        <v>1</v>
      </c>
      <c r="C1" s="39" t="s">
        <v>91</v>
      </c>
      <c r="D1" s="39" t="s">
        <v>92</v>
      </c>
      <c r="E1" s="113" t="s">
        <v>114</v>
      </c>
      <c r="F1" s="39" t="s">
        <v>115</v>
      </c>
      <c r="G1" s="113" t="s">
        <v>116</v>
      </c>
      <c r="H1" s="39" t="s">
        <v>117</v>
      </c>
      <c r="I1" s="39" t="s">
        <v>20</v>
      </c>
      <c r="J1" s="39" t="s">
        <v>93</v>
      </c>
      <c r="K1" s="39" t="s">
        <v>118</v>
      </c>
      <c r="L1" s="39" t="s">
        <v>72</v>
      </c>
      <c r="M1" s="39" t="s">
        <v>94</v>
      </c>
      <c r="N1" s="39" t="s">
        <v>95</v>
      </c>
    </row>
    <row r="2" spans="1:14" ht="48.75" customHeight="1" x14ac:dyDescent="0.25">
      <c r="A2" s="4" t="s">
        <v>119</v>
      </c>
      <c r="B2" s="4" t="s">
        <v>120</v>
      </c>
      <c r="C2" s="4" t="s">
        <v>121</v>
      </c>
      <c r="D2" s="4">
        <v>-1</v>
      </c>
      <c r="E2" s="4" t="s">
        <v>458</v>
      </c>
      <c r="F2" s="43" t="s">
        <v>122</v>
      </c>
      <c r="G2" s="112">
        <v>5</v>
      </c>
      <c r="H2" s="4">
        <v>120</v>
      </c>
      <c r="I2" s="4" t="s">
        <v>77</v>
      </c>
      <c r="J2" s="4" t="s">
        <v>123</v>
      </c>
      <c r="K2" s="4" t="s">
        <v>124</v>
      </c>
      <c r="L2" s="4" t="s">
        <v>125</v>
      </c>
      <c r="M2" s="4">
        <v>1</v>
      </c>
      <c r="N2" s="4">
        <v>1</v>
      </c>
    </row>
    <row r="3" spans="1:14" ht="124.5" customHeight="1" x14ac:dyDescent="0.25">
      <c r="A3" s="4" t="s">
        <v>126</v>
      </c>
      <c r="B3" s="4" t="s">
        <v>120</v>
      </c>
      <c r="C3" s="4" t="s">
        <v>127</v>
      </c>
      <c r="D3" s="4">
        <v>-1</v>
      </c>
      <c r="E3" s="4" t="s">
        <v>459</v>
      </c>
      <c r="F3" s="43" t="s">
        <v>128</v>
      </c>
      <c r="G3" s="112">
        <v>2</v>
      </c>
      <c r="H3" s="4">
        <v>300</v>
      </c>
      <c r="I3" s="4" t="s">
        <v>78</v>
      </c>
      <c r="J3" s="4" t="s">
        <v>129</v>
      </c>
      <c r="K3" s="4" t="s">
        <v>130</v>
      </c>
      <c r="L3" s="4" t="s">
        <v>131</v>
      </c>
      <c r="M3" s="4">
        <v>1</v>
      </c>
      <c r="N3" s="4">
        <v>1</v>
      </c>
    </row>
    <row r="4" spans="1:14" ht="180" x14ac:dyDescent="0.25">
      <c r="A4" s="4" t="s">
        <v>132</v>
      </c>
      <c r="B4" s="4" t="s">
        <v>120</v>
      </c>
      <c r="C4" s="4" t="s">
        <v>133</v>
      </c>
      <c r="D4" s="4">
        <v>-1</v>
      </c>
      <c r="E4" s="4" t="s">
        <v>460</v>
      </c>
      <c r="F4" s="43" t="s">
        <v>134</v>
      </c>
      <c r="G4" s="112">
        <v>1</v>
      </c>
      <c r="H4" s="4">
        <v>600</v>
      </c>
      <c r="I4" s="4" t="s">
        <v>79</v>
      </c>
      <c r="J4" s="4" t="s">
        <v>135</v>
      </c>
      <c r="K4" s="4" t="s">
        <v>136</v>
      </c>
      <c r="L4" s="4" t="s">
        <v>137</v>
      </c>
      <c r="M4" s="4">
        <v>1</v>
      </c>
      <c r="N4" s="4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F19" sqref="F19"/>
    </sheetView>
  </sheetViews>
  <sheetFormatPr defaultRowHeight="15" x14ac:dyDescent="0.25"/>
  <cols>
    <col min="1" max="1" width="23.28515625" style="138" bestFit="1" customWidth="1"/>
    <col min="2" max="2" width="15.42578125" style="53" bestFit="1" customWidth="1"/>
    <col min="3" max="3" width="14.42578125" style="53" bestFit="1" customWidth="1"/>
    <col min="4" max="4" width="71" style="139" customWidth="1"/>
    <col min="5" max="5" width="18.7109375" style="53" bestFit="1" customWidth="1"/>
    <col min="6" max="6" width="12.140625" style="53" customWidth="1"/>
    <col min="7" max="7" width="14.85546875" style="53" bestFit="1" customWidth="1"/>
    <col min="8" max="8" width="15.7109375" style="53" bestFit="1" customWidth="1"/>
    <col min="9" max="10" width="16" style="53" bestFit="1" customWidth="1"/>
    <col min="11" max="11" width="41.28515625" style="53" customWidth="1"/>
    <col min="12" max="256" width="9.140625" style="53"/>
    <col min="257" max="257" width="23.28515625" style="53" bestFit="1" customWidth="1"/>
    <col min="258" max="258" width="15.42578125" style="53" bestFit="1" customWidth="1"/>
    <col min="259" max="259" width="14.42578125" style="53" bestFit="1" customWidth="1"/>
    <col min="260" max="260" width="71" style="53" customWidth="1"/>
    <col min="261" max="261" width="18.7109375" style="53" bestFit="1" customWidth="1"/>
    <col min="262" max="262" width="12.140625" style="53" customWidth="1"/>
    <col min="263" max="263" width="14.85546875" style="53" bestFit="1" customWidth="1"/>
    <col min="264" max="264" width="15.7109375" style="53" bestFit="1" customWidth="1"/>
    <col min="265" max="266" width="16" style="53" bestFit="1" customWidth="1"/>
    <col min="267" max="267" width="41.28515625" style="53" customWidth="1"/>
    <col min="268" max="512" width="9.140625" style="53"/>
    <col min="513" max="513" width="23.28515625" style="53" bestFit="1" customWidth="1"/>
    <col min="514" max="514" width="15.42578125" style="53" bestFit="1" customWidth="1"/>
    <col min="515" max="515" width="14.42578125" style="53" bestFit="1" customWidth="1"/>
    <col min="516" max="516" width="71" style="53" customWidth="1"/>
    <col min="517" max="517" width="18.7109375" style="53" bestFit="1" customWidth="1"/>
    <col min="518" max="518" width="12.140625" style="53" customWidth="1"/>
    <col min="519" max="519" width="14.85546875" style="53" bestFit="1" customWidth="1"/>
    <col min="520" max="520" width="15.7109375" style="53" bestFit="1" customWidth="1"/>
    <col min="521" max="522" width="16" style="53" bestFit="1" customWidth="1"/>
    <col min="523" max="523" width="41.28515625" style="53" customWidth="1"/>
    <col min="524" max="768" width="9.140625" style="53"/>
    <col min="769" max="769" width="23.28515625" style="53" bestFit="1" customWidth="1"/>
    <col min="770" max="770" width="15.42578125" style="53" bestFit="1" customWidth="1"/>
    <col min="771" max="771" width="14.42578125" style="53" bestFit="1" customWidth="1"/>
    <col min="772" max="772" width="71" style="53" customWidth="1"/>
    <col min="773" max="773" width="18.7109375" style="53" bestFit="1" customWidth="1"/>
    <col min="774" max="774" width="12.140625" style="53" customWidth="1"/>
    <col min="775" max="775" width="14.85546875" style="53" bestFit="1" customWidth="1"/>
    <col min="776" max="776" width="15.7109375" style="53" bestFit="1" customWidth="1"/>
    <col min="777" max="778" width="16" style="53" bestFit="1" customWidth="1"/>
    <col min="779" max="779" width="41.28515625" style="53" customWidth="1"/>
    <col min="780" max="1024" width="9.140625" style="53"/>
    <col min="1025" max="1025" width="23.28515625" style="53" bestFit="1" customWidth="1"/>
    <col min="1026" max="1026" width="15.42578125" style="53" bestFit="1" customWidth="1"/>
    <col min="1027" max="1027" width="14.42578125" style="53" bestFit="1" customWidth="1"/>
    <col min="1028" max="1028" width="71" style="53" customWidth="1"/>
    <col min="1029" max="1029" width="18.7109375" style="53" bestFit="1" customWidth="1"/>
    <col min="1030" max="1030" width="12.140625" style="53" customWidth="1"/>
    <col min="1031" max="1031" width="14.85546875" style="53" bestFit="1" customWidth="1"/>
    <col min="1032" max="1032" width="15.7109375" style="53" bestFit="1" customWidth="1"/>
    <col min="1033" max="1034" width="16" style="53" bestFit="1" customWidth="1"/>
    <col min="1035" max="1035" width="41.28515625" style="53" customWidth="1"/>
    <col min="1036" max="1280" width="9.140625" style="53"/>
    <col min="1281" max="1281" width="23.28515625" style="53" bestFit="1" customWidth="1"/>
    <col min="1282" max="1282" width="15.42578125" style="53" bestFit="1" customWidth="1"/>
    <col min="1283" max="1283" width="14.42578125" style="53" bestFit="1" customWidth="1"/>
    <col min="1284" max="1284" width="71" style="53" customWidth="1"/>
    <col min="1285" max="1285" width="18.7109375" style="53" bestFit="1" customWidth="1"/>
    <col min="1286" max="1286" width="12.140625" style="53" customWidth="1"/>
    <col min="1287" max="1287" width="14.85546875" style="53" bestFit="1" customWidth="1"/>
    <col min="1288" max="1288" width="15.7109375" style="53" bestFit="1" customWidth="1"/>
    <col min="1289" max="1290" width="16" style="53" bestFit="1" customWidth="1"/>
    <col min="1291" max="1291" width="41.28515625" style="53" customWidth="1"/>
    <col min="1292" max="1536" width="9.140625" style="53"/>
    <col min="1537" max="1537" width="23.28515625" style="53" bestFit="1" customWidth="1"/>
    <col min="1538" max="1538" width="15.42578125" style="53" bestFit="1" customWidth="1"/>
    <col min="1539" max="1539" width="14.42578125" style="53" bestFit="1" customWidth="1"/>
    <col min="1540" max="1540" width="71" style="53" customWidth="1"/>
    <col min="1541" max="1541" width="18.7109375" style="53" bestFit="1" customWidth="1"/>
    <col min="1542" max="1542" width="12.140625" style="53" customWidth="1"/>
    <col min="1543" max="1543" width="14.85546875" style="53" bestFit="1" customWidth="1"/>
    <col min="1544" max="1544" width="15.7109375" style="53" bestFit="1" customWidth="1"/>
    <col min="1545" max="1546" width="16" style="53" bestFit="1" customWidth="1"/>
    <col min="1547" max="1547" width="41.28515625" style="53" customWidth="1"/>
    <col min="1548" max="1792" width="9.140625" style="53"/>
    <col min="1793" max="1793" width="23.28515625" style="53" bestFit="1" customWidth="1"/>
    <col min="1794" max="1794" width="15.42578125" style="53" bestFit="1" customWidth="1"/>
    <col min="1795" max="1795" width="14.42578125" style="53" bestFit="1" customWidth="1"/>
    <col min="1796" max="1796" width="71" style="53" customWidth="1"/>
    <col min="1797" max="1797" width="18.7109375" style="53" bestFit="1" customWidth="1"/>
    <col min="1798" max="1798" width="12.140625" style="53" customWidth="1"/>
    <col min="1799" max="1799" width="14.85546875" style="53" bestFit="1" customWidth="1"/>
    <col min="1800" max="1800" width="15.7109375" style="53" bestFit="1" customWidth="1"/>
    <col min="1801" max="1802" width="16" style="53" bestFit="1" customWidth="1"/>
    <col min="1803" max="1803" width="41.28515625" style="53" customWidth="1"/>
    <col min="1804" max="2048" width="9.140625" style="53"/>
    <col min="2049" max="2049" width="23.28515625" style="53" bestFit="1" customWidth="1"/>
    <col min="2050" max="2050" width="15.42578125" style="53" bestFit="1" customWidth="1"/>
    <col min="2051" max="2051" width="14.42578125" style="53" bestFit="1" customWidth="1"/>
    <col min="2052" max="2052" width="71" style="53" customWidth="1"/>
    <col min="2053" max="2053" width="18.7109375" style="53" bestFit="1" customWidth="1"/>
    <col min="2054" max="2054" width="12.140625" style="53" customWidth="1"/>
    <col min="2055" max="2055" width="14.85546875" style="53" bestFit="1" customWidth="1"/>
    <col min="2056" max="2056" width="15.7109375" style="53" bestFit="1" customWidth="1"/>
    <col min="2057" max="2058" width="16" style="53" bestFit="1" customWidth="1"/>
    <col min="2059" max="2059" width="41.28515625" style="53" customWidth="1"/>
    <col min="2060" max="2304" width="9.140625" style="53"/>
    <col min="2305" max="2305" width="23.28515625" style="53" bestFit="1" customWidth="1"/>
    <col min="2306" max="2306" width="15.42578125" style="53" bestFit="1" customWidth="1"/>
    <col min="2307" max="2307" width="14.42578125" style="53" bestFit="1" customWidth="1"/>
    <col min="2308" max="2308" width="71" style="53" customWidth="1"/>
    <col min="2309" max="2309" width="18.7109375" style="53" bestFit="1" customWidth="1"/>
    <col min="2310" max="2310" width="12.140625" style="53" customWidth="1"/>
    <col min="2311" max="2311" width="14.85546875" style="53" bestFit="1" customWidth="1"/>
    <col min="2312" max="2312" width="15.7109375" style="53" bestFit="1" customWidth="1"/>
    <col min="2313" max="2314" width="16" style="53" bestFit="1" customWidth="1"/>
    <col min="2315" max="2315" width="41.28515625" style="53" customWidth="1"/>
    <col min="2316" max="2560" width="9.140625" style="53"/>
    <col min="2561" max="2561" width="23.28515625" style="53" bestFit="1" customWidth="1"/>
    <col min="2562" max="2562" width="15.42578125" style="53" bestFit="1" customWidth="1"/>
    <col min="2563" max="2563" width="14.42578125" style="53" bestFit="1" customWidth="1"/>
    <col min="2564" max="2564" width="71" style="53" customWidth="1"/>
    <col min="2565" max="2565" width="18.7109375" style="53" bestFit="1" customWidth="1"/>
    <col min="2566" max="2566" width="12.140625" style="53" customWidth="1"/>
    <col min="2567" max="2567" width="14.85546875" style="53" bestFit="1" customWidth="1"/>
    <col min="2568" max="2568" width="15.7109375" style="53" bestFit="1" customWidth="1"/>
    <col min="2569" max="2570" width="16" style="53" bestFit="1" customWidth="1"/>
    <col min="2571" max="2571" width="41.28515625" style="53" customWidth="1"/>
    <col min="2572" max="2816" width="9.140625" style="53"/>
    <col min="2817" max="2817" width="23.28515625" style="53" bestFit="1" customWidth="1"/>
    <col min="2818" max="2818" width="15.42578125" style="53" bestFit="1" customWidth="1"/>
    <col min="2819" max="2819" width="14.42578125" style="53" bestFit="1" customWidth="1"/>
    <col min="2820" max="2820" width="71" style="53" customWidth="1"/>
    <col min="2821" max="2821" width="18.7109375" style="53" bestFit="1" customWidth="1"/>
    <col min="2822" max="2822" width="12.140625" style="53" customWidth="1"/>
    <col min="2823" max="2823" width="14.85546875" style="53" bestFit="1" customWidth="1"/>
    <col min="2824" max="2824" width="15.7109375" style="53" bestFit="1" customWidth="1"/>
    <col min="2825" max="2826" width="16" style="53" bestFit="1" customWidth="1"/>
    <col min="2827" max="2827" width="41.28515625" style="53" customWidth="1"/>
    <col min="2828" max="3072" width="9.140625" style="53"/>
    <col min="3073" max="3073" width="23.28515625" style="53" bestFit="1" customWidth="1"/>
    <col min="3074" max="3074" width="15.42578125" style="53" bestFit="1" customWidth="1"/>
    <col min="3075" max="3075" width="14.42578125" style="53" bestFit="1" customWidth="1"/>
    <col min="3076" max="3076" width="71" style="53" customWidth="1"/>
    <col min="3077" max="3077" width="18.7109375" style="53" bestFit="1" customWidth="1"/>
    <col min="3078" max="3078" width="12.140625" style="53" customWidth="1"/>
    <col min="3079" max="3079" width="14.85546875" style="53" bestFit="1" customWidth="1"/>
    <col min="3080" max="3080" width="15.7109375" style="53" bestFit="1" customWidth="1"/>
    <col min="3081" max="3082" width="16" style="53" bestFit="1" customWidth="1"/>
    <col min="3083" max="3083" width="41.28515625" style="53" customWidth="1"/>
    <col min="3084" max="3328" width="9.140625" style="53"/>
    <col min="3329" max="3329" width="23.28515625" style="53" bestFit="1" customWidth="1"/>
    <col min="3330" max="3330" width="15.42578125" style="53" bestFit="1" customWidth="1"/>
    <col min="3331" max="3331" width="14.42578125" style="53" bestFit="1" customWidth="1"/>
    <col min="3332" max="3332" width="71" style="53" customWidth="1"/>
    <col min="3333" max="3333" width="18.7109375" style="53" bestFit="1" customWidth="1"/>
    <col min="3334" max="3334" width="12.140625" style="53" customWidth="1"/>
    <col min="3335" max="3335" width="14.85546875" style="53" bestFit="1" customWidth="1"/>
    <col min="3336" max="3336" width="15.7109375" style="53" bestFit="1" customWidth="1"/>
    <col min="3337" max="3338" width="16" style="53" bestFit="1" customWidth="1"/>
    <col min="3339" max="3339" width="41.28515625" style="53" customWidth="1"/>
    <col min="3340" max="3584" width="9.140625" style="53"/>
    <col min="3585" max="3585" width="23.28515625" style="53" bestFit="1" customWidth="1"/>
    <col min="3586" max="3586" width="15.42578125" style="53" bestFit="1" customWidth="1"/>
    <col min="3587" max="3587" width="14.42578125" style="53" bestFit="1" customWidth="1"/>
    <col min="3588" max="3588" width="71" style="53" customWidth="1"/>
    <col min="3589" max="3589" width="18.7109375" style="53" bestFit="1" customWidth="1"/>
    <col min="3590" max="3590" width="12.140625" style="53" customWidth="1"/>
    <col min="3591" max="3591" width="14.85546875" style="53" bestFit="1" customWidth="1"/>
    <col min="3592" max="3592" width="15.7109375" style="53" bestFit="1" customWidth="1"/>
    <col min="3593" max="3594" width="16" style="53" bestFit="1" customWidth="1"/>
    <col min="3595" max="3595" width="41.28515625" style="53" customWidth="1"/>
    <col min="3596" max="3840" width="9.140625" style="53"/>
    <col min="3841" max="3841" width="23.28515625" style="53" bestFit="1" customWidth="1"/>
    <col min="3842" max="3842" width="15.42578125" style="53" bestFit="1" customWidth="1"/>
    <col min="3843" max="3843" width="14.42578125" style="53" bestFit="1" customWidth="1"/>
    <col min="3844" max="3844" width="71" style="53" customWidth="1"/>
    <col min="3845" max="3845" width="18.7109375" style="53" bestFit="1" customWidth="1"/>
    <col min="3846" max="3846" width="12.140625" style="53" customWidth="1"/>
    <col min="3847" max="3847" width="14.85546875" style="53" bestFit="1" customWidth="1"/>
    <col min="3848" max="3848" width="15.7109375" style="53" bestFit="1" customWidth="1"/>
    <col min="3849" max="3850" width="16" style="53" bestFit="1" customWidth="1"/>
    <col min="3851" max="3851" width="41.28515625" style="53" customWidth="1"/>
    <col min="3852" max="4096" width="9.140625" style="53"/>
    <col min="4097" max="4097" width="23.28515625" style="53" bestFit="1" customWidth="1"/>
    <col min="4098" max="4098" width="15.42578125" style="53" bestFit="1" customWidth="1"/>
    <col min="4099" max="4099" width="14.42578125" style="53" bestFit="1" customWidth="1"/>
    <col min="4100" max="4100" width="71" style="53" customWidth="1"/>
    <col min="4101" max="4101" width="18.7109375" style="53" bestFit="1" customWidth="1"/>
    <col min="4102" max="4102" width="12.140625" style="53" customWidth="1"/>
    <col min="4103" max="4103" width="14.85546875" style="53" bestFit="1" customWidth="1"/>
    <col min="4104" max="4104" width="15.7109375" style="53" bestFit="1" customWidth="1"/>
    <col min="4105" max="4106" width="16" style="53" bestFit="1" customWidth="1"/>
    <col min="4107" max="4107" width="41.28515625" style="53" customWidth="1"/>
    <col min="4108" max="4352" width="9.140625" style="53"/>
    <col min="4353" max="4353" width="23.28515625" style="53" bestFit="1" customWidth="1"/>
    <col min="4354" max="4354" width="15.42578125" style="53" bestFit="1" customWidth="1"/>
    <col min="4355" max="4355" width="14.42578125" style="53" bestFit="1" customWidth="1"/>
    <col min="4356" max="4356" width="71" style="53" customWidth="1"/>
    <col min="4357" max="4357" width="18.7109375" style="53" bestFit="1" customWidth="1"/>
    <col min="4358" max="4358" width="12.140625" style="53" customWidth="1"/>
    <col min="4359" max="4359" width="14.85546875" style="53" bestFit="1" customWidth="1"/>
    <col min="4360" max="4360" width="15.7109375" style="53" bestFit="1" customWidth="1"/>
    <col min="4361" max="4362" width="16" style="53" bestFit="1" customWidth="1"/>
    <col min="4363" max="4363" width="41.28515625" style="53" customWidth="1"/>
    <col min="4364" max="4608" width="9.140625" style="53"/>
    <col min="4609" max="4609" width="23.28515625" style="53" bestFit="1" customWidth="1"/>
    <col min="4610" max="4610" width="15.42578125" style="53" bestFit="1" customWidth="1"/>
    <col min="4611" max="4611" width="14.42578125" style="53" bestFit="1" customWidth="1"/>
    <col min="4612" max="4612" width="71" style="53" customWidth="1"/>
    <col min="4613" max="4613" width="18.7109375" style="53" bestFit="1" customWidth="1"/>
    <col min="4614" max="4614" width="12.140625" style="53" customWidth="1"/>
    <col min="4615" max="4615" width="14.85546875" style="53" bestFit="1" customWidth="1"/>
    <col min="4616" max="4616" width="15.7109375" style="53" bestFit="1" customWidth="1"/>
    <col min="4617" max="4618" width="16" style="53" bestFit="1" customWidth="1"/>
    <col min="4619" max="4619" width="41.28515625" style="53" customWidth="1"/>
    <col min="4620" max="4864" width="9.140625" style="53"/>
    <col min="4865" max="4865" width="23.28515625" style="53" bestFit="1" customWidth="1"/>
    <col min="4866" max="4866" width="15.42578125" style="53" bestFit="1" customWidth="1"/>
    <col min="4867" max="4867" width="14.42578125" style="53" bestFit="1" customWidth="1"/>
    <col min="4868" max="4868" width="71" style="53" customWidth="1"/>
    <col min="4869" max="4869" width="18.7109375" style="53" bestFit="1" customWidth="1"/>
    <col min="4870" max="4870" width="12.140625" style="53" customWidth="1"/>
    <col min="4871" max="4871" width="14.85546875" style="53" bestFit="1" customWidth="1"/>
    <col min="4872" max="4872" width="15.7109375" style="53" bestFit="1" customWidth="1"/>
    <col min="4873" max="4874" width="16" style="53" bestFit="1" customWidth="1"/>
    <col min="4875" max="4875" width="41.28515625" style="53" customWidth="1"/>
    <col min="4876" max="5120" width="9.140625" style="53"/>
    <col min="5121" max="5121" width="23.28515625" style="53" bestFit="1" customWidth="1"/>
    <col min="5122" max="5122" width="15.42578125" style="53" bestFit="1" customWidth="1"/>
    <col min="5123" max="5123" width="14.42578125" style="53" bestFit="1" customWidth="1"/>
    <col min="5124" max="5124" width="71" style="53" customWidth="1"/>
    <col min="5125" max="5125" width="18.7109375" style="53" bestFit="1" customWidth="1"/>
    <col min="5126" max="5126" width="12.140625" style="53" customWidth="1"/>
    <col min="5127" max="5127" width="14.85546875" style="53" bestFit="1" customWidth="1"/>
    <col min="5128" max="5128" width="15.7109375" style="53" bestFit="1" customWidth="1"/>
    <col min="5129" max="5130" width="16" style="53" bestFit="1" customWidth="1"/>
    <col min="5131" max="5131" width="41.28515625" style="53" customWidth="1"/>
    <col min="5132" max="5376" width="9.140625" style="53"/>
    <col min="5377" max="5377" width="23.28515625" style="53" bestFit="1" customWidth="1"/>
    <col min="5378" max="5378" width="15.42578125" style="53" bestFit="1" customWidth="1"/>
    <col min="5379" max="5379" width="14.42578125" style="53" bestFit="1" customWidth="1"/>
    <col min="5380" max="5380" width="71" style="53" customWidth="1"/>
    <col min="5381" max="5381" width="18.7109375" style="53" bestFit="1" customWidth="1"/>
    <col min="5382" max="5382" width="12.140625" style="53" customWidth="1"/>
    <col min="5383" max="5383" width="14.85546875" style="53" bestFit="1" customWidth="1"/>
    <col min="5384" max="5384" width="15.7109375" style="53" bestFit="1" customWidth="1"/>
    <col min="5385" max="5386" width="16" style="53" bestFit="1" customWidth="1"/>
    <col min="5387" max="5387" width="41.28515625" style="53" customWidth="1"/>
    <col min="5388" max="5632" width="9.140625" style="53"/>
    <col min="5633" max="5633" width="23.28515625" style="53" bestFit="1" customWidth="1"/>
    <col min="5634" max="5634" width="15.42578125" style="53" bestFit="1" customWidth="1"/>
    <col min="5635" max="5635" width="14.42578125" style="53" bestFit="1" customWidth="1"/>
    <col min="5636" max="5636" width="71" style="53" customWidth="1"/>
    <col min="5637" max="5637" width="18.7109375" style="53" bestFit="1" customWidth="1"/>
    <col min="5638" max="5638" width="12.140625" style="53" customWidth="1"/>
    <col min="5639" max="5639" width="14.85546875" style="53" bestFit="1" customWidth="1"/>
    <col min="5640" max="5640" width="15.7109375" style="53" bestFit="1" customWidth="1"/>
    <col min="5641" max="5642" width="16" style="53" bestFit="1" customWidth="1"/>
    <col min="5643" max="5643" width="41.28515625" style="53" customWidth="1"/>
    <col min="5644" max="5888" width="9.140625" style="53"/>
    <col min="5889" max="5889" width="23.28515625" style="53" bestFit="1" customWidth="1"/>
    <col min="5890" max="5890" width="15.42578125" style="53" bestFit="1" customWidth="1"/>
    <col min="5891" max="5891" width="14.42578125" style="53" bestFit="1" customWidth="1"/>
    <col min="5892" max="5892" width="71" style="53" customWidth="1"/>
    <col min="5893" max="5893" width="18.7109375" style="53" bestFit="1" customWidth="1"/>
    <col min="5894" max="5894" width="12.140625" style="53" customWidth="1"/>
    <col min="5895" max="5895" width="14.85546875" style="53" bestFit="1" customWidth="1"/>
    <col min="5896" max="5896" width="15.7109375" style="53" bestFit="1" customWidth="1"/>
    <col min="5897" max="5898" width="16" style="53" bestFit="1" customWidth="1"/>
    <col min="5899" max="5899" width="41.28515625" style="53" customWidth="1"/>
    <col min="5900" max="6144" width="9.140625" style="53"/>
    <col min="6145" max="6145" width="23.28515625" style="53" bestFit="1" customWidth="1"/>
    <col min="6146" max="6146" width="15.42578125" style="53" bestFit="1" customWidth="1"/>
    <col min="6147" max="6147" width="14.42578125" style="53" bestFit="1" customWidth="1"/>
    <col min="6148" max="6148" width="71" style="53" customWidth="1"/>
    <col min="6149" max="6149" width="18.7109375" style="53" bestFit="1" customWidth="1"/>
    <col min="6150" max="6150" width="12.140625" style="53" customWidth="1"/>
    <col min="6151" max="6151" width="14.85546875" style="53" bestFit="1" customWidth="1"/>
    <col min="6152" max="6152" width="15.7109375" style="53" bestFit="1" customWidth="1"/>
    <col min="6153" max="6154" width="16" style="53" bestFit="1" customWidth="1"/>
    <col min="6155" max="6155" width="41.28515625" style="53" customWidth="1"/>
    <col min="6156" max="6400" width="9.140625" style="53"/>
    <col min="6401" max="6401" width="23.28515625" style="53" bestFit="1" customWidth="1"/>
    <col min="6402" max="6402" width="15.42578125" style="53" bestFit="1" customWidth="1"/>
    <col min="6403" max="6403" width="14.42578125" style="53" bestFit="1" customWidth="1"/>
    <col min="6404" max="6404" width="71" style="53" customWidth="1"/>
    <col min="6405" max="6405" width="18.7109375" style="53" bestFit="1" customWidth="1"/>
    <col min="6406" max="6406" width="12.140625" style="53" customWidth="1"/>
    <col min="6407" max="6407" width="14.85546875" style="53" bestFit="1" customWidth="1"/>
    <col min="6408" max="6408" width="15.7109375" style="53" bestFit="1" customWidth="1"/>
    <col min="6409" max="6410" width="16" style="53" bestFit="1" customWidth="1"/>
    <col min="6411" max="6411" width="41.28515625" style="53" customWidth="1"/>
    <col min="6412" max="6656" width="9.140625" style="53"/>
    <col min="6657" max="6657" width="23.28515625" style="53" bestFit="1" customWidth="1"/>
    <col min="6658" max="6658" width="15.42578125" style="53" bestFit="1" customWidth="1"/>
    <col min="6659" max="6659" width="14.42578125" style="53" bestFit="1" customWidth="1"/>
    <col min="6660" max="6660" width="71" style="53" customWidth="1"/>
    <col min="6661" max="6661" width="18.7109375" style="53" bestFit="1" customWidth="1"/>
    <col min="6662" max="6662" width="12.140625" style="53" customWidth="1"/>
    <col min="6663" max="6663" width="14.85546875" style="53" bestFit="1" customWidth="1"/>
    <col min="6664" max="6664" width="15.7109375" style="53" bestFit="1" customWidth="1"/>
    <col min="6665" max="6666" width="16" style="53" bestFit="1" customWidth="1"/>
    <col min="6667" max="6667" width="41.28515625" style="53" customWidth="1"/>
    <col min="6668" max="6912" width="9.140625" style="53"/>
    <col min="6913" max="6913" width="23.28515625" style="53" bestFit="1" customWidth="1"/>
    <col min="6914" max="6914" width="15.42578125" style="53" bestFit="1" customWidth="1"/>
    <col min="6915" max="6915" width="14.42578125" style="53" bestFit="1" customWidth="1"/>
    <col min="6916" max="6916" width="71" style="53" customWidth="1"/>
    <col min="6917" max="6917" width="18.7109375" style="53" bestFit="1" customWidth="1"/>
    <col min="6918" max="6918" width="12.140625" style="53" customWidth="1"/>
    <col min="6919" max="6919" width="14.85546875" style="53" bestFit="1" customWidth="1"/>
    <col min="6920" max="6920" width="15.7109375" style="53" bestFit="1" customWidth="1"/>
    <col min="6921" max="6922" width="16" style="53" bestFit="1" customWidth="1"/>
    <col min="6923" max="6923" width="41.28515625" style="53" customWidth="1"/>
    <col min="6924" max="7168" width="9.140625" style="53"/>
    <col min="7169" max="7169" width="23.28515625" style="53" bestFit="1" customWidth="1"/>
    <col min="7170" max="7170" width="15.42578125" style="53" bestFit="1" customWidth="1"/>
    <col min="7171" max="7171" width="14.42578125" style="53" bestFit="1" customWidth="1"/>
    <col min="7172" max="7172" width="71" style="53" customWidth="1"/>
    <col min="7173" max="7173" width="18.7109375" style="53" bestFit="1" customWidth="1"/>
    <col min="7174" max="7174" width="12.140625" style="53" customWidth="1"/>
    <col min="7175" max="7175" width="14.85546875" style="53" bestFit="1" customWidth="1"/>
    <col min="7176" max="7176" width="15.7109375" style="53" bestFit="1" customWidth="1"/>
    <col min="7177" max="7178" width="16" style="53" bestFit="1" customWidth="1"/>
    <col min="7179" max="7179" width="41.28515625" style="53" customWidth="1"/>
    <col min="7180" max="7424" width="9.140625" style="53"/>
    <col min="7425" max="7425" width="23.28515625" style="53" bestFit="1" customWidth="1"/>
    <col min="7426" max="7426" width="15.42578125" style="53" bestFit="1" customWidth="1"/>
    <col min="7427" max="7427" width="14.42578125" style="53" bestFit="1" customWidth="1"/>
    <col min="7428" max="7428" width="71" style="53" customWidth="1"/>
    <col min="7429" max="7429" width="18.7109375" style="53" bestFit="1" customWidth="1"/>
    <col min="7430" max="7430" width="12.140625" style="53" customWidth="1"/>
    <col min="7431" max="7431" width="14.85546875" style="53" bestFit="1" customWidth="1"/>
    <col min="7432" max="7432" width="15.7109375" style="53" bestFit="1" customWidth="1"/>
    <col min="7433" max="7434" width="16" style="53" bestFit="1" customWidth="1"/>
    <col min="7435" max="7435" width="41.28515625" style="53" customWidth="1"/>
    <col min="7436" max="7680" width="9.140625" style="53"/>
    <col min="7681" max="7681" width="23.28515625" style="53" bestFit="1" customWidth="1"/>
    <col min="7682" max="7682" width="15.42578125" style="53" bestFit="1" customWidth="1"/>
    <col min="7683" max="7683" width="14.42578125" style="53" bestFit="1" customWidth="1"/>
    <col min="7684" max="7684" width="71" style="53" customWidth="1"/>
    <col min="7685" max="7685" width="18.7109375" style="53" bestFit="1" customWidth="1"/>
    <col min="7686" max="7686" width="12.140625" style="53" customWidth="1"/>
    <col min="7687" max="7687" width="14.85546875" style="53" bestFit="1" customWidth="1"/>
    <col min="7688" max="7688" width="15.7109375" style="53" bestFit="1" customWidth="1"/>
    <col min="7689" max="7690" width="16" style="53" bestFit="1" customWidth="1"/>
    <col min="7691" max="7691" width="41.28515625" style="53" customWidth="1"/>
    <col min="7692" max="7936" width="9.140625" style="53"/>
    <col min="7937" max="7937" width="23.28515625" style="53" bestFit="1" customWidth="1"/>
    <col min="7938" max="7938" width="15.42578125" style="53" bestFit="1" customWidth="1"/>
    <col min="7939" max="7939" width="14.42578125" style="53" bestFit="1" customWidth="1"/>
    <col min="7940" max="7940" width="71" style="53" customWidth="1"/>
    <col min="7941" max="7941" width="18.7109375" style="53" bestFit="1" customWidth="1"/>
    <col min="7942" max="7942" width="12.140625" style="53" customWidth="1"/>
    <col min="7943" max="7943" width="14.85546875" style="53" bestFit="1" customWidth="1"/>
    <col min="7944" max="7944" width="15.7109375" style="53" bestFit="1" customWidth="1"/>
    <col min="7945" max="7946" width="16" style="53" bestFit="1" customWidth="1"/>
    <col min="7947" max="7947" width="41.28515625" style="53" customWidth="1"/>
    <col min="7948" max="8192" width="9.140625" style="53"/>
    <col min="8193" max="8193" width="23.28515625" style="53" bestFit="1" customWidth="1"/>
    <col min="8194" max="8194" width="15.42578125" style="53" bestFit="1" customWidth="1"/>
    <col min="8195" max="8195" width="14.42578125" style="53" bestFit="1" customWidth="1"/>
    <col min="8196" max="8196" width="71" style="53" customWidth="1"/>
    <col min="8197" max="8197" width="18.7109375" style="53" bestFit="1" customWidth="1"/>
    <col min="8198" max="8198" width="12.140625" style="53" customWidth="1"/>
    <col min="8199" max="8199" width="14.85546875" style="53" bestFit="1" customWidth="1"/>
    <col min="8200" max="8200" width="15.7109375" style="53" bestFit="1" customWidth="1"/>
    <col min="8201" max="8202" width="16" style="53" bestFit="1" customWidth="1"/>
    <col min="8203" max="8203" width="41.28515625" style="53" customWidth="1"/>
    <col min="8204" max="8448" width="9.140625" style="53"/>
    <col min="8449" max="8449" width="23.28515625" style="53" bestFit="1" customWidth="1"/>
    <col min="8450" max="8450" width="15.42578125" style="53" bestFit="1" customWidth="1"/>
    <col min="8451" max="8451" width="14.42578125" style="53" bestFit="1" customWidth="1"/>
    <col min="8452" max="8452" width="71" style="53" customWidth="1"/>
    <col min="8453" max="8453" width="18.7109375" style="53" bestFit="1" customWidth="1"/>
    <col min="8454" max="8454" width="12.140625" style="53" customWidth="1"/>
    <col min="8455" max="8455" width="14.85546875" style="53" bestFit="1" customWidth="1"/>
    <col min="8456" max="8456" width="15.7109375" style="53" bestFit="1" customWidth="1"/>
    <col min="8457" max="8458" width="16" style="53" bestFit="1" customWidth="1"/>
    <col min="8459" max="8459" width="41.28515625" style="53" customWidth="1"/>
    <col min="8460" max="8704" width="9.140625" style="53"/>
    <col min="8705" max="8705" width="23.28515625" style="53" bestFit="1" customWidth="1"/>
    <col min="8706" max="8706" width="15.42578125" style="53" bestFit="1" customWidth="1"/>
    <col min="8707" max="8707" width="14.42578125" style="53" bestFit="1" customWidth="1"/>
    <col min="8708" max="8708" width="71" style="53" customWidth="1"/>
    <col min="8709" max="8709" width="18.7109375" style="53" bestFit="1" customWidth="1"/>
    <col min="8710" max="8710" width="12.140625" style="53" customWidth="1"/>
    <col min="8711" max="8711" width="14.85546875" style="53" bestFit="1" customWidth="1"/>
    <col min="8712" max="8712" width="15.7109375" style="53" bestFit="1" customWidth="1"/>
    <col min="8713" max="8714" width="16" style="53" bestFit="1" customWidth="1"/>
    <col min="8715" max="8715" width="41.28515625" style="53" customWidth="1"/>
    <col min="8716" max="8960" width="9.140625" style="53"/>
    <col min="8961" max="8961" width="23.28515625" style="53" bestFit="1" customWidth="1"/>
    <col min="8962" max="8962" width="15.42578125" style="53" bestFit="1" customWidth="1"/>
    <col min="8963" max="8963" width="14.42578125" style="53" bestFit="1" customWidth="1"/>
    <col min="8964" max="8964" width="71" style="53" customWidth="1"/>
    <col min="8965" max="8965" width="18.7109375" style="53" bestFit="1" customWidth="1"/>
    <col min="8966" max="8966" width="12.140625" style="53" customWidth="1"/>
    <col min="8967" max="8967" width="14.85546875" style="53" bestFit="1" customWidth="1"/>
    <col min="8968" max="8968" width="15.7109375" style="53" bestFit="1" customWidth="1"/>
    <col min="8969" max="8970" width="16" style="53" bestFit="1" customWidth="1"/>
    <col min="8971" max="8971" width="41.28515625" style="53" customWidth="1"/>
    <col min="8972" max="9216" width="9.140625" style="53"/>
    <col min="9217" max="9217" width="23.28515625" style="53" bestFit="1" customWidth="1"/>
    <col min="9218" max="9218" width="15.42578125" style="53" bestFit="1" customWidth="1"/>
    <col min="9219" max="9219" width="14.42578125" style="53" bestFit="1" customWidth="1"/>
    <col min="9220" max="9220" width="71" style="53" customWidth="1"/>
    <col min="9221" max="9221" width="18.7109375" style="53" bestFit="1" customWidth="1"/>
    <col min="9222" max="9222" width="12.140625" style="53" customWidth="1"/>
    <col min="9223" max="9223" width="14.85546875" style="53" bestFit="1" customWidth="1"/>
    <col min="9224" max="9224" width="15.7109375" style="53" bestFit="1" customWidth="1"/>
    <col min="9225" max="9226" width="16" style="53" bestFit="1" customWidth="1"/>
    <col min="9227" max="9227" width="41.28515625" style="53" customWidth="1"/>
    <col min="9228" max="9472" width="9.140625" style="53"/>
    <col min="9473" max="9473" width="23.28515625" style="53" bestFit="1" customWidth="1"/>
    <col min="9474" max="9474" width="15.42578125" style="53" bestFit="1" customWidth="1"/>
    <col min="9475" max="9475" width="14.42578125" style="53" bestFit="1" customWidth="1"/>
    <col min="9476" max="9476" width="71" style="53" customWidth="1"/>
    <col min="9477" max="9477" width="18.7109375" style="53" bestFit="1" customWidth="1"/>
    <col min="9478" max="9478" width="12.140625" style="53" customWidth="1"/>
    <col min="9479" max="9479" width="14.85546875" style="53" bestFit="1" customWidth="1"/>
    <col min="9480" max="9480" width="15.7109375" style="53" bestFit="1" customWidth="1"/>
    <col min="9481" max="9482" width="16" style="53" bestFit="1" customWidth="1"/>
    <col min="9483" max="9483" width="41.28515625" style="53" customWidth="1"/>
    <col min="9484" max="9728" width="9.140625" style="53"/>
    <col min="9729" max="9729" width="23.28515625" style="53" bestFit="1" customWidth="1"/>
    <col min="9730" max="9730" width="15.42578125" style="53" bestFit="1" customWidth="1"/>
    <col min="9731" max="9731" width="14.42578125" style="53" bestFit="1" customWidth="1"/>
    <col min="9732" max="9732" width="71" style="53" customWidth="1"/>
    <col min="9733" max="9733" width="18.7109375" style="53" bestFit="1" customWidth="1"/>
    <col min="9734" max="9734" width="12.140625" style="53" customWidth="1"/>
    <col min="9735" max="9735" width="14.85546875" style="53" bestFit="1" customWidth="1"/>
    <col min="9736" max="9736" width="15.7109375" style="53" bestFit="1" customWidth="1"/>
    <col min="9737" max="9738" width="16" style="53" bestFit="1" customWidth="1"/>
    <col min="9739" max="9739" width="41.28515625" style="53" customWidth="1"/>
    <col min="9740" max="9984" width="9.140625" style="53"/>
    <col min="9985" max="9985" width="23.28515625" style="53" bestFit="1" customWidth="1"/>
    <col min="9986" max="9986" width="15.42578125" style="53" bestFit="1" customWidth="1"/>
    <col min="9987" max="9987" width="14.42578125" style="53" bestFit="1" customWidth="1"/>
    <col min="9988" max="9988" width="71" style="53" customWidth="1"/>
    <col min="9989" max="9989" width="18.7109375" style="53" bestFit="1" customWidth="1"/>
    <col min="9990" max="9990" width="12.140625" style="53" customWidth="1"/>
    <col min="9991" max="9991" width="14.85546875" style="53" bestFit="1" customWidth="1"/>
    <col min="9992" max="9992" width="15.7109375" style="53" bestFit="1" customWidth="1"/>
    <col min="9993" max="9994" width="16" style="53" bestFit="1" customWidth="1"/>
    <col min="9995" max="9995" width="41.28515625" style="53" customWidth="1"/>
    <col min="9996" max="10240" width="9.140625" style="53"/>
    <col min="10241" max="10241" width="23.28515625" style="53" bestFit="1" customWidth="1"/>
    <col min="10242" max="10242" width="15.42578125" style="53" bestFit="1" customWidth="1"/>
    <col min="10243" max="10243" width="14.42578125" style="53" bestFit="1" customWidth="1"/>
    <col min="10244" max="10244" width="71" style="53" customWidth="1"/>
    <col min="10245" max="10245" width="18.7109375" style="53" bestFit="1" customWidth="1"/>
    <col min="10246" max="10246" width="12.140625" style="53" customWidth="1"/>
    <col min="10247" max="10247" width="14.85546875" style="53" bestFit="1" customWidth="1"/>
    <col min="10248" max="10248" width="15.7109375" style="53" bestFit="1" customWidth="1"/>
    <col min="10249" max="10250" width="16" style="53" bestFit="1" customWidth="1"/>
    <col min="10251" max="10251" width="41.28515625" style="53" customWidth="1"/>
    <col min="10252" max="10496" width="9.140625" style="53"/>
    <col min="10497" max="10497" width="23.28515625" style="53" bestFit="1" customWidth="1"/>
    <col min="10498" max="10498" width="15.42578125" style="53" bestFit="1" customWidth="1"/>
    <col min="10499" max="10499" width="14.42578125" style="53" bestFit="1" customWidth="1"/>
    <col min="10500" max="10500" width="71" style="53" customWidth="1"/>
    <col min="10501" max="10501" width="18.7109375" style="53" bestFit="1" customWidth="1"/>
    <col min="10502" max="10502" width="12.140625" style="53" customWidth="1"/>
    <col min="10503" max="10503" width="14.85546875" style="53" bestFit="1" customWidth="1"/>
    <col min="10504" max="10504" width="15.7109375" style="53" bestFit="1" customWidth="1"/>
    <col min="10505" max="10506" width="16" style="53" bestFit="1" customWidth="1"/>
    <col min="10507" max="10507" width="41.28515625" style="53" customWidth="1"/>
    <col min="10508" max="10752" width="9.140625" style="53"/>
    <col min="10753" max="10753" width="23.28515625" style="53" bestFit="1" customWidth="1"/>
    <col min="10754" max="10754" width="15.42578125" style="53" bestFit="1" customWidth="1"/>
    <col min="10755" max="10755" width="14.42578125" style="53" bestFit="1" customWidth="1"/>
    <col min="10756" max="10756" width="71" style="53" customWidth="1"/>
    <col min="10757" max="10757" width="18.7109375" style="53" bestFit="1" customWidth="1"/>
    <col min="10758" max="10758" width="12.140625" style="53" customWidth="1"/>
    <col min="10759" max="10759" width="14.85546875" style="53" bestFit="1" customWidth="1"/>
    <col min="10760" max="10760" width="15.7109375" style="53" bestFit="1" customWidth="1"/>
    <col min="10761" max="10762" width="16" style="53" bestFit="1" customWidth="1"/>
    <col min="10763" max="10763" width="41.28515625" style="53" customWidth="1"/>
    <col min="10764" max="11008" width="9.140625" style="53"/>
    <col min="11009" max="11009" width="23.28515625" style="53" bestFit="1" customWidth="1"/>
    <col min="11010" max="11010" width="15.42578125" style="53" bestFit="1" customWidth="1"/>
    <col min="11011" max="11011" width="14.42578125" style="53" bestFit="1" customWidth="1"/>
    <col min="11012" max="11012" width="71" style="53" customWidth="1"/>
    <col min="11013" max="11013" width="18.7109375" style="53" bestFit="1" customWidth="1"/>
    <col min="11014" max="11014" width="12.140625" style="53" customWidth="1"/>
    <col min="11015" max="11015" width="14.85546875" style="53" bestFit="1" customWidth="1"/>
    <col min="11016" max="11016" width="15.7109375" style="53" bestFit="1" customWidth="1"/>
    <col min="11017" max="11018" width="16" style="53" bestFit="1" customWidth="1"/>
    <col min="11019" max="11019" width="41.28515625" style="53" customWidth="1"/>
    <col min="11020" max="11264" width="9.140625" style="53"/>
    <col min="11265" max="11265" width="23.28515625" style="53" bestFit="1" customWidth="1"/>
    <col min="11266" max="11266" width="15.42578125" style="53" bestFit="1" customWidth="1"/>
    <col min="11267" max="11267" width="14.42578125" style="53" bestFit="1" customWidth="1"/>
    <col min="11268" max="11268" width="71" style="53" customWidth="1"/>
    <col min="11269" max="11269" width="18.7109375" style="53" bestFit="1" customWidth="1"/>
    <col min="11270" max="11270" width="12.140625" style="53" customWidth="1"/>
    <col min="11271" max="11271" width="14.85546875" style="53" bestFit="1" customWidth="1"/>
    <col min="11272" max="11272" width="15.7109375" style="53" bestFit="1" customWidth="1"/>
    <col min="11273" max="11274" width="16" style="53" bestFit="1" customWidth="1"/>
    <col min="11275" max="11275" width="41.28515625" style="53" customWidth="1"/>
    <col min="11276" max="11520" width="9.140625" style="53"/>
    <col min="11521" max="11521" width="23.28515625" style="53" bestFit="1" customWidth="1"/>
    <col min="11522" max="11522" width="15.42578125" style="53" bestFit="1" customWidth="1"/>
    <col min="11523" max="11523" width="14.42578125" style="53" bestFit="1" customWidth="1"/>
    <col min="11524" max="11524" width="71" style="53" customWidth="1"/>
    <col min="11525" max="11525" width="18.7109375" style="53" bestFit="1" customWidth="1"/>
    <col min="11526" max="11526" width="12.140625" style="53" customWidth="1"/>
    <col min="11527" max="11527" width="14.85546875" style="53" bestFit="1" customWidth="1"/>
    <col min="11528" max="11528" width="15.7109375" style="53" bestFit="1" customWidth="1"/>
    <col min="11529" max="11530" width="16" style="53" bestFit="1" customWidth="1"/>
    <col min="11531" max="11531" width="41.28515625" style="53" customWidth="1"/>
    <col min="11532" max="11776" width="9.140625" style="53"/>
    <col min="11777" max="11777" width="23.28515625" style="53" bestFit="1" customWidth="1"/>
    <col min="11778" max="11778" width="15.42578125" style="53" bestFit="1" customWidth="1"/>
    <col min="11779" max="11779" width="14.42578125" style="53" bestFit="1" customWidth="1"/>
    <col min="11780" max="11780" width="71" style="53" customWidth="1"/>
    <col min="11781" max="11781" width="18.7109375" style="53" bestFit="1" customWidth="1"/>
    <col min="11782" max="11782" width="12.140625" style="53" customWidth="1"/>
    <col min="11783" max="11783" width="14.85546875" style="53" bestFit="1" customWidth="1"/>
    <col min="11784" max="11784" width="15.7109375" style="53" bestFit="1" customWidth="1"/>
    <col min="11785" max="11786" width="16" style="53" bestFit="1" customWidth="1"/>
    <col min="11787" max="11787" width="41.28515625" style="53" customWidth="1"/>
    <col min="11788" max="12032" width="9.140625" style="53"/>
    <col min="12033" max="12033" width="23.28515625" style="53" bestFit="1" customWidth="1"/>
    <col min="12034" max="12034" width="15.42578125" style="53" bestFit="1" customWidth="1"/>
    <col min="12035" max="12035" width="14.42578125" style="53" bestFit="1" customWidth="1"/>
    <col min="12036" max="12036" width="71" style="53" customWidth="1"/>
    <col min="12037" max="12037" width="18.7109375" style="53" bestFit="1" customWidth="1"/>
    <col min="12038" max="12038" width="12.140625" style="53" customWidth="1"/>
    <col min="12039" max="12039" width="14.85546875" style="53" bestFit="1" customWidth="1"/>
    <col min="12040" max="12040" width="15.7109375" style="53" bestFit="1" customWidth="1"/>
    <col min="12041" max="12042" width="16" style="53" bestFit="1" customWidth="1"/>
    <col min="12043" max="12043" width="41.28515625" style="53" customWidth="1"/>
    <col min="12044" max="12288" width="9.140625" style="53"/>
    <col min="12289" max="12289" width="23.28515625" style="53" bestFit="1" customWidth="1"/>
    <col min="12290" max="12290" width="15.42578125" style="53" bestFit="1" customWidth="1"/>
    <col min="12291" max="12291" width="14.42578125" style="53" bestFit="1" customWidth="1"/>
    <col min="12292" max="12292" width="71" style="53" customWidth="1"/>
    <col min="12293" max="12293" width="18.7109375" style="53" bestFit="1" customWidth="1"/>
    <col min="12294" max="12294" width="12.140625" style="53" customWidth="1"/>
    <col min="12295" max="12295" width="14.85546875" style="53" bestFit="1" customWidth="1"/>
    <col min="12296" max="12296" width="15.7109375" style="53" bestFit="1" customWidth="1"/>
    <col min="12297" max="12298" width="16" style="53" bestFit="1" customWidth="1"/>
    <col min="12299" max="12299" width="41.28515625" style="53" customWidth="1"/>
    <col min="12300" max="12544" width="9.140625" style="53"/>
    <col min="12545" max="12545" width="23.28515625" style="53" bestFit="1" customWidth="1"/>
    <col min="12546" max="12546" width="15.42578125" style="53" bestFit="1" customWidth="1"/>
    <col min="12547" max="12547" width="14.42578125" style="53" bestFit="1" customWidth="1"/>
    <col min="12548" max="12548" width="71" style="53" customWidth="1"/>
    <col min="12549" max="12549" width="18.7109375" style="53" bestFit="1" customWidth="1"/>
    <col min="12550" max="12550" width="12.140625" style="53" customWidth="1"/>
    <col min="12551" max="12551" width="14.85546875" style="53" bestFit="1" customWidth="1"/>
    <col min="12552" max="12552" width="15.7109375" style="53" bestFit="1" customWidth="1"/>
    <col min="12553" max="12554" width="16" style="53" bestFit="1" customWidth="1"/>
    <col min="12555" max="12555" width="41.28515625" style="53" customWidth="1"/>
    <col min="12556" max="12800" width="9.140625" style="53"/>
    <col min="12801" max="12801" width="23.28515625" style="53" bestFit="1" customWidth="1"/>
    <col min="12802" max="12802" width="15.42578125" style="53" bestFit="1" customWidth="1"/>
    <col min="12803" max="12803" width="14.42578125" style="53" bestFit="1" customWidth="1"/>
    <col min="12804" max="12804" width="71" style="53" customWidth="1"/>
    <col min="12805" max="12805" width="18.7109375" style="53" bestFit="1" customWidth="1"/>
    <col min="12806" max="12806" width="12.140625" style="53" customWidth="1"/>
    <col min="12807" max="12807" width="14.85546875" style="53" bestFit="1" customWidth="1"/>
    <col min="12808" max="12808" width="15.7109375" style="53" bestFit="1" customWidth="1"/>
    <col min="12809" max="12810" width="16" style="53" bestFit="1" customWidth="1"/>
    <col min="12811" max="12811" width="41.28515625" style="53" customWidth="1"/>
    <col min="12812" max="13056" width="9.140625" style="53"/>
    <col min="13057" max="13057" width="23.28515625" style="53" bestFit="1" customWidth="1"/>
    <col min="13058" max="13058" width="15.42578125" style="53" bestFit="1" customWidth="1"/>
    <col min="13059" max="13059" width="14.42578125" style="53" bestFit="1" customWidth="1"/>
    <col min="13060" max="13060" width="71" style="53" customWidth="1"/>
    <col min="13061" max="13061" width="18.7109375" style="53" bestFit="1" customWidth="1"/>
    <col min="13062" max="13062" width="12.140625" style="53" customWidth="1"/>
    <col min="13063" max="13063" width="14.85546875" style="53" bestFit="1" customWidth="1"/>
    <col min="13064" max="13064" width="15.7109375" style="53" bestFit="1" customWidth="1"/>
    <col min="13065" max="13066" width="16" style="53" bestFit="1" customWidth="1"/>
    <col min="13067" max="13067" width="41.28515625" style="53" customWidth="1"/>
    <col min="13068" max="13312" width="9.140625" style="53"/>
    <col min="13313" max="13313" width="23.28515625" style="53" bestFit="1" customWidth="1"/>
    <col min="13314" max="13314" width="15.42578125" style="53" bestFit="1" customWidth="1"/>
    <col min="13315" max="13315" width="14.42578125" style="53" bestFit="1" customWidth="1"/>
    <col min="13316" max="13316" width="71" style="53" customWidth="1"/>
    <col min="13317" max="13317" width="18.7109375" style="53" bestFit="1" customWidth="1"/>
    <col min="13318" max="13318" width="12.140625" style="53" customWidth="1"/>
    <col min="13319" max="13319" width="14.85546875" style="53" bestFit="1" customWidth="1"/>
    <col min="13320" max="13320" width="15.7109375" style="53" bestFit="1" customWidth="1"/>
    <col min="13321" max="13322" width="16" style="53" bestFit="1" customWidth="1"/>
    <col min="13323" max="13323" width="41.28515625" style="53" customWidth="1"/>
    <col min="13324" max="13568" width="9.140625" style="53"/>
    <col min="13569" max="13569" width="23.28515625" style="53" bestFit="1" customWidth="1"/>
    <col min="13570" max="13570" width="15.42578125" style="53" bestFit="1" customWidth="1"/>
    <col min="13571" max="13571" width="14.42578125" style="53" bestFit="1" customWidth="1"/>
    <col min="13572" max="13572" width="71" style="53" customWidth="1"/>
    <col min="13573" max="13573" width="18.7109375" style="53" bestFit="1" customWidth="1"/>
    <col min="13574" max="13574" width="12.140625" style="53" customWidth="1"/>
    <col min="13575" max="13575" width="14.85546875" style="53" bestFit="1" customWidth="1"/>
    <col min="13576" max="13576" width="15.7109375" style="53" bestFit="1" customWidth="1"/>
    <col min="13577" max="13578" width="16" style="53" bestFit="1" customWidth="1"/>
    <col min="13579" max="13579" width="41.28515625" style="53" customWidth="1"/>
    <col min="13580" max="13824" width="9.140625" style="53"/>
    <col min="13825" max="13825" width="23.28515625" style="53" bestFit="1" customWidth="1"/>
    <col min="13826" max="13826" width="15.42578125" style="53" bestFit="1" customWidth="1"/>
    <col min="13827" max="13827" width="14.42578125" style="53" bestFit="1" customWidth="1"/>
    <col min="13828" max="13828" width="71" style="53" customWidth="1"/>
    <col min="13829" max="13829" width="18.7109375" style="53" bestFit="1" customWidth="1"/>
    <col min="13830" max="13830" width="12.140625" style="53" customWidth="1"/>
    <col min="13831" max="13831" width="14.85546875" style="53" bestFit="1" customWidth="1"/>
    <col min="13832" max="13832" width="15.7109375" style="53" bestFit="1" customWidth="1"/>
    <col min="13833" max="13834" width="16" style="53" bestFit="1" customWidth="1"/>
    <col min="13835" max="13835" width="41.28515625" style="53" customWidth="1"/>
    <col min="13836" max="14080" width="9.140625" style="53"/>
    <col min="14081" max="14081" width="23.28515625" style="53" bestFit="1" customWidth="1"/>
    <col min="14082" max="14082" width="15.42578125" style="53" bestFit="1" customWidth="1"/>
    <col min="14083" max="14083" width="14.42578125" style="53" bestFit="1" customWidth="1"/>
    <col min="14084" max="14084" width="71" style="53" customWidth="1"/>
    <col min="14085" max="14085" width="18.7109375" style="53" bestFit="1" customWidth="1"/>
    <col min="14086" max="14086" width="12.140625" style="53" customWidth="1"/>
    <col min="14087" max="14087" width="14.85546875" style="53" bestFit="1" customWidth="1"/>
    <col min="14088" max="14088" width="15.7109375" style="53" bestFit="1" customWidth="1"/>
    <col min="14089" max="14090" width="16" style="53" bestFit="1" customWidth="1"/>
    <col min="14091" max="14091" width="41.28515625" style="53" customWidth="1"/>
    <col min="14092" max="14336" width="9.140625" style="53"/>
    <col min="14337" max="14337" width="23.28515625" style="53" bestFit="1" customWidth="1"/>
    <col min="14338" max="14338" width="15.42578125" style="53" bestFit="1" customWidth="1"/>
    <col min="14339" max="14339" width="14.42578125" style="53" bestFit="1" customWidth="1"/>
    <col min="14340" max="14340" width="71" style="53" customWidth="1"/>
    <col min="14341" max="14341" width="18.7109375" style="53" bestFit="1" customWidth="1"/>
    <col min="14342" max="14342" width="12.140625" style="53" customWidth="1"/>
    <col min="14343" max="14343" width="14.85546875" style="53" bestFit="1" customWidth="1"/>
    <col min="14344" max="14344" width="15.7109375" style="53" bestFit="1" customWidth="1"/>
    <col min="14345" max="14346" width="16" style="53" bestFit="1" customWidth="1"/>
    <col min="14347" max="14347" width="41.28515625" style="53" customWidth="1"/>
    <col min="14348" max="14592" width="9.140625" style="53"/>
    <col min="14593" max="14593" width="23.28515625" style="53" bestFit="1" customWidth="1"/>
    <col min="14594" max="14594" width="15.42578125" style="53" bestFit="1" customWidth="1"/>
    <col min="14595" max="14595" width="14.42578125" style="53" bestFit="1" customWidth="1"/>
    <col min="14596" max="14596" width="71" style="53" customWidth="1"/>
    <col min="14597" max="14597" width="18.7109375" style="53" bestFit="1" customWidth="1"/>
    <col min="14598" max="14598" width="12.140625" style="53" customWidth="1"/>
    <col min="14599" max="14599" width="14.85546875" style="53" bestFit="1" customWidth="1"/>
    <col min="14600" max="14600" width="15.7109375" style="53" bestFit="1" customWidth="1"/>
    <col min="14601" max="14602" width="16" style="53" bestFit="1" customWidth="1"/>
    <col min="14603" max="14603" width="41.28515625" style="53" customWidth="1"/>
    <col min="14604" max="14848" width="9.140625" style="53"/>
    <col min="14849" max="14849" width="23.28515625" style="53" bestFit="1" customWidth="1"/>
    <col min="14850" max="14850" width="15.42578125" style="53" bestFit="1" customWidth="1"/>
    <col min="14851" max="14851" width="14.42578125" style="53" bestFit="1" customWidth="1"/>
    <col min="14852" max="14852" width="71" style="53" customWidth="1"/>
    <col min="14853" max="14853" width="18.7109375" style="53" bestFit="1" customWidth="1"/>
    <col min="14854" max="14854" width="12.140625" style="53" customWidth="1"/>
    <col min="14855" max="14855" width="14.85546875" style="53" bestFit="1" customWidth="1"/>
    <col min="14856" max="14856" width="15.7109375" style="53" bestFit="1" customWidth="1"/>
    <col min="14857" max="14858" width="16" style="53" bestFit="1" customWidth="1"/>
    <col min="14859" max="14859" width="41.28515625" style="53" customWidth="1"/>
    <col min="14860" max="15104" width="9.140625" style="53"/>
    <col min="15105" max="15105" width="23.28515625" style="53" bestFit="1" customWidth="1"/>
    <col min="15106" max="15106" width="15.42578125" style="53" bestFit="1" customWidth="1"/>
    <col min="15107" max="15107" width="14.42578125" style="53" bestFit="1" customWidth="1"/>
    <col min="15108" max="15108" width="71" style="53" customWidth="1"/>
    <col min="15109" max="15109" width="18.7109375" style="53" bestFit="1" customWidth="1"/>
    <col min="15110" max="15110" width="12.140625" style="53" customWidth="1"/>
    <col min="15111" max="15111" width="14.85546875" style="53" bestFit="1" customWidth="1"/>
    <col min="15112" max="15112" width="15.7109375" style="53" bestFit="1" customWidth="1"/>
    <col min="15113" max="15114" width="16" style="53" bestFit="1" customWidth="1"/>
    <col min="15115" max="15115" width="41.28515625" style="53" customWidth="1"/>
    <col min="15116" max="15360" width="9.140625" style="53"/>
    <col min="15361" max="15361" width="23.28515625" style="53" bestFit="1" customWidth="1"/>
    <col min="15362" max="15362" width="15.42578125" style="53" bestFit="1" customWidth="1"/>
    <col min="15363" max="15363" width="14.42578125" style="53" bestFit="1" customWidth="1"/>
    <col min="15364" max="15364" width="71" style="53" customWidth="1"/>
    <col min="15365" max="15365" width="18.7109375" style="53" bestFit="1" customWidth="1"/>
    <col min="15366" max="15366" width="12.140625" style="53" customWidth="1"/>
    <col min="15367" max="15367" width="14.85546875" style="53" bestFit="1" customWidth="1"/>
    <col min="15368" max="15368" width="15.7109375" style="53" bestFit="1" customWidth="1"/>
    <col min="15369" max="15370" width="16" style="53" bestFit="1" customWidth="1"/>
    <col min="15371" max="15371" width="41.28515625" style="53" customWidth="1"/>
    <col min="15372" max="15616" width="9.140625" style="53"/>
    <col min="15617" max="15617" width="23.28515625" style="53" bestFit="1" customWidth="1"/>
    <col min="15618" max="15618" width="15.42578125" style="53" bestFit="1" customWidth="1"/>
    <col min="15619" max="15619" width="14.42578125" style="53" bestFit="1" customWidth="1"/>
    <col min="15620" max="15620" width="71" style="53" customWidth="1"/>
    <col min="15621" max="15621" width="18.7109375" style="53" bestFit="1" customWidth="1"/>
    <col min="15622" max="15622" width="12.140625" style="53" customWidth="1"/>
    <col min="15623" max="15623" width="14.85546875" style="53" bestFit="1" customWidth="1"/>
    <col min="15624" max="15624" width="15.7109375" style="53" bestFit="1" customWidth="1"/>
    <col min="15625" max="15626" width="16" style="53" bestFit="1" customWidth="1"/>
    <col min="15627" max="15627" width="41.28515625" style="53" customWidth="1"/>
    <col min="15628" max="15872" width="9.140625" style="53"/>
    <col min="15873" max="15873" width="23.28515625" style="53" bestFit="1" customWidth="1"/>
    <col min="15874" max="15874" width="15.42578125" style="53" bestFit="1" customWidth="1"/>
    <col min="15875" max="15875" width="14.42578125" style="53" bestFit="1" customWidth="1"/>
    <col min="15876" max="15876" width="71" style="53" customWidth="1"/>
    <col min="15877" max="15877" width="18.7109375" style="53" bestFit="1" customWidth="1"/>
    <col min="15878" max="15878" width="12.140625" style="53" customWidth="1"/>
    <col min="15879" max="15879" width="14.85546875" style="53" bestFit="1" customWidth="1"/>
    <col min="15880" max="15880" width="15.7109375" style="53" bestFit="1" customWidth="1"/>
    <col min="15881" max="15882" width="16" style="53" bestFit="1" customWidth="1"/>
    <col min="15883" max="15883" width="41.28515625" style="53" customWidth="1"/>
    <col min="15884" max="16128" width="9.140625" style="53"/>
    <col min="16129" max="16129" width="23.28515625" style="53" bestFit="1" customWidth="1"/>
    <col min="16130" max="16130" width="15.42578125" style="53" bestFit="1" customWidth="1"/>
    <col min="16131" max="16131" width="14.42578125" style="53" bestFit="1" customWidth="1"/>
    <col min="16132" max="16132" width="71" style="53" customWidth="1"/>
    <col min="16133" max="16133" width="18.7109375" style="53" bestFit="1" customWidth="1"/>
    <col min="16134" max="16134" width="12.140625" style="53" customWidth="1"/>
    <col min="16135" max="16135" width="14.85546875" style="53" bestFit="1" customWidth="1"/>
    <col min="16136" max="16136" width="15.7109375" style="53" bestFit="1" customWidth="1"/>
    <col min="16137" max="16138" width="16" style="53" bestFit="1" customWidth="1"/>
    <col min="16139" max="16139" width="41.28515625" style="53" customWidth="1"/>
    <col min="16140" max="16384" width="9.140625" style="53"/>
  </cols>
  <sheetData>
    <row r="1" spans="1:12" s="122" customFormat="1" x14ac:dyDescent="0.25">
      <c r="A1" s="120" t="s">
        <v>401</v>
      </c>
      <c r="B1" s="120" t="s">
        <v>402</v>
      </c>
      <c r="C1" s="120" t="s">
        <v>403</v>
      </c>
      <c r="D1" s="120" t="s">
        <v>404</v>
      </c>
      <c r="E1" s="120" t="s">
        <v>405</v>
      </c>
      <c r="F1" s="120" t="s">
        <v>406</v>
      </c>
      <c r="G1" s="120" t="s">
        <v>407</v>
      </c>
      <c r="H1" s="120" t="s">
        <v>408</v>
      </c>
      <c r="I1" s="120" t="s">
        <v>409</v>
      </c>
      <c r="J1" s="120" t="s">
        <v>410</v>
      </c>
      <c r="K1" s="120" t="s">
        <v>411</v>
      </c>
      <c r="L1" s="121" t="s">
        <v>412</v>
      </c>
    </row>
    <row r="2" spans="1:12" s="128" customFormat="1" x14ac:dyDescent="0.25">
      <c r="A2" s="123" t="s">
        <v>413</v>
      </c>
      <c r="B2" s="124">
        <v>5</v>
      </c>
      <c r="C2" s="125">
        <v>1</v>
      </c>
      <c r="D2" s="123" t="s">
        <v>414</v>
      </c>
      <c r="E2" s="125">
        <v>0</v>
      </c>
      <c r="F2" s="125">
        <v>0</v>
      </c>
      <c r="G2" s="125"/>
      <c r="H2" s="126" t="s">
        <v>415</v>
      </c>
      <c r="I2" s="124">
        <v>5</v>
      </c>
      <c r="J2" s="123"/>
      <c r="K2" s="123"/>
      <c r="L2" s="127"/>
    </row>
    <row r="3" spans="1:12" s="128" customFormat="1" x14ac:dyDescent="0.25">
      <c r="A3" s="123" t="s">
        <v>416</v>
      </c>
      <c r="B3" s="124">
        <v>5</v>
      </c>
      <c r="C3" s="125">
        <v>1</v>
      </c>
      <c r="D3" s="123" t="s">
        <v>417</v>
      </c>
      <c r="E3" s="125">
        <v>0</v>
      </c>
      <c r="F3" s="125">
        <v>0</v>
      </c>
      <c r="G3" s="125"/>
      <c r="H3" s="126" t="s">
        <v>415</v>
      </c>
      <c r="I3" s="124">
        <v>5</v>
      </c>
      <c r="J3" s="123"/>
      <c r="K3" s="123"/>
      <c r="L3" s="127"/>
    </row>
    <row r="4" spans="1:12" s="128" customFormat="1" x14ac:dyDescent="0.25">
      <c r="A4" s="123" t="s">
        <v>413</v>
      </c>
      <c r="B4" s="124">
        <v>5</v>
      </c>
      <c r="C4" s="125">
        <v>1</v>
      </c>
      <c r="D4" s="123" t="s">
        <v>414</v>
      </c>
      <c r="E4" s="125">
        <v>0</v>
      </c>
      <c r="F4" s="125">
        <v>0</v>
      </c>
      <c r="G4" s="125"/>
      <c r="H4" s="126" t="s">
        <v>418</v>
      </c>
      <c r="I4" s="124">
        <v>50</v>
      </c>
      <c r="J4" s="123"/>
      <c r="K4" s="123"/>
      <c r="L4" s="127"/>
    </row>
    <row r="5" spans="1:12" s="128" customFormat="1" x14ac:dyDescent="0.25">
      <c r="A5" s="123" t="s">
        <v>416</v>
      </c>
      <c r="B5" s="124">
        <v>5</v>
      </c>
      <c r="C5" s="125">
        <v>1</v>
      </c>
      <c r="D5" s="123" t="s">
        <v>417</v>
      </c>
      <c r="E5" s="125">
        <v>0</v>
      </c>
      <c r="F5" s="125">
        <v>0</v>
      </c>
      <c r="G5" s="125"/>
      <c r="H5" s="126" t="s">
        <v>418</v>
      </c>
      <c r="I5" s="124">
        <v>50</v>
      </c>
      <c r="J5" s="123"/>
      <c r="K5" s="123"/>
      <c r="L5" s="127"/>
    </row>
    <row r="6" spans="1:12" s="128" customFormat="1" x14ac:dyDescent="0.25">
      <c r="A6" s="123" t="s">
        <v>413</v>
      </c>
      <c r="B6" s="124">
        <v>20</v>
      </c>
      <c r="C6" s="125">
        <v>1</v>
      </c>
      <c r="D6" s="123" t="s">
        <v>414</v>
      </c>
      <c r="E6" s="125">
        <v>0</v>
      </c>
      <c r="F6" s="125">
        <v>0</v>
      </c>
      <c r="G6" s="125"/>
      <c r="H6" s="126" t="s">
        <v>415</v>
      </c>
      <c r="I6" s="124">
        <v>15</v>
      </c>
      <c r="J6" s="123" t="s">
        <v>419</v>
      </c>
      <c r="K6" s="123"/>
      <c r="L6" s="127"/>
    </row>
    <row r="7" spans="1:12" s="128" customFormat="1" x14ac:dyDescent="0.25">
      <c r="A7" s="123" t="s">
        <v>416</v>
      </c>
      <c r="B7" s="124">
        <v>20</v>
      </c>
      <c r="C7" s="125">
        <v>1</v>
      </c>
      <c r="D7" s="123" t="s">
        <v>417</v>
      </c>
      <c r="E7" s="125">
        <v>0</v>
      </c>
      <c r="F7" s="125">
        <v>0</v>
      </c>
      <c r="G7" s="125"/>
      <c r="H7" s="126" t="s">
        <v>415</v>
      </c>
      <c r="I7" s="124">
        <v>15</v>
      </c>
      <c r="J7" s="123" t="s">
        <v>419</v>
      </c>
      <c r="K7" s="123"/>
      <c r="L7" s="127"/>
    </row>
    <row r="8" spans="1:12" s="36" customFormat="1" x14ac:dyDescent="0.25">
      <c r="A8" s="113" t="s">
        <v>420</v>
      </c>
      <c r="B8" s="129">
        <v>5</v>
      </c>
      <c r="C8" s="130">
        <v>10</v>
      </c>
      <c r="D8" s="113" t="s">
        <v>421</v>
      </c>
      <c r="E8" s="131">
        <v>0</v>
      </c>
      <c r="F8" s="131">
        <v>0</v>
      </c>
      <c r="G8" s="112"/>
      <c r="H8" s="132" t="s">
        <v>415</v>
      </c>
      <c r="I8" s="129">
        <v>15</v>
      </c>
      <c r="J8" s="133"/>
      <c r="K8" s="133"/>
      <c r="L8" s="133"/>
    </row>
    <row r="9" spans="1:12" s="36" customFormat="1" x14ac:dyDescent="0.25">
      <c r="A9" s="113" t="s">
        <v>420</v>
      </c>
      <c r="B9" s="129">
        <v>60</v>
      </c>
      <c r="C9" s="130">
        <v>10</v>
      </c>
      <c r="D9" s="113" t="s">
        <v>421</v>
      </c>
      <c r="E9" s="131">
        <v>0</v>
      </c>
      <c r="F9" s="131">
        <v>0</v>
      </c>
      <c r="G9" s="112"/>
      <c r="H9" s="132" t="s">
        <v>415</v>
      </c>
      <c r="I9" s="129">
        <v>160</v>
      </c>
      <c r="J9" s="133"/>
      <c r="K9" s="133"/>
      <c r="L9" s="133"/>
    </row>
    <row r="10" spans="1:12" s="36" customFormat="1" x14ac:dyDescent="0.25">
      <c r="A10" s="113" t="s">
        <v>420</v>
      </c>
      <c r="B10" s="129">
        <v>5</v>
      </c>
      <c r="C10" s="130">
        <v>10</v>
      </c>
      <c r="D10" s="113" t="s">
        <v>421</v>
      </c>
      <c r="E10" s="131">
        <v>0</v>
      </c>
      <c r="F10" s="131">
        <v>0</v>
      </c>
      <c r="G10" s="112">
        <v>20</v>
      </c>
      <c r="H10" s="132" t="s">
        <v>30</v>
      </c>
      <c r="I10" s="129">
        <v>12000</v>
      </c>
      <c r="J10" s="133"/>
      <c r="K10" s="133"/>
      <c r="L10" s="133"/>
    </row>
    <row r="11" spans="1:12" s="36" customFormat="1" x14ac:dyDescent="0.25">
      <c r="A11" s="113" t="s">
        <v>420</v>
      </c>
      <c r="B11" s="129">
        <v>5</v>
      </c>
      <c r="C11" s="130">
        <v>10</v>
      </c>
      <c r="D11" s="113" t="s">
        <v>421</v>
      </c>
      <c r="E11" s="131">
        <v>0</v>
      </c>
      <c r="F11" s="131">
        <v>0</v>
      </c>
      <c r="G11" s="112">
        <v>20</v>
      </c>
      <c r="H11" s="132" t="s">
        <v>418</v>
      </c>
      <c r="I11" s="129">
        <v>150</v>
      </c>
      <c r="J11" s="133"/>
      <c r="K11" s="133"/>
      <c r="L11" s="133"/>
    </row>
    <row r="12" spans="1:12" s="136" customFormat="1" x14ac:dyDescent="0.25">
      <c r="A12" s="123" t="s">
        <v>422</v>
      </c>
      <c r="B12" s="134">
        <v>1</v>
      </c>
      <c r="C12" s="135">
        <v>13</v>
      </c>
      <c r="D12" s="123" t="s">
        <v>423</v>
      </c>
      <c r="E12" s="125">
        <v>0</v>
      </c>
      <c r="F12" s="125">
        <v>0</v>
      </c>
      <c r="G12" s="125"/>
      <c r="H12" s="126" t="s">
        <v>415</v>
      </c>
      <c r="I12" s="134">
        <v>15</v>
      </c>
      <c r="J12" s="123"/>
      <c r="K12" s="123"/>
    </row>
    <row r="13" spans="1:12" s="136" customFormat="1" x14ac:dyDescent="0.25">
      <c r="A13" s="123" t="s">
        <v>424</v>
      </c>
      <c r="B13" s="134">
        <v>1</v>
      </c>
      <c r="C13" s="135">
        <v>13</v>
      </c>
      <c r="D13" s="123" t="s">
        <v>425</v>
      </c>
      <c r="E13" s="125">
        <v>0</v>
      </c>
      <c r="F13" s="125">
        <v>0</v>
      </c>
      <c r="G13" s="125"/>
      <c r="H13" s="126" t="s">
        <v>415</v>
      </c>
      <c r="I13" s="134">
        <v>9</v>
      </c>
      <c r="J13" s="123"/>
      <c r="K13" s="123"/>
    </row>
    <row r="14" spans="1:12" s="136" customFormat="1" x14ac:dyDescent="0.25">
      <c r="A14" s="123" t="s">
        <v>422</v>
      </c>
      <c r="B14" s="134">
        <v>1</v>
      </c>
      <c r="C14" s="135">
        <v>13</v>
      </c>
      <c r="D14" s="123" t="s">
        <v>423</v>
      </c>
      <c r="E14" s="125">
        <v>0</v>
      </c>
      <c r="F14" s="125">
        <v>0</v>
      </c>
      <c r="G14" s="125">
        <v>5</v>
      </c>
      <c r="H14" s="126" t="s">
        <v>418</v>
      </c>
      <c r="I14" s="134">
        <v>150</v>
      </c>
      <c r="J14" s="123"/>
      <c r="K14" s="123"/>
    </row>
    <row r="15" spans="1:12" s="136" customFormat="1" x14ac:dyDescent="0.25">
      <c r="A15" s="123" t="s">
        <v>424</v>
      </c>
      <c r="B15" s="134">
        <v>1</v>
      </c>
      <c r="C15" s="135">
        <v>13</v>
      </c>
      <c r="D15" s="123" t="s">
        <v>425</v>
      </c>
      <c r="E15" s="125">
        <v>0</v>
      </c>
      <c r="F15" s="125">
        <v>0</v>
      </c>
      <c r="G15" s="125">
        <v>5</v>
      </c>
      <c r="H15" s="126" t="s">
        <v>418</v>
      </c>
      <c r="I15" s="134">
        <v>90</v>
      </c>
      <c r="J15" s="123"/>
      <c r="K15" s="123"/>
    </row>
    <row r="16" spans="1:12" s="136" customFormat="1" x14ac:dyDescent="0.25">
      <c r="A16" s="123" t="s">
        <v>422</v>
      </c>
      <c r="B16" s="134">
        <v>6</v>
      </c>
      <c r="C16" s="135">
        <v>13</v>
      </c>
      <c r="D16" s="123" t="s">
        <v>423</v>
      </c>
      <c r="E16" s="125">
        <v>0</v>
      </c>
      <c r="F16" s="125">
        <v>0</v>
      </c>
      <c r="G16" s="125"/>
      <c r="H16" s="126" t="s">
        <v>415</v>
      </c>
      <c r="I16" s="134">
        <v>70</v>
      </c>
      <c r="J16" s="123" t="s">
        <v>426</v>
      </c>
      <c r="K16" s="123"/>
    </row>
    <row r="17" spans="1:12" s="136" customFormat="1" x14ac:dyDescent="0.25">
      <c r="A17" s="123" t="s">
        <v>424</v>
      </c>
      <c r="B17" s="134">
        <v>9</v>
      </c>
      <c r="C17" s="135">
        <v>13</v>
      </c>
      <c r="D17" s="123" t="s">
        <v>425</v>
      </c>
      <c r="E17" s="125">
        <v>0</v>
      </c>
      <c r="F17" s="125">
        <v>0</v>
      </c>
      <c r="G17" s="125"/>
      <c r="H17" s="126" t="s">
        <v>415</v>
      </c>
      <c r="I17" s="134">
        <v>70</v>
      </c>
      <c r="J17" s="123" t="s">
        <v>426</v>
      </c>
      <c r="K17" s="123"/>
    </row>
    <row r="18" spans="1:12" s="36" customFormat="1" x14ac:dyDescent="0.25">
      <c r="A18" s="113" t="s">
        <v>121</v>
      </c>
      <c r="B18" s="129">
        <v>1</v>
      </c>
      <c r="C18" s="130">
        <v>11</v>
      </c>
      <c r="D18" s="133" t="s">
        <v>427</v>
      </c>
      <c r="E18" s="131">
        <v>0</v>
      </c>
      <c r="F18" s="131">
        <v>0</v>
      </c>
      <c r="G18" s="131"/>
      <c r="H18" s="132" t="s">
        <v>415</v>
      </c>
      <c r="I18" s="129">
        <v>12</v>
      </c>
      <c r="J18" s="133"/>
      <c r="K18" s="133"/>
      <c r="L18" s="137"/>
    </row>
    <row r="19" spans="1:12" s="36" customFormat="1" x14ac:dyDescent="0.25">
      <c r="A19" s="113" t="s">
        <v>121</v>
      </c>
      <c r="B19" s="129">
        <v>1</v>
      </c>
      <c r="C19" s="130">
        <v>11</v>
      </c>
      <c r="D19" s="133" t="s">
        <v>427</v>
      </c>
      <c r="E19" s="131">
        <v>0</v>
      </c>
      <c r="F19" s="131">
        <v>0</v>
      </c>
      <c r="G19" s="131">
        <v>10</v>
      </c>
      <c r="H19" s="132" t="s">
        <v>30</v>
      </c>
      <c r="I19" s="129">
        <f>I18*500</f>
        <v>6000</v>
      </c>
      <c r="J19" s="133"/>
      <c r="K19" s="133"/>
      <c r="L19" s="137"/>
    </row>
    <row r="20" spans="1:12" s="36" customFormat="1" x14ac:dyDescent="0.25">
      <c r="A20" s="113" t="s">
        <v>127</v>
      </c>
      <c r="B20" s="129">
        <v>1</v>
      </c>
      <c r="C20" s="130">
        <v>11</v>
      </c>
      <c r="D20" s="133" t="s">
        <v>428</v>
      </c>
      <c r="E20" s="131">
        <v>0</v>
      </c>
      <c r="F20" s="131">
        <v>0</v>
      </c>
      <c r="G20" s="131"/>
      <c r="H20" s="132" t="s">
        <v>415</v>
      </c>
      <c r="I20" s="129">
        <v>15</v>
      </c>
      <c r="J20" s="133"/>
      <c r="K20" s="133"/>
      <c r="L20" s="137"/>
    </row>
    <row r="21" spans="1:12" s="36" customFormat="1" x14ac:dyDescent="0.25">
      <c r="A21" s="113" t="s">
        <v>127</v>
      </c>
      <c r="B21" s="129">
        <v>1</v>
      </c>
      <c r="C21" s="130">
        <v>11</v>
      </c>
      <c r="D21" s="113" t="s">
        <v>428</v>
      </c>
      <c r="E21" s="131">
        <v>0</v>
      </c>
      <c r="F21" s="131">
        <v>0</v>
      </c>
      <c r="G21" s="131">
        <v>10</v>
      </c>
      <c r="H21" s="132" t="s">
        <v>30</v>
      </c>
      <c r="I21" s="129">
        <f>I20*500</f>
        <v>7500</v>
      </c>
      <c r="J21" s="133"/>
      <c r="K21" s="112"/>
      <c r="L21" s="112"/>
    </row>
    <row r="22" spans="1:12" s="36" customFormat="1" x14ac:dyDescent="0.25">
      <c r="A22" s="113" t="s">
        <v>133</v>
      </c>
      <c r="B22" s="129">
        <v>1</v>
      </c>
      <c r="C22" s="130">
        <v>11</v>
      </c>
      <c r="D22" s="133" t="s">
        <v>429</v>
      </c>
      <c r="E22" s="131">
        <v>0</v>
      </c>
      <c r="F22" s="131">
        <v>0</v>
      </c>
      <c r="G22" s="131"/>
      <c r="H22" s="132" t="s">
        <v>415</v>
      </c>
      <c r="I22" s="129">
        <v>22</v>
      </c>
      <c r="J22" s="133"/>
      <c r="K22" s="133"/>
      <c r="L22" s="137"/>
    </row>
    <row r="23" spans="1:12" s="36" customFormat="1" x14ac:dyDescent="0.25">
      <c r="A23" s="113" t="s">
        <v>133</v>
      </c>
      <c r="B23" s="129">
        <v>1</v>
      </c>
      <c r="C23" s="130">
        <v>11</v>
      </c>
      <c r="D23" s="133" t="s">
        <v>429</v>
      </c>
      <c r="E23" s="131">
        <v>0</v>
      </c>
      <c r="F23" s="131">
        <v>0</v>
      </c>
      <c r="G23" s="131">
        <v>10</v>
      </c>
      <c r="H23" s="132" t="s">
        <v>30</v>
      </c>
      <c r="I23" s="129">
        <f>I22*500</f>
        <v>11000</v>
      </c>
      <c r="J23" s="133"/>
      <c r="K23" s="133"/>
      <c r="L23" s="137"/>
    </row>
    <row r="24" spans="1:12" s="36" customFormat="1" x14ac:dyDescent="0.25">
      <c r="A24" s="113" t="s">
        <v>97</v>
      </c>
      <c r="B24" s="129">
        <v>1</v>
      </c>
      <c r="C24" s="130">
        <v>11</v>
      </c>
      <c r="D24" s="133" t="s">
        <v>430</v>
      </c>
      <c r="E24" s="131">
        <v>0</v>
      </c>
      <c r="F24" s="131">
        <v>0</v>
      </c>
      <c r="G24" s="131"/>
      <c r="H24" s="132" t="s">
        <v>415</v>
      </c>
      <c r="I24" s="129">
        <v>30</v>
      </c>
      <c r="J24" s="133"/>
      <c r="K24" s="133"/>
      <c r="L24" s="137"/>
    </row>
    <row r="25" spans="1:12" s="36" customFormat="1" x14ac:dyDescent="0.25">
      <c r="A25" s="113" t="s">
        <v>97</v>
      </c>
      <c r="B25" s="129">
        <v>1</v>
      </c>
      <c r="C25" s="130">
        <v>11</v>
      </c>
      <c r="D25" s="133" t="s">
        <v>430</v>
      </c>
      <c r="E25" s="131">
        <v>0</v>
      </c>
      <c r="F25" s="131">
        <v>0</v>
      </c>
      <c r="G25" s="131">
        <v>5</v>
      </c>
      <c r="H25" s="132" t="s">
        <v>30</v>
      </c>
      <c r="I25" s="129">
        <f>I24*500</f>
        <v>15000</v>
      </c>
      <c r="J25" s="133"/>
      <c r="K25" s="133"/>
      <c r="L25" s="137"/>
    </row>
  </sheetData>
  <autoFilter ref="A1:K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E3" sqref="E3"/>
    </sheetView>
  </sheetViews>
  <sheetFormatPr defaultRowHeight="15" x14ac:dyDescent="0.25"/>
  <cols>
    <col min="1" max="1" width="30.5703125" bestFit="1" customWidth="1"/>
    <col min="2" max="3" width="27.85546875" customWidth="1"/>
    <col min="4" max="4" width="11.7109375" customWidth="1"/>
    <col min="5" max="5" width="10" bestFit="1" customWidth="1"/>
    <col min="6" max="6" width="11.140625" bestFit="1" customWidth="1"/>
    <col min="7" max="7" width="32.28515625" style="13" customWidth="1"/>
    <col min="8" max="8" width="56.85546875" bestFit="1" customWidth="1"/>
    <col min="10" max="10" width="32.42578125" bestFit="1" customWidth="1"/>
    <col min="11" max="11" width="10" bestFit="1" customWidth="1"/>
    <col min="12" max="12" width="11.140625" bestFit="1" customWidth="1"/>
    <col min="13" max="13" width="15.28515625" bestFit="1" customWidth="1"/>
    <col min="14" max="14" width="23.28515625" bestFit="1" customWidth="1"/>
    <col min="15" max="15" width="15.85546875" customWidth="1"/>
    <col min="16" max="16" width="7.85546875" bestFit="1" customWidth="1"/>
    <col min="19" max="19" width="9.140625" style="50"/>
    <col min="20" max="20" width="19.42578125" bestFit="1" customWidth="1"/>
    <col min="21" max="21" width="13.140625" customWidth="1"/>
    <col min="22" max="23" width="11.42578125" bestFit="1" customWidth="1"/>
  </cols>
  <sheetData>
    <row r="1" spans="1:23" ht="30" x14ac:dyDescent="0.25">
      <c r="A1" s="1" t="s">
        <v>70</v>
      </c>
      <c r="B1" s="1" t="s">
        <v>69</v>
      </c>
      <c r="C1" s="1" t="s">
        <v>68</v>
      </c>
      <c r="D1" s="1" t="s">
        <v>5</v>
      </c>
      <c r="E1" s="1" t="s">
        <v>67</v>
      </c>
      <c r="F1" s="31" t="s">
        <v>66</v>
      </c>
      <c r="G1" s="1" t="s">
        <v>65</v>
      </c>
      <c r="H1" s="1" t="s">
        <v>64</v>
      </c>
      <c r="J1" s="31" t="s">
        <v>65</v>
      </c>
      <c r="K1" s="31" t="s">
        <v>67</v>
      </c>
      <c r="L1" s="31" t="s">
        <v>66</v>
      </c>
      <c r="M1" s="31" t="s">
        <v>81</v>
      </c>
      <c r="N1" s="31" t="s">
        <v>68</v>
      </c>
      <c r="O1" s="31" t="s">
        <v>82</v>
      </c>
      <c r="P1" s="14" t="s">
        <v>53</v>
      </c>
      <c r="Q1" s="34" t="s">
        <v>46</v>
      </c>
      <c r="R1" s="33" t="s">
        <v>50</v>
      </c>
      <c r="S1" s="49"/>
      <c r="U1" s="14" t="s">
        <v>138</v>
      </c>
      <c r="V1" s="34" t="s">
        <v>139</v>
      </c>
      <c r="W1" s="33" t="s">
        <v>140</v>
      </c>
    </row>
    <row r="2" spans="1:23" x14ac:dyDescent="0.25">
      <c r="A2" s="16" t="s">
        <v>59</v>
      </c>
      <c r="B2" s="23" t="s">
        <v>63</v>
      </c>
      <c r="C2" s="23" t="s">
        <v>46</v>
      </c>
      <c r="D2" s="23">
        <v>1</v>
      </c>
      <c r="E2" s="24">
        <f>K2</f>
        <v>3</v>
      </c>
      <c r="F2" s="149"/>
      <c r="G2" s="29" t="s">
        <v>62</v>
      </c>
      <c r="H2" s="26" t="str">
        <f>"Tặng "&amp;E2&amp;" "&amp;C2&amp;" cho "&amp;G2&amp;""</f>
        <v>Tặng 3 Fishing Token 2 cho Đơn hàng hằng ngày có phí</v>
      </c>
      <c r="J2" s="29" t="s">
        <v>62</v>
      </c>
      <c r="K2" s="24">
        <v>3</v>
      </c>
      <c r="L2" s="25"/>
      <c r="M2" s="4">
        <v>10</v>
      </c>
      <c r="N2" s="34" t="s">
        <v>46</v>
      </c>
      <c r="O2" s="4">
        <f>M2*K2</f>
        <v>30</v>
      </c>
      <c r="P2" s="35">
        <f>O3+O5+O8</f>
        <v>85</v>
      </c>
      <c r="Q2" s="35">
        <f>O2+O4+O7</f>
        <v>95</v>
      </c>
      <c r="R2" s="36">
        <f>O2+O6+O9</f>
        <v>55</v>
      </c>
      <c r="T2" s="103" t="s">
        <v>293</v>
      </c>
      <c r="U2" s="36">
        <f>'Feature Drop_Event'!J70</f>
        <v>4</v>
      </c>
      <c r="V2" s="36">
        <f>'Feature Drop_Event'!L70</f>
        <v>6</v>
      </c>
      <c r="W2" s="36">
        <f>'Feature Drop_Event'!N70</f>
        <v>6</v>
      </c>
    </row>
    <row r="3" spans="1:23" x14ac:dyDescent="0.25">
      <c r="A3" s="16" t="s">
        <v>59</v>
      </c>
      <c r="B3" s="23" t="s">
        <v>61</v>
      </c>
      <c r="C3" s="23" t="s">
        <v>53</v>
      </c>
      <c r="D3" s="23">
        <v>1</v>
      </c>
      <c r="E3" s="24">
        <f t="shared" ref="E3:E9" si="0">K3</f>
        <v>1</v>
      </c>
      <c r="F3" s="149"/>
      <c r="G3" s="29" t="s">
        <v>60</v>
      </c>
      <c r="H3" s="26" t="str">
        <f t="shared" ref="H3:H9" si="1">"Tặng "&amp;E3&amp;" "&amp;C3&amp;" cho "&amp;G3&amp;""</f>
        <v>Tặng 1 Fishing Token 1 cho Đơn hàng hằng ngày miễn phí</v>
      </c>
      <c r="J3" s="29" t="s">
        <v>60</v>
      </c>
      <c r="K3" s="24">
        <v>1</v>
      </c>
      <c r="L3" s="25"/>
      <c r="M3" s="4">
        <v>5</v>
      </c>
      <c r="N3" s="14" t="s">
        <v>53</v>
      </c>
      <c r="O3" s="4">
        <f>M3*K3</f>
        <v>5</v>
      </c>
      <c r="T3" s="103" t="s">
        <v>294</v>
      </c>
      <c r="U3" s="36">
        <f>ROUND(P2/U2,0)</f>
        <v>21</v>
      </c>
      <c r="V3" s="36">
        <f>ROUND(Q2/V2,0)</f>
        <v>16</v>
      </c>
      <c r="W3" s="36">
        <f>ROUND(R2/W2,0)</f>
        <v>9</v>
      </c>
    </row>
    <row r="4" spans="1:23" x14ac:dyDescent="0.25">
      <c r="A4" s="16" t="s">
        <v>59</v>
      </c>
      <c r="B4" s="23"/>
      <c r="C4" s="23" t="s">
        <v>46</v>
      </c>
      <c r="D4" s="23">
        <v>1</v>
      </c>
      <c r="E4" s="24">
        <f t="shared" si="0"/>
        <v>2</v>
      </c>
      <c r="F4" s="149">
        <v>50</v>
      </c>
      <c r="G4" s="29" t="s">
        <v>58</v>
      </c>
      <c r="H4" s="26" t="str">
        <f t="shared" si="1"/>
        <v>Tặng 2 Fishing Token 2 cho Đơn hàng thường</v>
      </c>
      <c r="J4" s="29" t="s">
        <v>58</v>
      </c>
      <c r="K4" s="24">
        <v>2</v>
      </c>
      <c r="L4" s="25">
        <f>K4*M4</f>
        <v>50</v>
      </c>
      <c r="M4" s="32">
        <v>25</v>
      </c>
      <c r="N4" s="34" t="s">
        <v>46</v>
      </c>
      <c r="O4" s="32">
        <f>L4</f>
        <v>50</v>
      </c>
      <c r="T4" t="s">
        <v>146</v>
      </c>
      <c r="U4">
        <f>2*60</f>
        <v>120</v>
      </c>
      <c r="V4">
        <f>5*60</f>
        <v>300</v>
      </c>
      <c r="W4">
        <f>10*60</f>
        <v>600</v>
      </c>
    </row>
    <row r="5" spans="1:23" x14ac:dyDescent="0.25">
      <c r="A5" s="17" t="s">
        <v>57</v>
      </c>
      <c r="B5" s="23"/>
      <c r="C5" s="23" t="s">
        <v>53</v>
      </c>
      <c r="D5" s="23">
        <v>1</v>
      </c>
      <c r="E5" s="24">
        <f t="shared" si="0"/>
        <v>1</v>
      </c>
      <c r="F5" s="149">
        <v>50</v>
      </c>
      <c r="G5" s="29" t="s">
        <v>56</v>
      </c>
      <c r="H5" s="26" t="str">
        <f t="shared" si="1"/>
        <v>Tặng 1 Fishing Token 1 cho Đóng thùng Khinh khí cầu nhà mình</v>
      </c>
      <c r="J5" s="29" t="s">
        <v>56</v>
      </c>
      <c r="K5" s="24">
        <v>1</v>
      </c>
      <c r="L5" s="25">
        <f>K5*M5</f>
        <v>30</v>
      </c>
      <c r="M5" s="32">
        <v>30</v>
      </c>
      <c r="N5" s="14" t="s">
        <v>53</v>
      </c>
      <c r="O5" s="32">
        <f>L5</f>
        <v>30</v>
      </c>
      <c r="T5" t="s">
        <v>147</v>
      </c>
      <c r="U5">
        <f>U4*U3</f>
        <v>2520</v>
      </c>
      <c r="V5">
        <f t="shared" ref="V5:W5" si="2">V4*V3</f>
        <v>4800</v>
      </c>
      <c r="W5">
        <f t="shared" si="2"/>
        <v>5400</v>
      </c>
    </row>
    <row r="6" spans="1:23" x14ac:dyDescent="0.25">
      <c r="A6" s="17" t="s">
        <v>55</v>
      </c>
      <c r="B6" s="23"/>
      <c r="C6" s="23" t="s">
        <v>50</v>
      </c>
      <c r="D6" s="23">
        <v>1</v>
      </c>
      <c r="E6" s="24">
        <f t="shared" si="0"/>
        <v>5</v>
      </c>
      <c r="F6" s="149"/>
      <c r="G6" s="29" t="s">
        <v>54</v>
      </c>
      <c r="H6" s="26" t="str">
        <f t="shared" si="1"/>
        <v>Tặng 5 Fishing Token 3 cho Hoàn thành Khinh khí cầu</v>
      </c>
      <c r="J6" s="29" t="s">
        <v>54</v>
      </c>
      <c r="K6" s="117">
        <v>5</v>
      </c>
      <c r="L6" s="25"/>
      <c r="M6" s="4">
        <v>3</v>
      </c>
      <c r="N6" s="33" t="s">
        <v>50</v>
      </c>
      <c r="O6" s="4">
        <f>M6*K6</f>
        <v>15</v>
      </c>
      <c r="T6" t="s">
        <v>148</v>
      </c>
      <c r="U6">
        <f>U5/60</f>
        <v>42</v>
      </c>
      <c r="V6">
        <f t="shared" ref="V6:W6" si="3">V5/60</f>
        <v>80</v>
      </c>
      <c r="W6">
        <f t="shared" si="3"/>
        <v>90</v>
      </c>
    </row>
    <row r="7" spans="1:23" x14ac:dyDescent="0.25">
      <c r="A7" s="22" t="s">
        <v>52</v>
      </c>
      <c r="B7" s="27"/>
      <c r="C7" s="23" t="s">
        <v>46</v>
      </c>
      <c r="D7" s="23">
        <v>1</v>
      </c>
      <c r="E7" s="24">
        <f t="shared" si="0"/>
        <v>3</v>
      </c>
      <c r="F7" s="149"/>
      <c r="G7" s="29" t="s">
        <v>51</v>
      </c>
      <c r="H7" s="26" t="str">
        <f t="shared" si="1"/>
        <v>Tặng 3 Fishing Token 2 cho Đào mỏ</v>
      </c>
      <c r="J7" s="29" t="s">
        <v>51</v>
      </c>
      <c r="K7" s="117">
        <v>3</v>
      </c>
      <c r="L7" s="25"/>
      <c r="M7" s="4">
        <v>5</v>
      </c>
      <c r="N7" s="34" t="s">
        <v>46</v>
      </c>
      <c r="O7" s="4">
        <f>M7*K7</f>
        <v>15</v>
      </c>
      <c r="T7" t="s">
        <v>149</v>
      </c>
      <c r="U7">
        <f>ROUND(U6/60,0)</f>
        <v>1</v>
      </c>
      <c r="V7">
        <f t="shared" ref="V7:W7" si="4">ROUND(V6/60,0)</f>
        <v>1</v>
      </c>
      <c r="W7">
        <f t="shared" si="4"/>
        <v>2</v>
      </c>
    </row>
    <row r="8" spans="1:23" x14ac:dyDescent="0.25">
      <c r="A8" s="15" t="s">
        <v>49</v>
      </c>
      <c r="B8" s="28"/>
      <c r="C8" s="28" t="s">
        <v>53</v>
      </c>
      <c r="D8" s="23">
        <v>1</v>
      </c>
      <c r="E8" s="24">
        <f t="shared" si="0"/>
        <v>1</v>
      </c>
      <c r="F8" s="149">
        <v>50</v>
      </c>
      <c r="G8" s="29" t="s">
        <v>80</v>
      </c>
      <c r="H8" s="26" t="str">
        <f t="shared" si="1"/>
        <v>Tặng 1 Fishing Token 1 cho Đóng thùng xe hàng</v>
      </c>
      <c r="J8" s="29" t="s">
        <v>80</v>
      </c>
      <c r="K8" s="24">
        <v>1</v>
      </c>
      <c r="L8" s="25">
        <v>50</v>
      </c>
      <c r="M8" s="4">
        <f>M9*6</f>
        <v>30</v>
      </c>
      <c r="N8" s="14" t="s">
        <v>53</v>
      </c>
      <c r="O8" s="32">
        <f>L8</f>
        <v>50</v>
      </c>
    </row>
    <row r="9" spans="1:23" x14ac:dyDescent="0.25">
      <c r="A9" s="15" t="s">
        <v>48</v>
      </c>
      <c r="B9" s="23"/>
      <c r="C9" s="23" t="s">
        <v>50</v>
      </c>
      <c r="D9" s="23">
        <v>1</v>
      </c>
      <c r="E9" s="24">
        <f t="shared" si="0"/>
        <v>2</v>
      </c>
      <c r="F9" s="149"/>
      <c r="G9" s="30" t="s">
        <v>47</v>
      </c>
      <c r="H9" s="26" t="str">
        <f t="shared" si="1"/>
        <v>Tặng 2 Fishing Token 3 cho Hoàn thành Xe hàng</v>
      </c>
      <c r="J9" s="30" t="s">
        <v>47</v>
      </c>
      <c r="K9" s="118">
        <v>2</v>
      </c>
      <c r="L9" s="25"/>
      <c r="M9" s="4">
        <v>5</v>
      </c>
      <c r="N9" s="33" t="s">
        <v>50</v>
      </c>
      <c r="O9" s="4">
        <f>M9*K9</f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"/>
  <sheetViews>
    <sheetView workbookViewId="0">
      <pane xSplit="6" ySplit="1" topLeftCell="H53" activePane="bottomRight" state="frozen"/>
      <selection pane="topRight" activeCell="G1" sqref="G1"/>
      <selection pane="bottomLeft" activeCell="A2" sqref="A2"/>
      <selection pane="bottomRight" activeCell="J82" sqref="J82"/>
    </sheetView>
  </sheetViews>
  <sheetFormatPr defaultRowHeight="15" x14ac:dyDescent="0.25"/>
  <cols>
    <col min="1" max="1" width="30.5703125" style="53" bestFit="1" customWidth="1"/>
    <col min="2" max="3" width="27.85546875" style="53" customWidth="1"/>
    <col min="4" max="4" width="16.42578125" style="53" customWidth="1"/>
    <col min="5" max="5" width="10" style="53" bestFit="1" customWidth="1"/>
    <col min="6" max="6" width="13.28515625" style="53" bestFit="1" customWidth="1"/>
    <col min="7" max="7" width="45.42578125" style="13" bestFit="1" customWidth="1"/>
    <col min="8" max="8" width="84" style="53" bestFit="1" customWidth="1"/>
    <col min="9" max="9" width="15.42578125" style="53" bestFit="1" customWidth="1"/>
    <col min="10" max="10" width="20.140625" style="53" bestFit="1" customWidth="1"/>
    <col min="11" max="11" width="17.28515625" style="53" customWidth="1"/>
    <col min="12" max="12" width="20.140625" style="53" customWidth="1"/>
    <col min="13" max="13" width="17.140625" style="53" customWidth="1"/>
    <col min="14" max="14" width="20.140625" style="53" customWidth="1"/>
    <col min="15" max="16384" width="9.140625" style="53"/>
  </cols>
  <sheetData>
    <row r="1" spans="1:14" x14ac:dyDescent="0.25">
      <c r="A1" s="1" t="s">
        <v>70</v>
      </c>
      <c r="B1" s="1" t="s">
        <v>69</v>
      </c>
      <c r="C1" s="1" t="s">
        <v>68</v>
      </c>
      <c r="D1" s="55" t="s">
        <v>5</v>
      </c>
      <c r="E1" s="1" t="s">
        <v>67</v>
      </c>
      <c r="F1" s="1" t="s">
        <v>66</v>
      </c>
      <c r="G1" s="1" t="s">
        <v>65</v>
      </c>
      <c r="H1" s="1" t="s">
        <v>64</v>
      </c>
      <c r="I1" s="98" t="s">
        <v>289</v>
      </c>
      <c r="J1" s="99" t="s">
        <v>290</v>
      </c>
      <c r="K1" s="98" t="s">
        <v>289</v>
      </c>
      <c r="L1" s="99" t="s">
        <v>291</v>
      </c>
      <c r="M1" s="98" t="s">
        <v>289</v>
      </c>
      <c r="N1" s="99" t="s">
        <v>292</v>
      </c>
    </row>
    <row r="2" spans="1:14" s="50" customFormat="1" x14ac:dyDescent="0.25">
      <c r="A2" s="71" t="s">
        <v>162</v>
      </c>
      <c r="B2" s="23"/>
      <c r="C2" s="23" t="s">
        <v>46</v>
      </c>
      <c r="D2" s="23">
        <v>1</v>
      </c>
      <c r="E2" s="24">
        <v>4</v>
      </c>
      <c r="F2" s="25"/>
      <c r="G2" s="25" t="s">
        <v>163</v>
      </c>
      <c r="H2" s="26" t="str">
        <f>"Tặng "&amp;E2&amp;" "&amp;C2&amp;" mỗi khi "&amp;G2&amp;"."</f>
        <v>Tặng 4 Fishing Token 2 mỗi khi Đăng nhập mỗi ngày.</v>
      </c>
      <c r="K2" s="50">
        <v>1</v>
      </c>
      <c r="L2" s="50">
        <f>E2</f>
        <v>4</v>
      </c>
    </row>
    <row r="3" spans="1:14" s="78" customFormat="1" x14ac:dyDescent="0.25">
      <c r="A3" s="73" t="s">
        <v>164</v>
      </c>
      <c r="B3" s="74" t="s">
        <v>165</v>
      </c>
      <c r="C3" s="74" t="s">
        <v>53</v>
      </c>
      <c r="D3" s="74">
        <v>0</v>
      </c>
      <c r="E3" s="75">
        <v>3</v>
      </c>
      <c r="F3" s="76">
        <v>3</v>
      </c>
      <c r="G3" s="76" t="s">
        <v>166</v>
      </c>
      <c r="H3" s="77" t="str">
        <f>(100*D3)&amp;"% rớt "&amp;E3&amp;" "&amp;C3&amp;" mỗi khi "&amp;G3&amp;". Tối đa "&amp;F3&amp;" mỗi ngày."</f>
        <v>0% rớt 3 Fishing Token 1 mỗi khi Thu hoạch. Tối đa 3 mỗi ngày.</v>
      </c>
    </row>
    <row r="4" spans="1:14" s="50" customFormat="1" x14ac:dyDescent="0.25">
      <c r="A4" s="72" t="s">
        <v>164</v>
      </c>
      <c r="B4" s="23"/>
      <c r="C4" s="23" t="s">
        <v>53</v>
      </c>
      <c r="D4" s="23">
        <v>0.5</v>
      </c>
      <c r="E4" s="24">
        <v>1</v>
      </c>
      <c r="F4" s="25">
        <v>50</v>
      </c>
      <c r="G4" s="25" t="s">
        <v>166</v>
      </c>
      <c r="H4" s="26" t="str">
        <f>(100*D4)&amp;"% rớt "&amp;E4&amp;" "&amp;C4&amp;" mỗi khi "&amp;G3&amp;". Tối đa "&amp;F4&amp;" mỗi ngày."</f>
        <v>50% rớt 1 Fishing Token 1 mỗi khi Thu hoạch. Tối đa 50 mỗi ngày.</v>
      </c>
      <c r="J4" s="100">
        <f>F4</f>
        <v>50</v>
      </c>
      <c r="L4" s="100"/>
    </row>
    <row r="5" spans="1:14" s="50" customFormat="1" x14ac:dyDescent="0.25">
      <c r="A5" s="72" t="s">
        <v>167</v>
      </c>
      <c r="B5" s="23"/>
      <c r="C5" s="23" t="s">
        <v>46</v>
      </c>
      <c r="D5" s="23">
        <v>1</v>
      </c>
      <c r="E5" s="24">
        <v>1</v>
      </c>
      <c r="F5" s="25">
        <v>20</v>
      </c>
      <c r="G5" s="25" t="s">
        <v>168</v>
      </c>
      <c r="H5" s="26" t="str">
        <f>(100*D5)&amp;"% rớt "&amp;E5&amp;" "&amp;C5&amp;" mỗi khi "&amp;G5&amp;". Tối đa "&amp;F5&amp;" mỗi ngày."</f>
        <v>100% rớt 1 Fishing Token 2 mỗi khi Bắt bọ nhà mình. Tối đa 20 mỗi ngày.</v>
      </c>
      <c r="L5" s="100">
        <f>F5</f>
        <v>20</v>
      </c>
    </row>
    <row r="6" spans="1:14" s="50" customFormat="1" x14ac:dyDescent="0.25">
      <c r="A6" s="72" t="s">
        <v>169</v>
      </c>
      <c r="B6" s="23"/>
      <c r="C6" s="23" t="s">
        <v>46</v>
      </c>
      <c r="D6" s="23">
        <v>1</v>
      </c>
      <c r="E6" s="24">
        <v>1</v>
      </c>
      <c r="F6" s="25">
        <v>20</v>
      </c>
      <c r="G6" s="25" t="s">
        <v>170</v>
      </c>
      <c r="H6" s="26" t="str">
        <f>(100*D6)&amp;"% rớt "&amp;E6&amp;" "&amp;C6&amp;" mỗi khi "&amp;G6&amp;". Tối đa "&amp;F6&amp;" mỗi ngày."</f>
        <v>100% rớt 1 Fishing Token 2 mỗi khi Bắt bọ nhà bạn. Tối đa 20 mỗi ngày.</v>
      </c>
      <c r="L6" s="100">
        <f>F6</f>
        <v>20</v>
      </c>
    </row>
    <row r="7" spans="1:14" s="78" customFormat="1" x14ac:dyDescent="0.25">
      <c r="A7" s="73" t="s">
        <v>59</v>
      </c>
      <c r="B7" s="74" t="s">
        <v>63</v>
      </c>
      <c r="C7" s="74" t="s">
        <v>46</v>
      </c>
      <c r="D7" s="74">
        <v>0</v>
      </c>
      <c r="E7" s="75">
        <v>3</v>
      </c>
      <c r="F7" s="76"/>
      <c r="G7" s="76" t="s">
        <v>62</v>
      </c>
      <c r="H7" s="77" t="str">
        <f>"Tặng "&amp;E7&amp;" "&amp;C7&amp;" cho "&amp;G7&amp;"."</f>
        <v>Tặng 3 Fishing Token 2 cho Đơn hàng hằng ngày có phí.</v>
      </c>
    </row>
    <row r="8" spans="1:14" s="78" customFormat="1" x14ac:dyDescent="0.25">
      <c r="A8" s="73" t="s">
        <v>59</v>
      </c>
      <c r="B8" s="74" t="s">
        <v>61</v>
      </c>
      <c r="C8" s="74" t="s">
        <v>53</v>
      </c>
      <c r="D8" s="74">
        <v>0</v>
      </c>
      <c r="E8" s="75">
        <v>1</v>
      </c>
      <c r="F8" s="76"/>
      <c r="G8" s="76" t="s">
        <v>60</v>
      </c>
      <c r="H8" s="77" t="str">
        <f>"Tặng "&amp;E8&amp;" "&amp;C8&amp;" cho "&amp;G8&amp;"."</f>
        <v>Tặng 1 Fishing Token 1 cho Đơn hàng hằng ngày miễn phí.</v>
      </c>
    </row>
    <row r="9" spans="1:14" s="78" customFormat="1" x14ac:dyDescent="0.25">
      <c r="A9" s="73" t="s">
        <v>59</v>
      </c>
      <c r="B9" s="74"/>
      <c r="C9" s="74" t="s">
        <v>46</v>
      </c>
      <c r="D9" s="74">
        <v>0</v>
      </c>
      <c r="E9" s="75">
        <v>2</v>
      </c>
      <c r="F9" s="76">
        <v>50</v>
      </c>
      <c r="G9" s="76" t="s">
        <v>58</v>
      </c>
      <c r="H9" s="77" t="str">
        <f>(100*D9)&amp;"% rớt "&amp;E9&amp;" "&amp;C9&amp;" mỗi khi "&amp;G9&amp;". Tối đa "&amp;F9&amp;" mỗi ngày."</f>
        <v>0% rớt 2 Fishing Token 2 mỗi khi Đơn hàng thường. Tối đa 50 mỗi ngày.</v>
      </c>
    </row>
    <row r="10" spans="1:14" s="78" customFormat="1" x14ac:dyDescent="0.25">
      <c r="A10" s="73" t="s">
        <v>57</v>
      </c>
      <c r="B10" s="74"/>
      <c r="C10" s="74" t="s">
        <v>53</v>
      </c>
      <c r="D10" s="74">
        <v>0</v>
      </c>
      <c r="E10" s="75">
        <v>2</v>
      </c>
      <c r="F10" s="76"/>
      <c r="G10" s="76" t="s">
        <v>56</v>
      </c>
      <c r="H10" s="77" t="str">
        <f>(100*D10)&amp;"% rớt "&amp;E10&amp;" "&amp;C10&amp;" mỗi khi "&amp;G10&amp;". Tối đa "&amp;F10&amp;" mỗi ngày."</f>
        <v>0% rớt 2 Fishing Token 1 mỗi khi Đóng thùng Khinh khí cầu nhà mình. Tối đa  mỗi ngày.</v>
      </c>
    </row>
    <row r="11" spans="1:14" s="86" customFormat="1" x14ac:dyDescent="0.25">
      <c r="A11" s="15" t="s">
        <v>171</v>
      </c>
      <c r="B11" s="82"/>
      <c r="C11" s="82" t="s">
        <v>46</v>
      </c>
      <c r="D11" s="82">
        <v>1</v>
      </c>
      <c r="E11" s="83">
        <v>2</v>
      </c>
      <c r="F11" s="84">
        <v>20</v>
      </c>
      <c r="G11" s="84" t="s">
        <v>172</v>
      </c>
      <c r="H11" s="85" t="str">
        <f>(100*D11)&amp;"% rớt "&amp;E11&amp;" "&amp;C11&amp;" mỗi khi "&amp;G11&amp;". Tối đa "&amp;F11&amp;" mỗi ngày."</f>
        <v>100% rớt 2 Fishing Token 2 mỗi khi Đóng thùng Khinh khí cầu nhà bạn. Tối đa 20 mỗi ngày.</v>
      </c>
      <c r="L11" s="101">
        <f>F11</f>
        <v>20</v>
      </c>
    </row>
    <row r="12" spans="1:14" s="78" customFormat="1" x14ac:dyDescent="0.25">
      <c r="A12" s="73" t="s">
        <v>55</v>
      </c>
      <c r="B12" s="74"/>
      <c r="C12" s="74" t="s">
        <v>53</v>
      </c>
      <c r="D12" s="74">
        <v>0</v>
      </c>
      <c r="E12" s="75">
        <v>8</v>
      </c>
      <c r="F12" s="76"/>
      <c r="G12" s="76" t="s">
        <v>54</v>
      </c>
      <c r="H12" s="77" t="str">
        <f>"Tặng "&amp;E12&amp;" "&amp;C12&amp;" mỗi khi "&amp;G12&amp;"."</f>
        <v>Tặng 8 Fishing Token 1 mỗi khi Hoàn thành Khinh khí cầu.</v>
      </c>
    </row>
    <row r="13" spans="1:14" s="50" customFormat="1" x14ac:dyDescent="0.25">
      <c r="A13" s="72" t="s">
        <v>173</v>
      </c>
      <c r="B13" s="27"/>
      <c r="C13" s="27" t="s">
        <v>53</v>
      </c>
      <c r="D13" s="23">
        <v>1</v>
      </c>
      <c r="E13" s="24">
        <v>1</v>
      </c>
      <c r="F13" s="25">
        <v>50</v>
      </c>
      <c r="G13" s="25" t="s">
        <v>174</v>
      </c>
      <c r="H13" s="26" t="str">
        <f>(100*D13)&amp;"% rớt "&amp;E13&amp;" "&amp;C13&amp;" mỗi khi "&amp;G13&amp;". Tối đa "&amp;F13&amp;" mỗi ngày."</f>
        <v>100% rớt 1 Fishing Token 1 mỗi khi Sửa máy nhà bạn. Tối đa 50 mỗi ngày.</v>
      </c>
      <c r="J13" s="100">
        <f>F13</f>
        <v>50</v>
      </c>
    </row>
    <row r="14" spans="1:14" s="50" customFormat="1" x14ac:dyDescent="0.25">
      <c r="A14" s="72" t="s">
        <v>175</v>
      </c>
      <c r="B14" s="27">
        <v>40</v>
      </c>
      <c r="C14" s="27" t="s">
        <v>50</v>
      </c>
      <c r="D14" s="23">
        <v>1</v>
      </c>
      <c r="E14" s="24">
        <v>5</v>
      </c>
      <c r="F14" s="25"/>
      <c r="G14" s="25" t="s">
        <v>176</v>
      </c>
      <c r="H14" s="26" t="str">
        <f>"Tặng "&amp;E14&amp;" "&amp;C14&amp;" mỗi khi "&amp;G14&amp;" bằng "&amp;B14&amp;" Kim cương."</f>
        <v>Tặng 5 Fishing Token 3 mỗi khi Thuê Tôm bằng 40 Kim cương.</v>
      </c>
      <c r="M14" s="50">
        <v>1</v>
      </c>
      <c r="N14" s="50">
        <f>M14*E14</f>
        <v>5</v>
      </c>
    </row>
    <row r="15" spans="1:14" s="50" customFormat="1" x14ac:dyDescent="0.25">
      <c r="A15" s="72" t="s">
        <v>175</v>
      </c>
      <c r="B15" s="27">
        <v>200</v>
      </c>
      <c r="C15" s="27" t="s">
        <v>50</v>
      </c>
      <c r="D15" s="23">
        <v>1</v>
      </c>
      <c r="E15" s="24">
        <f>E14*5</f>
        <v>25</v>
      </c>
      <c r="F15" s="25"/>
      <c r="G15" s="25" t="s">
        <v>176</v>
      </c>
      <c r="H15" s="26" t="str">
        <f t="shared" ref="H15:H16" si="0">"Tặng "&amp;E15&amp;" "&amp;C15&amp;" mỗi khi "&amp;G15&amp;" bằng "&amp;B15&amp;" Kim cương."</f>
        <v>Tặng 25 Fishing Token 3 mỗi khi Thuê Tôm bằng 200 Kim cương.</v>
      </c>
      <c r="M15" s="50">
        <v>1</v>
      </c>
      <c r="N15" s="50">
        <f t="shared" ref="N15:N16" si="1">M15*E15</f>
        <v>25</v>
      </c>
    </row>
    <row r="16" spans="1:14" s="50" customFormat="1" x14ac:dyDescent="0.25">
      <c r="A16" s="72" t="s">
        <v>175</v>
      </c>
      <c r="B16" s="27">
        <v>400</v>
      </c>
      <c r="C16" s="23" t="s">
        <v>50</v>
      </c>
      <c r="D16" s="23">
        <v>1</v>
      </c>
      <c r="E16" s="24">
        <f>E15*2</f>
        <v>50</v>
      </c>
      <c r="F16" s="25"/>
      <c r="G16" s="25" t="s">
        <v>176</v>
      </c>
      <c r="H16" s="26" t="str">
        <f t="shared" si="0"/>
        <v>Tặng 50 Fishing Token 3 mỗi khi Thuê Tôm bằng 400 Kim cương.</v>
      </c>
      <c r="M16" s="50">
        <v>1</v>
      </c>
      <c r="N16" s="50">
        <f t="shared" si="1"/>
        <v>50</v>
      </c>
    </row>
    <row r="17" spans="1:14" s="50" customFormat="1" x14ac:dyDescent="0.25">
      <c r="A17" s="72" t="s">
        <v>177</v>
      </c>
      <c r="B17" s="27">
        <v>0</v>
      </c>
      <c r="C17" s="23" t="s">
        <v>46</v>
      </c>
      <c r="D17" s="23">
        <v>1</v>
      </c>
      <c r="E17" s="24">
        <v>1</v>
      </c>
      <c r="F17" s="25"/>
      <c r="G17" s="25" t="s">
        <v>178</v>
      </c>
      <c r="H17" s="26" t="str">
        <f>"Tặng "&amp;E17&amp;" "&amp;C17&amp;" cho lần săn quà thứ "&amp;(B17+1)&amp;" tại Rừng ong."</f>
        <v>Tặng 1 Fishing Token 2 cho lần săn quà thứ 1 tại Rừng ong.</v>
      </c>
      <c r="K17" s="50">
        <v>1</v>
      </c>
      <c r="L17" s="50">
        <f>K17*E17</f>
        <v>1</v>
      </c>
    </row>
    <row r="18" spans="1:14" s="50" customFormat="1" x14ac:dyDescent="0.25">
      <c r="A18" s="72" t="s">
        <v>177</v>
      </c>
      <c r="B18" s="27">
        <v>1</v>
      </c>
      <c r="C18" s="23" t="s">
        <v>46</v>
      </c>
      <c r="D18" s="23">
        <v>1</v>
      </c>
      <c r="E18" s="24">
        <v>2</v>
      </c>
      <c r="F18" s="25"/>
      <c r="G18" s="25" t="s">
        <v>178</v>
      </c>
      <c r="H18" s="26" t="str">
        <f t="shared" ref="H18:H24" si="2">"Tặng "&amp;E18&amp;" "&amp;C18&amp;" cho lần săn quà thứ "&amp;(B18+1)&amp;" tại Rừng ong."</f>
        <v>Tặng 2 Fishing Token 2 cho lần săn quà thứ 2 tại Rừng ong.</v>
      </c>
      <c r="K18" s="50">
        <v>1</v>
      </c>
      <c r="L18" s="50">
        <f t="shared" ref="L18:L24" si="3">K18*E18</f>
        <v>2</v>
      </c>
    </row>
    <row r="19" spans="1:14" s="50" customFormat="1" x14ac:dyDescent="0.25">
      <c r="A19" s="72" t="s">
        <v>177</v>
      </c>
      <c r="B19" s="27">
        <v>2</v>
      </c>
      <c r="C19" s="23" t="s">
        <v>46</v>
      </c>
      <c r="D19" s="23">
        <v>1</v>
      </c>
      <c r="E19" s="24">
        <f>ROUND(E18*1.5,0)</f>
        <v>3</v>
      </c>
      <c r="F19" s="25"/>
      <c r="G19" s="25" t="s">
        <v>178</v>
      </c>
      <c r="H19" s="26" t="str">
        <f t="shared" si="2"/>
        <v>Tặng 3 Fishing Token 2 cho lần săn quà thứ 3 tại Rừng ong.</v>
      </c>
      <c r="K19" s="50">
        <v>1</v>
      </c>
      <c r="L19" s="50">
        <f t="shared" si="3"/>
        <v>3</v>
      </c>
    </row>
    <row r="20" spans="1:14" s="50" customFormat="1" x14ac:dyDescent="0.25">
      <c r="A20" s="72" t="s">
        <v>177</v>
      </c>
      <c r="B20" s="27">
        <v>3</v>
      </c>
      <c r="C20" s="23" t="s">
        <v>46</v>
      </c>
      <c r="D20" s="23">
        <v>1</v>
      </c>
      <c r="E20" s="24">
        <f t="shared" ref="E20:E24" si="4">ROUND(E19*1.5,0)</f>
        <v>5</v>
      </c>
      <c r="F20" s="25"/>
      <c r="G20" s="25" t="s">
        <v>178</v>
      </c>
      <c r="H20" s="26" t="str">
        <f t="shared" si="2"/>
        <v>Tặng 5 Fishing Token 2 cho lần săn quà thứ 4 tại Rừng ong.</v>
      </c>
      <c r="K20" s="50">
        <v>1</v>
      </c>
      <c r="L20" s="50">
        <f t="shared" si="3"/>
        <v>5</v>
      </c>
    </row>
    <row r="21" spans="1:14" s="50" customFormat="1" x14ac:dyDescent="0.25">
      <c r="A21" s="72" t="s">
        <v>177</v>
      </c>
      <c r="B21" s="27">
        <v>4</v>
      </c>
      <c r="C21" s="23" t="s">
        <v>46</v>
      </c>
      <c r="D21" s="23">
        <v>1</v>
      </c>
      <c r="E21" s="24">
        <f t="shared" si="4"/>
        <v>8</v>
      </c>
      <c r="F21" s="25"/>
      <c r="G21" s="25" t="s">
        <v>178</v>
      </c>
      <c r="H21" s="26" t="str">
        <f t="shared" si="2"/>
        <v>Tặng 8 Fishing Token 2 cho lần săn quà thứ 5 tại Rừng ong.</v>
      </c>
      <c r="K21" s="50">
        <v>1</v>
      </c>
      <c r="L21" s="50">
        <f t="shared" si="3"/>
        <v>8</v>
      </c>
    </row>
    <row r="22" spans="1:14" s="50" customFormat="1" x14ac:dyDescent="0.25">
      <c r="A22" s="72" t="s">
        <v>177</v>
      </c>
      <c r="B22" s="27">
        <v>5</v>
      </c>
      <c r="C22" s="23" t="s">
        <v>46</v>
      </c>
      <c r="D22" s="23">
        <v>1</v>
      </c>
      <c r="E22" s="24">
        <f t="shared" si="4"/>
        <v>12</v>
      </c>
      <c r="F22" s="25"/>
      <c r="G22" s="25" t="s">
        <v>178</v>
      </c>
      <c r="H22" s="26" t="str">
        <f t="shared" si="2"/>
        <v>Tặng 12 Fishing Token 2 cho lần săn quà thứ 6 tại Rừng ong.</v>
      </c>
      <c r="K22" s="50">
        <v>1</v>
      </c>
      <c r="L22" s="50">
        <f t="shared" si="3"/>
        <v>12</v>
      </c>
    </row>
    <row r="23" spans="1:14" s="50" customFormat="1" x14ac:dyDescent="0.25">
      <c r="A23" s="72" t="s">
        <v>177</v>
      </c>
      <c r="B23" s="27">
        <v>6</v>
      </c>
      <c r="C23" s="23" t="s">
        <v>46</v>
      </c>
      <c r="D23" s="23">
        <v>1</v>
      </c>
      <c r="E23" s="24">
        <f t="shared" si="4"/>
        <v>18</v>
      </c>
      <c r="F23" s="25"/>
      <c r="G23" s="25" t="s">
        <v>178</v>
      </c>
      <c r="H23" s="26" t="str">
        <f t="shared" si="2"/>
        <v>Tặng 18 Fishing Token 2 cho lần săn quà thứ 7 tại Rừng ong.</v>
      </c>
      <c r="K23" s="50">
        <v>1</v>
      </c>
      <c r="L23" s="50">
        <f t="shared" si="3"/>
        <v>18</v>
      </c>
    </row>
    <row r="24" spans="1:14" s="50" customFormat="1" x14ac:dyDescent="0.25">
      <c r="A24" s="72" t="s">
        <v>177</v>
      </c>
      <c r="B24" s="27">
        <v>7</v>
      </c>
      <c r="C24" s="23" t="s">
        <v>46</v>
      </c>
      <c r="D24" s="23">
        <v>1</v>
      </c>
      <c r="E24" s="24">
        <f t="shared" si="4"/>
        <v>27</v>
      </c>
      <c r="F24" s="25"/>
      <c r="G24" s="25" t="s">
        <v>178</v>
      </c>
      <c r="H24" s="26" t="str">
        <f t="shared" si="2"/>
        <v>Tặng 27 Fishing Token 2 cho lần săn quà thứ 8 tại Rừng ong.</v>
      </c>
      <c r="K24" s="50">
        <v>1</v>
      </c>
      <c r="L24" s="50">
        <f t="shared" si="3"/>
        <v>27</v>
      </c>
    </row>
    <row r="25" spans="1:14" s="50" customFormat="1" x14ac:dyDescent="0.25">
      <c r="A25" s="72" t="s">
        <v>179</v>
      </c>
      <c r="B25" s="27">
        <v>0</v>
      </c>
      <c r="C25" s="27" t="s">
        <v>50</v>
      </c>
      <c r="D25" s="23">
        <v>1</v>
      </c>
      <c r="E25" s="24">
        <v>1</v>
      </c>
      <c r="F25" s="25"/>
      <c r="G25" s="25" t="s">
        <v>180</v>
      </c>
      <c r="H25" s="26" t="str">
        <f>"Tặng "&amp;E25&amp;" "&amp;C25&amp;" cho lượt quay thứ "&amp;(B25+1)&amp;" trong ngày."</f>
        <v>Tặng 1 Fishing Token 3 cho lượt quay thứ 1 trong ngày.</v>
      </c>
      <c r="M25" s="50">
        <v>1</v>
      </c>
      <c r="N25" s="50">
        <f>M25*E25</f>
        <v>1</v>
      </c>
    </row>
    <row r="26" spans="1:14" s="50" customFormat="1" x14ac:dyDescent="0.25">
      <c r="A26" s="72" t="s">
        <v>179</v>
      </c>
      <c r="B26" s="27">
        <v>1</v>
      </c>
      <c r="C26" s="27" t="s">
        <v>50</v>
      </c>
      <c r="D26" s="23">
        <v>1</v>
      </c>
      <c r="E26" s="24">
        <v>2</v>
      </c>
      <c r="F26" s="25"/>
      <c r="G26" s="25" t="s">
        <v>180</v>
      </c>
      <c r="H26" s="26" t="str">
        <f t="shared" ref="H26:H29" si="5">"Tặng "&amp;E26&amp;" "&amp;C26&amp;" cho lượt quay thứ "&amp;(B26+1)&amp;" trong ngày."</f>
        <v>Tặng 2 Fishing Token 3 cho lượt quay thứ 2 trong ngày.</v>
      </c>
      <c r="M26" s="50">
        <v>1</v>
      </c>
      <c r="N26" s="50">
        <f t="shared" ref="N26:N30" si="6">M26*E26</f>
        <v>2</v>
      </c>
    </row>
    <row r="27" spans="1:14" s="50" customFormat="1" x14ac:dyDescent="0.25">
      <c r="A27" s="72" t="s">
        <v>179</v>
      </c>
      <c r="B27" s="27">
        <v>2</v>
      </c>
      <c r="C27" s="27" t="s">
        <v>50</v>
      </c>
      <c r="D27" s="23">
        <v>1</v>
      </c>
      <c r="E27" s="24">
        <v>6</v>
      </c>
      <c r="F27" s="25"/>
      <c r="G27" s="25" t="s">
        <v>180</v>
      </c>
      <c r="H27" s="26" t="str">
        <f t="shared" si="5"/>
        <v>Tặng 6 Fishing Token 3 cho lượt quay thứ 3 trong ngày.</v>
      </c>
      <c r="M27" s="50">
        <v>1</v>
      </c>
      <c r="N27" s="50">
        <f t="shared" si="6"/>
        <v>6</v>
      </c>
    </row>
    <row r="28" spans="1:14" s="50" customFormat="1" x14ac:dyDescent="0.25">
      <c r="A28" s="72" t="s">
        <v>179</v>
      </c>
      <c r="B28" s="27">
        <v>3</v>
      </c>
      <c r="C28" s="27" t="s">
        <v>50</v>
      </c>
      <c r="D28" s="23">
        <v>1</v>
      </c>
      <c r="E28" s="24">
        <v>11</v>
      </c>
      <c r="F28" s="25"/>
      <c r="G28" s="25" t="s">
        <v>180</v>
      </c>
      <c r="H28" s="26" t="str">
        <f t="shared" si="5"/>
        <v>Tặng 11 Fishing Token 3 cho lượt quay thứ 4 trong ngày.</v>
      </c>
      <c r="M28" s="50">
        <v>1</v>
      </c>
      <c r="N28" s="50">
        <f t="shared" si="6"/>
        <v>11</v>
      </c>
    </row>
    <row r="29" spans="1:14" s="50" customFormat="1" x14ac:dyDescent="0.25">
      <c r="A29" s="72" t="s">
        <v>179</v>
      </c>
      <c r="B29" s="27">
        <v>4</v>
      </c>
      <c r="C29" s="27" t="s">
        <v>50</v>
      </c>
      <c r="D29" s="23">
        <v>1</v>
      </c>
      <c r="E29" s="24">
        <v>25</v>
      </c>
      <c r="F29" s="25"/>
      <c r="G29" s="25" t="s">
        <v>180</v>
      </c>
      <c r="H29" s="26" t="str">
        <f t="shared" si="5"/>
        <v>Tặng 25 Fishing Token 3 cho lượt quay thứ 5 trong ngày.</v>
      </c>
      <c r="M29" s="50">
        <v>1</v>
      </c>
      <c r="N29" s="50">
        <f t="shared" si="6"/>
        <v>25</v>
      </c>
    </row>
    <row r="30" spans="1:14" s="50" customFormat="1" x14ac:dyDescent="0.25">
      <c r="A30" s="72" t="s">
        <v>179</v>
      </c>
      <c r="B30" s="27">
        <v>5</v>
      </c>
      <c r="C30" s="27" t="s">
        <v>50</v>
      </c>
      <c r="D30" s="23">
        <v>1</v>
      </c>
      <c r="E30" s="24">
        <v>1</v>
      </c>
      <c r="F30" s="25"/>
      <c r="G30" s="25" t="s">
        <v>180</v>
      </c>
      <c r="H30" s="26" t="str">
        <f>"Tặng "&amp;E30&amp;" "&amp;C30&amp;" cho lượt quay thứ "&amp;(B30+1)&amp;" trong ngày."</f>
        <v>Tặng 1 Fishing Token 3 cho lượt quay thứ 6 trong ngày.</v>
      </c>
      <c r="M30" s="50">
        <v>1</v>
      </c>
      <c r="N30" s="50">
        <f t="shared" si="6"/>
        <v>1</v>
      </c>
    </row>
    <row r="31" spans="1:14" s="78" customFormat="1" x14ac:dyDescent="0.25">
      <c r="A31" s="73" t="s">
        <v>52</v>
      </c>
      <c r="B31" s="79"/>
      <c r="C31" s="74" t="s">
        <v>50</v>
      </c>
      <c r="D31" s="74">
        <v>0</v>
      </c>
      <c r="E31" s="75">
        <v>4</v>
      </c>
      <c r="F31" s="76"/>
      <c r="G31" s="76" t="s">
        <v>51</v>
      </c>
      <c r="H31" s="77" t="str">
        <f>"Tặng "&amp;E31&amp;" "&amp;C31&amp;" mỗi khi "&amp;G31&amp;"."</f>
        <v>Tặng 4 Fishing Token 3 mỗi khi Đào mỏ.</v>
      </c>
    </row>
    <row r="32" spans="1:14" s="50" customFormat="1" x14ac:dyDescent="0.25">
      <c r="A32" s="72" t="s">
        <v>181</v>
      </c>
      <c r="B32" s="27" t="s">
        <v>182</v>
      </c>
      <c r="C32" s="23" t="s">
        <v>53</v>
      </c>
      <c r="D32" s="23">
        <v>1</v>
      </c>
      <c r="E32" s="24">
        <v>1</v>
      </c>
      <c r="F32" s="25"/>
      <c r="G32" s="25" t="s">
        <v>183</v>
      </c>
      <c r="H32" s="26" t="str">
        <f>"Tặng "&amp;E32&amp;" "&amp;C32&amp;" mỗi khi "&amp;G32&amp;"."</f>
        <v>Tặng 1 Fishing Token 1 mỗi khi Nhiệm vụ gieo trồng.</v>
      </c>
      <c r="I32" s="50">
        <v>1</v>
      </c>
      <c r="J32" s="50">
        <f>I32*E33</f>
        <v>2</v>
      </c>
    </row>
    <row r="33" spans="1:14" s="50" customFormat="1" x14ac:dyDescent="0.25">
      <c r="A33" s="72" t="s">
        <v>181</v>
      </c>
      <c r="B33" s="27" t="s">
        <v>184</v>
      </c>
      <c r="C33" s="23" t="s">
        <v>53</v>
      </c>
      <c r="D33" s="23">
        <v>1</v>
      </c>
      <c r="E33" s="24">
        <v>2</v>
      </c>
      <c r="F33" s="25"/>
      <c r="G33" s="25" t="s">
        <v>185</v>
      </c>
      <c r="H33" s="26" t="str">
        <f t="shared" ref="H33:H41" si="7">"Tặng "&amp;E33&amp;" "&amp;C33&amp;" mỗi khi "&amp;G33&amp;"."</f>
        <v>Tặng 2 Fishing Token 1 mỗi khi Nhiệm vụ thu hoạch nông sản.</v>
      </c>
      <c r="I33" s="50">
        <v>1</v>
      </c>
      <c r="J33" s="50">
        <f t="shared" ref="J33:J35" si="8">I33*E34</f>
        <v>2</v>
      </c>
    </row>
    <row r="34" spans="1:14" s="50" customFormat="1" x14ac:dyDescent="0.25">
      <c r="A34" s="72" t="s">
        <v>181</v>
      </c>
      <c r="B34" s="27" t="s">
        <v>186</v>
      </c>
      <c r="C34" s="23" t="s">
        <v>53</v>
      </c>
      <c r="D34" s="23">
        <v>1</v>
      </c>
      <c r="E34" s="24">
        <v>2</v>
      </c>
      <c r="F34" s="25"/>
      <c r="G34" s="25" t="s">
        <v>187</v>
      </c>
      <c r="H34" s="26" t="str">
        <f t="shared" si="7"/>
        <v>Tặng 2 Fishing Token 1 mỗi khi Nhiệm vụ sản xuất nông phẩm.</v>
      </c>
      <c r="I34" s="50">
        <v>1</v>
      </c>
      <c r="J34" s="50">
        <f t="shared" si="8"/>
        <v>2</v>
      </c>
    </row>
    <row r="35" spans="1:14" s="50" customFormat="1" x14ac:dyDescent="0.25">
      <c r="A35" s="72" t="s">
        <v>181</v>
      </c>
      <c r="B35" s="27" t="s">
        <v>188</v>
      </c>
      <c r="C35" s="23" t="s">
        <v>53</v>
      </c>
      <c r="D35" s="23">
        <v>1</v>
      </c>
      <c r="E35" s="24">
        <v>2</v>
      </c>
      <c r="F35" s="25"/>
      <c r="G35" s="25" t="s">
        <v>189</v>
      </c>
      <c r="H35" s="26" t="str">
        <f t="shared" si="7"/>
        <v>Tặng 2 Fishing Token 1 mỗi khi Nhiệm vụ thu lượm nông phẩm.</v>
      </c>
      <c r="I35" s="50">
        <v>1</v>
      </c>
      <c r="J35" s="50">
        <f t="shared" si="8"/>
        <v>2</v>
      </c>
    </row>
    <row r="36" spans="1:14" s="50" customFormat="1" ht="30" x14ac:dyDescent="0.25">
      <c r="A36" s="72" t="s">
        <v>181</v>
      </c>
      <c r="B36" s="27" t="s">
        <v>190</v>
      </c>
      <c r="C36" s="23" t="s">
        <v>46</v>
      </c>
      <c r="D36" s="23">
        <v>1</v>
      </c>
      <c r="E36" s="24">
        <v>2</v>
      </c>
      <c r="F36" s="25"/>
      <c r="G36" s="25" t="s">
        <v>191</v>
      </c>
      <c r="H36" s="26" t="str">
        <f t="shared" si="7"/>
        <v>Tặng 2 Fishing Token 2 mỗi khi Nhiệm vụ giao đơn hàng hàng ngày.</v>
      </c>
      <c r="K36" s="50">
        <v>1</v>
      </c>
      <c r="L36" s="50">
        <f>K36*E36</f>
        <v>2</v>
      </c>
    </row>
    <row r="37" spans="1:14" s="50" customFormat="1" ht="30" x14ac:dyDescent="0.25">
      <c r="A37" s="72" t="s">
        <v>181</v>
      </c>
      <c r="B37" s="27" t="s">
        <v>192</v>
      </c>
      <c r="C37" s="23" t="s">
        <v>46</v>
      </c>
      <c r="D37" s="23">
        <v>1</v>
      </c>
      <c r="E37" s="24">
        <v>2</v>
      </c>
      <c r="F37" s="25"/>
      <c r="G37" s="25" t="s">
        <v>193</v>
      </c>
      <c r="H37" s="26" t="str">
        <f t="shared" si="7"/>
        <v>Tặng 2 Fishing Token 2 mỗi khi Nhiệm vụ giao đơn hàng thường.</v>
      </c>
      <c r="K37" s="50">
        <v>1</v>
      </c>
      <c r="L37" s="50">
        <f t="shared" ref="L37:L45" si="9">K37*E37</f>
        <v>2</v>
      </c>
    </row>
    <row r="38" spans="1:14" s="50" customFormat="1" x14ac:dyDescent="0.25">
      <c r="A38" s="72" t="s">
        <v>181</v>
      </c>
      <c r="B38" s="27" t="s">
        <v>194</v>
      </c>
      <c r="C38" s="23" t="s">
        <v>46</v>
      </c>
      <c r="D38" s="23">
        <v>1</v>
      </c>
      <c r="E38" s="24">
        <v>2</v>
      </c>
      <c r="F38" s="25"/>
      <c r="G38" s="25" t="s">
        <v>195</v>
      </c>
      <c r="H38" s="26" t="str">
        <f t="shared" si="7"/>
        <v>Tặng 2 Fishing Token 2 mỗi khi Nhiệm vụ đóng thùng hàng khinh khí cầu.</v>
      </c>
      <c r="K38" s="50">
        <v>1</v>
      </c>
      <c r="L38" s="50">
        <f>K38*E38</f>
        <v>2</v>
      </c>
    </row>
    <row r="39" spans="1:14" s="36" customFormat="1" x14ac:dyDescent="0.25">
      <c r="A39" s="16" t="s">
        <v>181</v>
      </c>
      <c r="B39" s="119" t="s">
        <v>196</v>
      </c>
      <c r="C39" s="116" t="s">
        <v>50</v>
      </c>
      <c r="D39" s="116">
        <v>1</v>
      </c>
      <c r="E39" s="117">
        <v>5</v>
      </c>
      <c r="F39" s="118"/>
      <c r="G39" s="118" t="s">
        <v>197</v>
      </c>
      <c r="H39" s="26" t="str">
        <f t="shared" si="7"/>
        <v>Tặng 5 Fishing Token 3 mỗi khi Nhiệm vụ hoàn thành chuyến khinh khí cầu.</v>
      </c>
      <c r="M39" s="36">
        <v>1</v>
      </c>
      <c r="N39" s="36">
        <v>5</v>
      </c>
    </row>
    <row r="40" spans="1:14" s="50" customFormat="1" ht="30" x14ac:dyDescent="0.25">
      <c r="A40" s="72" t="s">
        <v>181</v>
      </c>
      <c r="B40" s="27" t="s">
        <v>198</v>
      </c>
      <c r="C40" s="23" t="s">
        <v>46</v>
      </c>
      <c r="D40" s="23">
        <v>1</v>
      </c>
      <c r="E40" s="24">
        <v>1</v>
      </c>
      <c r="F40" s="25"/>
      <c r="G40" s="25" t="s">
        <v>199</v>
      </c>
      <c r="H40" s="26" t="str">
        <f t="shared" si="7"/>
        <v>Tặng 1 Fishing Token 2 mỗi khi Nhiệm vụ nhờ bạn đóng thùng hàng khinh khí cầu.</v>
      </c>
      <c r="K40" s="50">
        <v>1</v>
      </c>
      <c r="L40" s="50">
        <f t="shared" si="9"/>
        <v>1</v>
      </c>
    </row>
    <row r="41" spans="1:14" s="50" customFormat="1" ht="30" x14ac:dyDescent="0.25">
      <c r="A41" s="72" t="s">
        <v>181</v>
      </c>
      <c r="B41" s="27" t="s">
        <v>200</v>
      </c>
      <c r="C41" s="23" t="s">
        <v>46</v>
      </c>
      <c r="D41" s="23">
        <v>1</v>
      </c>
      <c r="E41" s="24">
        <v>2</v>
      </c>
      <c r="F41" s="25"/>
      <c r="G41" s="25" t="s">
        <v>201</v>
      </c>
      <c r="H41" s="26" t="str">
        <f t="shared" si="7"/>
        <v>Tặng 2 Fishing Token 2 mỗi khi Nhiệm vụ đóng thùng hàng khinh khí cầu nhà bạn.</v>
      </c>
      <c r="K41" s="50">
        <v>1</v>
      </c>
      <c r="L41" s="50">
        <f t="shared" si="9"/>
        <v>2</v>
      </c>
    </row>
    <row r="42" spans="1:14" s="50" customFormat="1" x14ac:dyDescent="0.25">
      <c r="A42" s="72" t="s">
        <v>181</v>
      </c>
      <c r="B42" s="27" t="s">
        <v>202</v>
      </c>
      <c r="C42" s="23" t="s">
        <v>46</v>
      </c>
      <c r="D42" s="23">
        <v>1</v>
      </c>
      <c r="E42" s="24">
        <v>1</v>
      </c>
      <c r="F42" s="25"/>
      <c r="G42" s="25" t="s">
        <v>203</v>
      </c>
      <c r="H42" s="26" t="str">
        <f>"Tặng "&amp;E42&amp;" "&amp;C42&amp;" mỗi khi "&amp;G42&amp;"."</f>
        <v>Tặng 1 Fishing Token 2 mỗi khi Nhiệm vụ bắt bọ vườn nhà mình.</v>
      </c>
      <c r="K42" s="50">
        <v>1</v>
      </c>
      <c r="L42" s="50">
        <f t="shared" si="9"/>
        <v>1</v>
      </c>
    </row>
    <row r="43" spans="1:14" s="50" customFormat="1" x14ac:dyDescent="0.25">
      <c r="A43" s="72" t="s">
        <v>181</v>
      </c>
      <c r="B43" s="27" t="s">
        <v>204</v>
      </c>
      <c r="C43" s="23" t="s">
        <v>46</v>
      </c>
      <c r="D43" s="23">
        <v>1</v>
      </c>
      <c r="E43" s="24">
        <v>1</v>
      </c>
      <c r="F43" s="25"/>
      <c r="G43" s="25" t="s">
        <v>205</v>
      </c>
      <c r="H43" s="26" t="str">
        <f t="shared" ref="H43:H66" si="10">"Tặng "&amp;E43&amp;" "&amp;C43&amp;" mỗi khi "&amp;G43&amp;"."</f>
        <v>Tặng 1 Fishing Token 2 mỗi khi Nhiệm vụ bắt bọ vườn nhà bạn.</v>
      </c>
      <c r="K43" s="50">
        <v>1</v>
      </c>
      <c r="L43" s="50">
        <f t="shared" si="9"/>
        <v>1</v>
      </c>
    </row>
    <row r="44" spans="1:14" s="50" customFormat="1" x14ac:dyDescent="0.25">
      <c r="A44" s="72" t="s">
        <v>181</v>
      </c>
      <c r="B44" s="27" t="s">
        <v>206</v>
      </c>
      <c r="C44" s="23" t="s">
        <v>46</v>
      </c>
      <c r="D44" s="23">
        <v>1</v>
      </c>
      <c r="E44" s="24">
        <v>1</v>
      </c>
      <c r="F44" s="25"/>
      <c r="G44" s="25" t="s">
        <v>207</v>
      </c>
      <c r="H44" s="26" t="str">
        <f t="shared" si="10"/>
        <v>Tặng 1 Fishing Token 2 mỗi khi Nhiệm vụ sửa máy bọ vườn nhà mình.</v>
      </c>
      <c r="K44" s="50">
        <v>1</v>
      </c>
      <c r="L44" s="50">
        <f t="shared" si="9"/>
        <v>1</v>
      </c>
    </row>
    <row r="45" spans="1:14" s="50" customFormat="1" ht="30" x14ac:dyDescent="0.25">
      <c r="A45" s="72" t="s">
        <v>181</v>
      </c>
      <c r="B45" s="27" t="s">
        <v>208</v>
      </c>
      <c r="C45" s="23" t="s">
        <v>46</v>
      </c>
      <c r="D45" s="23">
        <v>1</v>
      </c>
      <c r="E45" s="24">
        <v>1</v>
      </c>
      <c r="F45" s="25"/>
      <c r="G45" s="25" t="s">
        <v>209</v>
      </c>
      <c r="H45" s="26" t="str">
        <f t="shared" si="10"/>
        <v>Tặng 1 Fishing Token 2 mỗi khi Nhiệm vụ sửa máy bọ vườn nhà bạn.</v>
      </c>
      <c r="K45" s="50">
        <v>1</v>
      </c>
      <c r="L45" s="50">
        <f t="shared" si="9"/>
        <v>1</v>
      </c>
    </row>
    <row r="46" spans="1:14" s="50" customFormat="1" x14ac:dyDescent="0.25">
      <c r="A46" s="72" t="s">
        <v>181</v>
      </c>
      <c r="B46" s="27" t="s">
        <v>210</v>
      </c>
      <c r="C46" s="23" t="s">
        <v>53</v>
      </c>
      <c r="D46" s="23">
        <v>1</v>
      </c>
      <c r="E46" s="24">
        <v>1</v>
      </c>
      <c r="F46" s="25"/>
      <c r="G46" s="25" t="s">
        <v>211</v>
      </c>
      <c r="H46" s="26" t="str">
        <f t="shared" si="10"/>
        <v>Tặng 1 Fishing Token 1 mỗi khi Nhiệm vụ đặt bán vật phẩm ở quầy hàng.</v>
      </c>
      <c r="I46" s="50">
        <v>1</v>
      </c>
      <c r="J46" s="50">
        <f>I46*E46</f>
        <v>1</v>
      </c>
    </row>
    <row r="47" spans="1:14" s="50" customFormat="1" ht="30" x14ac:dyDescent="0.25">
      <c r="A47" s="72" t="s">
        <v>181</v>
      </c>
      <c r="B47" s="27" t="s">
        <v>212</v>
      </c>
      <c r="C47" s="23" t="s">
        <v>53</v>
      </c>
      <c r="D47" s="23">
        <v>1</v>
      </c>
      <c r="E47" s="24">
        <v>1</v>
      </c>
      <c r="F47" s="25"/>
      <c r="G47" s="25" t="s">
        <v>213</v>
      </c>
      <c r="H47" s="26" t="str">
        <f t="shared" si="10"/>
        <v>Tặng 1 Fishing Token 1 mỗi khi Nhiệm vụ mua hàng ở Bảng tin rao vặt.</v>
      </c>
      <c r="I47" s="50">
        <v>1</v>
      </c>
      <c r="J47" s="50">
        <f>I47*E47</f>
        <v>1</v>
      </c>
    </row>
    <row r="48" spans="1:14" s="36" customFormat="1" x14ac:dyDescent="0.25">
      <c r="A48" s="16" t="s">
        <v>181</v>
      </c>
      <c r="B48" s="119" t="s">
        <v>214</v>
      </c>
      <c r="C48" s="116" t="s">
        <v>50</v>
      </c>
      <c r="D48" s="116">
        <v>1</v>
      </c>
      <c r="E48" s="117">
        <v>1</v>
      </c>
      <c r="F48" s="118"/>
      <c r="G48" s="118" t="s">
        <v>215</v>
      </c>
      <c r="H48" s="140" t="str">
        <f t="shared" si="10"/>
        <v>Tặng 1 Fishing Token 3 mỗi khi Nhiệm vụ nâng cấp Chậu bất kì.</v>
      </c>
      <c r="M48" s="36">
        <v>1</v>
      </c>
      <c r="N48" s="36">
        <f>M48*E48</f>
        <v>1</v>
      </c>
    </row>
    <row r="49" spans="1:14" s="50" customFormat="1" x14ac:dyDescent="0.25">
      <c r="A49" s="72" t="s">
        <v>181</v>
      </c>
      <c r="B49" s="27" t="s">
        <v>216</v>
      </c>
      <c r="C49" s="23" t="s">
        <v>50</v>
      </c>
      <c r="D49" s="23">
        <v>1</v>
      </c>
      <c r="E49" s="24">
        <v>5</v>
      </c>
      <c r="F49" s="25"/>
      <c r="G49" s="25" t="s">
        <v>217</v>
      </c>
      <c r="H49" s="26" t="str">
        <f t="shared" si="10"/>
        <v>Tặng 5 Fishing Token 3 mỗi khi Nhiệm vụ nâng cấp máy bọ bất kì.</v>
      </c>
      <c r="M49" s="50">
        <v>1</v>
      </c>
      <c r="N49" s="50">
        <f t="shared" ref="N49:N56" si="11">M49*E49</f>
        <v>5</v>
      </c>
    </row>
    <row r="50" spans="1:14" s="50" customFormat="1" x14ac:dyDescent="0.25">
      <c r="A50" s="72" t="s">
        <v>181</v>
      </c>
      <c r="B50" s="27" t="s">
        <v>218</v>
      </c>
      <c r="C50" s="23" t="s">
        <v>50</v>
      </c>
      <c r="D50" s="23">
        <v>1</v>
      </c>
      <c r="E50" s="24">
        <v>3</v>
      </c>
      <c r="F50" s="25"/>
      <c r="G50" s="25" t="s">
        <v>219</v>
      </c>
      <c r="H50" s="26" t="str">
        <f t="shared" si="10"/>
        <v>Tặng 3 Fishing Token 3 mỗi khi Nhiệm vụ nhờ Tôm tìm món hàng.</v>
      </c>
      <c r="M50" s="50">
        <v>1</v>
      </c>
      <c r="N50" s="50">
        <f t="shared" si="11"/>
        <v>3</v>
      </c>
    </row>
    <row r="51" spans="1:14" s="50" customFormat="1" x14ac:dyDescent="0.25">
      <c r="A51" s="72" t="s">
        <v>181</v>
      </c>
      <c r="B51" s="27" t="s">
        <v>220</v>
      </c>
      <c r="C51" s="23" t="s">
        <v>50</v>
      </c>
      <c r="D51" s="23">
        <v>1</v>
      </c>
      <c r="E51" s="24">
        <v>3</v>
      </c>
      <c r="F51" s="25"/>
      <c r="G51" s="25" t="s">
        <v>221</v>
      </c>
      <c r="H51" s="26" t="str">
        <f t="shared" si="10"/>
        <v>Tặng 3 Fishing Token 3 mỗi khi Nhiệm vụ quay vòng quay chú Hề.</v>
      </c>
      <c r="M51" s="50">
        <v>1</v>
      </c>
      <c r="N51" s="50">
        <f t="shared" si="11"/>
        <v>3</v>
      </c>
    </row>
    <row r="52" spans="1:14" s="50" customFormat="1" x14ac:dyDescent="0.25">
      <c r="A52" s="72" t="s">
        <v>181</v>
      </c>
      <c r="B52" s="27" t="s">
        <v>222</v>
      </c>
      <c r="C52" s="23" t="s">
        <v>50</v>
      </c>
      <c r="D52" s="23">
        <v>1</v>
      </c>
      <c r="E52" s="24">
        <v>2</v>
      </c>
      <c r="F52" s="25"/>
      <c r="G52" s="25" t="s">
        <v>223</v>
      </c>
      <c r="H52" s="26" t="str">
        <f t="shared" si="10"/>
        <v>Tặng 2 Fishing Token 3 mỗi khi Nhiệm vụ mở rương hải tặc bất kì.</v>
      </c>
      <c r="M52" s="50">
        <v>1</v>
      </c>
      <c r="N52" s="50">
        <f t="shared" si="11"/>
        <v>2</v>
      </c>
    </row>
    <row r="53" spans="1:14" s="50" customFormat="1" x14ac:dyDescent="0.25">
      <c r="A53" s="72" t="s">
        <v>181</v>
      </c>
      <c r="B53" s="27" t="s">
        <v>224</v>
      </c>
      <c r="C53" s="23" t="s">
        <v>50</v>
      </c>
      <c r="D53" s="23">
        <v>1</v>
      </c>
      <c r="E53" s="24">
        <v>2</v>
      </c>
      <c r="F53" s="25"/>
      <c r="G53" s="25" t="s">
        <v>225</v>
      </c>
      <c r="H53" s="26" t="str">
        <f t="shared" si="10"/>
        <v>Tặng 2 Fishing Token 3 mỗi khi Nhiệm vụ cho Ong hút mật tại vườn huyền bí.</v>
      </c>
      <c r="M53" s="50">
        <v>1</v>
      </c>
      <c r="N53" s="50">
        <f t="shared" si="11"/>
        <v>2</v>
      </c>
    </row>
    <row r="54" spans="1:14" s="50" customFormat="1" x14ac:dyDescent="0.25">
      <c r="A54" s="72" t="s">
        <v>181</v>
      </c>
      <c r="B54" s="27" t="s">
        <v>226</v>
      </c>
      <c r="C54" s="23" t="s">
        <v>50</v>
      </c>
      <c r="D54" s="23">
        <v>1</v>
      </c>
      <c r="E54" s="24">
        <v>3</v>
      </c>
      <c r="F54" s="25"/>
      <c r="G54" s="25" t="s">
        <v>227</v>
      </c>
      <c r="H54" s="26" t="str">
        <f t="shared" si="10"/>
        <v>Tặng 3 Fishing Token 3 mỗi khi Nhiệm vụ nhờ Chuột đào mỏ .</v>
      </c>
      <c r="M54" s="50">
        <v>1</v>
      </c>
      <c r="N54" s="50">
        <f t="shared" si="11"/>
        <v>3</v>
      </c>
    </row>
    <row r="55" spans="1:14" s="50" customFormat="1" x14ac:dyDescent="0.25">
      <c r="A55" s="72" t="s">
        <v>181</v>
      </c>
      <c r="B55" s="27" t="s">
        <v>228</v>
      </c>
      <c r="C55" s="23" t="s">
        <v>50</v>
      </c>
      <c r="D55" s="23">
        <v>1</v>
      </c>
      <c r="E55" s="24">
        <v>5</v>
      </c>
      <c r="F55" s="25"/>
      <c r="G55" s="25" t="s">
        <v>229</v>
      </c>
      <c r="H55" s="26" t="str">
        <f t="shared" si="10"/>
        <v>Tặng 5 Fishing Token 3 mỗi khi Nhiệm vụ đúc Chậu bất kì tại Lò rèn.</v>
      </c>
      <c r="M55" s="50">
        <v>1</v>
      </c>
      <c r="N55" s="50">
        <f t="shared" si="11"/>
        <v>5</v>
      </c>
    </row>
    <row r="56" spans="1:14" s="50" customFormat="1" x14ac:dyDescent="0.25">
      <c r="A56" s="72" t="s">
        <v>181</v>
      </c>
      <c r="B56" s="27" t="s">
        <v>230</v>
      </c>
      <c r="C56" s="23" t="s">
        <v>50</v>
      </c>
      <c r="D56" s="23">
        <v>1</v>
      </c>
      <c r="E56" s="24">
        <v>5</v>
      </c>
      <c r="F56" s="25"/>
      <c r="G56" s="25" t="s">
        <v>231</v>
      </c>
      <c r="H56" s="26" t="str">
        <f t="shared" si="10"/>
        <v>Tặng 5 Fishing Token 3 mỗi khi Nhiệm vụ nâng cấp nhà Kho bất kì.</v>
      </c>
      <c r="M56" s="50">
        <v>1</v>
      </c>
      <c r="N56" s="50">
        <f t="shared" si="11"/>
        <v>5</v>
      </c>
    </row>
    <row r="57" spans="1:14" s="50" customFormat="1" x14ac:dyDescent="0.25">
      <c r="A57" s="72" t="s">
        <v>181</v>
      </c>
      <c r="B57" s="27" t="s">
        <v>232</v>
      </c>
      <c r="C57" s="23" t="s">
        <v>53</v>
      </c>
      <c r="D57" s="23">
        <v>1</v>
      </c>
      <c r="E57" s="24">
        <v>1</v>
      </c>
      <c r="F57" s="25"/>
      <c r="G57" s="25" t="s">
        <v>233</v>
      </c>
      <c r="H57" s="26" t="str">
        <f t="shared" si="10"/>
        <v>Tặng 1 Fishing Token 1 mỗi khi Nhiệm vụ ghé thăm vườn nhà bạn bè.</v>
      </c>
    </row>
    <row r="58" spans="1:14" s="50" customFormat="1" ht="30" x14ac:dyDescent="0.25">
      <c r="A58" s="72" t="s">
        <v>181</v>
      </c>
      <c r="B58" s="27" t="s">
        <v>234</v>
      </c>
      <c r="C58" s="23" t="s">
        <v>53</v>
      </c>
      <c r="D58" s="23">
        <v>1</v>
      </c>
      <c r="E58" s="24">
        <v>1</v>
      </c>
      <c r="F58" s="25"/>
      <c r="G58" s="25" t="s">
        <v>235</v>
      </c>
      <c r="H58" s="26" t="str">
        <f t="shared" si="10"/>
        <v>Tặng 1 Fishing Token 1 mỗi khi Nhiệm vụ gửi lời mời kết bạn đến hàng xóm mới.</v>
      </c>
      <c r="I58" s="50">
        <v>1</v>
      </c>
      <c r="J58" s="50">
        <f>I58*E58</f>
        <v>1</v>
      </c>
    </row>
    <row r="59" spans="1:14" s="50" customFormat="1" ht="30" x14ac:dyDescent="0.25">
      <c r="A59" s="72" t="s">
        <v>181</v>
      </c>
      <c r="B59" s="27" t="s">
        <v>236</v>
      </c>
      <c r="C59" s="23" t="s">
        <v>53</v>
      </c>
      <c r="D59" s="23">
        <v>1</v>
      </c>
      <c r="E59" s="24">
        <v>1</v>
      </c>
      <c r="F59" s="25"/>
      <c r="G59" s="25" t="s">
        <v>237</v>
      </c>
      <c r="H59" s="26" t="str">
        <f t="shared" si="10"/>
        <v>Tặng 1 Fishing Token 1 mỗi khi Nhiệm vụ đồng ý kết bạn với hàng xóm mới.</v>
      </c>
      <c r="I59" s="50">
        <v>1</v>
      </c>
      <c r="J59" s="50">
        <f>I59*E59</f>
        <v>1</v>
      </c>
    </row>
    <row r="60" spans="1:14" s="50" customFormat="1" x14ac:dyDescent="0.25">
      <c r="A60" s="72" t="s">
        <v>181</v>
      </c>
      <c r="B60" s="27" t="s">
        <v>238</v>
      </c>
      <c r="C60" s="23" t="s">
        <v>46</v>
      </c>
      <c r="D60" s="23">
        <v>1</v>
      </c>
      <c r="E60" s="24">
        <v>2</v>
      </c>
      <c r="F60" s="25"/>
      <c r="G60" s="25" t="s">
        <v>239</v>
      </c>
      <c r="H60" s="26" t="str">
        <f t="shared" si="10"/>
        <v>Tặng 2 Fishing Token 2 mỗi khi Nhiệm vụ đăng nhập liên tục.</v>
      </c>
      <c r="K60" s="50">
        <v>1</v>
      </c>
      <c r="L60" s="50">
        <f>K60*E60</f>
        <v>2</v>
      </c>
    </row>
    <row r="61" spans="1:14" s="50" customFormat="1" x14ac:dyDescent="0.25">
      <c r="A61" s="72" t="s">
        <v>181</v>
      </c>
      <c r="B61" s="28" t="s">
        <v>240</v>
      </c>
      <c r="C61" s="28" t="s">
        <v>46</v>
      </c>
      <c r="D61" s="23">
        <v>1</v>
      </c>
      <c r="E61" s="24">
        <v>5</v>
      </c>
      <c r="F61" s="25"/>
      <c r="G61" s="25" t="s">
        <v>241</v>
      </c>
      <c r="H61" s="26" t="str">
        <f t="shared" si="10"/>
        <v>Tặng 5 Fishing Token 2 mỗi khi Nhiệm vụ tiêu thụ kim cương.</v>
      </c>
      <c r="K61" s="50">
        <v>1</v>
      </c>
      <c r="L61" s="50">
        <f>K61*E61</f>
        <v>5</v>
      </c>
    </row>
    <row r="62" spans="1:14" s="36" customFormat="1" x14ac:dyDescent="0.25">
      <c r="A62" s="16" t="s">
        <v>181</v>
      </c>
      <c r="B62" s="112" t="s">
        <v>396</v>
      </c>
      <c r="C62" s="112" t="s">
        <v>53</v>
      </c>
      <c r="D62" s="116">
        <v>1</v>
      </c>
      <c r="E62" s="117">
        <v>1</v>
      </c>
      <c r="F62" s="118"/>
      <c r="G62" s="118" t="s">
        <v>399</v>
      </c>
      <c r="H62" s="26" t="str">
        <f t="shared" si="10"/>
        <v>Tặng 1 Fishing Token 1 mỗi khi Nhiệm vụ đóng bao hàng Bò Lục Lạc.</v>
      </c>
      <c r="I62" s="36">
        <v>1</v>
      </c>
      <c r="J62" s="36">
        <f>I62*E62</f>
        <v>1</v>
      </c>
    </row>
    <row r="63" spans="1:14" s="36" customFormat="1" x14ac:dyDescent="0.25">
      <c r="A63" s="16" t="s">
        <v>181</v>
      </c>
      <c r="B63" s="112" t="s">
        <v>397</v>
      </c>
      <c r="C63" s="112" t="s">
        <v>46</v>
      </c>
      <c r="D63" s="116">
        <v>1</v>
      </c>
      <c r="E63" s="117">
        <v>3</v>
      </c>
      <c r="F63" s="118"/>
      <c r="G63" s="118" t="s">
        <v>400</v>
      </c>
      <c r="H63" s="26" t="str">
        <f t="shared" si="10"/>
        <v>Tặng 3 Fishing Token 2 mỗi khi Nhiệm vụ giao xe hàng Bò Lục Lạc.</v>
      </c>
      <c r="K63" s="36">
        <v>1</v>
      </c>
      <c r="L63" s="36">
        <f>K63*E63</f>
        <v>3</v>
      </c>
    </row>
    <row r="64" spans="1:14" s="78" customFormat="1" x14ac:dyDescent="0.25">
      <c r="A64" s="73" t="s">
        <v>49</v>
      </c>
      <c r="B64" s="80"/>
      <c r="C64" s="80" t="s">
        <v>46</v>
      </c>
      <c r="D64" s="74">
        <v>0</v>
      </c>
      <c r="E64" s="75">
        <v>0</v>
      </c>
      <c r="F64" s="76"/>
      <c r="G64" s="76" t="s">
        <v>242</v>
      </c>
      <c r="H64" s="77" t="str">
        <f t="shared" si="10"/>
        <v>Tặng 0 Fishing Token 2 mỗi khi Đóng thùng xe hàng cầu nhà mình.</v>
      </c>
    </row>
    <row r="65" spans="1:14" s="78" customFormat="1" x14ac:dyDescent="0.25">
      <c r="A65" s="73" t="s">
        <v>48</v>
      </c>
      <c r="B65" s="74"/>
      <c r="C65" s="74" t="s">
        <v>46</v>
      </c>
      <c r="D65" s="74">
        <v>0</v>
      </c>
      <c r="E65" s="76">
        <v>0</v>
      </c>
      <c r="F65" s="76"/>
      <c r="G65" s="81" t="s">
        <v>47</v>
      </c>
      <c r="H65" s="77" t="str">
        <f t="shared" si="10"/>
        <v>Tặng 0 Fishing Token 2 mỗi khi Hoàn thành Xe hàng.</v>
      </c>
    </row>
    <row r="66" spans="1:14" s="78" customFormat="1" x14ac:dyDescent="0.25">
      <c r="A66" s="73" t="s">
        <v>243</v>
      </c>
      <c r="B66" s="74"/>
      <c r="C66" s="74" t="s">
        <v>46</v>
      </c>
      <c r="D66" s="87">
        <v>0</v>
      </c>
      <c r="E66" s="76">
        <v>0</v>
      </c>
      <c r="F66" s="76"/>
      <c r="G66" s="76" t="s">
        <v>244</v>
      </c>
      <c r="H66" s="77" t="str">
        <f t="shared" si="10"/>
        <v>Tặng 0 Fishing Token 2 mỗi khi Thu hoạch nông phẩm từ máy bọ.</v>
      </c>
    </row>
    <row r="67" spans="1:14" x14ac:dyDescent="0.25">
      <c r="H67" s="45" t="s">
        <v>295</v>
      </c>
      <c r="J67" s="53">
        <f>SUM(J2:J66)</f>
        <v>113</v>
      </c>
      <c r="L67" s="53">
        <f>SUM(L2:L66)</f>
        <v>163</v>
      </c>
      <c r="N67" s="53">
        <f>SUM(N2:N66)</f>
        <v>160</v>
      </c>
    </row>
    <row r="68" spans="1:14" x14ac:dyDescent="0.25">
      <c r="H68" s="45" t="s">
        <v>296</v>
      </c>
      <c r="J68" s="53">
        <f>ROUND(J67/1.5,0)</f>
        <v>75</v>
      </c>
      <c r="L68" s="53">
        <f>ROUND(L67/1.3,0)</f>
        <v>125</v>
      </c>
      <c r="N68" s="53">
        <f>ROUND(N67/1.2,0)</f>
        <v>133</v>
      </c>
    </row>
    <row r="69" spans="1:14" x14ac:dyDescent="0.25">
      <c r="H69" s="45" t="s">
        <v>398</v>
      </c>
      <c r="J69" s="21">
        <f>J68+'Feature Drop'!P2</f>
        <v>160</v>
      </c>
      <c r="L69" s="21">
        <f>L68+'Feature Drop'!Q2</f>
        <v>220</v>
      </c>
      <c r="N69" s="53">
        <f>N68+'Feature Drop'!R2</f>
        <v>188</v>
      </c>
    </row>
    <row r="70" spans="1:14" x14ac:dyDescent="0.25">
      <c r="H70" s="102" t="s">
        <v>293</v>
      </c>
      <c r="I70" s="36"/>
      <c r="J70" s="36">
        <f>ROUND(J69/'Fish Rate'!I7,0)</f>
        <v>4</v>
      </c>
      <c r="K70" s="36"/>
      <c r="L70" s="36">
        <f>ROUND(L69/'Fish Rate'!K7,0)</f>
        <v>6</v>
      </c>
      <c r="M70" s="36"/>
      <c r="N70" s="36">
        <f>ROUND(N69/'Fish Rate'!M7,0)</f>
        <v>6</v>
      </c>
    </row>
    <row r="71" spans="1:14" x14ac:dyDescent="0.25">
      <c r="J71" s="50"/>
      <c r="K71" s="50"/>
      <c r="L71" s="50"/>
      <c r="M71" s="50"/>
      <c r="N71" s="50"/>
    </row>
  </sheetData>
  <autoFilter ref="A1:N7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W21"/>
  <sheetViews>
    <sheetView workbookViewId="0">
      <pane xSplit="1" topLeftCell="B1" activePane="topRight" state="frozen"/>
      <selection pane="topRight" activeCell="D4" sqref="D4"/>
    </sheetView>
  </sheetViews>
  <sheetFormatPr defaultRowHeight="15" x14ac:dyDescent="0.25"/>
  <cols>
    <col min="1" max="1" width="20" bestFit="1" customWidth="1"/>
    <col min="2" max="2" width="29.5703125" customWidth="1"/>
    <col min="3" max="3" width="27" customWidth="1"/>
    <col min="4" max="4" width="32.42578125" customWidth="1"/>
    <col min="5" max="5" width="31" customWidth="1"/>
    <col min="6" max="6" width="18.42578125" customWidth="1"/>
    <col min="7" max="7" width="30.5703125" customWidth="1"/>
    <col min="8" max="8" width="12.42578125" bestFit="1" customWidth="1"/>
    <col min="15" max="15" width="9.140625" style="21"/>
  </cols>
  <sheetData>
    <row r="1" spans="1:23" x14ac:dyDescent="0.25">
      <c r="A1" s="5" t="s">
        <v>15</v>
      </c>
      <c r="B1" s="5" t="s">
        <v>36</v>
      </c>
      <c r="C1" s="5" t="s">
        <v>37</v>
      </c>
      <c r="D1" s="40" t="s">
        <v>38</v>
      </c>
      <c r="E1" s="148" t="s">
        <v>36</v>
      </c>
      <c r="F1" s="148" t="s">
        <v>37</v>
      </c>
      <c r="G1" s="41"/>
      <c r="H1" s="41"/>
      <c r="I1" s="46" t="s">
        <v>77</v>
      </c>
      <c r="J1" s="19" t="s">
        <v>84</v>
      </c>
      <c r="K1" s="47" t="s">
        <v>78</v>
      </c>
      <c r="L1" s="19" t="s">
        <v>85</v>
      </c>
      <c r="M1" s="48" t="s">
        <v>79</v>
      </c>
      <c r="N1" s="19" t="s">
        <v>86</v>
      </c>
      <c r="O1" s="19" t="s">
        <v>83</v>
      </c>
      <c r="Q1" s="46" t="s">
        <v>77</v>
      </c>
      <c r="R1" s="19" t="s">
        <v>84</v>
      </c>
      <c r="S1" s="47" t="s">
        <v>78</v>
      </c>
      <c r="T1" s="19" t="s">
        <v>85</v>
      </c>
      <c r="U1" s="48" t="s">
        <v>79</v>
      </c>
      <c r="V1" s="19" t="s">
        <v>86</v>
      </c>
      <c r="W1" s="19" t="s">
        <v>83</v>
      </c>
    </row>
    <row r="2" spans="1:23" x14ac:dyDescent="0.25">
      <c r="A2" s="9" t="s">
        <v>6</v>
      </c>
      <c r="B2" s="152">
        <v>6</v>
      </c>
      <c r="C2" s="152">
        <v>8</v>
      </c>
      <c r="D2" s="4" t="str">
        <f>$I$1&amp;":"&amp;J2&amp;":"&amp;$K$1&amp;":"&amp;L2&amp;":"&amp;$M$1&amp;":"&amp;N2</f>
        <v>Cá heo:45:Cá voi:35:Cá mập:20</v>
      </c>
      <c r="E2" s="4">
        <v>7</v>
      </c>
      <c r="F2" s="4">
        <v>9</v>
      </c>
      <c r="G2" s="37"/>
      <c r="H2" s="37"/>
      <c r="I2">
        <f>ROUNDUP(AVERAGE($B$2:$C$2)*J2/100,0)</f>
        <v>4</v>
      </c>
      <c r="J2" s="20">
        <v>45</v>
      </c>
      <c r="K2">
        <f>ROUNDUP(AVERAGE($B$2:$C$2)*L2/100,0)</f>
        <v>3</v>
      </c>
      <c r="L2" s="20">
        <v>35</v>
      </c>
      <c r="M2">
        <f>ROUNDUP(AVERAGE($B$2:$C$2)*N2/100,0)</f>
        <v>2</v>
      </c>
      <c r="N2" s="20">
        <v>20</v>
      </c>
      <c r="O2" s="21">
        <f>J2+L2+N2</f>
        <v>100</v>
      </c>
      <c r="Q2" s="53">
        <f>ROUNDUP(AVERAGE($B$2:$C$2)*R2/100,0)</f>
        <v>4</v>
      </c>
      <c r="R2" s="20">
        <v>50</v>
      </c>
      <c r="S2" s="53">
        <f>ROUNDUP(AVERAGE($B$2:$C$2)*T2/100,0)</f>
        <v>3</v>
      </c>
      <c r="T2" s="20">
        <v>30</v>
      </c>
      <c r="U2" s="53">
        <f>ROUNDUP(AVERAGE($B$2:$C$2)*V2/100,0)</f>
        <v>2</v>
      </c>
      <c r="V2" s="20">
        <v>20</v>
      </c>
      <c r="W2" s="21">
        <f>R2+T2+V2</f>
        <v>100</v>
      </c>
    </row>
    <row r="3" spans="1:23" s="8" customFormat="1" x14ac:dyDescent="0.25">
      <c r="A3" s="9" t="s">
        <v>447</v>
      </c>
      <c r="B3" s="154">
        <v>8</v>
      </c>
      <c r="C3" s="154">
        <v>10</v>
      </c>
      <c r="D3" s="4" t="str">
        <f t="shared" ref="D3:D5" si="0">$I$1&amp;":"&amp;J3&amp;":"&amp;$K$1&amp;":"&amp;L3&amp;":"&amp;$M$1&amp;":"&amp;N3</f>
        <v>Cá heo:40:Cá voi:35:Cá mập:25</v>
      </c>
      <c r="E3" s="4">
        <v>10</v>
      </c>
      <c r="F3" s="4">
        <v>12</v>
      </c>
      <c r="G3" s="37"/>
      <c r="H3" s="37"/>
      <c r="I3">
        <f>ROUNDUP(AVERAGE($B$3:$C$3)*J3/100,0)</f>
        <v>4</v>
      </c>
      <c r="J3" s="20">
        <v>40</v>
      </c>
      <c r="K3">
        <f>ROUNDUP(AVERAGE($B$3:$C$3)*L3/100,0)</f>
        <v>4</v>
      </c>
      <c r="L3" s="20">
        <v>35</v>
      </c>
      <c r="M3">
        <f>ROUNDUP(AVERAGE($B$3:$C$3)*N3/100,0)</f>
        <v>3</v>
      </c>
      <c r="N3" s="20">
        <v>25</v>
      </c>
      <c r="O3" s="21">
        <f t="shared" ref="O3:O5" si="1">J3+L3+N3</f>
        <v>100</v>
      </c>
      <c r="Q3" s="53">
        <f>ROUNDUP(AVERAGE($B$3:$C$3)*R3/100,0)</f>
        <v>4</v>
      </c>
      <c r="R3" s="20">
        <v>40</v>
      </c>
      <c r="S3" s="53">
        <f>ROUNDUP(AVERAGE($B$3:$C$3)*T3/100,0)</f>
        <v>4</v>
      </c>
      <c r="T3" s="20">
        <v>35</v>
      </c>
      <c r="U3" s="53">
        <f>ROUNDUP(AVERAGE($B$3:$C$3)*V3/100,0)</f>
        <v>3</v>
      </c>
      <c r="V3" s="20">
        <v>25</v>
      </c>
      <c r="W3" s="21">
        <f t="shared" ref="W3:W5" si="2">R3+T3+V3</f>
        <v>100</v>
      </c>
    </row>
    <row r="4" spans="1:23" x14ac:dyDescent="0.25">
      <c r="A4" s="9" t="s">
        <v>448</v>
      </c>
      <c r="B4" s="154">
        <v>10</v>
      </c>
      <c r="C4" s="154">
        <v>13</v>
      </c>
      <c r="D4" s="4" t="str">
        <f t="shared" si="0"/>
        <v>Cá heo:30:Cá voi:40:Cá mập:30</v>
      </c>
      <c r="E4" s="4">
        <v>12</v>
      </c>
      <c r="F4" s="4">
        <v>15</v>
      </c>
      <c r="G4" s="37"/>
      <c r="H4" s="37"/>
      <c r="I4">
        <f>ROUNDUP(AVERAGE($B$4:$C$4)*J4/100,0)</f>
        <v>4</v>
      </c>
      <c r="J4" s="20">
        <v>30</v>
      </c>
      <c r="K4">
        <f>ROUNDUP(AVERAGE($B$4:$C$4)*L4/100,0)</f>
        <v>5</v>
      </c>
      <c r="L4" s="20">
        <v>40</v>
      </c>
      <c r="M4">
        <f>ROUNDUP(AVERAGE($B$4:$C$4)*N4/100,0)</f>
        <v>4</v>
      </c>
      <c r="N4" s="20">
        <v>30</v>
      </c>
      <c r="O4" s="21">
        <f t="shared" si="1"/>
        <v>100</v>
      </c>
      <c r="Q4" s="53">
        <f>ROUNDUP(AVERAGE($B$4:$C$4)*R4/100,0)</f>
        <v>4</v>
      </c>
      <c r="R4" s="20">
        <v>30</v>
      </c>
      <c r="S4" s="53">
        <f>ROUNDUP(AVERAGE($B$4:$C$4)*T4/100,0)</f>
        <v>5</v>
      </c>
      <c r="T4" s="20">
        <v>40</v>
      </c>
      <c r="U4" s="53">
        <f>ROUNDUP(AVERAGE($B$4:$C$4)*V4/100,0)</f>
        <v>4</v>
      </c>
      <c r="V4" s="20">
        <v>30</v>
      </c>
      <c r="W4" s="21">
        <f t="shared" si="2"/>
        <v>100</v>
      </c>
    </row>
    <row r="5" spans="1:23" x14ac:dyDescent="0.25">
      <c r="A5" s="9" t="s">
        <v>449</v>
      </c>
      <c r="B5" s="154">
        <v>13</v>
      </c>
      <c r="C5" s="154">
        <v>15</v>
      </c>
      <c r="D5" s="4" t="str">
        <f t="shared" si="0"/>
        <v>Cá heo:25:Cá voi:40:Cá mập:35</v>
      </c>
      <c r="E5" s="4">
        <v>15</v>
      </c>
      <c r="F5" s="4">
        <v>20</v>
      </c>
      <c r="G5" s="37" t="s">
        <v>87</v>
      </c>
      <c r="H5" s="37"/>
      <c r="I5">
        <f>ROUNDUP(AVERAGE($B$5:$C$5)*J5/100,0)</f>
        <v>4</v>
      </c>
      <c r="J5" s="20">
        <v>25</v>
      </c>
      <c r="K5">
        <f>ROUNDUP(AVERAGE($B$5:$C$5)*L5/100,0)</f>
        <v>6</v>
      </c>
      <c r="L5" s="20">
        <v>40</v>
      </c>
      <c r="M5">
        <f>ROUNDUP(AVERAGE($B$5:$C$5)*N5/100,0)</f>
        <v>5</v>
      </c>
      <c r="N5" s="20">
        <v>35</v>
      </c>
      <c r="O5" s="21">
        <f t="shared" si="1"/>
        <v>100</v>
      </c>
      <c r="Q5" s="53">
        <f>ROUNDUP(AVERAGE($B$5:$C$5)*R5/100,0)</f>
        <v>4</v>
      </c>
      <c r="R5" s="20">
        <v>25</v>
      </c>
      <c r="S5" s="53">
        <f>ROUNDUP(AVERAGE($B$5:$C$5)*T5/100,0)</f>
        <v>6</v>
      </c>
      <c r="T5" s="20">
        <v>40</v>
      </c>
      <c r="U5" s="53">
        <f>ROUNDUP(AVERAGE($B$5:$C$5)*V5/100,0)</f>
        <v>5</v>
      </c>
      <c r="V5" s="20">
        <v>35</v>
      </c>
      <c r="W5" s="21">
        <f t="shared" si="2"/>
        <v>100</v>
      </c>
    </row>
    <row r="6" spans="1:23" x14ac:dyDescent="0.25">
      <c r="G6">
        <v>1</v>
      </c>
    </row>
    <row r="7" spans="1:23" x14ac:dyDescent="0.25">
      <c r="A7" s="89" t="s">
        <v>282</v>
      </c>
      <c r="B7" s="90">
        <v>7</v>
      </c>
      <c r="C7" s="93" t="s">
        <v>284</v>
      </c>
      <c r="D7" s="94" t="s">
        <v>286</v>
      </c>
      <c r="F7" s="51" t="s">
        <v>88</v>
      </c>
      <c r="G7" s="36">
        <v>10</v>
      </c>
      <c r="I7" s="51">
        <f>$G$7*I3</f>
        <v>40</v>
      </c>
      <c r="J7" s="51"/>
      <c r="K7" s="51">
        <f>$G$7*K3</f>
        <v>40</v>
      </c>
      <c r="L7" s="51"/>
      <c r="M7" s="51">
        <f>$G$7*M3</f>
        <v>30</v>
      </c>
    </row>
    <row r="8" spans="1:23" x14ac:dyDescent="0.25">
      <c r="A8" s="155" t="s">
        <v>283</v>
      </c>
      <c r="B8" s="155"/>
      <c r="F8" s="51" t="s">
        <v>285</v>
      </c>
      <c r="G8" s="45" t="s">
        <v>141</v>
      </c>
      <c r="H8" s="36" t="s">
        <v>287</v>
      </c>
      <c r="I8" s="36">
        <f>I7*$B$7</f>
        <v>280</v>
      </c>
      <c r="J8" s="36"/>
      <c r="K8" s="36">
        <f>K7*$B$7</f>
        <v>280</v>
      </c>
      <c r="L8" s="36"/>
      <c r="M8" s="36">
        <f>M7*$B$7</f>
        <v>210</v>
      </c>
      <c r="P8" s="156" t="s">
        <v>288</v>
      </c>
      <c r="Q8" s="156"/>
      <c r="R8" s="156"/>
    </row>
    <row r="9" spans="1:23" x14ac:dyDescent="0.25">
      <c r="F9">
        <v>1</v>
      </c>
      <c r="G9" s="36">
        <v>30</v>
      </c>
      <c r="H9" t="s">
        <v>145</v>
      </c>
      <c r="P9" s="46" t="s">
        <v>77</v>
      </c>
      <c r="Q9" s="47" t="s">
        <v>78</v>
      </c>
      <c r="R9" s="48" t="s">
        <v>79</v>
      </c>
    </row>
    <row r="10" spans="1:23" x14ac:dyDescent="0.25">
      <c r="A10" s="52" t="s">
        <v>142</v>
      </c>
      <c r="B10" s="91">
        <v>5000</v>
      </c>
      <c r="C10" s="92">
        <f>B10*$B$7</f>
        <v>35000</v>
      </c>
      <c r="D10" s="95">
        <f>B10/100</f>
        <v>50</v>
      </c>
      <c r="F10" s="95">
        <f>ROUND(D10/$G$9,0)</f>
        <v>2</v>
      </c>
      <c r="G10" s="95"/>
      <c r="H10" s="95"/>
      <c r="I10" s="96">
        <f>$F$10*I2</f>
        <v>8</v>
      </c>
      <c r="J10" s="52"/>
      <c r="K10" s="96">
        <f>$F$10*K2</f>
        <v>6</v>
      </c>
      <c r="L10" s="52"/>
      <c r="M10" s="96">
        <f>$F$10*M2</f>
        <v>4</v>
      </c>
      <c r="P10" s="95">
        <f>I10*$B$7+$I$8</f>
        <v>336</v>
      </c>
      <c r="Q10" s="95">
        <f>K10*$B$7+$K$8</f>
        <v>322</v>
      </c>
      <c r="R10" s="95">
        <f>M10*$B$7+$M$8</f>
        <v>238</v>
      </c>
    </row>
    <row r="11" spans="1:23" x14ac:dyDescent="0.25">
      <c r="A11" s="52" t="s">
        <v>143</v>
      </c>
      <c r="B11" s="91">
        <v>10000</v>
      </c>
      <c r="C11" s="92">
        <f t="shared" ref="C11:C13" si="3">B11*$B$7</f>
        <v>70000</v>
      </c>
      <c r="D11" s="95">
        <f t="shared" ref="D11:D13" si="4">B11/100</f>
        <v>100</v>
      </c>
      <c r="F11" s="95">
        <f t="shared" ref="F11:F13" si="5">ROUND(D11/$G$9,0)</f>
        <v>3</v>
      </c>
      <c r="G11" s="95"/>
      <c r="H11" s="95"/>
      <c r="I11" s="96">
        <f>$F$11*I3</f>
        <v>12</v>
      </c>
      <c r="J11" s="52"/>
      <c r="K11" s="96">
        <f>$F$11*K3</f>
        <v>12</v>
      </c>
      <c r="L11" s="52"/>
      <c r="M11" s="96">
        <f>$F$11*M3</f>
        <v>9</v>
      </c>
      <c r="P11" s="95">
        <f>I11*$B$7+$I$8</f>
        <v>364</v>
      </c>
      <c r="Q11" s="95">
        <f t="shared" ref="Q11:Q13" si="6">K11*$B$7+$K$8</f>
        <v>364</v>
      </c>
      <c r="R11" s="95">
        <f t="shared" ref="R11:R13" si="7">M11*$B$7+$M$8</f>
        <v>273</v>
      </c>
    </row>
    <row r="12" spans="1:23" x14ac:dyDescent="0.25">
      <c r="A12" s="52" t="s">
        <v>144</v>
      </c>
      <c r="B12" s="91">
        <v>50000</v>
      </c>
      <c r="C12" s="92">
        <f t="shared" si="3"/>
        <v>350000</v>
      </c>
      <c r="D12" s="95">
        <f t="shared" si="4"/>
        <v>500</v>
      </c>
      <c r="F12" s="95">
        <f t="shared" si="5"/>
        <v>17</v>
      </c>
      <c r="G12" s="95"/>
      <c r="H12" s="95"/>
      <c r="I12" s="96">
        <f>$F$12*I5</f>
        <v>68</v>
      </c>
      <c r="J12" s="52"/>
      <c r="K12" s="96">
        <f>$F$12*K5</f>
        <v>102</v>
      </c>
      <c r="L12" s="52"/>
      <c r="M12" s="96">
        <f>$F$12*M5</f>
        <v>85</v>
      </c>
      <c r="P12" s="95">
        <f t="shared" ref="P12:P13" si="8">I12*$B$7+$I$8</f>
        <v>756</v>
      </c>
      <c r="Q12" s="95">
        <f t="shared" si="6"/>
        <v>994</v>
      </c>
      <c r="R12" s="95">
        <f t="shared" si="7"/>
        <v>805</v>
      </c>
      <c r="S12" s="21"/>
    </row>
    <row r="13" spans="1:23" x14ac:dyDescent="0.25">
      <c r="A13" s="52" t="s">
        <v>152</v>
      </c>
      <c r="B13" s="91">
        <v>80000</v>
      </c>
      <c r="C13" s="92">
        <f t="shared" si="3"/>
        <v>560000</v>
      </c>
      <c r="D13" s="95">
        <f t="shared" si="4"/>
        <v>800</v>
      </c>
      <c r="F13" s="95">
        <f t="shared" si="5"/>
        <v>27</v>
      </c>
      <c r="G13" s="95"/>
      <c r="H13" s="95"/>
      <c r="I13" s="96">
        <f>$F$13*I5</f>
        <v>108</v>
      </c>
      <c r="J13" s="52"/>
      <c r="K13" s="96">
        <f>$F$13*K5</f>
        <v>162</v>
      </c>
      <c r="L13" s="52"/>
      <c r="M13" s="96">
        <f>$F$13*M5</f>
        <v>135</v>
      </c>
      <c r="P13" s="95">
        <f t="shared" si="8"/>
        <v>1036</v>
      </c>
      <c r="Q13" s="95">
        <f t="shared" si="6"/>
        <v>1414</v>
      </c>
      <c r="R13" s="95">
        <f t="shared" si="7"/>
        <v>1155</v>
      </c>
    </row>
    <row r="14" spans="1:23" x14ac:dyDescent="0.25">
      <c r="P14" s="95"/>
    </row>
    <row r="15" spans="1:23" x14ac:dyDescent="0.25">
      <c r="C15" s="53"/>
      <c r="H15" t="s">
        <v>154</v>
      </c>
    </row>
    <row r="16" spans="1:23" x14ac:dyDescent="0.25">
      <c r="B16" s="53"/>
      <c r="C16" s="53"/>
      <c r="G16" s="52" t="s">
        <v>156</v>
      </c>
      <c r="H16">
        <v>1</v>
      </c>
      <c r="I16">
        <f>ROUND($D$10/I10,0)</f>
        <v>6</v>
      </c>
      <c r="K16" s="53">
        <f>ROUND($D$10/K10,0)</f>
        <v>8</v>
      </c>
      <c r="M16" s="53">
        <f>ROUND($D$10/M10,0)</f>
        <v>13</v>
      </c>
    </row>
    <row r="17" spans="2:13" x14ac:dyDescent="0.25">
      <c r="B17" s="53"/>
      <c r="C17" s="53"/>
      <c r="G17" s="52" t="s">
        <v>155</v>
      </c>
      <c r="I17" s="36">
        <f>ROUND(I16/'Feature Drop'!U2,0)</f>
        <v>2</v>
      </c>
      <c r="J17" s="36"/>
      <c r="K17" s="36">
        <f>ROUND(I17*1.5,0)</f>
        <v>3</v>
      </c>
      <c r="L17" s="36"/>
      <c r="M17" s="36">
        <f>ROUND(K17*1.5,0)</f>
        <v>5</v>
      </c>
    </row>
    <row r="18" spans="2:13" x14ac:dyDescent="0.25">
      <c r="B18" s="53"/>
      <c r="C18" s="53"/>
      <c r="I18" s="157" t="s">
        <v>161</v>
      </c>
      <c r="J18" s="157"/>
      <c r="K18" s="157"/>
      <c r="L18" s="157"/>
      <c r="M18" s="157"/>
    </row>
    <row r="19" spans="2:13" x14ac:dyDescent="0.25">
      <c r="G19" s="88" t="s">
        <v>297</v>
      </c>
    </row>
    <row r="20" spans="2:13" x14ac:dyDescent="0.25">
      <c r="G20" s="88" t="s">
        <v>160</v>
      </c>
      <c r="I20" s="36">
        <f>I16*3</f>
        <v>18</v>
      </c>
      <c r="J20" s="36"/>
      <c r="K20" s="36">
        <f>K16*3</f>
        <v>24</v>
      </c>
      <c r="L20" s="36"/>
      <c r="M20" s="36">
        <f>M16*3</f>
        <v>39</v>
      </c>
    </row>
    <row r="21" spans="2:13" x14ac:dyDescent="0.25">
      <c r="G21" s="52" t="s">
        <v>431</v>
      </c>
      <c r="H21">
        <v>0.5</v>
      </c>
      <c r="I21">
        <f>I20-I20*$H$21</f>
        <v>9</v>
      </c>
      <c r="K21" s="53">
        <f>K20-K20*$H$21</f>
        <v>12</v>
      </c>
      <c r="M21" s="53">
        <f>M20-M20*$H$21</f>
        <v>19.5</v>
      </c>
    </row>
  </sheetData>
  <mergeCells count="3">
    <mergeCell ref="A8:B8"/>
    <mergeCell ref="P8:R8"/>
    <mergeCell ref="I18:M1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</sheetPr>
  <dimension ref="A1:Q101"/>
  <sheetViews>
    <sheetView workbookViewId="0">
      <selection activeCell="I33" sqref="I33"/>
    </sheetView>
  </sheetViews>
  <sheetFormatPr defaultRowHeight="15" x14ac:dyDescent="0.25"/>
  <cols>
    <col min="1" max="1" width="20" bestFit="1" customWidth="1"/>
    <col min="2" max="2" width="18.42578125" customWidth="1"/>
    <col min="3" max="4" width="20.140625" customWidth="1"/>
    <col min="6" max="6" width="12.5703125" style="53" bestFit="1" customWidth="1"/>
    <col min="8" max="9" width="10.42578125" bestFit="1" customWidth="1"/>
    <col min="10" max="10" width="14.42578125" customWidth="1"/>
    <col min="11" max="11" width="11.28515625" customWidth="1"/>
  </cols>
  <sheetData>
    <row r="1" spans="1:17" x14ac:dyDescent="0.25">
      <c r="A1" s="5" t="s">
        <v>1</v>
      </c>
      <c r="B1" s="5" t="s">
        <v>11</v>
      </c>
      <c r="C1" s="5" t="s">
        <v>34</v>
      </c>
      <c r="D1" s="5" t="s">
        <v>35</v>
      </c>
      <c r="H1" s="39" t="s">
        <v>20</v>
      </c>
      <c r="I1" s="39" t="s">
        <v>247</v>
      </c>
      <c r="J1" s="141" t="s">
        <v>30</v>
      </c>
      <c r="K1" s="141" t="s">
        <v>395</v>
      </c>
      <c r="L1" s="143" t="s">
        <v>30</v>
      </c>
      <c r="M1" s="143" t="s">
        <v>395</v>
      </c>
      <c r="N1" s="142" t="s">
        <v>30</v>
      </c>
      <c r="O1" s="142" t="s">
        <v>395</v>
      </c>
      <c r="P1" s="144" t="s">
        <v>30</v>
      </c>
      <c r="Q1" s="144" t="s">
        <v>395</v>
      </c>
    </row>
    <row r="2" spans="1:17" x14ac:dyDescent="0.25">
      <c r="A2" s="4" t="s">
        <v>27</v>
      </c>
      <c r="B2" s="4"/>
      <c r="C2" s="7"/>
      <c r="D2" s="7"/>
      <c r="E2" s="6"/>
      <c r="F2" s="6"/>
      <c r="H2" s="38" t="s">
        <v>39</v>
      </c>
      <c r="I2" s="38"/>
      <c r="J2" s="6"/>
      <c r="K2" s="6"/>
    </row>
    <row r="3" spans="1:17" x14ac:dyDescent="0.25">
      <c r="A3" s="4"/>
      <c r="B3" s="4" t="s">
        <v>39</v>
      </c>
      <c r="C3" s="7">
        <v>0.2</v>
      </c>
      <c r="D3" s="7">
        <v>0.5</v>
      </c>
      <c r="E3" s="6"/>
      <c r="F3" s="6"/>
      <c r="H3" s="12"/>
      <c r="I3" s="12">
        <v>1</v>
      </c>
      <c r="J3" s="6"/>
      <c r="K3" s="21">
        <f>ROUND(AVERAGE($C$3:$D$3)*'Fish Reward'!D3,0)</f>
        <v>9</v>
      </c>
      <c r="M3">
        <f>ROUND(AVERAGE($C$8:$D$8)*'Fish Reward'!D3,0)</f>
        <v>19</v>
      </c>
      <c r="O3">
        <f>ROUND(AVERAGE($C$13:$D$13)*'Fish Reward'!D3,0)</f>
        <v>31</v>
      </c>
      <c r="Q3">
        <f>ROUND(AVERAGE($C$18:$D$18)*'Fish Reward'!D3,0)</f>
        <v>45</v>
      </c>
    </row>
    <row r="4" spans="1:17" x14ac:dyDescent="0.25">
      <c r="A4" s="4"/>
      <c r="B4" s="4" t="s">
        <v>12</v>
      </c>
      <c r="C4" s="7">
        <v>2.5</v>
      </c>
      <c r="D4" s="7">
        <v>3.3</v>
      </c>
      <c r="E4" s="6"/>
      <c r="F4" s="6"/>
      <c r="H4" s="12"/>
      <c r="I4" s="12">
        <v>21</v>
      </c>
      <c r="K4" s="21">
        <f>ROUND(AVERAGE($C$3:$D$3)*'Fish Reward'!D4,0)</f>
        <v>14</v>
      </c>
      <c r="M4" s="53">
        <f>ROUND(AVERAGE($C$8:$D$8)*'Fish Reward'!D4,0)</f>
        <v>30</v>
      </c>
      <c r="O4" s="53">
        <f>ROUND(AVERAGE($C$13:$D$13)*'Fish Reward'!D4,0)</f>
        <v>50</v>
      </c>
      <c r="Q4" s="53">
        <f>ROUND(AVERAGE($C$18:$D$18)*'Fish Reward'!D4,0)</f>
        <v>72</v>
      </c>
    </row>
    <row r="5" spans="1:17" x14ac:dyDescent="0.25">
      <c r="A5" s="4"/>
      <c r="B5" s="4" t="s">
        <v>13</v>
      </c>
      <c r="C5" s="7">
        <v>4.5</v>
      </c>
      <c r="D5" s="7">
        <v>5.3</v>
      </c>
      <c r="E5" s="6"/>
      <c r="F5" s="6"/>
      <c r="H5" s="12"/>
      <c r="I5" s="12">
        <v>51</v>
      </c>
      <c r="K5" s="21">
        <f>ROUND(AVERAGE($C$3:$D$3)*'Fish Reward'!D5,0)</f>
        <v>21</v>
      </c>
      <c r="M5" s="53">
        <f>ROUND(AVERAGE($C$8:$D$8)*'Fish Reward'!D5,0)</f>
        <v>45</v>
      </c>
      <c r="O5" s="53">
        <f>ROUND(AVERAGE($C$13:$D$13)*'Fish Reward'!D5,0)</f>
        <v>75</v>
      </c>
      <c r="Q5" s="53">
        <f>ROUND(AVERAGE($C$18:$D$18)*'Fish Reward'!D5,0)</f>
        <v>108</v>
      </c>
    </row>
    <row r="6" spans="1:17" x14ac:dyDescent="0.25">
      <c r="A6" s="4"/>
      <c r="B6" s="4" t="s">
        <v>14</v>
      </c>
      <c r="C6" s="7">
        <v>6.5</v>
      </c>
      <c r="D6" s="7">
        <v>7.3</v>
      </c>
      <c r="E6" s="6"/>
      <c r="F6" s="6"/>
      <c r="H6" s="12"/>
      <c r="I6" s="12">
        <v>81</v>
      </c>
      <c r="K6" s="21">
        <f>ROUND(AVERAGE($C$3:$D$3)*'Fish Reward'!D6,0)</f>
        <v>44</v>
      </c>
      <c r="M6" s="53">
        <f>ROUND(AVERAGE($C$8:$D$8)*'Fish Reward'!D6,0)</f>
        <v>94</v>
      </c>
      <c r="O6" s="53">
        <f>ROUND(AVERAGE($C$13:$D$13)*'Fish Reward'!D6,0)</f>
        <v>156</v>
      </c>
      <c r="Q6" s="53">
        <f>ROUND(AVERAGE($C$18:$D$18)*'Fish Reward'!D6,0)</f>
        <v>225</v>
      </c>
    </row>
    <row r="7" spans="1:17" x14ac:dyDescent="0.25">
      <c r="A7" s="4" t="s">
        <v>29</v>
      </c>
      <c r="B7" s="4"/>
      <c r="C7" s="7"/>
      <c r="D7" s="7"/>
      <c r="E7" s="6"/>
      <c r="F7" s="6"/>
      <c r="H7" s="12"/>
      <c r="I7" s="12">
        <v>151</v>
      </c>
      <c r="K7" s="21">
        <f>ROUND(AVERAGE($C$3:$D$3)*'Fish Reward'!D7,0)</f>
        <v>88</v>
      </c>
      <c r="M7" s="53">
        <f>ROUND(AVERAGE($C$8:$D$8)*'Fish Reward'!D7,0)</f>
        <v>188</v>
      </c>
      <c r="O7" s="53">
        <f>ROUND(AVERAGE($C$13:$D$13)*'Fish Reward'!D7,0)</f>
        <v>313</v>
      </c>
      <c r="Q7" s="53">
        <f>ROUND(AVERAGE($C$18:$D$18)*'Fish Reward'!D7,0)</f>
        <v>450</v>
      </c>
    </row>
    <row r="8" spans="1:17" x14ac:dyDescent="0.25">
      <c r="A8" s="4"/>
      <c r="B8" s="4" t="s">
        <v>39</v>
      </c>
      <c r="C8" s="7">
        <v>0.6</v>
      </c>
      <c r="D8" s="7">
        <v>0.9</v>
      </c>
      <c r="E8" s="6"/>
      <c r="F8" s="6"/>
      <c r="G8" s="6"/>
      <c r="H8" s="38" t="s">
        <v>12</v>
      </c>
      <c r="I8" s="38"/>
    </row>
    <row r="9" spans="1:17" x14ac:dyDescent="0.25">
      <c r="A9" s="4"/>
      <c r="B9" s="4" t="s">
        <v>12</v>
      </c>
      <c r="C9" s="7">
        <v>3.5</v>
      </c>
      <c r="D9" s="7">
        <v>4.3</v>
      </c>
      <c r="E9" s="6"/>
      <c r="F9" s="6"/>
      <c r="G9" s="6"/>
      <c r="H9" s="12"/>
      <c r="I9" s="12">
        <v>1</v>
      </c>
      <c r="J9">
        <f>ROUND(AVERAGE($C$4:$D$4)*'Fish Reward'!C9,0)</f>
        <v>58</v>
      </c>
      <c r="L9">
        <f>ROUND(AVERAGE($C$9:$D$9)*'Fish Reward'!C9,0)</f>
        <v>78</v>
      </c>
      <c r="N9">
        <f>ROUND(AVERAGE($C$14:$D$14)*'Fish Reward'!C9,0)</f>
        <v>98</v>
      </c>
      <c r="P9">
        <f>ROUND(AVERAGE($C$19:$D$19)*'Fish Reward'!C9,0)</f>
        <v>118</v>
      </c>
    </row>
    <row r="10" spans="1:17" x14ac:dyDescent="0.25">
      <c r="A10" s="4"/>
      <c r="B10" s="4" t="s">
        <v>13</v>
      </c>
      <c r="C10" s="7">
        <v>5.5</v>
      </c>
      <c r="D10" s="7">
        <v>6.3</v>
      </c>
      <c r="E10" s="6"/>
      <c r="F10" s="6"/>
      <c r="G10" s="6"/>
      <c r="H10" s="12"/>
      <c r="I10" s="12">
        <v>21</v>
      </c>
      <c r="J10" s="53">
        <f>ROUND(AVERAGE($C$4:$D$4)*'Fish Reward'!C10,0)</f>
        <v>116</v>
      </c>
      <c r="L10" s="53">
        <f>ROUND(AVERAGE($C$9:$D$9)*'Fish Reward'!C10,0)</f>
        <v>156</v>
      </c>
      <c r="N10" s="53">
        <f>ROUND(AVERAGE($C$14:$D$14)*'Fish Reward'!C10,0)</f>
        <v>196</v>
      </c>
      <c r="P10" s="53">
        <f>ROUND(AVERAGE($C$19:$D$19)*'Fish Reward'!C10,0)</f>
        <v>236</v>
      </c>
    </row>
    <row r="11" spans="1:17" x14ac:dyDescent="0.25">
      <c r="A11" s="4"/>
      <c r="B11" s="4" t="s">
        <v>14</v>
      </c>
      <c r="C11" s="7">
        <v>7.5</v>
      </c>
      <c r="D11" s="7">
        <v>8.3000000000000007</v>
      </c>
      <c r="E11" s="6"/>
      <c r="F11" s="6"/>
      <c r="G11" s="6"/>
      <c r="H11" s="12"/>
      <c r="I11" s="12">
        <v>51</v>
      </c>
      <c r="J11" s="53">
        <f>ROUND(AVERAGE($C$4:$D$4)*'Fish Reward'!C11,0)</f>
        <v>290</v>
      </c>
      <c r="L11" s="53">
        <f>ROUND(AVERAGE($C$9:$D$9)*'Fish Reward'!C11,0)</f>
        <v>390</v>
      </c>
      <c r="N11" s="53">
        <f>ROUND(AVERAGE($C$14:$D$14)*'Fish Reward'!C11,0)</f>
        <v>490</v>
      </c>
      <c r="P11" s="53">
        <f>ROUND(AVERAGE($C$19:$D$19)*'Fish Reward'!C11,0)</f>
        <v>590</v>
      </c>
    </row>
    <row r="12" spans="1:17" x14ac:dyDescent="0.25">
      <c r="A12" s="4" t="s">
        <v>28</v>
      </c>
      <c r="H12" s="12"/>
      <c r="I12" s="12">
        <v>81</v>
      </c>
      <c r="J12" s="53">
        <f>ROUND(AVERAGE($C$4:$D$4)*'Fish Reward'!C12,0)</f>
        <v>580</v>
      </c>
      <c r="L12" s="53">
        <f>ROUND(AVERAGE($C$9:$D$9)*'Fish Reward'!C12,0)</f>
        <v>780</v>
      </c>
      <c r="N12" s="53">
        <f>ROUND(AVERAGE($C$14:$D$14)*'Fish Reward'!C12,0)</f>
        <v>980</v>
      </c>
      <c r="P12" s="53">
        <f>ROUND(AVERAGE($C$19:$D$19)*'Fish Reward'!C12,0)</f>
        <v>1180</v>
      </c>
    </row>
    <row r="13" spans="1:17" x14ac:dyDescent="0.25">
      <c r="A13" s="4"/>
      <c r="B13" s="4" t="s">
        <v>39</v>
      </c>
      <c r="C13" s="7">
        <v>1</v>
      </c>
      <c r="D13" s="7">
        <v>1.5</v>
      </c>
      <c r="H13" s="12"/>
      <c r="I13" s="12">
        <v>151</v>
      </c>
      <c r="J13" s="53">
        <f>ROUND(AVERAGE($C$4:$D$4)*'Fish Reward'!C13,0)</f>
        <v>870</v>
      </c>
      <c r="L13" s="53">
        <f>ROUND(AVERAGE($C$9:$D$9)*'Fish Reward'!C13,0)</f>
        <v>1170</v>
      </c>
      <c r="N13" s="53">
        <f>ROUND(AVERAGE($C$14:$D$14)*'Fish Reward'!C13,0)</f>
        <v>1470</v>
      </c>
      <c r="P13" s="53">
        <f>ROUND(AVERAGE($C$19:$D$19)*'Fish Reward'!C13,0)</f>
        <v>1770</v>
      </c>
    </row>
    <row r="14" spans="1:17" x14ac:dyDescent="0.25">
      <c r="A14" s="4"/>
      <c r="B14" s="4" t="s">
        <v>12</v>
      </c>
      <c r="C14" s="7">
        <v>4.5</v>
      </c>
      <c r="D14" s="7">
        <v>5.3</v>
      </c>
      <c r="E14" s="6"/>
      <c r="F14" s="6"/>
      <c r="G14" s="6"/>
      <c r="H14" s="38" t="s">
        <v>13</v>
      </c>
      <c r="I14" s="38"/>
    </row>
    <row r="15" spans="1:17" x14ac:dyDescent="0.25">
      <c r="A15" s="4"/>
      <c r="B15" s="4" t="s">
        <v>13</v>
      </c>
      <c r="C15" s="7">
        <v>6.5</v>
      </c>
      <c r="D15" s="7">
        <v>7.3</v>
      </c>
      <c r="H15" s="12"/>
      <c r="I15" s="12">
        <v>1</v>
      </c>
      <c r="J15">
        <f>ROUND(AVERAGE($C$5:$D$5)*'Fish Reward'!C15,0)</f>
        <v>113</v>
      </c>
      <c r="K15">
        <f>ROUND(AVERAGE($C$5:$D$5)*'Fish Reward'!D15,0)</f>
        <v>127</v>
      </c>
      <c r="L15">
        <f>ROUND(AVERAGE($C$10:$D$10)*'Fish Reward'!C15,0)</f>
        <v>136</v>
      </c>
      <c r="M15">
        <f>ROUND(AVERAGE($C$10:$D$10)*'Fish Reward'!D15,0)</f>
        <v>153</v>
      </c>
      <c r="N15">
        <f>ROUND(AVERAGE($C$15:$D$15)*'Fish Reward'!C15,0)</f>
        <v>159</v>
      </c>
      <c r="O15">
        <f>ROUND(AVERAGE($C$15:$D$15)*'Fish Reward'!D15,0)</f>
        <v>179</v>
      </c>
      <c r="P15">
        <f>ROUND(AVERAGE($C$20:$D$20)*'Fish Reward'!C15,0)</f>
        <v>182</v>
      </c>
      <c r="Q15">
        <f>ROUND(AVERAGE($C$20:$D$20)*'Fish Reward'!D15,0)</f>
        <v>205</v>
      </c>
    </row>
    <row r="16" spans="1:17" x14ac:dyDescent="0.25">
      <c r="A16" s="4"/>
      <c r="B16" s="4" t="s">
        <v>14</v>
      </c>
      <c r="C16" s="7">
        <v>8.5</v>
      </c>
      <c r="D16" s="7">
        <v>9.3000000000000007</v>
      </c>
      <c r="H16" s="12"/>
      <c r="I16" s="12">
        <v>21</v>
      </c>
      <c r="J16" s="53">
        <f>ROUND(AVERAGE($C$5:$D$5)*'Fish Reward'!C16,0)</f>
        <v>225</v>
      </c>
      <c r="K16" s="53">
        <f>ROUND(AVERAGE($C$5:$D$5)*'Fish Reward'!D16,0)</f>
        <v>260</v>
      </c>
      <c r="L16" s="53">
        <f>ROUND(AVERAGE($C$10:$D$10)*'Fish Reward'!C16,0)</f>
        <v>271</v>
      </c>
      <c r="M16" s="53">
        <f>ROUND(AVERAGE($C$10:$D$10)*'Fish Reward'!D16,0)</f>
        <v>313</v>
      </c>
      <c r="N16" s="53">
        <f>ROUND(AVERAGE($C$15:$D$15)*'Fish Reward'!C16,0)</f>
        <v>317</v>
      </c>
      <c r="O16" s="53">
        <f>ROUND(AVERAGE($C$15:$D$15)*'Fish Reward'!D16,0)</f>
        <v>366</v>
      </c>
      <c r="P16" s="53">
        <f>ROUND(AVERAGE($C$20:$D$20)*'Fish Reward'!C16,0)</f>
        <v>363</v>
      </c>
      <c r="Q16" s="53">
        <f>ROUND(AVERAGE($C$20:$D$20)*'Fish Reward'!D16,0)</f>
        <v>419</v>
      </c>
    </row>
    <row r="17" spans="1:17" x14ac:dyDescent="0.25">
      <c r="A17" s="4" t="s">
        <v>30</v>
      </c>
      <c r="H17" s="12"/>
      <c r="I17" s="12">
        <v>51</v>
      </c>
      <c r="J17" s="53">
        <f>ROUND(AVERAGE($C$5:$D$5)*'Fish Reward'!C17,0)</f>
        <v>564</v>
      </c>
      <c r="K17" s="53">
        <f>ROUND(AVERAGE($C$5:$D$5)*'Fish Reward'!D17,0)</f>
        <v>647</v>
      </c>
      <c r="L17" s="53">
        <f>ROUND(AVERAGE($C$10:$D$10)*'Fish Reward'!C17,0)</f>
        <v>679</v>
      </c>
      <c r="M17" s="53">
        <f>ROUND(AVERAGE($C$10:$D$10)*'Fish Reward'!D17,0)</f>
        <v>779</v>
      </c>
      <c r="N17" s="53">
        <f>ROUND(AVERAGE($C$15:$D$15)*'Fish Reward'!C17,0)</f>
        <v>794</v>
      </c>
      <c r="O17" s="53">
        <f>ROUND(AVERAGE($C$15:$D$15)*'Fish Reward'!D17,0)</f>
        <v>911</v>
      </c>
      <c r="P17" s="53">
        <f>ROUND(AVERAGE($C$20:$D$20)*'Fish Reward'!C17,0)</f>
        <v>909</v>
      </c>
      <c r="Q17" s="53">
        <f>ROUND(AVERAGE($C$20:$D$20)*'Fish Reward'!D17,0)</f>
        <v>1043</v>
      </c>
    </row>
    <row r="18" spans="1:17" x14ac:dyDescent="0.25">
      <c r="A18" s="4"/>
      <c r="B18" s="4" t="s">
        <v>39</v>
      </c>
      <c r="C18" s="7">
        <v>1.6</v>
      </c>
      <c r="D18" s="7">
        <v>2</v>
      </c>
      <c r="E18" s="6"/>
      <c r="F18" s="6"/>
      <c r="G18" s="6"/>
      <c r="H18" s="12"/>
      <c r="I18" s="12">
        <v>81</v>
      </c>
      <c r="J18" s="53">
        <f>ROUND(AVERAGE($C$5:$D$5)*'Fish Reward'!C18,0)</f>
        <v>1127</v>
      </c>
      <c r="K18" s="53">
        <f>ROUND(AVERAGE($C$5:$D$5)*'Fish Reward'!D18,0)</f>
        <v>1299</v>
      </c>
      <c r="L18" s="53">
        <f>ROUND(AVERAGE($C$10:$D$10)*'Fish Reward'!C18,0)</f>
        <v>1357</v>
      </c>
      <c r="M18" s="53">
        <f>ROUND(AVERAGE($C$10:$D$10)*'Fish Reward'!D18,0)</f>
        <v>1564</v>
      </c>
      <c r="N18" s="53">
        <f>ROUND(AVERAGE($C$15:$D$15)*'Fish Reward'!C18,0)</f>
        <v>1587</v>
      </c>
      <c r="O18" s="53">
        <f>ROUND(AVERAGE($C$15:$D$15)*'Fish Reward'!D18,0)</f>
        <v>1829</v>
      </c>
      <c r="P18" s="53">
        <f>ROUND(AVERAGE($C$20:$D$20)*'Fish Reward'!C18,0)</f>
        <v>1817</v>
      </c>
      <c r="Q18" s="53">
        <f>ROUND(AVERAGE($C$20:$D$20)*'Fish Reward'!D18,0)</f>
        <v>2094</v>
      </c>
    </row>
    <row r="19" spans="1:17" x14ac:dyDescent="0.25">
      <c r="A19" s="4"/>
      <c r="B19" s="4" t="s">
        <v>12</v>
      </c>
      <c r="C19" s="7">
        <v>5.5</v>
      </c>
      <c r="D19" s="7">
        <v>6.3</v>
      </c>
      <c r="E19" s="6"/>
      <c r="F19" s="6"/>
      <c r="G19" s="6"/>
      <c r="H19" s="12"/>
      <c r="I19" s="12">
        <v>151</v>
      </c>
      <c r="J19" s="53">
        <f>ROUND(AVERAGE($C$5:$D$5)*'Fish Reward'!C19,0)</f>
        <v>1691</v>
      </c>
      <c r="K19" s="53">
        <f>ROUND(AVERAGE($C$5:$D$5)*'Fish Reward'!D19,0)</f>
        <v>1945</v>
      </c>
      <c r="L19" s="53">
        <f>ROUND(AVERAGE($C$10:$D$10)*'Fish Reward'!C19,0)</f>
        <v>2036</v>
      </c>
      <c r="M19" s="53">
        <f>ROUND(AVERAGE($C$10:$D$10)*'Fish Reward'!D19,0)</f>
        <v>2342</v>
      </c>
      <c r="N19" s="53">
        <f>ROUND(AVERAGE($C$15:$D$15)*'Fish Reward'!C19,0)</f>
        <v>2381</v>
      </c>
      <c r="O19" s="53">
        <f>ROUND(AVERAGE($C$15:$D$15)*'Fish Reward'!D19,0)</f>
        <v>2739</v>
      </c>
      <c r="P19" s="53">
        <f>ROUND(AVERAGE($C$20:$D$20)*'Fish Reward'!C19,0)</f>
        <v>2726</v>
      </c>
      <c r="Q19" s="53">
        <f>ROUND(AVERAGE($C$20:$D$20)*'Fish Reward'!D19,0)</f>
        <v>3136</v>
      </c>
    </row>
    <row r="20" spans="1:17" x14ac:dyDescent="0.25">
      <c r="A20" s="4"/>
      <c r="B20" s="4" t="s">
        <v>13</v>
      </c>
      <c r="C20" s="7">
        <v>7.5</v>
      </c>
      <c r="D20" s="7">
        <v>8.3000000000000007</v>
      </c>
      <c r="H20" s="38" t="s">
        <v>14</v>
      </c>
      <c r="I20" s="38"/>
    </row>
    <row r="21" spans="1:17" x14ac:dyDescent="0.25">
      <c r="A21" s="4"/>
      <c r="B21" s="4" t="s">
        <v>14</v>
      </c>
      <c r="C21" s="7">
        <v>9.5</v>
      </c>
      <c r="D21" s="7">
        <v>10.3</v>
      </c>
      <c r="H21" s="12"/>
      <c r="I21" s="12">
        <v>1</v>
      </c>
      <c r="J21">
        <f>ROUND(AVERAGE($C$6:$D$6)*'Fish Reward'!C21,0)</f>
        <v>179</v>
      </c>
      <c r="K21" s="53">
        <f>ROUND(AVERAGE($C$6:$D$6)*'Fish Reward'!D21,0)</f>
        <v>207</v>
      </c>
      <c r="L21">
        <f>ROUND(AVERAGE($C$11:$D$11)*'Fish Reward'!C21,0)</f>
        <v>205</v>
      </c>
      <c r="M21" s="53">
        <f>ROUND(AVERAGE($C$11:$D$11)*'Fish Reward'!D21,0)</f>
        <v>237</v>
      </c>
      <c r="N21">
        <f>ROUND(AVERAGE($C$16:$D$16)*'Fish Reward'!C21,0)</f>
        <v>231</v>
      </c>
      <c r="O21">
        <f>ROUND(AVERAGE($C$16:$D$16)*'Fish Reward'!D21,0)</f>
        <v>267</v>
      </c>
      <c r="P21">
        <f>ROUND(AVERAGE($C$21:$D$21)*'Fish Reward'!C21,0)</f>
        <v>257</v>
      </c>
      <c r="Q21">
        <f>ROUND(AVERAGE($C$21:$D$21)*'Fish Reward'!D21,0)</f>
        <v>297</v>
      </c>
    </row>
    <row r="22" spans="1:17" x14ac:dyDescent="0.25">
      <c r="H22" s="12"/>
      <c r="I22" s="12">
        <v>21</v>
      </c>
      <c r="J22" s="53">
        <f>ROUND(AVERAGE($C$6:$D$6)*'Fish Reward'!C22,0)</f>
        <v>366</v>
      </c>
      <c r="K22" s="53">
        <f>ROUND(AVERAGE($C$6:$D$6)*'Fish Reward'!D22,0)</f>
        <v>421</v>
      </c>
      <c r="L22" s="53">
        <f>ROUND(AVERAGE($C$11:$D$11)*'Fish Reward'!C22,0)</f>
        <v>419</v>
      </c>
      <c r="M22" s="53">
        <f>ROUND(AVERAGE($C$11:$D$11)*'Fish Reward'!D22,0)</f>
        <v>482</v>
      </c>
      <c r="N22" s="53">
        <f>ROUND(AVERAGE($C$16:$D$16)*'Fish Reward'!C22,0)</f>
        <v>472</v>
      </c>
      <c r="O22" s="53">
        <f>ROUND(AVERAGE($C$16:$D$16)*'Fish Reward'!D22,0)</f>
        <v>543</v>
      </c>
      <c r="P22" s="53">
        <f>ROUND(AVERAGE($C$21:$D$21)*'Fish Reward'!C22,0)</f>
        <v>525</v>
      </c>
      <c r="Q22" s="53">
        <f>ROUND(AVERAGE($C$21:$D$21)*'Fish Reward'!D22,0)</f>
        <v>604</v>
      </c>
    </row>
    <row r="23" spans="1:17" x14ac:dyDescent="0.25">
      <c r="H23" s="12"/>
      <c r="I23" s="12">
        <v>51</v>
      </c>
      <c r="J23" s="53">
        <f>ROUND(AVERAGE($C$6:$D$6)*'Fish Reward'!C23,0)</f>
        <v>911</v>
      </c>
      <c r="K23" s="53">
        <f>ROUND(AVERAGE($C$6:$D$6)*'Fish Reward'!D23,0)</f>
        <v>1049</v>
      </c>
      <c r="L23" s="53">
        <f>ROUND(AVERAGE($C$11:$D$11)*'Fish Reward'!C23,0)</f>
        <v>1043</v>
      </c>
      <c r="M23" s="53">
        <f>ROUND(AVERAGE($C$11:$D$11)*'Fish Reward'!D23,0)</f>
        <v>1201</v>
      </c>
      <c r="N23" s="53">
        <f>ROUND(AVERAGE($C$16:$D$16)*'Fish Reward'!C23,0)</f>
        <v>1175</v>
      </c>
      <c r="O23" s="53">
        <f>ROUND(AVERAGE($C$16:$D$16)*'Fish Reward'!D23,0)</f>
        <v>1353</v>
      </c>
      <c r="P23" s="53">
        <f>ROUND(AVERAGE($C$21:$D$21)*'Fish Reward'!C23,0)</f>
        <v>1307</v>
      </c>
      <c r="Q23" s="53">
        <f>ROUND(AVERAGE($C$21:$D$21)*'Fish Reward'!D23,0)</f>
        <v>1505</v>
      </c>
    </row>
    <row r="24" spans="1:17" x14ac:dyDescent="0.25">
      <c r="B24" s="97" t="str">
        <f>'Fish Rate'!P9</f>
        <v>Cá heo</v>
      </c>
      <c r="C24" s="97" t="str">
        <f>'Fish Rate'!Q9</f>
        <v>Cá voi</v>
      </c>
      <c r="D24" s="97" t="str">
        <f>'Fish Rate'!R9</f>
        <v>Cá mập</v>
      </c>
      <c r="E24" s="105" t="s">
        <v>307</v>
      </c>
      <c r="F24" s="105" t="s">
        <v>437</v>
      </c>
      <c r="H24" s="12"/>
      <c r="I24" s="12">
        <v>81</v>
      </c>
      <c r="J24" s="53">
        <f>ROUND(AVERAGE($C$6:$D$6)*'Fish Reward'!C24,0)</f>
        <v>1829</v>
      </c>
      <c r="K24" s="53">
        <f>ROUND(AVERAGE($C$6:$D$6)*'Fish Reward'!D24,0)</f>
        <v>2105</v>
      </c>
      <c r="L24" s="53">
        <f>ROUND(AVERAGE($C$11:$D$11)*'Fish Reward'!C24,0)</f>
        <v>2094</v>
      </c>
      <c r="M24" s="53">
        <f>ROUND(AVERAGE($C$11:$D$11)*'Fish Reward'!D24,0)</f>
        <v>2410</v>
      </c>
      <c r="N24" s="53">
        <f>ROUND(AVERAGE($C$16:$D$16)*'Fish Reward'!C24,0)</f>
        <v>2359</v>
      </c>
      <c r="O24" s="53">
        <f>ROUND(AVERAGE($C$16:$D$16)*'Fish Reward'!D24,0)</f>
        <v>2715</v>
      </c>
      <c r="P24" s="53">
        <f>ROUND(AVERAGE($C$21:$D$21)*'Fish Reward'!C24,0)</f>
        <v>2624</v>
      </c>
      <c r="Q24" s="53">
        <f>ROUND(AVERAGE($C$21:$D$21)*'Fish Reward'!D24,0)</f>
        <v>3020</v>
      </c>
    </row>
    <row r="25" spans="1:17" s="53" customFormat="1" ht="14.25" customHeight="1" x14ac:dyDescent="0.25">
      <c r="A25" s="53" t="s">
        <v>88</v>
      </c>
      <c r="B25" s="53">
        <f>'Fish Rate'!I8</f>
        <v>280</v>
      </c>
      <c r="C25" s="53">
        <f>'Fish Rate'!K8</f>
        <v>280</v>
      </c>
      <c r="D25" s="53">
        <f>'Fish Rate'!M8</f>
        <v>210</v>
      </c>
      <c r="F25" s="147">
        <v>0.65</v>
      </c>
      <c r="H25" s="12"/>
      <c r="I25" s="12">
        <v>151</v>
      </c>
      <c r="J25" s="53">
        <f>ROUND(AVERAGE($C$6:$D$6)*'Fish Reward'!C25,0)</f>
        <v>2739</v>
      </c>
      <c r="K25" s="53">
        <f>ROUND(AVERAGE($C$6:$D$6)*'Fish Reward'!D25,0)</f>
        <v>3153</v>
      </c>
      <c r="L25" s="53">
        <f>ROUND(AVERAGE($C$11:$D$11)*'Fish Reward'!C25,0)</f>
        <v>3136</v>
      </c>
      <c r="M25" s="53">
        <f>ROUND(AVERAGE($C$11:$D$11)*'Fish Reward'!D25,0)</f>
        <v>3610</v>
      </c>
      <c r="N25" s="53">
        <f>ROUND(AVERAGE($C$16:$D$16)*'Fish Reward'!C25,0)</f>
        <v>3533</v>
      </c>
      <c r="O25" s="53">
        <f>ROUND(AVERAGE($C$16:$D$16)*'Fish Reward'!D25,0)</f>
        <v>4067</v>
      </c>
      <c r="P25" s="53">
        <f>ROUND(AVERAGE($C$21:$D$21)*'Fish Reward'!C25,0)</f>
        <v>3930</v>
      </c>
      <c r="Q25" s="53">
        <f>ROUND(AVERAGE($C$21:$D$21)*'Fish Reward'!D25,0)</f>
        <v>4524</v>
      </c>
    </row>
    <row r="26" spans="1:17" s="53" customFormat="1" ht="14.25" customHeight="1" x14ac:dyDescent="0.25">
      <c r="A26" s="114" t="s">
        <v>308</v>
      </c>
      <c r="B26" s="115">
        <f>AVERAGE(C3:D3)*B25</f>
        <v>98</v>
      </c>
      <c r="C26" s="115">
        <f>AVERAGE(C5:D5)*C25</f>
        <v>1372</v>
      </c>
      <c r="D26" s="115">
        <f>AVERAGE(C6:D6)*D25</f>
        <v>1449</v>
      </c>
      <c r="E26" s="115">
        <f>ROUND(AVERAGE(B26:D26),0)</f>
        <v>973</v>
      </c>
      <c r="F26" s="150">
        <f>E26*$F$25</f>
        <v>632.45000000000005</v>
      </c>
    </row>
    <row r="27" spans="1:17" s="53" customFormat="1" x14ac:dyDescent="0.25">
      <c r="A27" s="53" t="s">
        <v>298</v>
      </c>
      <c r="B27" s="53">
        <f>AVERAGE($C$9:$D$9)*B25</f>
        <v>1092</v>
      </c>
      <c r="C27" s="53">
        <f>AVERAGE($C$10:$D$10)*C25</f>
        <v>1652</v>
      </c>
      <c r="D27" s="53">
        <f>AVERAGE($C$11:$D$11)*D25</f>
        <v>1659</v>
      </c>
      <c r="E27" s="53">
        <f>ROUND(AVERAGE(B27:D27),0)</f>
        <v>1468</v>
      </c>
      <c r="F27" s="150">
        <f t="shared" ref="F27:F29" si="0">E27*$F$25</f>
        <v>954.2</v>
      </c>
    </row>
    <row r="28" spans="1:17" s="53" customFormat="1" x14ac:dyDescent="0.25">
      <c r="A28" s="53" t="s">
        <v>299</v>
      </c>
      <c r="B28" s="53">
        <f>AVERAGE($C$14:$D$14)*B25</f>
        <v>1372</v>
      </c>
      <c r="C28" s="53">
        <f>AVERAGE($C$15:$D$15)*C25</f>
        <v>1932</v>
      </c>
      <c r="D28" s="53">
        <f>AVERAGE($C$16:$D$16)*D25</f>
        <v>1869</v>
      </c>
      <c r="E28" s="53">
        <f t="shared" ref="E28:E29" si="1">ROUND(AVERAGE(B28:D28),0)</f>
        <v>1724</v>
      </c>
      <c r="F28" s="150">
        <f t="shared" si="0"/>
        <v>1120.6000000000001</v>
      </c>
    </row>
    <row r="29" spans="1:17" s="53" customFormat="1" x14ac:dyDescent="0.25">
      <c r="A29" s="53" t="s">
        <v>300</v>
      </c>
      <c r="B29" s="53">
        <f>AVERAGE(C$19:D$19)*B25</f>
        <v>1652</v>
      </c>
      <c r="C29" s="53">
        <f>AVERAGE($C$20:$D$20)*C25</f>
        <v>2212</v>
      </c>
      <c r="D29" s="53">
        <f>AVERAGE($C$21:$D$21)*D25</f>
        <v>2079</v>
      </c>
      <c r="E29" s="53">
        <f t="shared" si="1"/>
        <v>1981</v>
      </c>
      <c r="F29" s="150">
        <f t="shared" si="0"/>
        <v>1287.6500000000001</v>
      </c>
    </row>
    <row r="30" spans="1:17" s="53" customFormat="1" x14ac:dyDescent="0.25"/>
    <row r="31" spans="1:17" ht="14.25" customHeight="1" x14ac:dyDescent="0.25">
      <c r="A31" t="str">
        <f>'Fish Rate'!A10</f>
        <v>Paid_user_min</v>
      </c>
      <c r="B31" s="53">
        <f>'Fish Rate'!P10</f>
        <v>336</v>
      </c>
      <c r="C31" s="53">
        <f>'Fish Rate'!Q10</f>
        <v>322</v>
      </c>
      <c r="D31" s="53">
        <f>'Fish Rate'!R10</f>
        <v>238</v>
      </c>
    </row>
    <row r="32" spans="1:17" s="53" customFormat="1" x14ac:dyDescent="0.25">
      <c r="A32" s="53" t="s">
        <v>298</v>
      </c>
      <c r="B32" s="53">
        <f>AVERAGE($C$9:$D$9)*B31</f>
        <v>1310.3999999999999</v>
      </c>
      <c r="C32" s="53">
        <f>AVERAGE($C$10:$D$10)*C31</f>
        <v>1899.8000000000002</v>
      </c>
      <c r="D32" s="53">
        <f>AVERAGE($C$11:$D$11)*D31</f>
        <v>1880.2</v>
      </c>
      <c r="E32" s="53">
        <f>ROUND(AVERAGE(B32:D32),0)</f>
        <v>1697</v>
      </c>
      <c r="F32" s="150">
        <f>E32*$F$25</f>
        <v>1103.05</v>
      </c>
    </row>
    <row r="33" spans="1:6" s="53" customFormat="1" x14ac:dyDescent="0.25">
      <c r="A33" s="53" t="s">
        <v>299</v>
      </c>
      <c r="B33" s="53">
        <f>AVERAGE($C$14:$D$14)*B31</f>
        <v>1646.4</v>
      </c>
      <c r="C33" s="53">
        <f>AVERAGE($C$15:$D$15)*C31</f>
        <v>2221.8000000000002</v>
      </c>
      <c r="D33" s="53">
        <f>AVERAGE($C$16:$D$16)*D31</f>
        <v>2118.2000000000003</v>
      </c>
      <c r="E33" s="53">
        <f t="shared" ref="E33" si="2">ROUND(AVERAGE(B33:D33),0)</f>
        <v>1995</v>
      </c>
      <c r="F33" s="150">
        <f t="shared" ref="F33:F34" si="3">E33*$F$25</f>
        <v>1296.75</v>
      </c>
    </row>
    <row r="34" spans="1:6" s="53" customFormat="1" x14ac:dyDescent="0.25">
      <c r="A34" s="53" t="s">
        <v>300</v>
      </c>
      <c r="B34" s="104">
        <f>AVERAGE(C$19:D$19)*B31</f>
        <v>1982.4</v>
      </c>
      <c r="C34" s="53">
        <f>AVERAGE($C$20:$D$20)*C31</f>
        <v>2543.8000000000002</v>
      </c>
      <c r="D34" s="53">
        <f>AVERAGE($C$21:$D$21)*D31</f>
        <v>2356.2000000000003</v>
      </c>
      <c r="E34" s="53">
        <f>ROUND(AVERAGE(B34:D34),0)</f>
        <v>2294</v>
      </c>
      <c r="F34" s="150">
        <f t="shared" si="3"/>
        <v>1491.1000000000001</v>
      </c>
    </row>
    <row r="35" spans="1:6" s="53" customFormat="1" x14ac:dyDescent="0.25"/>
    <row r="36" spans="1:6" x14ac:dyDescent="0.25">
      <c r="A36" s="53" t="str">
        <f>'Fish Rate'!A11</f>
        <v>Paid_user_medium</v>
      </c>
      <c r="B36" s="53">
        <f>'Fish Rate'!P11</f>
        <v>364</v>
      </c>
      <c r="C36" s="53">
        <f>'Fish Rate'!Q11</f>
        <v>364</v>
      </c>
      <c r="D36" s="53">
        <f>'Fish Rate'!R11</f>
        <v>273</v>
      </c>
    </row>
    <row r="37" spans="1:6" s="53" customFormat="1" x14ac:dyDescent="0.25">
      <c r="A37" s="53" t="s">
        <v>298</v>
      </c>
      <c r="B37" s="53">
        <f>AVERAGE($C$9:$D$9)*B36</f>
        <v>1419.6</v>
      </c>
      <c r="C37" s="53">
        <f>AVERAGE($C$10:$D$10)*C36</f>
        <v>2147.6</v>
      </c>
      <c r="D37" s="53">
        <f>AVERAGE($C$11:$D$11)*D36</f>
        <v>2156.7000000000003</v>
      </c>
      <c r="E37" s="53">
        <f>ROUND(AVERAGE(B37:D37),0)</f>
        <v>1908</v>
      </c>
      <c r="F37" s="150">
        <f t="shared" ref="F37:F39" si="4">E37*$F$25</f>
        <v>1240.2</v>
      </c>
    </row>
    <row r="38" spans="1:6" s="53" customFormat="1" x14ac:dyDescent="0.25">
      <c r="A38" s="53" t="s">
        <v>299</v>
      </c>
      <c r="B38" s="53">
        <f>AVERAGE($C$14:$D$14)*B36</f>
        <v>1783.6000000000001</v>
      </c>
      <c r="C38" s="53">
        <f>AVERAGE($C$15:$D$15)*C36</f>
        <v>2511.6</v>
      </c>
      <c r="D38" s="53">
        <f>AVERAGE($C$16:$D$16)*D36</f>
        <v>2429.7000000000003</v>
      </c>
      <c r="E38" s="53">
        <f t="shared" ref="E38:E39" si="5">ROUND(AVERAGE(B38:D38),0)</f>
        <v>2242</v>
      </c>
      <c r="F38" s="150">
        <f t="shared" si="4"/>
        <v>1457.3</v>
      </c>
    </row>
    <row r="39" spans="1:6" s="53" customFormat="1" x14ac:dyDescent="0.25">
      <c r="A39" s="53" t="s">
        <v>300</v>
      </c>
      <c r="B39" s="104">
        <f>AVERAGE(C$19:D$19)*B36</f>
        <v>2147.6</v>
      </c>
      <c r="C39" s="53">
        <f>AVERAGE($C$20:$D$20)*C36</f>
        <v>2875.6</v>
      </c>
      <c r="D39" s="53">
        <f>AVERAGE($C$21:$D$21)*D36</f>
        <v>2702.7000000000003</v>
      </c>
      <c r="E39" s="53">
        <f t="shared" si="5"/>
        <v>2575</v>
      </c>
      <c r="F39" s="150">
        <f t="shared" si="4"/>
        <v>1673.75</v>
      </c>
    </row>
    <row r="40" spans="1:6" s="53" customFormat="1" x14ac:dyDescent="0.25"/>
    <row r="41" spans="1:6" x14ac:dyDescent="0.25">
      <c r="A41" s="53" t="str">
        <f>'Fish Rate'!A12</f>
        <v>Paid_user_max</v>
      </c>
      <c r="B41" s="53">
        <f>'Fish Rate'!P12</f>
        <v>756</v>
      </c>
      <c r="C41" s="53">
        <f>'Fish Rate'!Q12</f>
        <v>994</v>
      </c>
      <c r="D41" s="53">
        <f>'Fish Rate'!R12</f>
        <v>805</v>
      </c>
    </row>
    <row r="42" spans="1:6" s="53" customFormat="1" x14ac:dyDescent="0.25">
      <c r="A42" s="53" t="s">
        <v>298</v>
      </c>
      <c r="B42" s="53">
        <f>AVERAGE($C$9:$D$9)*B41</f>
        <v>2948.4</v>
      </c>
      <c r="C42" s="53">
        <f>AVERAGE($C$10:$D$10)*C41</f>
        <v>5864.6</v>
      </c>
      <c r="D42" s="53">
        <f>AVERAGE($C$11:$D$11)*D41</f>
        <v>6359.5</v>
      </c>
      <c r="E42" s="53">
        <f>ROUND(AVERAGE(B42:D42),0)</f>
        <v>5058</v>
      </c>
      <c r="F42" s="150">
        <f t="shared" ref="F42:F44" si="6">E42*$F$25</f>
        <v>3287.7000000000003</v>
      </c>
    </row>
    <row r="43" spans="1:6" s="53" customFormat="1" x14ac:dyDescent="0.25">
      <c r="A43" s="53" t="s">
        <v>299</v>
      </c>
      <c r="B43" s="53">
        <f>AVERAGE($C$14:$D$14)*B41</f>
        <v>3704.4</v>
      </c>
      <c r="C43" s="53">
        <f>AVERAGE($C$15:$D$15)*C41</f>
        <v>6858.6</v>
      </c>
      <c r="D43" s="53">
        <f>AVERAGE($C$16:$D$16)*D41</f>
        <v>7164.5</v>
      </c>
      <c r="E43" s="53">
        <f t="shared" ref="E43:E44" si="7">ROUND(AVERAGE(B43:D43),0)</f>
        <v>5909</v>
      </c>
      <c r="F43" s="150">
        <f t="shared" si="6"/>
        <v>3840.85</v>
      </c>
    </row>
    <row r="44" spans="1:6" s="53" customFormat="1" x14ac:dyDescent="0.25">
      <c r="A44" s="53" t="s">
        <v>300</v>
      </c>
      <c r="B44" s="104">
        <f>AVERAGE(C$19:D$19)*B41</f>
        <v>4460.4000000000005</v>
      </c>
      <c r="C44" s="53">
        <f>AVERAGE($C$20:$D$20)*C41</f>
        <v>7852.6</v>
      </c>
      <c r="D44" s="53">
        <f>AVERAGE($C$21:$D$21)*D41</f>
        <v>7969.5</v>
      </c>
      <c r="E44" s="53">
        <f t="shared" si="7"/>
        <v>6761</v>
      </c>
      <c r="F44" s="150">
        <f t="shared" si="6"/>
        <v>4394.6500000000005</v>
      </c>
    </row>
    <row r="45" spans="1:6" s="53" customFormat="1" x14ac:dyDescent="0.25"/>
    <row r="46" spans="1:6" x14ac:dyDescent="0.25">
      <c r="A46" s="53" t="str">
        <f>'Fish Rate'!A13</f>
        <v>Paid_user_max_PLUS</v>
      </c>
      <c r="B46" s="53">
        <f>'Fish Rate'!P13</f>
        <v>1036</v>
      </c>
      <c r="C46" s="53">
        <f>'Fish Rate'!Q13</f>
        <v>1414</v>
      </c>
      <c r="D46" s="53">
        <f>'Fish Rate'!R13</f>
        <v>1155</v>
      </c>
    </row>
    <row r="47" spans="1:6" x14ac:dyDescent="0.25">
      <c r="A47" s="53" t="s">
        <v>298</v>
      </c>
      <c r="B47" s="53">
        <f>AVERAGE($C$9:$D$9)*B46</f>
        <v>4040.4</v>
      </c>
      <c r="C47" s="53">
        <f>AVERAGE($C$10:$D$10)*C46</f>
        <v>8342.6</v>
      </c>
      <c r="D47" s="53">
        <f>AVERAGE($C$11:$D$11)*D46</f>
        <v>9124.5</v>
      </c>
      <c r="E47" s="53">
        <f>ROUND(AVERAGE(B47:D47),0)</f>
        <v>7169</v>
      </c>
      <c r="F47" s="150">
        <f t="shared" ref="F47:F49" si="8">E47*$F$25</f>
        <v>4659.8500000000004</v>
      </c>
    </row>
    <row r="48" spans="1:6" x14ac:dyDescent="0.25">
      <c r="A48" s="53" t="s">
        <v>299</v>
      </c>
      <c r="B48" s="53">
        <f>AVERAGE($C$14:$D$14)*B46</f>
        <v>5076.4000000000005</v>
      </c>
      <c r="C48" s="53">
        <f>AVERAGE($C$15:$D$15)*C46</f>
        <v>9756.6</v>
      </c>
      <c r="D48" s="53">
        <f>AVERAGE($C$16:$D$16)*D46</f>
        <v>10279.5</v>
      </c>
      <c r="E48" s="53">
        <f t="shared" ref="E48:E49" si="9">ROUND(AVERAGE(B48:D48),0)</f>
        <v>8371</v>
      </c>
      <c r="F48" s="150">
        <f t="shared" si="8"/>
        <v>5441.1500000000005</v>
      </c>
    </row>
    <row r="49" spans="1:6" x14ac:dyDescent="0.25">
      <c r="A49" s="53" t="s">
        <v>300</v>
      </c>
      <c r="B49" s="104">
        <f>AVERAGE(C$19:D$19)*B46</f>
        <v>6112.4000000000005</v>
      </c>
      <c r="C49" s="53">
        <f>AVERAGE($C$20:$D$20)*C46</f>
        <v>11170.6</v>
      </c>
      <c r="D49" s="53">
        <f>AVERAGE($C$21:$D$21)*D46</f>
        <v>11434.5</v>
      </c>
      <c r="E49" s="53">
        <f t="shared" si="9"/>
        <v>9573</v>
      </c>
      <c r="F49" s="150">
        <f t="shared" si="8"/>
        <v>6222.45</v>
      </c>
    </row>
    <row r="51" spans="1:6" x14ac:dyDescent="0.25">
      <c r="A51" s="78" t="s">
        <v>301</v>
      </c>
      <c r="B51" s="1" t="s">
        <v>245</v>
      </c>
      <c r="C51" s="106" t="s">
        <v>246</v>
      </c>
      <c r="D51" s="109"/>
    </row>
    <row r="52" spans="1:6" x14ac:dyDescent="0.25">
      <c r="A52" s="162" t="s">
        <v>302</v>
      </c>
      <c r="B52" s="59">
        <v>1</v>
      </c>
      <c r="C52" s="107">
        <v>50</v>
      </c>
      <c r="D52" s="110"/>
    </row>
    <row r="53" spans="1:6" x14ac:dyDescent="0.25">
      <c r="A53" s="162"/>
      <c r="B53" s="59">
        <v>2</v>
      </c>
      <c r="C53" s="107">
        <v>50</v>
      </c>
      <c r="D53" s="111"/>
    </row>
    <row r="54" spans="1:6" x14ac:dyDescent="0.25">
      <c r="A54" s="162"/>
      <c r="B54" s="65">
        <v>3</v>
      </c>
      <c r="C54" s="108">
        <v>100</v>
      </c>
      <c r="D54" s="111"/>
    </row>
    <row r="55" spans="1:6" x14ac:dyDescent="0.25">
      <c r="A55" s="162"/>
      <c r="B55" s="65">
        <v>4</v>
      </c>
      <c r="C55" s="108">
        <v>100</v>
      </c>
      <c r="D55" s="111"/>
    </row>
    <row r="56" spans="1:6" x14ac:dyDescent="0.25">
      <c r="A56" s="162"/>
      <c r="B56" s="59">
        <v>5</v>
      </c>
      <c r="C56" s="107">
        <v>200</v>
      </c>
      <c r="D56" s="111"/>
    </row>
    <row r="57" spans="1:6" x14ac:dyDescent="0.25">
      <c r="A57" s="162"/>
      <c r="B57" s="59">
        <v>6</v>
      </c>
      <c r="C57" s="107">
        <v>200</v>
      </c>
      <c r="D57" s="111"/>
    </row>
    <row r="58" spans="1:6" x14ac:dyDescent="0.25">
      <c r="A58" s="162"/>
      <c r="B58" s="65">
        <v>7</v>
      </c>
      <c r="C58" s="108">
        <v>500</v>
      </c>
      <c r="D58" s="111"/>
    </row>
    <row r="59" spans="1:6" x14ac:dyDescent="0.25">
      <c r="A59" s="162"/>
      <c r="B59" s="65">
        <v>8</v>
      </c>
      <c r="C59" s="108">
        <v>500</v>
      </c>
      <c r="D59" s="111"/>
    </row>
    <row r="60" spans="1:6" s="53" customFormat="1" x14ac:dyDescent="0.25">
      <c r="A60" s="162"/>
      <c r="B60" s="59">
        <v>9</v>
      </c>
      <c r="C60" s="107">
        <v>800</v>
      </c>
      <c r="D60" s="110"/>
    </row>
    <row r="61" spans="1:6" x14ac:dyDescent="0.25">
      <c r="A61" s="162"/>
      <c r="B61" s="59">
        <v>10</v>
      </c>
      <c r="C61" s="107">
        <v>800</v>
      </c>
      <c r="D61" s="111"/>
    </row>
    <row r="62" spans="1:6" x14ac:dyDescent="0.25">
      <c r="A62" s="162"/>
      <c r="B62" s="65">
        <v>11</v>
      </c>
      <c r="C62" s="108">
        <v>1000</v>
      </c>
      <c r="D62" s="111"/>
    </row>
    <row r="63" spans="1:6" x14ac:dyDescent="0.25">
      <c r="A63" s="162"/>
      <c r="B63" s="65">
        <v>12</v>
      </c>
      <c r="C63" s="108">
        <v>1000</v>
      </c>
      <c r="D63" s="111"/>
    </row>
    <row r="64" spans="1:6" x14ac:dyDescent="0.25">
      <c r="A64" s="162"/>
      <c r="B64" s="59">
        <v>13</v>
      </c>
      <c r="C64" s="107">
        <v>1200</v>
      </c>
      <c r="D64" s="110"/>
    </row>
    <row r="65" spans="1:4" x14ac:dyDescent="0.25">
      <c r="A65" s="162"/>
      <c r="B65" s="59">
        <v>14</v>
      </c>
      <c r="C65" s="107">
        <v>1200</v>
      </c>
      <c r="D65" s="111"/>
    </row>
    <row r="66" spans="1:4" x14ac:dyDescent="0.25">
      <c r="A66" s="162"/>
      <c r="B66" s="65">
        <v>15</v>
      </c>
      <c r="C66" s="108">
        <v>1300</v>
      </c>
      <c r="D66" s="111"/>
    </row>
    <row r="67" spans="1:4" x14ac:dyDescent="0.25">
      <c r="A67" s="162"/>
      <c r="B67" s="65">
        <v>16</v>
      </c>
      <c r="C67" s="108">
        <v>1300</v>
      </c>
      <c r="D67" s="111"/>
    </row>
    <row r="68" spans="1:4" x14ac:dyDescent="0.25">
      <c r="A68" s="162"/>
      <c r="B68" s="59">
        <v>17</v>
      </c>
      <c r="C68" s="107">
        <v>1350</v>
      </c>
      <c r="D68" s="110"/>
    </row>
    <row r="69" spans="1:4" x14ac:dyDescent="0.25">
      <c r="A69" s="162"/>
      <c r="B69" s="59">
        <v>18</v>
      </c>
      <c r="C69" s="107">
        <v>1350</v>
      </c>
      <c r="D69" s="111"/>
    </row>
    <row r="70" spans="1:4" x14ac:dyDescent="0.25">
      <c r="A70" s="162"/>
      <c r="B70" s="65">
        <v>19</v>
      </c>
      <c r="C70" s="108">
        <v>1400</v>
      </c>
      <c r="D70" s="111"/>
    </row>
    <row r="71" spans="1:4" x14ac:dyDescent="0.25">
      <c r="A71" s="162"/>
      <c r="B71" s="65">
        <v>20</v>
      </c>
      <c r="C71" s="108">
        <v>1400</v>
      </c>
      <c r="D71" s="111"/>
    </row>
    <row r="72" spans="1:4" x14ac:dyDescent="0.25">
      <c r="A72" s="162"/>
      <c r="B72" s="59">
        <v>21</v>
      </c>
      <c r="C72" s="107">
        <v>1500</v>
      </c>
      <c r="D72" s="110"/>
    </row>
    <row r="73" spans="1:4" x14ac:dyDescent="0.25">
      <c r="A73" s="162"/>
      <c r="B73" s="59">
        <v>22</v>
      </c>
      <c r="C73" s="107">
        <v>1500</v>
      </c>
      <c r="D73" s="111"/>
    </row>
    <row r="74" spans="1:4" x14ac:dyDescent="0.25">
      <c r="A74" s="162"/>
      <c r="B74" s="65">
        <v>23</v>
      </c>
      <c r="C74" s="108">
        <v>1600</v>
      </c>
      <c r="D74" s="111"/>
    </row>
    <row r="75" spans="1:4" x14ac:dyDescent="0.25">
      <c r="A75" s="162"/>
      <c r="B75" s="65">
        <v>24</v>
      </c>
      <c r="C75" s="108">
        <v>1600</v>
      </c>
      <c r="D75" s="111"/>
    </row>
    <row r="76" spans="1:4" x14ac:dyDescent="0.25">
      <c r="A76" s="162"/>
      <c r="B76" s="59">
        <v>25</v>
      </c>
      <c r="C76" s="107">
        <v>1700</v>
      </c>
      <c r="D76" s="110"/>
    </row>
    <row r="77" spans="1:4" x14ac:dyDescent="0.25">
      <c r="A77" s="162"/>
      <c r="B77" s="59">
        <v>26</v>
      </c>
      <c r="C77" s="107">
        <v>1700</v>
      </c>
      <c r="D77" s="111"/>
    </row>
    <row r="78" spans="1:4" x14ac:dyDescent="0.25">
      <c r="A78" s="162"/>
      <c r="B78" s="65">
        <v>27</v>
      </c>
      <c r="C78" s="108">
        <v>1800</v>
      </c>
      <c r="D78" s="111"/>
    </row>
    <row r="79" spans="1:4" x14ac:dyDescent="0.25">
      <c r="A79" s="162"/>
      <c r="B79" s="65">
        <v>28</v>
      </c>
      <c r="C79" s="108">
        <v>1800</v>
      </c>
      <c r="D79" s="111"/>
    </row>
    <row r="80" spans="1:4" x14ac:dyDescent="0.25">
      <c r="A80" s="162"/>
      <c r="B80" s="59">
        <v>29</v>
      </c>
      <c r="C80" s="107">
        <v>1900</v>
      </c>
      <c r="D80" s="110"/>
    </row>
    <row r="81" spans="1:4" x14ac:dyDescent="0.25">
      <c r="A81" s="162"/>
      <c r="B81" s="59">
        <v>30</v>
      </c>
      <c r="C81" s="107">
        <v>1900</v>
      </c>
      <c r="D81" s="111"/>
    </row>
    <row r="82" spans="1:4" x14ac:dyDescent="0.25">
      <c r="A82" s="161" t="s">
        <v>303</v>
      </c>
      <c r="B82" s="65">
        <v>31</v>
      </c>
      <c r="C82" s="108">
        <v>2000</v>
      </c>
      <c r="D82" s="111"/>
    </row>
    <row r="83" spans="1:4" x14ac:dyDescent="0.25">
      <c r="A83" s="161"/>
      <c r="B83" s="65">
        <v>32</v>
      </c>
      <c r="C83" s="108">
        <v>2000</v>
      </c>
      <c r="D83" s="111"/>
    </row>
    <row r="84" spans="1:4" x14ac:dyDescent="0.25">
      <c r="A84" s="161"/>
      <c r="B84" s="59">
        <v>33</v>
      </c>
      <c r="C84" s="107">
        <v>2250</v>
      </c>
      <c r="D84" s="110"/>
    </row>
    <row r="85" spans="1:4" x14ac:dyDescent="0.25">
      <c r="A85" s="161"/>
      <c r="B85" s="59">
        <v>34</v>
      </c>
      <c r="C85" s="107">
        <v>2250</v>
      </c>
      <c r="D85" s="111"/>
    </row>
    <row r="86" spans="1:4" x14ac:dyDescent="0.25">
      <c r="A86" s="161"/>
      <c r="B86" s="65">
        <v>35</v>
      </c>
      <c r="C86" s="108">
        <v>2500</v>
      </c>
      <c r="D86" s="111"/>
    </row>
    <row r="87" spans="1:4" x14ac:dyDescent="0.25">
      <c r="A87" s="161"/>
      <c r="B87" s="65">
        <v>36</v>
      </c>
      <c r="C87" s="108">
        <v>2500</v>
      </c>
      <c r="D87" s="111"/>
    </row>
    <row r="88" spans="1:4" x14ac:dyDescent="0.25">
      <c r="A88" s="161"/>
      <c r="B88" s="59">
        <v>37</v>
      </c>
      <c r="C88" s="107">
        <v>2700</v>
      </c>
      <c r="D88" s="110"/>
    </row>
    <row r="89" spans="1:4" x14ac:dyDescent="0.25">
      <c r="A89" s="161"/>
      <c r="B89" s="59">
        <v>38</v>
      </c>
      <c r="C89" s="107">
        <v>2700</v>
      </c>
      <c r="D89" s="111"/>
    </row>
    <row r="90" spans="1:4" x14ac:dyDescent="0.25">
      <c r="A90" s="160" t="s">
        <v>304</v>
      </c>
      <c r="B90" s="65">
        <v>39</v>
      </c>
      <c r="C90" s="108">
        <v>3000</v>
      </c>
      <c r="D90" s="111"/>
    </row>
    <row r="91" spans="1:4" x14ac:dyDescent="0.25">
      <c r="A91" s="160"/>
      <c r="B91" s="65">
        <v>40</v>
      </c>
      <c r="C91" s="108">
        <v>3000</v>
      </c>
      <c r="D91" s="111"/>
    </row>
    <row r="92" spans="1:4" x14ac:dyDescent="0.25">
      <c r="A92" s="160"/>
      <c r="B92" s="59">
        <v>41</v>
      </c>
      <c r="C92" s="107">
        <v>5000</v>
      </c>
      <c r="D92" s="110"/>
    </row>
    <row r="93" spans="1:4" x14ac:dyDescent="0.25">
      <c r="A93" s="160"/>
      <c r="B93" s="59">
        <v>42</v>
      </c>
      <c r="C93" s="107">
        <v>5000</v>
      </c>
      <c r="D93" s="111"/>
    </row>
    <row r="94" spans="1:4" x14ac:dyDescent="0.25">
      <c r="A94" s="160"/>
      <c r="B94" s="65">
        <v>43</v>
      </c>
      <c r="C94" s="108">
        <v>7000</v>
      </c>
      <c r="D94" s="111"/>
    </row>
    <row r="95" spans="1:4" x14ac:dyDescent="0.25">
      <c r="A95" s="160"/>
      <c r="B95" s="65">
        <v>44</v>
      </c>
      <c r="C95" s="108">
        <v>7000</v>
      </c>
      <c r="D95" s="111"/>
    </row>
    <row r="96" spans="1:4" x14ac:dyDescent="0.25">
      <c r="A96" s="159" t="s">
        <v>305</v>
      </c>
      <c r="B96" s="59">
        <v>45</v>
      </c>
      <c r="C96" s="107">
        <v>10000</v>
      </c>
      <c r="D96" s="110"/>
    </row>
    <row r="97" spans="1:4" x14ac:dyDescent="0.25">
      <c r="A97" s="159"/>
      <c r="B97" s="59">
        <v>46</v>
      </c>
      <c r="C97" s="107">
        <v>10000</v>
      </c>
      <c r="D97" s="111"/>
    </row>
    <row r="98" spans="1:4" x14ac:dyDescent="0.25">
      <c r="A98" s="159"/>
      <c r="B98" s="65">
        <v>47</v>
      </c>
      <c r="C98" s="108">
        <v>12000</v>
      </c>
      <c r="D98" s="111"/>
    </row>
    <row r="99" spans="1:4" x14ac:dyDescent="0.25">
      <c r="A99" s="159"/>
      <c r="B99" s="65">
        <v>48</v>
      </c>
      <c r="C99" s="108">
        <v>12000</v>
      </c>
      <c r="D99" s="111"/>
    </row>
    <row r="100" spans="1:4" x14ac:dyDescent="0.25">
      <c r="A100" s="158" t="s">
        <v>306</v>
      </c>
      <c r="B100" s="59">
        <v>49</v>
      </c>
      <c r="C100" s="107">
        <v>14000</v>
      </c>
      <c r="D100" s="110"/>
    </row>
    <row r="101" spans="1:4" x14ac:dyDescent="0.25">
      <c r="A101" s="158"/>
      <c r="B101" s="59">
        <v>50</v>
      </c>
      <c r="C101" s="107">
        <v>14000</v>
      </c>
      <c r="D101" s="111"/>
    </row>
  </sheetData>
  <mergeCells count="5">
    <mergeCell ref="A100:A101"/>
    <mergeCell ref="A96:A99"/>
    <mergeCell ref="A90:A95"/>
    <mergeCell ref="A82:A89"/>
    <mergeCell ref="A52:A8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7" sqref="D37"/>
    </sheetView>
  </sheetViews>
  <sheetFormatPr defaultRowHeight="15" x14ac:dyDescent="0.25"/>
  <cols>
    <col min="1" max="1" width="23.85546875" style="53" customWidth="1"/>
    <col min="2" max="2" width="21.28515625" style="53" customWidth="1"/>
    <col min="3" max="3" width="35.5703125" style="53" customWidth="1"/>
    <col min="4" max="4" width="21.42578125" style="53" customWidth="1"/>
    <col min="5" max="16384" width="9.140625" style="53"/>
  </cols>
  <sheetData>
    <row r="1" spans="1:6" x14ac:dyDescent="0.25">
      <c r="A1" s="39" t="s">
        <v>20</v>
      </c>
      <c r="B1" s="39" t="s">
        <v>247</v>
      </c>
      <c r="C1" s="39" t="s">
        <v>30</v>
      </c>
      <c r="D1" s="39" t="s">
        <v>395</v>
      </c>
      <c r="E1" s="145" t="s">
        <v>30</v>
      </c>
      <c r="F1" s="145" t="s">
        <v>395</v>
      </c>
    </row>
    <row r="2" spans="1:6" x14ac:dyDescent="0.25">
      <c r="A2" s="38" t="s">
        <v>39</v>
      </c>
      <c r="B2" s="38"/>
      <c r="C2" s="38"/>
      <c r="D2" s="38"/>
      <c r="E2" s="146"/>
      <c r="F2" s="146"/>
    </row>
    <row r="3" spans="1:6" x14ac:dyDescent="0.25">
      <c r="A3" s="12"/>
      <c r="B3" s="12">
        <v>1</v>
      </c>
      <c r="C3" s="4">
        <v>-1</v>
      </c>
      <c r="D3" s="4">
        <v>25</v>
      </c>
      <c r="E3" s="146">
        <v>-1</v>
      </c>
      <c r="F3" s="146">
        <v>20</v>
      </c>
    </row>
    <row r="4" spans="1:6" x14ac:dyDescent="0.25">
      <c r="A4" s="12"/>
      <c r="B4" s="12">
        <v>21</v>
      </c>
      <c r="C4" s="4">
        <v>-1</v>
      </c>
      <c r="D4" s="4">
        <v>40</v>
      </c>
      <c r="E4" s="146">
        <v>-1</v>
      </c>
      <c r="F4" s="146">
        <v>30</v>
      </c>
    </row>
    <row r="5" spans="1:6" x14ac:dyDescent="0.25">
      <c r="A5" s="12"/>
      <c r="B5" s="12">
        <v>51</v>
      </c>
      <c r="C5" s="4">
        <v>-1</v>
      </c>
      <c r="D5" s="4">
        <v>60</v>
      </c>
      <c r="E5" s="146">
        <v>-1</v>
      </c>
      <c r="F5" s="146">
        <v>50</v>
      </c>
    </row>
    <row r="6" spans="1:6" x14ac:dyDescent="0.25">
      <c r="A6" s="12"/>
      <c r="B6" s="12">
        <v>81</v>
      </c>
      <c r="C6" s="4">
        <v>-1</v>
      </c>
      <c r="D6" s="4">
        <v>125</v>
      </c>
      <c r="E6" s="146">
        <v>-1</v>
      </c>
      <c r="F6" s="146">
        <v>100</v>
      </c>
    </row>
    <row r="7" spans="1:6" x14ac:dyDescent="0.25">
      <c r="A7" s="12"/>
      <c r="B7" s="12">
        <v>151</v>
      </c>
      <c r="C7" s="4">
        <v>-1</v>
      </c>
      <c r="D7" s="4">
        <v>250</v>
      </c>
      <c r="E7" s="146">
        <v>-1</v>
      </c>
      <c r="F7" s="146">
        <v>200</v>
      </c>
    </row>
    <row r="8" spans="1:6" x14ac:dyDescent="0.25">
      <c r="A8" s="38" t="s">
        <v>12</v>
      </c>
      <c r="B8" s="38"/>
      <c r="C8" s="38"/>
      <c r="D8" s="38"/>
      <c r="E8" s="146"/>
      <c r="F8" s="146"/>
    </row>
    <row r="9" spans="1:6" x14ac:dyDescent="0.25">
      <c r="A9" s="12"/>
      <c r="B9" s="12">
        <v>1</v>
      </c>
      <c r="C9" s="4">
        <v>20</v>
      </c>
      <c r="D9" s="4">
        <v>-1</v>
      </c>
      <c r="E9" s="146">
        <v>10</v>
      </c>
      <c r="F9" s="146">
        <v>-1</v>
      </c>
    </row>
    <row r="10" spans="1:6" x14ac:dyDescent="0.25">
      <c r="A10" s="12"/>
      <c r="B10" s="12">
        <v>21</v>
      </c>
      <c r="C10" s="4">
        <v>40</v>
      </c>
      <c r="D10" s="4">
        <v>-1</v>
      </c>
      <c r="E10" s="146">
        <v>20</v>
      </c>
      <c r="F10" s="146">
        <v>-1</v>
      </c>
    </row>
    <row r="11" spans="1:6" x14ac:dyDescent="0.25">
      <c r="A11" s="12"/>
      <c r="B11" s="12">
        <v>51</v>
      </c>
      <c r="C11" s="4">
        <v>100</v>
      </c>
      <c r="D11" s="4">
        <v>-1</v>
      </c>
      <c r="E11" s="146">
        <v>50</v>
      </c>
      <c r="F11" s="146">
        <v>-1</v>
      </c>
    </row>
    <row r="12" spans="1:6" x14ac:dyDescent="0.25">
      <c r="A12" s="12"/>
      <c r="B12" s="12">
        <v>81</v>
      </c>
      <c r="C12" s="4">
        <v>200</v>
      </c>
      <c r="D12" s="4">
        <v>-1</v>
      </c>
      <c r="E12" s="146">
        <v>100</v>
      </c>
      <c r="F12" s="146">
        <v>-1</v>
      </c>
    </row>
    <row r="13" spans="1:6" x14ac:dyDescent="0.25">
      <c r="A13" s="12"/>
      <c r="B13" s="12">
        <v>151</v>
      </c>
      <c r="C13" s="4">
        <v>300</v>
      </c>
      <c r="D13" s="4">
        <v>-1</v>
      </c>
      <c r="E13" s="146">
        <v>150</v>
      </c>
      <c r="F13" s="146">
        <v>-1</v>
      </c>
    </row>
    <row r="14" spans="1:6" x14ac:dyDescent="0.25">
      <c r="A14" s="38" t="s">
        <v>13</v>
      </c>
      <c r="B14" s="38"/>
      <c r="C14" s="38"/>
      <c r="D14" s="38"/>
      <c r="E14" s="146"/>
      <c r="F14" s="146"/>
    </row>
    <row r="15" spans="1:6" x14ac:dyDescent="0.25">
      <c r="A15" s="12"/>
      <c r="B15" s="12">
        <v>1</v>
      </c>
      <c r="C15" s="4">
        <f>ROUND(C9*1.15,0)</f>
        <v>23</v>
      </c>
      <c r="D15" s="4">
        <f>ROUND(C15*1.15,0)</f>
        <v>26</v>
      </c>
      <c r="E15" s="146">
        <v>13</v>
      </c>
      <c r="F15" s="146">
        <v>25</v>
      </c>
    </row>
    <row r="16" spans="1:6" x14ac:dyDescent="0.25">
      <c r="A16" s="12"/>
      <c r="B16" s="12">
        <v>21</v>
      </c>
      <c r="C16" s="4">
        <f t="shared" ref="C16:C19" si="0">ROUND(C10*1.15,0)</f>
        <v>46</v>
      </c>
      <c r="D16" s="4">
        <f t="shared" ref="D16:D19" si="1">ROUND(C16*1.15,0)</f>
        <v>53</v>
      </c>
      <c r="E16" s="146">
        <v>25</v>
      </c>
      <c r="F16" s="146">
        <v>38</v>
      </c>
    </row>
    <row r="17" spans="1:6" x14ac:dyDescent="0.25">
      <c r="A17" s="12"/>
      <c r="B17" s="12">
        <v>51</v>
      </c>
      <c r="C17" s="4">
        <f t="shared" si="0"/>
        <v>115</v>
      </c>
      <c r="D17" s="4">
        <f t="shared" si="1"/>
        <v>132</v>
      </c>
      <c r="E17" s="146">
        <v>63</v>
      </c>
      <c r="F17" s="146">
        <v>63</v>
      </c>
    </row>
    <row r="18" spans="1:6" x14ac:dyDescent="0.25">
      <c r="A18" s="12"/>
      <c r="B18" s="12">
        <v>81</v>
      </c>
      <c r="C18" s="4">
        <f t="shared" si="0"/>
        <v>230</v>
      </c>
      <c r="D18" s="4">
        <f t="shared" si="1"/>
        <v>265</v>
      </c>
      <c r="E18" s="146">
        <v>125</v>
      </c>
      <c r="F18" s="146">
        <v>125</v>
      </c>
    </row>
    <row r="19" spans="1:6" x14ac:dyDescent="0.25">
      <c r="A19" s="12"/>
      <c r="B19" s="12">
        <v>151</v>
      </c>
      <c r="C19" s="4">
        <f t="shared" si="0"/>
        <v>345</v>
      </c>
      <c r="D19" s="4">
        <f t="shared" si="1"/>
        <v>397</v>
      </c>
      <c r="E19" s="146">
        <v>188</v>
      </c>
      <c r="F19" s="146">
        <v>250</v>
      </c>
    </row>
    <row r="20" spans="1:6" x14ac:dyDescent="0.25">
      <c r="A20" s="38" t="s">
        <v>14</v>
      </c>
      <c r="B20" s="38"/>
      <c r="C20" s="38"/>
      <c r="D20" s="38"/>
      <c r="E20" s="146"/>
      <c r="F20" s="146"/>
    </row>
    <row r="21" spans="1:6" x14ac:dyDescent="0.25">
      <c r="A21" s="12"/>
      <c r="B21" s="12">
        <v>1</v>
      </c>
      <c r="C21" s="4">
        <f>ROUND(C15*1.15,0)</f>
        <v>26</v>
      </c>
      <c r="D21" s="4">
        <f>ROUND(C21*1.15,0)</f>
        <v>30</v>
      </c>
      <c r="E21" s="146">
        <v>16</v>
      </c>
      <c r="F21" s="146">
        <v>31</v>
      </c>
    </row>
    <row r="22" spans="1:6" x14ac:dyDescent="0.25">
      <c r="A22" s="12"/>
      <c r="B22" s="12">
        <v>21</v>
      </c>
      <c r="C22" s="4">
        <f t="shared" ref="C22:C25" si="2">ROUND(C16*1.15,0)</f>
        <v>53</v>
      </c>
      <c r="D22" s="4">
        <f t="shared" ref="D22:D25" si="3">ROUND(C22*1.15,0)</f>
        <v>61</v>
      </c>
      <c r="E22" s="146">
        <v>31</v>
      </c>
      <c r="F22" s="146">
        <v>48</v>
      </c>
    </row>
    <row r="23" spans="1:6" x14ac:dyDescent="0.25">
      <c r="A23" s="12"/>
      <c r="B23" s="12">
        <v>51</v>
      </c>
      <c r="C23" s="4">
        <f t="shared" si="2"/>
        <v>132</v>
      </c>
      <c r="D23" s="4">
        <f t="shared" si="3"/>
        <v>152</v>
      </c>
      <c r="E23" s="146">
        <v>79</v>
      </c>
      <c r="F23" s="146">
        <v>79</v>
      </c>
    </row>
    <row r="24" spans="1:6" x14ac:dyDescent="0.25">
      <c r="A24" s="12"/>
      <c r="B24" s="12">
        <v>81</v>
      </c>
      <c r="C24" s="4">
        <f t="shared" si="2"/>
        <v>265</v>
      </c>
      <c r="D24" s="4">
        <f>ROUND(C24*1.15,0)</f>
        <v>305</v>
      </c>
      <c r="E24" s="146">
        <v>156</v>
      </c>
      <c r="F24" s="146">
        <v>156</v>
      </c>
    </row>
    <row r="25" spans="1:6" x14ac:dyDescent="0.25">
      <c r="A25" s="12"/>
      <c r="B25" s="12">
        <v>151</v>
      </c>
      <c r="C25" s="4">
        <f t="shared" si="2"/>
        <v>397</v>
      </c>
      <c r="D25" s="4">
        <f t="shared" si="3"/>
        <v>457</v>
      </c>
      <c r="E25" s="146">
        <v>235</v>
      </c>
      <c r="F25" s="146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topLeftCell="B1" workbookViewId="0">
      <selection activeCell="J18" sqref="J18"/>
    </sheetView>
  </sheetViews>
  <sheetFormatPr defaultRowHeight="15" x14ac:dyDescent="0.25"/>
  <cols>
    <col min="1" max="1" width="15.7109375" customWidth="1"/>
    <col min="2" max="2" width="13.42578125" customWidth="1"/>
    <col min="3" max="3" width="24.5703125" style="53" customWidth="1"/>
    <col min="4" max="4" width="29.7109375" customWidth="1"/>
    <col min="5" max="5" width="15.42578125" customWidth="1"/>
  </cols>
  <sheetData>
    <row r="1" spans="1:5" x14ac:dyDescent="0.25">
      <c r="A1" s="39" t="s">
        <v>20</v>
      </c>
      <c r="B1" s="39" t="s">
        <v>21</v>
      </c>
      <c r="C1" s="151" t="s">
        <v>438</v>
      </c>
      <c r="D1" s="39" t="s">
        <v>22</v>
      </c>
      <c r="E1" s="39" t="s">
        <v>5</v>
      </c>
    </row>
    <row r="2" spans="1:5" x14ac:dyDescent="0.25">
      <c r="A2" s="38" t="s">
        <v>10</v>
      </c>
      <c r="B2" s="38"/>
      <c r="C2" s="152"/>
      <c r="D2" s="38"/>
      <c r="E2" s="38"/>
    </row>
    <row r="3" spans="1:5" x14ac:dyDescent="0.25">
      <c r="A3" s="11"/>
      <c r="B3" s="11">
        <v>60</v>
      </c>
      <c r="C3" s="152">
        <v>40</v>
      </c>
      <c r="D3" s="11"/>
      <c r="E3" s="11"/>
    </row>
    <row r="4" spans="1:5" x14ac:dyDescent="0.25">
      <c r="A4" s="12"/>
      <c r="B4" s="12"/>
      <c r="C4" s="152"/>
      <c r="D4" s="4" t="s">
        <v>24</v>
      </c>
      <c r="E4" s="4">
        <v>100</v>
      </c>
    </row>
    <row r="5" spans="1:5" x14ac:dyDescent="0.25">
      <c r="A5" s="12"/>
      <c r="B5" s="12"/>
      <c r="C5" s="152"/>
      <c r="D5" s="4" t="s">
        <v>150</v>
      </c>
      <c r="E5" s="4">
        <f>E4/2</f>
        <v>50</v>
      </c>
    </row>
    <row r="6" spans="1:5" x14ac:dyDescent="0.25">
      <c r="A6" s="12"/>
      <c r="B6" s="12"/>
      <c r="C6" s="152"/>
      <c r="D6" s="4" t="s">
        <v>23</v>
      </c>
      <c r="E6" s="4">
        <f>E5/2</f>
        <v>25</v>
      </c>
    </row>
    <row r="7" spans="1:5" x14ac:dyDescent="0.25">
      <c r="A7" s="11"/>
      <c r="B7" s="11">
        <v>120</v>
      </c>
      <c r="C7" s="152">
        <v>70</v>
      </c>
      <c r="D7" s="11"/>
      <c r="E7" s="11"/>
    </row>
    <row r="8" spans="1:5" x14ac:dyDescent="0.25">
      <c r="A8" s="12"/>
      <c r="B8" s="12"/>
      <c r="C8" s="152"/>
      <c r="D8" s="4" t="s">
        <v>24</v>
      </c>
      <c r="E8" s="4">
        <v>100</v>
      </c>
    </row>
    <row r="9" spans="1:5" x14ac:dyDescent="0.25">
      <c r="A9" s="12"/>
      <c r="B9" s="12"/>
      <c r="C9" s="152"/>
      <c r="D9" s="4" t="s">
        <v>150</v>
      </c>
      <c r="E9" s="4">
        <f>ROUND(E8/2,0)</f>
        <v>50</v>
      </c>
    </row>
    <row r="10" spans="1:5" x14ac:dyDescent="0.25">
      <c r="A10" s="12"/>
      <c r="B10" s="12"/>
      <c r="C10" s="152"/>
      <c r="D10" s="4" t="s">
        <v>23</v>
      </c>
      <c r="E10" s="4">
        <f t="shared" ref="E10:E11" si="0">ROUND(E9/2,0)</f>
        <v>25</v>
      </c>
    </row>
    <row r="11" spans="1:5" x14ac:dyDescent="0.25">
      <c r="A11" s="12"/>
      <c r="B11" s="12"/>
      <c r="C11" s="152"/>
      <c r="D11" s="4" t="s">
        <v>151</v>
      </c>
      <c r="E11" s="4">
        <f t="shared" si="0"/>
        <v>13</v>
      </c>
    </row>
    <row r="12" spans="1:5" x14ac:dyDescent="0.25">
      <c r="A12" s="11"/>
      <c r="B12" s="11">
        <v>180</v>
      </c>
      <c r="C12" s="152">
        <v>100</v>
      </c>
      <c r="D12" s="11"/>
      <c r="E12" s="11"/>
    </row>
    <row r="13" spans="1:5" x14ac:dyDescent="0.25">
      <c r="A13" s="12"/>
      <c r="B13" s="12"/>
      <c r="C13" s="152"/>
      <c r="D13" s="4" t="s">
        <v>150</v>
      </c>
      <c r="E13" s="4">
        <v>100</v>
      </c>
    </row>
    <row r="14" spans="1:5" x14ac:dyDescent="0.25">
      <c r="A14" s="12"/>
      <c r="B14" s="12"/>
      <c r="C14" s="152"/>
      <c r="D14" s="4" t="s">
        <v>23</v>
      </c>
      <c r="E14" s="4">
        <f>E13/2</f>
        <v>50</v>
      </c>
    </row>
    <row r="15" spans="1:5" x14ac:dyDescent="0.25">
      <c r="A15" s="12"/>
      <c r="B15" s="12"/>
      <c r="C15" s="152"/>
      <c r="D15" s="4" t="s">
        <v>151</v>
      </c>
      <c r="E15" s="4">
        <f>E14/2</f>
        <v>25</v>
      </c>
    </row>
    <row r="16" spans="1:5" x14ac:dyDescent="0.25">
      <c r="A16" s="38" t="s">
        <v>112</v>
      </c>
      <c r="B16" s="38"/>
      <c r="C16" s="152"/>
      <c r="D16" s="38"/>
      <c r="E16" s="38"/>
    </row>
    <row r="17" spans="1:5" x14ac:dyDescent="0.25">
      <c r="A17" s="11"/>
      <c r="B17" s="11">
        <v>50</v>
      </c>
      <c r="C17" s="152">
        <v>35</v>
      </c>
      <c r="D17" s="11"/>
      <c r="E17" s="11"/>
    </row>
    <row r="18" spans="1:5" x14ac:dyDescent="0.25">
      <c r="A18" s="12"/>
      <c r="B18" s="12"/>
      <c r="C18" s="152"/>
      <c r="D18" s="4" t="s">
        <v>24</v>
      </c>
      <c r="E18" s="4">
        <v>100</v>
      </c>
    </row>
    <row r="19" spans="1:5" x14ac:dyDescent="0.25">
      <c r="A19" s="12"/>
      <c r="B19" s="12"/>
      <c r="C19" s="152"/>
      <c r="D19" s="4" t="s">
        <v>150</v>
      </c>
      <c r="E19" s="4">
        <f>ROUND(E18/2,0)</f>
        <v>50</v>
      </c>
    </row>
    <row r="20" spans="1:5" x14ac:dyDescent="0.25">
      <c r="A20" s="12"/>
      <c r="B20" s="12"/>
      <c r="C20" s="152"/>
      <c r="D20" s="4" t="s">
        <v>23</v>
      </c>
      <c r="E20" s="4">
        <f t="shared" ref="E20:E21" si="1">ROUND(E19/2,0)</f>
        <v>25</v>
      </c>
    </row>
    <row r="21" spans="1:5" x14ac:dyDescent="0.25">
      <c r="A21" s="12"/>
      <c r="B21" s="12"/>
      <c r="C21" s="152"/>
      <c r="D21" s="4" t="s">
        <v>151</v>
      </c>
      <c r="E21" s="4">
        <f t="shared" si="1"/>
        <v>13</v>
      </c>
    </row>
    <row r="22" spans="1:5" x14ac:dyDescent="0.25">
      <c r="A22" s="11"/>
      <c r="B22" s="11">
        <v>100</v>
      </c>
      <c r="C22" s="152">
        <v>65</v>
      </c>
      <c r="D22" s="11"/>
      <c r="E22" s="11"/>
    </row>
    <row r="23" spans="1:5" x14ac:dyDescent="0.25">
      <c r="A23" s="12"/>
      <c r="B23" s="12"/>
      <c r="C23" s="152"/>
      <c r="D23" s="4" t="s">
        <v>150</v>
      </c>
      <c r="E23" s="4">
        <v>100</v>
      </c>
    </row>
    <row r="24" spans="1:5" x14ac:dyDescent="0.25">
      <c r="A24" s="12"/>
      <c r="B24" s="12"/>
      <c r="C24" s="152"/>
      <c r="D24" s="4" t="s">
        <v>23</v>
      </c>
      <c r="E24" s="4">
        <f>E23/2</f>
        <v>50</v>
      </c>
    </row>
    <row r="25" spans="1:5" x14ac:dyDescent="0.25">
      <c r="A25" s="12"/>
      <c r="B25" s="12"/>
      <c r="C25" s="152"/>
      <c r="D25" s="4" t="s">
        <v>151</v>
      </c>
      <c r="E25" s="4">
        <f>E24/2</f>
        <v>25</v>
      </c>
    </row>
    <row r="26" spans="1:5" x14ac:dyDescent="0.25">
      <c r="A26" s="11"/>
      <c r="B26" s="11">
        <v>150</v>
      </c>
      <c r="C26" s="152">
        <v>100</v>
      </c>
      <c r="D26" s="11"/>
      <c r="E26" s="11"/>
    </row>
    <row r="27" spans="1:5" x14ac:dyDescent="0.25">
      <c r="A27" s="12"/>
      <c r="B27" s="12"/>
      <c r="C27" s="152"/>
      <c r="D27" s="4" t="s">
        <v>150</v>
      </c>
      <c r="E27" s="4">
        <v>100</v>
      </c>
    </row>
    <row r="28" spans="1:5" x14ac:dyDescent="0.25">
      <c r="A28" s="12"/>
      <c r="B28" s="12"/>
      <c r="C28" s="152"/>
      <c r="D28" s="4" t="s">
        <v>23</v>
      </c>
      <c r="E28" s="4">
        <f>ROUND(E27/2,0)</f>
        <v>50</v>
      </c>
    </row>
    <row r="29" spans="1:5" x14ac:dyDescent="0.25">
      <c r="A29" s="12"/>
      <c r="B29" s="12"/>
      <c r="C29" s="152"/>
      <c r="D29" s="4" t="s">
        <v>151</v>
      </c>
      <c r="E29" s="4">
        <f t="shared" ref="E29:E30" si="2">ROUND(E28/2,0)</f>
        <v>25</v>
      </c>
    </row>
    <row r="30" spans="1:5" x14ac:dyDescent="0.25">
      <c r="A30" s="12"/>
      <c r="B30" s="12"/>
      <c r="C30" s="152"/>
      <c r="D30" s="4" t="s">
        <v>153</v>
      </c>
      <c r="E30" s="4">
        <f t="shared" si="2"/>
        <v>13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workbookViewId="0">
      <selection activeCell="J6" sqref="J6"/>
    </sheetView>
  </sheetViews>
  <sheetFormatPr defaultRowHeight="15" x14ac:dyDescent="0.25"/>
  <cols>
    <col min="1" max="1" width="9.140625" style="53"/>
    <col min="2" max="2" width="23.85546875" style="53" customWidth="1"/>
    <col min="3" max="16384" width="9.140625" style="53"/>
  </cols>
  <sheetData>
    <row r="1" spans="1:8" x14ac:dyDescent="0.25">
      <c r="A1" s="5" t="s">
        <v>452</v>
      </c>
      <c r="B1" s="5" t="s">
        <v>5</v>
      </c>
      <c r="D1" s="4" t="s">
        <v>27</v>
      </c>
      <c r="E1" s="4" t="s">
        <v>29</v>
      </c>
      <c r="F1" s="4" t="s">
        <v>28</v>
      </c>
      <c r="G1" s="4" t="s">
        <v>30</v>
      </c>
    </row>
    <row r="2" spans="1:8" x14ac:dyDescent="0.25">
      <c r="A2" s="9" t="s">
        <v>453</v>
      </c>
      <c r="B2" s="153" t="str">
        <f>D2&amp;":"&amp;E2&amp;":"&amp;F2&amp;":"&amp;G2</f>
        <v>25:25:25:25</v>
      </c>
      <c r="D2" s="53">
        <v>25</v>
      </c>
      <c r="E2" s="53">
        <v>25</v>
      </c>
      <c r="F2" s="53">
        <v>25</v>
      </c>
      <c r="G2" s="53">
        <v>25</v>
      </c>
      <c r="H2" s="53">
        <f>SUM(D2:G2)</f>
        <v>100</v>
      </c>
    </row>
    <row r="3" spans="1:8" x14ac:dyDescent="0.25">
      <c r="A3" s="9" t="s">
        <v>454</v>
      </c>
      <c r="B3" s="153" t="str">
        <f t="shared" ref="B3:B6" si="0">D3&amp;":"&amp;E3&amp;":"&amp;F3&amp;":"&amp;G3</f>
        <v>20:30:25:25</v>
      </c>
      <c r="D3" s="53">
        <v>20</v>
      </c>
      <c r="E3" s="53">
        <v>30</v>
      </c>
      <c r="F3" s="53">
        <v>25</v>
      </c>
      <c r="G3" s="53">
        <v>25</v>
      </c>
      <c r="H3" s="53">
        <f>SUM(D3:G3)</f>
        <v>100</v>
      </c>
    </row>
    <row r="4" spans="1:8" x14ac:dyDescent="0.25">
      <c r="A4" s="9" t="s">
        <v>455</v>
      </c>
      <c r="B4" s="153" t="str">
        <f t="shared" si="0"/>
        <v>20:20:30:30</v>
      </c>
      <c r="D4" s="53">
        <v>20</v>
      </c>
      <c r="E4" s="53">
        <v>20</v>
      </c>
      <c r="F4" s="53">
        <v>30</v>
      </c>
      <c r="G4" s="110">
        <v>30</v>
      </c>
      <c r="H4" s="53">
        <f>SUM(D4:G4)</f>
        <v>100</v>
      </c>
    </row>
    <row r="5" spans="1:8" x14ac:dyDescent="0.25">
      <c r="A5" s="9" t="s">
        <v>456</v>
      </c>
      <c r="B5" s="153" t="str">
        <f t="shared" si="0"/>
        <v>15:25:30:30</v>
      </c>
      <c r="D5" s="110">
        <v>15</v>
      </c>
      <c r="E5" s="110">
        <v>25</v>
      </c>
      <c r="F5" s="110">
        <v>30</v>
      </c>
      <c r="G5" s="110">
        <v>30</v>
      </c>
      <c r="H5" s="53">
        <f>SUM(D5:G5)</f>
        <v>100</v>
      </c>
    </row>
    <row r="6" spans="1:8" x14ac:dyDescent="0.25">
      <c r="A6" s="9" t="s">
        <v>457</v>
      </c>
      <c r="B6" s="153" t="str">
        <f t="shared" si="0"/>
        <v>15:20:30:35</v>
      </c>
      <c r="D6" s="110">
        <v>15</v>
      </c>
      <c r="E6" s="110">
        <v>20</v>
      </c>
      <c r="F6" s="110">
        <v>30</v>
      </c>
      <c r="G6" s="110">
        <v>35</v>
      </c>
      <c r="H6" s="53">
        <f>SUM(D6:G6)</f>
        <v>100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J5"/>
  <sheetViews>
    <sheetView workbookViewId="0">
      <selection activeCell="H18" sqref="H18"/>
    </sheetView>
  </sheetViews>
  <sheetFormatPr defaultRowHeight="15" x14ac:dyDescent="0.25"/>
  <cols>
    <col min="1" max="1" width="19.42578125" bestFit="1" customWidth="1"/>
    <col min="2" max="2" width="21.7109375" customWidth="1"/>
    <col min="3" max="3" width="19" bestFit="1" customWidth="1"/>
    <col min="4" max="4" width="19" customWidth="1"/>
    <col min="5" max="5" width="21.5703125" customWidth="1"/>
    <col min="6" max="6" width="23.85546875" bestFit="1" customWidth="1"/>
    <col min="8" max="8" width="35" bestFit="1" customWidth="1"/>
  </cols>
  <sheetData>
    <row r="1" spans="1:10" x14ac:dyDescent="0.25">
      <c r="A1" s="5" t="s">
        <v>1</v>
      </c>
      <c r="B1" s="5" t="s">
        <v>25</v>
      </c>
      <c r="C1" s="5" t="s">
        <v>26</v>
      </c>
      <c r="D1" s="5" t="s">
        <v>19</v>
      </c>
      <c r="E1" s="5" t="s">
        <v>18</v>
      </c>
      <c r="F1" s="18" t="s">
        <v>72</v>
      </c>
      <c r="H1" t="s">
        <v>432</v>
      </c>
      <c r="I1">
        <f>AVERAGE(D2:D5)</f>
        <v>6.5</v>
      </c>
    </row>
    <row r="2" spans="1:10" x14ac:dyDescent="0.25">
      <c r="A2" s="4" t="s">
        <v>27</v>
      </c>
      <c r="B2" s="4">
        <v>30</v>
      </c>
      <c r="C2" s="4">
        <v>35</v>
      </c>
      <c r="D2" s="4">
        <v>5</v>
      </c>
      <c r="E2" s="4">
        <v>80</v>
      </c>
      <c r="F2" s="4" t="s">
        <v>74</v>
      </c>
      <c r="H2" t="s">
        <v>433</v>
      </c>
      <c r="I2">
        <f>5*60</f>
        <v>300</v>
      </c>
    </row>
    <row r="3" spans="1:10" x14ac:dyDescent="0.25">
      <c r="A3" s="4" t="s">
        <v>29</v>
      </c>
      <c r="B3" s="4">
        <v>25</v>
      </c>
      <c r="C3" s="4">
        <v>30</v>
      </c>
      <c r="D3" s="4">
        <v>6</v>
      </c>
      <c r="E3" s="4">
        <v>100</v>
      </c>
      <c r="F3" s="4" t="s">
        <v>75</v>
      </c>
      <c r="H3" t="s">
        <v>434</v>
      </c>
      <c r="I3">
        <f>I2/I1</f>
        <v>46.153846153846153</v>
      </c>
    </row>
    <row r="4" spans="1:10" x14ac:dyDescent="0.25">
      <c r="A4" s="4" t="s">
        <v>28</v>
      </c>
      <c r="B4" s="4">
        <v>15</v>
      </c>
      <c r="C4" s="4">
        <v>20</v>
      </c>
      <c r="D4" s="4">
        <v>7</v>
      </c>
      <c r="E4" s="4">
        <v>120</v>
      </c>
      <c r="F4" s="4" t="s">
        <v>76</v>
      </c>
      <c r="H4" t="s">
        <v>435</v>
      </c>
      <c r="I4" s="147">
        <v>0.3</v>
      </c>
      <c r="J4">
        <f>I4*I3</f>
        <v>13.846153846153845</v>
      </c>
    </row>
    <row r="5" spans="1:10" x14ac:dyDescent="0.25">
      <c r="A5" s="4" t="s">
        <v>30</v>
      </c>
      <c r="B5" s="4">
        <v>10</v>
      </c>
      <c r="C5" s="4">
        <v>15</v>
      </c>
      <c r="D5" s="4">
        <v>8</v>
      </c>
      <c r="E5" s="4">
        <v>140</v>
      </c>
      <c r="F5" s="4" t="s">
        <v>73</v>
      </c>
      <c r="H5" t="s">
        <v>436</v>
      </c>
      <c r="I5" s="147">
        <f>100%-I4</f>
        <v>0.7</v>
      </c>
      <c r="J5">
        <f>I5*I3</f>
        <v>32.307692307692307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Misc Info</vt:lpstr>
      <vt:lpstr>Feature Drop</vt:lpstr>
      <vt:lpstr>Feature Drop_Event</vt:lpstr>
      <vt:lpstr>Fish Rate</vt:lpstr>
      <vt:lpstr>Fish Weight</vt:lpstr>
      <vt:lpstr>Fish Reward</vt:lpstr>
      <vt:lpstr>Reward Default</vt:lpstr>
      <vt:lpstr>Minigame bar Rate</vt:lpstr>
      <vt:lpstr>Minigame bar</vt:lpstr>
      <vt:lpstr>Rewards</vt:lpstr>
      <vt:lpstr>Fishing Items</vt:lpstr>
      <vt:lpstr>Hook</vt:lpstr>
      <vt:lpstr>MISC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2018-10-16T10:55:34Z</dcterms:created>
  <dcterms:modified xsi:type="dcterms:W3CDTF">2020-04-27T06:16:56Z</dcterms:modified>
</cp:coreProperties>
</file>